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2\2022-2023\МЕНЮ ОСЕНЬ\зима-весна с 20.02\"/>
    </mc:Choice>
  </mc:AlternateContent>
  <xr:revisionPtr revIDLastSave="0" documentId="13_ncr:1_{F45CD100-5221-40AF-A2A9-1E78E44ECE1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таблица хим. состава" sheetId="29" r:id="rId1"/>
    <sheet name="12 л. МЕНЮ " sheetId="14" r:id="rId2"/>
    <sheet name="12 л. РАСКЛАДКА" sheetId="7" r:id="rId3"/>
    <sheet name="12 л. ВЕДОМОСТЬ единая" sheetId="28" r:id="rId4"/>
    <sheet name="12 л. ВЕДОМОСТЬ завтрак" sheetId="9" r:id="rId5"/>
    <sheet name="12 л. ВЕДОМОСТЬ  обед" sheetId="24" r:id="rId6"/>
    <sheet name="12 л. ВЕДОМОСТЬ  полдник" sheetId="26" r:id="rId7"/>
    <sheet name="12 л. ВЕДОМОСТЬ завтрак обед" sheetId="25" r:id="rId8"/>
    <sheet name="12 л. ВЕДОМОСТЬ обед  полдник" sheetId="27" r:id="rId9"/>
    <sheet name="компановка" sheetId="22" r:id="rId10"/>
    <sheet name="компановка (2)" sheetId="31" r:id="rId11"/>
  </sheets>
  <calcPr calcId="191029" iterateDelta="1E-4"/>
</workbook>
</file>

<file path=xl/calcChain.xml><?xml version="1.0" encoding="utf-8"?>
<calcChain xmlns="http://schemas.openxmlformats.org/spreadsheetml/2006/main">
  <c r="AR586" i="7" l="1"/>
  <c r="AI618" i="7"/>
  <c r="W620" i="7"/>
  <c r="AI561" i="7"/>
  <c r="W563" i="7"/>
  <c r="AI509" i="7"/>
  <c r="W510" i="7"/>
  <c r="AI455" i="7"/>
  <c r="W456" i="7"/>
  <c r="AI401" i="7"/>
  <c r="W403" i="7"/>
  <c r="AI345" i="7"/>
  <c r="W347" i="7"/>
  <c r="AI289" i="7"/>
  <c r="W291" i="7"/>
  <c r="AI233" i="7"/>
  <c r="W235" i="7"/>
  <c r="AI176" i="7"/>
  <c r="W178" i="7"/>
  <c r="AI120" i="7"/>
  <c r="W122" i="7"/>
  <c r="AI61" i="7"/>
  <c r="W63" i="7"/>
  <c r="AI3" i="7"/>
  <c r="W5" i="7"/>
  <c r="X54" i="31" l="1"/>
  <c r="X49" i="31"/>
  <c r="X39" i="31"/>
  <c r="T52" i="31"/>
  <c r="T46" i="31"/>
  <c r="T36" i="31"/>
  <c r="P55" i="31"/>
  <c r="P49" i="31"/>
  <c r="P37" i="31"/>
  <c r="L53" i="31"/>
  <c r="L47" i="31"/>
  <c r="L35" i="31"/>
  <c r="H50" i="31"/>
  <c r="H44" i="31"/>
  <c r="H34" i="31"/>
  <c r="D53" i="31"/>
  <c r="D47" i="31"/>
  <c r="D36" i="31"/>
  <c r="X30" i="31"/>
  <c r="X23" i="31"/>
  <c r="X11" i="31"/>
  <c r="T27" i="31"/>
  <c r="T21" i="31"/>
  <c r="T11" i="31"/>
  <c r="P26" i="31"/>
  <c r="P20" i="31"/>
  <c r="P10" i="31"/>
  <c r="L25" i="31"/>
  <c r="L19" i="31"/>
  <c r="L9" i="31"/>
  <c r="H25" i="31"/>
  <c r="H19" i="31"/>
  <c r="H8" i="31"/>
  <c r="D24" i="31"/>
  <c r="D19" i="31"/>
  <c r="D10" i="31"/>
  <c r="H175" i="22"/>
  <c r="H170" i="22"/>
  <c r="H160" i="22"/>
  <c r="D175" i="22"/>
  <c r="D169" i="22"/>
  <c r="D159" i="22"/>
  <c r="H151" i="22"/>
  <c r="H145" i="22"/>
  <c r="H133" i="22"/>
  <c r="D150" i="22"/>
  <c r="D144" i="22"/>
  <c r="D132" i="22"/>
  <c r="H115" i="22"/>
  <c r="H109" i="22"/>
  <c r="H99" i="22"/>
  <c r="D117" i="22"/>
  <c r="D111" i="22"/>
  <c r="D101" i="22"/>
  <c r="H89" i="22"/>
  <c r="H82" i="22"/>
  <c r="H71" i="22"/>
  <c r="D89" i="22"/>
  <c r="D83" i="22"/>
  <c r="D73" i="22"/>
  <c r="H57" i="22"/>
  <c r="H51" i="22"/>
  <c r="H41" i="22"/>
  <c r="D57" i="22"/>
  <c r="D51" i="22"/>
  <c r="D41" i="22"/>
  <c r="H31" i="22"/>
  <c r="H25" i="22"/>
  <c r="H14" i="22"/>
  <c r="D30" i="22"/>
  <c r="D25" i="22"/>
  <c r="D16" i="22"/>
  <c r="E758" i="29"/>
  <c r="F758" i="29"/>
  <c r="G758" i="29"/>
  <c r="H758" i="29"/>
  <c r="I758" i="29"/>
  <c r="J758" i="29"/>
  <c r="K758" i="29"/>
  <c r="L758" i="29"/>
  <c r="M758" i="29"/>
  <c r="N758" i="29"/>
  <c r="O758" i="29"/>
  <c r="P758" i="29"/>
  <c r="E351" i="29"/>
  <c r="K778" i="29"/>
  <c r="K773" i="29"/>
  <c r="J769" i="29"/>
  <c r="E468" i="29"/>
  <c r="E753" i="29"/>
  <c r="E754" i="29"/>
  <c r="E755" i="29"/>
  <c r="E756" i="29"/>
  <c r="E757" i="29"/>
  <c r="F753" i="29"/>
  <c r="F754" i="29"/>
  <c r="F755" i="29"/>
  <c r="F756" i="29"/>
  <c r="F757" i="29"/>
  <c r="G753" i="29"/>
  <c r="G754" i="29"/>
  <c r="G755" i="29"/>
  <c r="G756" i="29"/>
  <c r="G757" i="29"/>
  <c r="H753" i="29"/>
  <c r="H754" i="29"/>
  <c r="H755" i="29"/>
  <c r="H756" i="29"/>
  <c r="H757" i="29"/>
  <c r="N765" i="29"/>
  <c r="E759" i="29"/>
  <c r="F747" i="29"/>
  <c r="G747" i="29"/>
  <c r="H747" i="29"/>
  <c r="I747" i="29"/>
  <c r="J747" i="29"/>
  <c r="K747" i="29"/>
  <c r="L747" i="29"/>
  <c r="M747" i="29"/>
  <c r="N747" i="29"/>
  <c r="O747" i="29"/>
  <c r="P747" i="29"/>
  <c r="E747" i="29"/>
  <c r="D759" i="14"/>
  <c r="Q757" i="29"/>
  <c r="D757" i="29"/>
  <c r="C757" i="29"/>
  <c r="B757" i="29"/>
  <c r="E752" i="29"/>
  <c r="F752" i="29"/>
  <c r="C751" i="29"/>
  <c r="Q741" i="29"/>
  <c r="Q742" i="29"/>
  <c r="Q743" i="29"/>
  <c r="Q744" i="29"/>
  <c r="Q745" i="29"/>
  <c r="H741" i="29"/>
  <c r="H742" i="29"/>
  <c r="H743" i="29"/>
  <c r="H744" i="29"/>
  <c r="H745" i="29"/>
  <c r="G741" i="29"/>
  <c r="G742" i="29"/>
  <c r="G743" i="29"/>
  <c r="G744" i="29"/>
  <c r="G745" i="29"/>
  <c r="F741" i="29"/>
  <c r="F742" i="29"/>
  <c r="F743" i="29"/>
  <c r="F744" i="29"/>
  <c r="F745" i="29"/>
  <c r="E741" i="29"/>
  <c r="E742" i="29"/>
  <c r="E743" i="29"/>
  <c r="E744" i="29"/>
  <c r="E745" i="29"/>
  <c r="D746" i="29"/>
  <c r="D741" i="29"/>
  <c r="D742" i="29"/>
  <c r="D743" i="29"/>
  <c r="D744" i="29"/>
  <c r="D745" i="29"/>
  <c r="B741" i="29"/>
  <c r="B742" i="29"/>
  <c r="B743" i="29"/>
  <c r="B744" i="29"/>
  <c r="B745" i="29"/>
  <c r="C741" i="29"/>
  <c r="C742" i="29"/>
  <c r="C743" i="29"/>
  <c r="C744" i="29"/>
  <c r="C745" i="29"/>
  <c r="F747" i="14"/>
  <c r="H747" i="14"/>
  <c r="D747" i="14"/>
  <c r="E747" i="14"/>
  <c r="G747" i="14"/>
  <c r="E759" i="14"/>
  <c r="F759" i="14"/>
  <c r="G759" i="14"/>
  <c r="H759" i="14"/>
  <c r="Q650" i="7"/>
  <c r="AD656" i="7"/>
  <c r="AE656" i="7"/>
  <c r="J650" i="7"/>
  <c r="I650" i="7"/>
  <c r="D633" i="7"/>
  <c r="R650" i="7"/>
  <c r="H584" i="29"/>
  <c r="G584" i="29"/>
  <c r="F584" i="29"/>
  <c r="E584" i="29"/>
  <c r="C584" i="29"/>
  <c r="D590" i="14"/>
  <c r="E590" i="14"/>
  <c r="F590" i="14"/>
  <c r="G590" i="14"/>
  <c r="H590" i="14"/>
  <c r="D481" i="14"/>
  <c r="D488" i="14"/>
  <c r="F481" i="14"/>
  <c r="H481" i="14"/>
  <c r="C473" i="29"/>
  <c r="D350" i="14"/>
  <c r="C233" i="29"/>
  <c r="E185" i="14"/>
  <c r="F185" i="14"/>
  <c r="G185" i="14"/>
  <c r="H185" i="14"/>
  <c r="I183" i="29"/>
  <c r="J183" i="29"/>
  <c r="K183" i="29"/>
  <c r="L183" i="29"/>
  <c r="M183" i="29"/>
  <c r="N183" i="29"/>
  <c r="O183" i="29"/>
  <c r="P183" i="29"/>
  <c r="J600" i="7"/>
  <c r="S630" i="7" l="1"/>
  <c r="R630" i="7"/>
  <c r="S658" i="7"/>
  <c r="R658" i="7"/>
  <c r="D309" i="7"/>
  <c r="S649" i="7" l="1"/>
  <c r="R649" i="7"/>
  <c r="S648" i="7"/>
  <c r="R648" i="7"/>
  <c r="T15" i="27"/>
  <c r="T16" i="27"/>
  <c r="S17" i="27"/>
  <c r="D17" i="27"/>
  <c r="D17" i="25"/>
  <c r="T16" i="25"/>
  <c r="T15" i="25"/>
  <c r="S17" i="25"/>
  <c r="T15" i="26"/>
  <c r="T16" i="26"/>
  <c r="S17" i="26"/>
  <c r="D17" i="26"/>
  <c r="T16" i="24"/>
  <c r="T15" i="24"/>
  <c r="T16" i="9"/>
  <c r="T15" i="9"/>
  <c r="D17" i="24"/>
  <c r="S16" i="24"/>
  <c r="S17" i="24"/>
  <c r="D18" i="24"/>
  <c r="S17" i="9"/>
  <c r="D17" i="9"/>
  <c r="M327" i="7" l="1"/>
  <c r="L327" i="7"/>
  <c r="AE635" i="7"/>
  <c r="AD635" i="7"/>
  <c r="AD640" i="7"/>
  <c r="AE640" i="7"/>
  <c r="P650" i="7"/>
  <c r="AC305" i="7"/>
  <c r="AB305" i="7"/>
  <c r="P328" i="7"/>
  <c r="Q328" i="7"/>
  <c r="AB310" i="7"/>
  <c r="AC310" i="7"/>
  <c r="P319" i="7"/>
  <c r="Q319" i="7"/>
  <c r="R487" i="7" l="1"/>
  <c r="P487" i="7"/>
  <c r="Q434" i="7"/>
  <c r="S434" i="7"/>
  <c r="Q440" i="7"/>
  <c r="Q445" i="7"/>
  <c r="P434" i="7"/>
  <c r="P432" i="7"/>
  <c r="Q432" i="7"/>
  <c r="AC421" i="7"/>
  <c r="AB421" i="7"/>
  <c r="AC426" i="7"/>
  <c r="AB426" i="7"/>
  <c r="AC423" i="7"/>
  <c r="AB423" i="7"/>
  <c r="U594" i="7"/>
  <c r="T594" i="7"/>
  <c r="R600" i="7"/>
  <c r="S600" i="7"/>
  <c r="R591" i="7"/>
  <c r="S591" i="7"/>
  <c r="R572" i="7"/>
  <c r="S572" i="7"/>
  <c r="AD582" i="7"/>
  <c r="AE582" i="7"/>
  <c r="S586" i="7"/>
  <c r="R586" i="7"/>
  <c r="S593" i="7"/>
  <c r="AE583" i="7"/>
  <c r="AD583" i="7"/>
  <c r="S601" i="7"/>
  <c r="R601" i="7"/>
  <c r="R603" i="7"/>
  <c r="S603" i="7"/>
  <c r="R605" i="7"/>
  <c r="S605" i="7"/>
  <c r="S594" i="7"/>
  <c r="R594" i="7"/>
  <c r="S592" i="7"/>
  <c r="R592" i="7"/>
  <c r="AE587" i="7"/>
  <c r="AD587" i="7"/>
  <c r="AE584" i="7"/>
  <c r="AD584" i="7"/>
  <c r="D544" i="7"/>
  <c r="AC583" i="7"/>
  <c r="AB583" i="7"/>
  <c r="AE523" i="7"/>
  <c r="AD523" i="7"/>
  <c r="AD522" i="7"/>
  <c r="S538" i="7"/>
  <c r="R538" i="7"/>
  <c r="R547" i="7"/>
  <c r="S547" i="7"/>
  <c r="R541" i="7"/>
  <c r="S541" i="7"/>
  <c r="AD529" i="7"/>
  <c r="AE529" i="7"/>
  <c r="AE530" i="7"/>
  <c r="AD530" i="7"/>
  <c r="G544" i="7"/>
  <c r="F544" i="7"/>
  <c r="S484" i="7"/>
  <c r="R484" i="7"/>
  <c r="AE463" i="7"/>
  <c r="AD463" i="7"/>
  <c r="R493" i="7"/>
  <c r="S493" i="7"/>
  <c r="S487" i="7"/>
  <c r="S466" i="7"/>
  <c r="R466" i="7"/>
  <c r="S496" i="7"/>
  <c r="R496" i="7"/>
  <c r="AE475" i="7"/>
  <c r="AD475" i="7"/>
  <c r="AE476" i="7"/>
  <c r="AD476" i="7"/>
  <c r="AD480" i="7"/>
  <c r="AE480" i="7"/>
  <c r="R498" i="7"/>
  <c r="S498" i="7"/>
  <c r="AD474" i="7"/>
  <c r="AE474" i="7"/>
  <c r="S479" i="7"/>
  <c r="R479" i="7"/>
  <c r="R469" i="7"/>
  <c r="S469" i="7"/>
  <c r="AD485" i="7"/>
  <c r="AE485" i="7"/>
  <c r="R485" i="7"/>
  <c r="S485" i="7"/>
  <c r="D492" i="7"/>
  <c r="R440" i="7"/>
  <c r="S440" i="7"/>
  <c r="R445" i="7"/>
  <c r="S445" i="7"/>
  <c r="S432" i="7"/>
  <c r="AD426" i="7"/>
  <c r="AE426" i="7"/>
  <c r="AD421" i="7"/>
  <c r="AE421" i="7"/>
  <c r="AE422" i="7"/>
  <c r="D413" i="7"/>
  <c r="AE371" i="7"/>
  <c r="AD371" i="7"/>
  <c r="R370" i="7"/>
  <c r="S370" i="7"/>
  <c r="AE368" i="7"/>
  <c r="AD368" i="7"/>
  <c r="M360" i="7"/>
  <c r="L360" i="7"/>
  <c r="R272" i="7"/>
  <c r="S272" i="7"/>
  <c r="R266" i="7"/>
  <c r="S266" i="7"/>
  <c r="R264" i="7"/>
  <c r="S264" i="7"/>
  <c r="AD254" i="7"/>
  <c r="AE254" i="7"/>
  <c r="S265" i="7"/>
  <c r="D269" i="7"/>
  <c r="AC264" i="7"/>
  <c r="AB264" i="7"/>
  <c r="AC271" i="7"/>
  <c r="AB271" i="7"/>
  <c r="S215" i="7"/>
  <c r="R215" i="7"/>
  <c r="S220" i="7"/>
  <c r="R220" i="7"/>
  <c r="S209" i="7"/>
  <c r="R209" i="7"/>
  <c r="S207" i="7"/>
  <c r="R207" i="7"/>
  <c r="AE197" i="7"/>
  <c r="AD197" i="7"/>
  <c r="AD202" i="7"/>
  <c r="AE202" i="7"/>
  <c r="AE198" i="7"/>
  <c r="S206" i="7"/>
  <c r="R206" i="7"/>
  <c r="AC206" i="7"/>
  <c r="AC197" i="7"/>
  <c r="Q207" i="7"/>
  <c r="Q209" i="7"/>
  <c r="P207" i="7"/>
  <c r="P209" i="7"/>
  <c r="AB197" i="7"/>
  <c r="AB206" i="7"/>
  <c r="AB198" i="7"/>
  <c r="AC198" i="7"/>
  <c r="AC134" i="7"/>
  <c r="D132" i="7"/>
  <c r="AB141" i="7"/>
  <c r="AC141" i="7"/>
  <c r="AB146" i="7"/>
  <c r="AC146" i="7"/>
  <c r="P151" i="7"/>
  <c r="Q151" i="7"/>
  <c r="Q159" i="7"/>
  <c r="P159" i="7"/>
  <c r="AE142" i="7"/>
  <c r="D105" i="7"/>
  <c r="D95" i="7"/>
  <c r="M75" i="7"/>
  <c r="L75" i="7"/>
  <c r="T16" i="28"/>
  <c r="D12" i="28"/>
  <c r="D17" i="28"/>
  <c r="S17" i="28"/>
  <c r="T15" i="28"/>
  <c r="F763" i="29" l="1"/>
  <c r="F762" i="29"/>
  <c r="T648" i="7"/>
  <c r="U648" i="7"/>
  <c r="AD670" i="7"/>
  <c r="AE670" i="7"/>
  <c r="E804" i="29" l="1"/>
  <c r="E795" i="29"/>
  <c r="F778" i="29"/>
  <c r="G778" i="29"/>
  <c r="H778" i="29"/>
  <c r="I778" i="29"/>
  <c r="J778" i="29"/>
  <c r="L778" i="29"/>
  <c r="M778" i="29"/>
  <c r="N778" i="29"/>
  <c r="O778" i="29"/>
  <c r="P778" i="29"/>
  <c r="E778" i="29"/>
  <c r="F773" i="29"/>
  <c r="G773" i="29"/>
  <c r="H773" i="29"/>
  <c r="I773" i="29"/>
  <c r="J773" i="29"/>
  <c r="L773" i="29"/>
  <c r="M773" i="29"/>
  <c r="N773" i="29"/>
  <c r="O773" i="29"/>
  <c r="P773" i="29"/>
  <c r="E773" i="29"/>
  <c r="F769" i="29"/>
  <c r="G769" i="29"/>
  <c r="H769" i="29"/>
  <c r="I769" i="29"/>
  <c r="K769" i="29"/>
  <c r="L769" i="29"/>
  <c r="M769" i="29"/>
  <c r="N769" i="29"/>
  <c r="O769" i="29"/>
  <c r="P769" i="29"/>
  <c r="E769" i="29"/>
  <c r="Q763" i="29"/>
  <c r="Q762" i="29"/>
  <c r="F765" i="29"/>
  <c r="G765" i="29"/>
  <c r="H765" i="29"/>
  <c r="I765" i="29"/>
  <c r="J765" i="29"/>
  <c r="K765" i="29"/>
  <c r="L765" i="29"/>
  <c r="M765" i="29"/>
  <c r="O765" i="29"/>
  <c r="P765" i="29"/>
  <c r="E765" i="29"/>
  <c r="H762" i="29"/>
  <c r="G763" i="29"/>
  <c r="G762" i="29"/>
  <c r="G764" i="29" s="1"/>
  <c r="G766" i="29" s="1"/>
  <c r="I764" i="29"/>
  <c r="I766" i="29" s="1"/>
  <c r="J764" i="29"/>
  <c r="J766" i="29" s="1"/>
  <c r="K764" i="29"/>
  <c r="K766" i="29" s="1"/>
  <c r="L764" i="29"/>
  <c r="M764" i="29"/>
  <c r="N764" i="29"/>
  <c r="N766" i="29" s="1"/>
  <c r="O764" i="29"/>
  <c r="P764" i="29"/>
  <c r="P766" i="29" s="1"/>
  <c r="E763" i="29"/>
  <c r="E762" i="29"/>
  <c r="D763" i="29"/>
  <c r="D762" i="29"/>
  <c r="C763" i="29"/>
  <c r="C762" i="29"/>
  <c r="B763" i="29"/>
  <c r="B762" i="29"/>
  <c r="F759" i="29"/>
  <c r="G759" i="29"/>
  <c r="H759" i="29"/>
  <c r="I759" i="29"/>
  <c r="J759" i="29"/>
  <c r="K759" i="29"/>
  <c r="L759" i="29"/>
  <c r="M759" i="29"/>
  <c r="N759" i="29"/>
  <c r="O759" i="29"/>
  <c r="P759" i="29"/>
  <c r="H752" i="29"/>
  <c r="H750" i="29"/>
  <c r="G752" i="29"/>
  <c r="G750" i="29"/>
  <c r="F750" i="29"/>
  <c r="E750" i="29"/>
  <c r="Q752" i="29"/>
  <c r="Q753" i="29"/>
  <c r="Q754" i="29"/>
  <c r="Q755" i="29"/>
  <c r="Q756" i="29"/>
  <c r="Q750" i="29"/>
  <c r="I760" i="29"/>
  <c r="J760" i="29"/>
  <c r="L760" i="29"/>
  <c r="M760" i="29"/>
  <c r="O760" i="29"/>
  <c r="P760" i="29"/>
  <c r="D752" i="29"/>
  <c r="D753" i="29"/>
  <c r="D754" i="29"/>
  <c r="D755" i="29"/>
  <c r="D756" i="29"/>
  <c r="D750" i="29"/>
  <c r="C752" i="29"/>
  <c r="C753" i="29"/>
  <c r="C754" i="29"/>
  <c r="C755" i="29"/>
  <c r="C756" i="29"/>
  <c r="C750" i="29"/>
  <c r="B752" i="29"/>
  <c r="B753" i="29"/>
  <c r="B754" i="29"/>
  <c r="B755" i="29"/>
  <c r="B756" i="29"/>
  <c r="B750" i="29"/>
  <c r="I746" i="29"/>
  <c r="I748" i="29" s="1"/>
  <c r="J746" i="29"/>
  <c r="J748" i="29" s="1"/>
  <c r="K746" i="29"/>
  <c r="K748" i="29" s="1"/>
  <c r="L746" i="29"/>
  <c r="M746" i="29"/>
  <c r="N746" i="29"/>
  <c r="N748" i="29" s="1"/>
  <c r="O746" i="29"/>
  <c r="O748" i="29" s="1"/>
  <c r="P746" i="29"/>
  <c r="P748" i="29" s="1"/>
  <c r="H740" i="29"/>
  <c r="G740" i="29"/>
  <c r="F740" i="29"/>
  <c r="E740" i="29"/>
  <c r="Q740" i="29"/>
  <c r="D740" i="29"/>
  <c r="C740" i="29"/>
  <c r="B740" i="29"/>
  <c r="E766" i="14"/>
  <c r="E765" i="14"/>
  <c r="E767" i="14" s="1"/>
  <c r="F765" i="14"/>
  <c r="F767" i="14" s="1"/>
  <c r="G765" i="14"/>
  <c r="G767" i="14" s="1"/>
  <c r="H761" i="14"/>
  <c r="E761" i="14"/>
  <c r="D765" i="14"/>
  <c r="D764" i="29" s="1"/>
  <c r="F761" i="14"/>
  <c r="G761" i="14"/>
  <c r="D758" i="29"/>
  <c r="H749" i="14"/>
  <c r="E749" i="14"/>
  <c r="F781" i="14"/>
  <c r="G781" i="14"/>
  <c r="H781" i="14"/>
  <c r="E781" i="14"/>
  <c r="F776" i="14"/>
  <c r="G776" i="14"/>
  <c r="H776" i="14"/>
  <c r="E776" i="14"/>
  <c r="F771" i="14"/>
  <c r="G771" i="14"/>
  <c r="H771" i="14"/>
  <c r="E771" i="14"/>
  <c r="F766" i="14"/>
  <c r="G766" i="14"/>
  <c r="H766" i="14"/>
  <c r="F760" i="14"/>
  <c r="G760" i="14"/>
  <c r="H760" i="14"/>
  <c r="E760" i="14"/>
  <c r="F748" i="14"/>
  <c r="G748" i="14"/>
  <c r="H748" i="14"/>
  <c r="E748" i="14"/>
  <c r="Q655" i="7"/>
  <c r="P655" i="7"/>
  <c r="Q643" i="7"/>
  <c r="P643" i="7"/>
  <c r="D651" i="14"/>
  <c r="D644" i="14"/>
  <c r="D632" i="14"/>
  <c r="D578" i="14"/>
  <c r="D372" i="14"/>
  <c r="I372" i="29"/>
  <c r="I374" i="29" s="1"/>
  <c r="J372" i="29"/>
  <c r="J374" i="29" s="1"/>
  <c r="K372" i="29"/>
  <c r="K374" i="29" s="1"/>
  <c r="L372" i="29"/>
  <c r="L374" i="29" s="1"/>
  <c r="M372" i="29"/>
  <c r="M374" i="29" s="1"/>
  <c r="N372" i="29"/>
  <c r="N374" i="29" s="1"/>
  <c r="O372" i="29"/>
  <c r="O374" i="29" s="1"/>
  <c r="P372" i="29"/>
  <c r="P374" i="29" s="1"/>
  <c r="F385" i="29"/>
  <c r="G385" i="29"/>
  <c r="H385" i="29"/>
  <c r="I385" i="29"/>
  <c r="J385" i="29"/>
  <c r="K385" i="29"/>
  <c r="L385" i="29"/>
  <c r="M385" i="29"/>
  <c r="N385" i="29"/>
  <c r="O385" i="29"/>
  <c r="P385" i="29"/>
  <c r="E385" i="29"/>
  <c r="F381" i="29"/>
  <c r="G381" i="29"/>
  <c r="H381" i="29"/>
  <c r="I381" i="29"/>
  <c r="J381" i="29"/>
  <c r="K381" i="29"/>
  <c r="L381" i="29"/>
  <c r="M381" i="29"/>
  <c r="N381" i="29"/>
  <c r="O381" i="29"/>
  <c r="P381" i="29"/>
  <c r="E381" i="29"/>
  <c r="F377" i="29"/>
  <c r="G377" i="29"/>
  <c r="H377" i="29"/>
  <c r="I377" i="29"/>
  <c r="J377" i="29"/>
  <c r="K377" i="29"/>
  <c r="L377" i="29"/>
  <c r="M377" i="29"/>
  <c r="N377" i="29"/>
  <c r="O377" i="29"/>
  <c r="P377" i="29"/>
  <c r="E377" i="29"/>
  <c r="E373" i="29"/>
  <c r="Q367" i="29"/>
  <c r="U324" i="7"/>
  <c r="T324" i="7"/>
  <c r="U322" i="7"/>
  <c r="T322" i="7"/>
  <c r="F386" i="14"/>
  <c r="G386" i="14"/>
  <c r="H386" i="14"/>
  <c r="E386" i="14"/>
  <c r="F382" i="14"/>
  <c r="G382" i="14"/>
  <c r="H382" i="14"/>
  <c r="E382" i="14"/>
  <c r="F377" i="14"/>
  <c r="G377" i="14"/>
  <c r="H377" i="14"/>
  <c r="E377" i="14"/>
  <c r="D372" i="29"/>
  <c r="Q368" i="29"/>
  <c r="Q369" i="29"/>
  <c r="Q370" i="29"/>
  <c r="Q371" i="29"/>
  <c r="H369" i="29"/>
  <c r="H370" i="29"/>
  <c r="H371" i="29"/>
  <c r="H367" i="29"/>
  <c r="G368" i="29"/>
  <c r="G369" i="29"/>
  <c r="G370" i="29"/>
  <c r="G371" i="29"/>
  <c r="G367" i="29"/>
  <c r="F368" i="29"/>
  <c r="F369" i="29"/>
  <c r="F370" i="29"/>
  <c r="F371" i="29"/>
  <c r="F367" i="29"/>
  <c r="E368" i="29"/>
  <c r="E369" i="29"/>
  <c r="E370" i="29"/>
  <c r="E371" i="29"/>
  <c r="E367" i="29"/>
  <c r="D368" i="29"/>
  <c r="D369" i="29"/>
  <c r="D370" i="29"/>
  <c r="D371" i="29"/>
  <c r="D367" i="29"/>
  <c r="C368" i="29"/>
  <c r="C369" i="29"/>
  <c r="C370" i="29"/>
  <c r="C371" i="29"/>
  <c r="C367" i="29"/>
  <c r="B368" i="29"/>
  <c r="B369" i="29"/>
  <c r="B370" i="29"/>
  <c r="B371" i="29"/>
  <c r="B367" i="29"/>
  <c r="E372" i="14"/>
  <c r="E374" i="14" s="1"/>
  <c r="F372" i="14"/>
  <c r="F374" i="14" s="1"/>
  <c r="G372" i="14"/>
  <c r="G374" i="14" s="1"/>
  <c r="F373" i="14"/>
  <c r="G373" i="14"/>
  <c r="H373" i="14"/>
  <c r="E373" i="14"/>
  <c r="F373" i="29"/>
  <c r="G373" i="29"/>
  <c r="H373" i="29"/>
  <c r="I373" i="29"/>
  <c r="J373" i="29"/>
  <c r="K373" i="29"/>
  <c r="L373" i="29"/>
  <c r="M373" i="29"/>
  <c r="N373" i="29"/>
  <c r="O373" i="29"/>
  <c r="P373" i="29"/>
  <c r="D328" i="7"/>
  <c r="H356" i="29"/>
  <c r="E363" i="14"/>
  <c r="F363" i="14"/>
  <c r="G363" i="14"/>
  <c r="I350" i="29"/>
  <c r="J350" i="29"/>
  <c r="K350" i="29"/>
  <c r="L350" i="29"/>
  <c r="M350" i="29"/>
  <c r="N350" i="29"/>
  <c r="O350" i="29"/>
  <c r="P350" i="29"/>
  <c r="Q355" i="29"/>
  <c r="Q356" i="29"/>
  <c r="Q357" i="29"/>
  <c r="Q358" i="29"/>
  <c r="Q359" i="29"/>
  <c r="Q360" i="29"/>
  <c r="Q361" i="29"/>
  <c r="Q362" i="29"/>
  <c r="Q354" i="29"/>
  <c r="I363" i="29"/>
  <c r="J363" i="29"/>
  <c r="K363" i="29"/>
  <c r="L363" i="29"/>
  <c r="M363" i="29"/>
  <c r="N363" i="29"/>
  <c r="O363" i="29"/>
  <c r="P363" i="29"/>
  <c r="H355" i="29"/>
  <c r="H357" i="29"/>
  <c r="H358" i="29"/>
  <c r="H360" i="29"/>
  <c r="H361" i="29"/>
  <c r="H362" i="29"/>
  <c r="H354" i="29"/>
  <c r="G355" i="29"/>
  <c r="G356" i="29"/>
  <c r="G357" i="29"/>
  <c r="G358" i="29"/>
  <c r="G359" i="29"/>
  <c r="G360" i="29"/>
  <c r="G361" i="29"/>
  <c r="G362" i="29"/>
  <c r="G354" i="29"/>
  <c r="F355" i="29"/>
  <c r="F356" i="29"/>
  <c r="F357" i="29"/>
  <c r="F358" i="29"/>
  <c r="F359" i="29"/>
  <c r="F360" i="29"/>
  <c r="F361" i="29"/>
  <c r="F362" i="29"/>
  <c r="F354" i="29"/>
  <c r="E355" i="29"/>
  <c r="E356" i="29"/>
  <c r="E357" i="29"/>
  <c r="E358" i="29"/>
  <c r="E359" i="29"/>
  <c r="E360" i="29"/>
  <c r="E361" i="29"/>
  <c r="E362" i="29"/>
  <c r="E354" i="29"/>
  <c r="F364" i="29"/>
  <c r="G364" i="29"/>
  <c r="H364" i="29"/>
  <c r="I364" i="29"/>
  <c r="J364" i="29"/>
  <c r="K364" i="29"/>
  <c r="L364" i="29"/>
  <c r="M364" i="29"/>
  <c r="N364" i="29"/>
  <c r="O364" i="29"/>
  <c r="P364" i="29"/>
  <c r="E364" i="29"/>
  <c r="D355" i="29"/>
  <c r="D356" i="29"/>
  <c r="D357" i="29"/>
  <c r="D358" i="29"/>
  <c r="D359" i="29"/>
  <c r="D360" i="29"/>
  <c r="D361" i="29"/>
  <c r="D362" i="29"/>
  <c r="D354" i="29"/>
  <c r="D363" i="14"/>
  <c r="D363" i="29" s="1"/>
  <c r="C355" i="29"/>
  <c r="C356" i="29"/>
  <c r="C357" i="29"/>
  <c r="C358" i="29"/>
  <c r="C359" i="29"/>
  <c r="C360" i="29"/>
  <c r="C361" i="29"/>
  <c r="C362" i="29"/>
  <c r="C354" i="29"/>
  <c r="B362" i="29"/>
  <c r="B355" i="29"/>
  <c r="B356" i="29"/>
  <c r="B357" i="29"/>
  <c r="B358" i="29"/>
  <c r="B359" i="29"/>
  <c r="B360" i="29"/>
  <c r="B361" i="29"/>
  <c r="B354" i="29"/>
  <c r="F364" i="14"/>
  <c r="G364" i="14"/>
  <c r="H364" i="14"/>
  <c r="E364" i="14"/>
  <c r="H359" i="14"/>
  <c r="H359" i="29" s="1"/>
  <c r="Q344" i="29"/>
  <c r="Q345" i="29"/>
  <c r="Q346" i="29"/>
  <c r="Q347" i="29"/>
  <c r="Q348" i="29"/>
  <c r="Q349" i="29"/>
  <c r="Q343" i="29"/>
  <c r="F351" i="29"/>
  <c r="G351" i="29"/>
  <c r="H351" i="29"/>
  <c r="I351" i="29"/>
  <c r="J351" i="29"/>
  <c r="K351" i="29"/>
  <c r="L351" i="29"/>
  <c r="M351" i="29"/>
  <c r="N351" i="29"/>
  <c r="O351" i="29"/>
  <c r="P351" i="29"/>
  <c r="H344" i="29"/>
  <c r="H345" i="29"/>
  <c r="H346" i="29"/>
  <c r="H347" i="29"/>
  <c r="H348" i="29"/>
  <c r="H349" i="29"/>
  <c r="H343" i="29"/>
  <c r="G344" i="29"/>
  <c r="G345" i="29"/>
  <c r="G346" i="29"/>
  <c r="G347" i="29"/>
  <c r="G348" i="29"/>
  <c r="G349" i="29"/>
  <c r="G343" i="29"/>
  <c r="F344" i="29"/>
  <c r="F345" i="29"/>
  <c r="F346" i="29"/>
  <c r="F347" i="29"/>
  <c r="F348" i="29"/>
  <c r="F349" i="29"/>
  <c r="F343" i="29"/>
  <c r="E344" i="29"/>
  <c r="E345" i="29"/>
  <c r="E346" i="29"/>
  <c r="E347" i="29"/>
  <c r="E348" i="29"/>
  <c r="E349" i="29"/>
  <c r="E343" i="29"/>
  <c r="D344" i="29"/>
  <c r="D345" i="29"/>
  <c r="D347" i="29"/>
  <c r="D348" i="29"/>
  <c r="D349" i="29"/>
  <c r="D343" i="29"/>
  <c r="C344" i="29"/>
  <c r="C345" i="29"/>
  <c r="C346" i="29"/>
  <c r="C347" i="29"/>
  <c r="C348" i="29"/>
  <c r="C349" i="29"/>
  <c r="C343" i="29"/>
  <c r="B344" i="29"/>
  <c r="B345" i="29"/>
  <c r="B346" i="29"/>
  <c r="B347" i="29"/>
  <c r="B348" i="29"/>
  <c r="B349" i="29"/>
  <c r="B343" i="29"/>
  <c r="H350" i="14"/>
  <c r="E350" i="14"/>
  <c r="F350" i="14"/>
  <c r="F352" i="14" s="1"/>
  <c r="G350" i="14"/>
  <c r="F351" i="14"/>
  <c r="G351" i="14"/>
  <c r="H351" i="14"/>
  <c r="E351" i="14"/>
  <c r="D350" i="29"/>
  <c r="P648" i="7"/>
  <c r="U319" i="7"/>
  <c r="T319" i="7"/>
  <c r="T328" i="7"/>
  <c r="AD649" i="7"/>
  <c r="T651" i="7"/>
  <c r="T643" i="7"/>
  <c r="T654" i="7"/>
  <c r="T664" i="7"/>
  <c r="T657" i="7"/>
  <c r="T645" i="7"/>
  <c r="T632" i="7"/>
  <c r="T300" i="7"/>
  <c r="U323" i="7"/>
  <c r="T323" i="7"/>
  <c r="AF310" i="7"/>
  <c r="T313" i="7"/>
  <c r="T327" i="7"/>
  <c r="T301" i="7"/>
  <c r="R312" i="7"/>
  <c r="R304" i="7"/>
  <c r="R300" i="7"/>
  <c r="R299" i="7"/>
  <c r="AG327" i="7"/>
  <c r="AF327" i="7"/>
  <c r="R328" i="7"/>
  <c r="R320" i="7"/>
  <c r="R317" i="7"/>
  <c r="AD312" i="7"/>
  <c r="R319" i="7"/>
  <c r="AD303" i="7"/>
  <c r="AD299" i="7"/>
  <c r="R331" i="7"/>
  <c r="R333" i="7"/>
  <c r="R322" i="7"/>
  <c r="AD313" i="7"/>
  <c r="AD307" i="7"/>
  <c r="AD315" i="7"/>
  <c r="AE310" i="7"/>
  <c r="AD310" i="7"/>
  <c r="AE311" i="7"/>
  <c r="AD311" i="7"/>
  <c r="R332" i="7"/>
  <c r="AD295" i="7"/>
  <c r="AD309" i="7"/>
  <c r="S633" i="7"/>
  <c r="R633" i="7"/>
  <c r="R629" i="7"/>
  <c r="R628" i="7"/>
  <c r="R638" i="7"/>
  <c r="R662" i="7"/>
  <c r="R651" i="7"/>
  <c r="AD663" i="7"/>
  <c r="R661" i="7"/>
  <c r="R657" i="7"/>
  <c r="R660" i="7"/>
  <c r="AE639" i="7"/>
  <c r="AD639" i="7"/>
  <c r="AD665" i="7"/>
  <c r="AD628" i="7"/>
  <c r="Q651" i="7"/>
  <c r="P651" i="7"/>
  <c r="P646" i="7"/>
  <c r="P657" i="7"/>
  <c r="AB624" i="7"/>
  <c r="Q314" i="7"/>
  <c r="Q304" i="7"/>
  <c r="P322" i="7"/>
  <c r="AB332" i="7"/>
  <c r="P331" i="7"/>
  <c r="P330" i="7" s="1"/>
  <c r="AB315" i="7"/>
  <c r="P301" i="7"/>
  <c r="P318" i="7"/>
  <c r="AB299" i="7"/>
  <c r="AC309" i="7"/>
  <c r="AB309" i="7"/>
  <c r="P314" i="7"/>
  <c r="P304" i="7"/>
  <c r="D339" i="7"/>
  <c r="P321" i="7"/>
  <c r="S332" i="7"/>
  <c r="AE295" i="7"/>
  <c r="AE315" i="7"/>
  <c r="S657" i="7"/>
  <c r="Q657" i="7"/>
  <c r="S328" i="7"/>
  <c r="U328" i="7"/>
  <c r="U440" i="7"/>
  <c r="S333" i="7"/>
  <c r="S331" i="7"/>
  <c r="AE313" i="7"/>
  <c r="S638" i="7"/>
  <c r="S662" i="7"/>
  <c r="S651" i="7"/>
  <c r="AE663" i="7"/>
  <c r="S661" i="7"/>
  <c r="S660" i="7"/>
  <c r="AE665" i="7"/>
  <c r="AE628" i="7"/>
  <c r="AE649" i="7"/>
  <c r="U651" i="7"/>
  <c r="U643" i="7"/>
  <c r="U654" i="7"/>
  <c r="U664" i="7"/>
  <c r="U657" i="7"/>
  <c r="U650" i="7"/>
  <c r="T650" i="7" s="1"/>
  <c r="U645" i="7"/>
  <c r="U632" i="7"/>
  <c r="D660" i="7"/>
  <c r="U300" i="7"/>
  <c r="AG310" i="7"/>
  <c r="U313" i="7"/>
  <c r="U327" i="7"/>
  <c r="U321" i="7"/>
  <c r="T321" i="7" s="1"/>
  <c r="U301" i="7"/>
  <c r="Q245" i="7"/>
  <c r="P245" i="7"/>
  <c r="E764" i="29" l="1"/>
  <c r="E766" i="29" s="1"/>
  <c r="AB316" i="7"/>
  <c r="O766" i="29"/>
  <c r="M766" i="29"/>
  <c r="L766" i="29"/>
  <c r="K772" i="29"/>
  <c r="K774" i="29" s="1"/>
  <c r="F764" i="29"/>
  <c r="F766" i="29" s="1"/>
  <c r="G746" i="29"/>
  <c r="G748" i="29" s="1"/>
  <c r="F746" i="29"/>
  <c r="F748" i="29" s="1"/>
  <c r="E746" i="29"/>
  <c r="E748" i="29" s="1"/>
  <c r="H746" i="29"/>
  <c r="H748" i="29" s="1"/>
  <c r="E760" i="29"/>
  <c r="G760" i="29"/>
  <c r="N760" i="29"/>
  <c r="J772" i="29"/>
  <c r="N772" i="29"/>
  <c r="K760" i="29"/>
  <c r="M772" i="29"/>
  <c r="L772" i="29"/>
  <c r="M777" i="29"/>
  <c r="L777" i="29"/>
  <c r="M748" i="29"/>
  <c r="L748" i="29"/>
  <c r="N777" i="29"/>
  <c r="I772" i="29"/>
  <c r="O777" i="29"/>
  <c r="P777" i="29"/>
  <c r="O772" i="29"/>
  <c r="P772" i="29"/>
  <c r="P768" i="29"/>
  <c r="I768" i="29"/>
  <c r="I777" i="29"/>
  <c r="J768" i="29"/>
  <c r="J777" i="29"/>
  <c r="K768" i="29"/>
  <c r="K777" i="29"/>
  <c r="L768" i="29"/>
  <c r="M768" i="29"/>
  <c r="N768" i="29"/>
  <c r="O768" i="29"/>
  <c r="F372" i="29"/>
  <c r="F374" i="29" s="1"/>
  <c r="G372" i="29"/>
  <c r="G374" i="29" s="1"/>
  <c r="E372" i="29"/>
  <c r="E374" i="29" s="1"/>
  <c r="G363" i="29"/>
  <c r="H363" i="14"/>
  <c r="E363" i="29"/>
  <c r="F363" i="29"/>
  <c r="H363" i="29"/>
  <c r="H350" i="29"/>
  <c r="H352" i="29" s="1"/>
  <c r="G350" i="29"/>
  <c r="G352" i="29" s="1"/>
  <c r="E350" i="29"/>
  <c r="E352" i="29" s="1"/>
  <c r="F350" i="29"/>
  <c r="F352" i="29" s="1"/>
  <c r="G352" i="14"/>
  <c r="E352" i="14"/>
  <c r="H352" i="14"/>
  <c r="R330" i="7"/>
  <c r="E777" i="29" l="1"/>
  <c r="E779" i="29" s="1"/>
  <c r="G772" i="29"/>
  <c r="G774" i="29" s="1"/>
  <c r="E772" i="29"/>
  <c r="E774" i="29" s="1"/>
  <c r="E768" i="29"/>
  <c r="E770" i="29" s="1"/>
  <c r="M774" i="29"/>
  <c r="P774" i="29"/>
  <c r="N774" i="29"/>
  <c r="I774" i="29"/>
  <c r="O774" i="29"/>
  <c r="J774" i="29"/>
  <c r="L774" i="29"/>
  <c r="J770" i="29"/>
  <c r="N779" i="29"/>
  <c r="O779" i="29"/>
  <c r="O770" i="29"/>
  <c r="L779" i="29"/>
  <c r="J779" i="29"/>
  <c r="N770" i="29"/>
  <c r="M779" i="29"/>
  <c r="I770" i="29"/>
  <c r="M770" i="29"/>
  <c r="L770" i="29"/>
  <c r="P770" i="29"/>
  <c r="I779" i="29"/>
  <c r="K779" i="29"/>
  <c r="P779" i="29"/>
  <c r="K770" i="29"/>
  <c r="F768" i="29"/>
  <c r="F770" i="29" s="1"/>
  <c r="F760" i="29"/>
  <c r="H760" i="29"/>
  <c r="H768" i="29"/>
  <c r="H770" i="29" s="1"/>
  <c r="F777" i="29"/>
  <c r="F779" i="29" s="1"/>
  <c r="G777" i="29"/>
  <c r="G779" i="29" s="1"/>
  <c r="G768" i="29"/>
  <c r="G770" i="29" s="1"/>
  <c r="F772" i="29"/>
  <c r="F774" i="29" s="1"/>
  <c r="S309" i="7" l="1"/>
  <c r="S320" i="7"/>
  <c r="S317" i="7"/>
  <c r="AE312" i="7"/>
  <c r="AE303" i="7"/>
  <c r="S319" i="7"/>
  <c r="AE299" i="7"/>
  <c r="S322" i="7"/>
  <c r="AE307" i="7"/>
  <c r="S312" i="7"/>
  <c r="AE309" i="7"/>
  <c r="S304" i="7"/>
  <c r="S629" i="7" l="1"/>
  <c r="S628" i="7"/>
  <c r="S300" i="7"/>
  <c r="S299" i="7"/>
  <c r="Q646" i="7"/>
  <c r="Q648" i="7"/>
  <c r="AC624" i="7"/>
  <c r="O291" i="7"/>
  <c r="Q331" i="7"/>
  <c r="AC315" i="7"/>
  <c r="AC316" i="7" s="1"/>
  <c r="Q301" i="7"/>
  <c r="Q318" i="7"/>
  <c r="AC299" i="7"/>
  <c r="AC341" i="7"/>
  <c r="AB341" i="7"/>
  <c r="AC336" i="7"/>
  <c r="AB336" i="7"/>
  <c r="Q322" i="7"/>
  <c r="AC332" i="7"/>
  <c r="P300" i="7" l="1"/>
  <c r="Q300" i="7"/>
  <c r="P629" i="7"/>
  <c r="Q629" i="7"/>
  <c r="Q628" i="7"/>
  <c r="Q299" i="7"/>
  <c r="P299" i="7"/>
  <c r="P628" i="7"/>
  <c r="AA561" i="7"/>
  <c r="O563" i="7"/>
  <c r="S10" i="9"/>
  <c r="S11" i="9"/>
  <c r="S12" i="9"/>
  <c r="S13" i="9"/>
  <c r="S14" i="9"/>
  <c r="S15" i="9"/>
  <c r="S16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P9" i="9"/>
  <c r="S9" i="9"/>
  <c r="P9" i="24"/>
  <c r="S10" i="24"/>
  <c r="S11" i="24"/>
  <c r="S12" i="24"/>
  <c r="S13" i="24"/>
  <c r="S14" i="24"/>
  <c r="S15" i="24"/>
  <c r="S18" i="24"/>
  <c r="S19" i="24"/>
  <c r="S20" i="24"/>
  <c r="S21" i="24"/>
  <c r="S22" i="24"/>
  <c r="S23" i="24"/>
  <c r="S24" i="24"/>
  <c r="S25" i="24"/>
  <c r="S26" i="24"/>
  <c r="S27" i="24"/>
  <c r="S28" i="24"/>
  <c r="S29" i="24"/>
  <c r="S30" i="24"/>
  <c r="S31" i="24"/>
  <c r="S32" i="24"/>
  <c r="S33" i="24"/>
  <c r="S34" i="24"/>
  <c r="S35" i="24"/>
  <c r="S36" i="24"/>
  <c r="S37" i="24"/>
  <c r="S38" i="24"/>
  <c r="S39" i="24"/>
  <c r="S40" i="24"/>
  <c r="S41" i="24"/>
  <c r="S42" i="24"/>
  <c r="S43" i="24"/>
  <c r="S44" i="24"/>
  <c r="S45" i="24"/>
  <c r="S9" i="24"/>
  <c r="S10" i="26"/>
  <c r="S11" i="26"/>
  <c r="S12" i="26"/>
  <c r="S13" i="26"/>
  <c r="S14" i="26"/>
  <c r="S15" i="26"/>
  <c r="S16" i="26"/>
  <c r="S18" i="26"/>
  <c r="S19" i="26"/>
  <c r="S20" i="26"/>
  <c r="S21" i="26"/>
  <c r="S22" i="26"/>
  <c r="S23" i="26"/>
  <c r="S24" i="26"/>
  <c r="S25" i="26"/>
  <c r="S26" i="26"/>
  <c r="S27" i="26"/>
  <c r="S28" i="26"/>
  <c r="S29" i="26"/>
  <c r="S30" i="26"/>
  <c r="S31" i="26"/>
  <c r="S32" i="26"/>
  <c r="S33" i="26"/>
  <c r="S34" i="26"/>
  <c r="S35" i="26"/>
  <c r="S36" i="26"/>
  <c r="S37" i="26"/>
  <c r="S38" i="26"/>
  <c r="S39" i="26"/>
  <c r="S40" i="26"/>
  <c r="S41" i="26"/>
  <c r="S42" i="26"/>
  <c r="S43" i="26"/>
  <c r="S44" i="26"/>
  <c r="S45" i="26"/>
  <c r="S9" i="26"/>
  <c r="S10" i="25"/>
  <c r="S11" i="25"/>
  <c r="S12" i="25"/>
  <c r="S13" i="25"/>
  <c r="S14" i="25"/>
  <c r="S15" i="25"/>
  <c r="S16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S36" i="25"/>
  <c r="S37" i="25"/>
  <c r="S38" i="25"/>
  <c r="S39" i="25"/>
  <c r="S40" i="25"/>
  <c r="S41" i="25"/>
  <c r="S42" i="25"/>
  <c r="S43" i="25"/>
  <c r="S44" i="25"/>
  <c r="S45" i="25"/>
  <c r="S9" i="25"/>
  <c r="S10" i="27"/>
  <c r="S11" i="27"/>
  <c r="S12" i="27"/>
  <c r="S13" i="27"/>
  <c r="S14" i="27"/>
  <c r="S15" i="27"/>
  <c r="S16" i="27"/>
  <c r="S18" i="27"/>
  <c r="S19" i="27"/>
  <c r="S20" i="27"/>
  <c r="S21" i="27"/>
  <c r="S22" i="27"/>
  <c r="S23" i="27"/>
  <c r="S24" i="27"/>
  <c r="S25" i="27"/>
  <c r="S26" i="27"/>
  <c r="S27" i="27"/>
  <c r="S28" i="27"/>
  <c r="S29" i="27"/>
  <c r="S30" i="27"/>
  <c r="S31" i="27"/>
  <c r="S32" i="27"/>
  <c r="S33" i="27"/>
  <c r="S34" i="27"/>
  <c r="S35" i="27"/>
  <c r="S36" i="27"/>
  <c r="S37" i="27"/>
  <c r="S38" i="27"/>
  <c r="S39" i="27"/>
  <c r="S40" i="27"/>
  <c r="S41" i="27"/>
  <c r="S42" i="27"/>
  <c r="S43" i="27"/>
  <c r="S44" i="27"/>
  <c r="S45" i="27"/>
  <c r="S9" i="27"/>
  <c r="S9" i="28"/>
  <c r="S10" i="28"/>
  <c r="S11" i="28"/>
  <c r="S12" i="28"/>
  <c r="S13" i="28"/>
  <c r="S14" i="28"/>
  <c r="S15" i="28"/>
  <c r="S16" i="28"/>
  <c r="S18" i="28"/>
  <c r="S19" i="28"/>
  <c r="S20" i="28"/>
  <c r="S21" i="28"/>
  <c r="S22" i="28"/>
  <c r="S23" i="28"/>
  <c r="S24" i="28"/>
  <c r="S25" i="28"/>
  <c r="S26" i="28"/>
  <c r="S27" i="28"/>
  <c r="S28" i="28"/>
  <c r="S29" i="28"/>
  <c r="S30" i="28"/>
  <c r="S31" i="28"/>
  <c r="S32" i="28"/>
  <c r="S33" i="28"/>
  <c r="S34" i="28"/>
  <c r="S35" i="28"/>
  <c r="S36" i="28"/>
  <c r="S37" i="28"/>
  <c r="S38" i="28"/>
  <c r="S39" i="28"/>
  <c r="S40" i="28"/>
  <c r="S41" i="28"/>
  <c r="S42" i="28"/>
  <c r="S43" i="28"/>
  <c r="S44" i="28"/>
  <c r="S45" i="28"/>
  <c r="P44" i="26" l="1"/>
  <c r="P43" i="26"/>
  <c r="P45" i="24"/>
  <c r="E775" i="14"/>
  <c r="E777" i="14" s="1"/>
  <c r="F749" i="14"/>
  <c r="P42" i="9"/>
  <c r="P45" i="9"/>
  <c r="H763" i="29" l="1"/>
  <c r="H764" i="29" s="1"/>
  <c r="H765" i="14"/>
  <c r="H767" i="14" s="1"/>
  <c r="G770" i="14"/>
  <c r="G772" i="14" s="1"/>
  <c r="G749" i="14"/>
  <c r="F775" i="14"/>
  <c r="F777" i="14" s="1"/>
  <c r="F770" i="14"/>
  <c r="F772" i="14" s="1"/>
  <c r="P43" i="9"/>
  <c r="P43" i="25"/>
  <c r="E770" i="14"/>
  <c r="E772" i="14" s="1"/>
  <c r="G775" i="14"/>
  <c r="G777" i="14" s="1"/>
  <c r="P44" i="9"/>
  <c r="P42" i="24"/>
  <c r="P42" i="27"/>
  <c r="P43" i="24"/>
  <c r="P44" i="24"/>
  <c r="I760" i="14"/>
  <c r="I766" i="14"/>
  <c r="G780" i="14"/>
  <c r="G782" i="14" s="1"/>
  <c r="P42" i="26"/>
  <c r="H780" i="14"/>
  <c r="H782" i="14" s="1"/>
  <c r="H770" i="14"/>
  <c r="I748" i="14"/>
  <c r="H775" i="14"/>
  <c r="H777" i="14" s="1"/>
  <c r="E780" i="14"/>
  <c r="E782" i="14" s="1"/>
  <c r="F780" i="14"/>
  <c r="F782" i="14" s="1"/>
  <c r="P365" i="29"/>
  <c r="O365" i="29"/>
  <c r="N365" i="29"/>
  <c r="M365" i="29"/>
  <c r="L365" i="29"/>
  <c r="J365" i="29"/>
  <c r="I365" i="29"/>
  <c r="P352" i="29"/>
  <c r="O352" i="29"/>
  <c r="N352" i="29"/>
  <c r="L352" i="29"/>
  <c r="K352" i="29"/>
  <c r="J352" i="29"/>
  <c r="I352" i="29"/>
  <c r="H365" i="14"/>
  <c r="G365" i="14"/>
  <c r="J44" i="9"/>
  <c r="J43" i="9"/>
  <c r="J42" i="9"/>
  <c r="J45" i="9"/>
  <c r="P10" i="26"/>
  <c r="P11" i="26"/>
  <c r="P13" i="26"/>
  <c r="P14" i="26"/>
  <c r="P20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35" i="26"/>
  <c r="P36" i="26"/>
  <c r="P37" i="26"/>
  <c r="P38" i="26"/>
  <c r="P39" i="26"/>
  <c r="P40" i="26"/>
  <c r="P9" i="26"/>
  <c r="J10" i="26"/>
  <c r="J11" i="26"/>
  <c r="J13" i="26"/>
  <c r="J14" i="26"/>
  <c r="J20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9" i="26"/>
  <c r="D9" i="24"/>
  <c r="P10" i="24"/>
  <c r="P11" i="24"/>
  <c r="P13" i="24"/>
  <c r="P14" i="24"/>
  <c r="P20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J10" i="24"/>
  <c r="J11" i="24"/>
  <c r="J13" i="24"/>
  <c r="J14" i="24"/>
  <c r="J20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9" i="24"/>
  <c r="P10" i="9"/>
  <c r="P11" i="9"/>
  <c r="P13" i="9"/>
  <c r="P14" i="9"/>
  <c r="P20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O620" i="7"/>
  <c r="AG671" i="7"/>
  <c r="U640" i="7" s="1"/>
  <c r="P22" i="26" s="1"/>
  <c r="AF671" i="7"/>
  <c r="T640" i="7" s="1"/>
  <c r="AE671" i="7"/>
  <c r="AD671" i="7"/>
  <c r="AC671" i="7"/>
  <c r="AB671" i="7"/>
  <c r="AR670" i="7"/>
  <c r="AQ670" i="7"/>
  <c r="AK670" i="7"/>
  <c r="AJ670" i="7"/>
  <c r="AI670" i="7"/>
  <c r="AH670" i="7"/>
  <c r="AR669" i="7"/>
  <c r="AQ669" i="7"/>
  <c r="AK669" i="7"/>
  <c r="AJ669" i="7"/>
  <c r="AI669" i="7"/>
  <c r="AH669" i="7"/>
  <c r="AR668" i="7"/>
  <c r="AQ668" i="7"/>
  <c r="AJ668" i="7"/>
  <c r="AG667" i="7"/>
  <c r="AF667" i="7"/>
  <c r="AE667" i="7"/>
  <c r="AK667" i="7" s="1"/>
  <c r="AD667" i="7"/>
  <c r="AC667" i="7"/>
  <c r="Q639" i="7" s="1"/>
  <c r="AB667" i="7"/>
  <c r="P639" i="7" s="1"/>
  <c r="AR666" i="7"/>
  <c r="AQ666" i="7"/>
  <c r="AK666" i="7"/>
  <c r="AJ666" i="7"/>
  <c r="AI666" i="7"/>
  <c r="AH666" i="7"/>
  <c r="AR665" i="7"/>
  <c r="AQ665" i="7"/>
  <c r="AK665" i="7"/>
  <c r="AJ665" i="7"/>
  <c r="AI665" i="7"/>
  <c r="AG664" i="7"/>
  <c r="U637" i="7" s="1"/>
  <c r="P19" i="26" s="1"/>
  <c r="AF664" i="7"/>
  <c r="T637" i="7" s="1"/>
  <c r="AE664" i="7"/>
  <c r="S637" i="7" s="1"/>
  <c r="P19" i="24" s="1"/>
  <c r="AD664" i="7"/>
  <c r="AC664" i="7"/>
  <c r="AB664" i="7"/>
  <c r="Y664" i="7"/>
  <c r="X664" i="7"/>
  <c r="W664" i="7"/>
  <c r="V664" i="7"/>
  <c r="AR663" i="7"/>
  <c r="AQ663" i="7"/>
  <c r="AK663" i="7"/>
  <c r="AJ663" i="7"/>
  <c r="AI663" i="7"/>
  <c r="AH663" i="7"/>
  <c r="Y663" i="7"/>
  <c r="X663" i="7"/>
  <c r="W663" i="7"/>
  <c r="V663" i="7"/>
  <c r="AR662" i="7"/>
  <c r="AQ662" i="7"/>
  <c r="AK662" i="7"/>
  <c r="AJ662" i="7"/>
  <c r="AI662" i="7"/>
  <c r="AH662" i="7"/>
  <c r="Y662" i="7"/>
  <c r="X662" i="7"/>
  <c r="W662" i="7"/>
  <c r="V662" i="7"/>
  <c r="AR661" i="7"/>
  <c r="AQ661" i="7"/>
  <c r="AJ661" i="7"/>
  <c r="Y661" i="7"/>
  <c r="X661" i="7"/>
  <c r="W661" i="7"/>
  <c r="V661" i="7"/>
  <c r="AG660" i="7"/>
  <c r="U636" i="7" s="1"/>
  <c r="P18" i="26" s="1"/>
  <c r="AF660" i="7"/>
  <c r="T636" i="7" s="1"/>
  <c r="AE660" i="7"/>
  <c r="AD660" i="7"/>
  <c r="AC660" i="7"/>
  <c r="Q636" i="7" s="1"/>
  <c r="P18" i="9" s="1"/>
  <c r="AB660" i="7"/>
  <c r="P636" i="7" s="1"/>
  <c r="Y660" i="7"/>
  <c r="X660" i="7"/>
  <c r="W660" i="7"/>
  <c r="V660" i="7"/>
  <c r="AR659" i="7"/>
  <c r="AQ659" i="7"/>
  <c r="AO659" i="7"/>
  <c r="AN659" i="7"/>
  <c r="AJ659" i="7"/>
  <c r="AH659" i="7"/>
  <c r="U659" i="7"/>
  <c r="P41" i="26" s="1"/>
  <c r="T659" i="7"/>
  <c r="S659" i="7"/>
  <c r="P41" i="24" s="1"/>
  <c r="R659" i="7"/>
  <c r="Q659" i="7"/>
  <c r="P659" i="7"/>
  <c r="AR658" i="7"/>
  <c r="AQ658" i="7"/>
  <c r="AO658" i="7"/>
  <c r="AN658" i="7"/>
  <c r="AK658" i="7"/>
  <c r="AJ658" i="7"/>
  <c r="AI658" i="7"/>
  <c r="AH658" i="7"/>
  <c r="Y658" i="7"/>
  <c r="P40" i="27" s="1"/>
  <c r="X658" i="7"/>
  <c r="W658" i="7"/>
  <c r="P40" i="25" s="1"/>
  <c r="V658" i="7"/>
  <c r="AR657" i="7"/>
  <c r="AQ657" i="7"/>
  <c r="AO657" i="7"/>
  <c r="AN657" i="7"/>
  <c r="AK657" i="7"/>
  <c r="AJ657" i="7"/>
  <c r="AI657" i="7"/>
  <c r="AH657" i="7"/>
  <c r="Y657" i="7"/>
  <c r="P39" i="27" s="1"/>
  <c r="X657" i="7"/>
  <c r="W657" i="7"/>
  <c r="P39" i="25" s="1"/>
  <c r="V657" i="7"/>
  <c r="AR656" i="7"/>
  <c r="AQ656" i="7"/>
  <c r="AO656" i="7"/>
  <c r="AN656" i="7"/>
  <c r="AK656" i="7"/>
  <c r="AJ656" i="7"/>
  <c r="AI656" i="7"/>
  <c r="AH656" i="7"/>
  <c r="Y656" i="7"/>
  <c r="P38" i="27" s="1"/>
  <c r="X656" i="7"/>
  <c r="W656" i="7"/>
  <c r="P38" i="25" s="1"/>
  <c r="V656" i="7"/>
  <c r="AR655" i="7"/>
  <c r="AQ655" i="7"/>
  <c r="AK655" i="7"/>
  <c r="AJ655" i="7"/>
  <c r="AI655" i="7"/>
  <c r="AH655" i="7"/>
  <c r="Y655" i="7"/>
  <c r="P37" i="27" s="1"/>
  <c r="X655" i="7"/>
  <c r="W655" i="7"/>
  <c r="P37" i="25" s="1"/>
  <c r="V655" i="7"/>
  <c r="AO654" i="7"/>
  <c r="P40" i="28" s="1"/>
  <c r="AN654" i="7"/>
  <c r="Y654" i="7"/>
  <c r="P36" i="27" s="1"/>
  <c r="X654" i="7"/>
  <c r="W654" i="7"/>
  <c r="P36" i="25" s="1"/>
  <c r="V654" i="7"/>
  <c r="AO653" i="7"/>
  <c r="P39" i="28" s="1"/>
  <c r="AN653" i="7"/>
  <c r="Y653" i="7"/>
  <c r="P35" i="27" s="1"/>
  <c r="X653" i="7"/>
  <c r="W653" i="7"/>
  <c r="P35" i="25" s="1"/>
  <c r="V653" i="7"/>
  <c r="AO652" i="7"/>
  <c r="P38" i="28" s="1"/>
  <c r="AN652" i="7"/>
  <c r="AG652" i="7"/>
  <c r="AF652" i="7"/>
  <c r="T635" i="7" s="1"/>
  <c r="AE652" i="7"/>
  <c r="S635" i="7" s="1"/>
  <c r="P16" i="24" s="1"/>
  <c r="AD652" i="7"/>
  <c r="R635" i="7" s="1"/>
  <c r="AC652" i="7"/>
  <c r="AB652" i="7"/>
  <c r="P635" i="7" s="1"/>
  <c r="Y652" i="7"/>
  <c r="P34" i="27" s="1"/>
  <c r="X652" i="7"/>
  <c r="W652" i="7"/>
  <c r="P34" i="25" s="1"/>
  <c r="V652" i="7"/>
  <c r="AR651" i="7"/>
  <c r="AQ651" i="7"/>
  <c r="AO651" i="7"/>
  <c r="P37" i="28" s="1"/>
  <c r="AN651" i="7"/>
  <c r="AK651" i="7"/>
  <c r="AJ651" i="7"/>
  <c r="AI651" i="7"/>
  <c r="AH651" i="7"/>
  <c r="Y651" i="7"/>
  <c r="P33" i="27" s="1"/>
  <c r="X651" i="7"/>
  <c r="W651" i="7"/>
  <c r="P33" i="25" s="1"/>
  <c r="V651" i="7"/>
  <c r="AR650" i="7"/>
  <c r="AQ650" i="7"/>
  <c r="AO650" i="7"/>
  <c r="P36" i="28" s="1"/>
  <c r="AN650" i="7"/>
  <c r="AK650" i="7"/>
  <c r="AJ650" i="7"/>
  <c r="AI650" i="7"/>
  <c r="AH650" i="7"/>
  <c r="Y650" i="7"/>
  <c r="P32" i="27" s="1"/>
  <c r="X650" i="7"/>
  <c r="W650" i="7"/>
  <c r="P32" i="25" s="1"/>
  <c r="V650" i="7"/>
  <c r="AR649" i="7"/>
  <c r="AQ649" i="7"/>
  <c r="AO649" i="7"/>
  <c r="P35" i="28" s="1"/>
  <c r="AN649" i="7"/>
  <c r="AK649" i="7"/>
  <c r="AJ649" i="7"/>
  <c r="AI649" i="7"/>
  <c r="AH649" i="7"/>
  <c r="Y649" i="7"/>
  <c r="P31" i="27" s="1"/>
  <c r="X649" i="7"/>
  <c r="W649" i="7"/>
  <c r="P31" i="25" s="1"/>
  <c r="V649" i="7"/>
  <c r="AR648" i="7"/>
  <c r="AQ648" i="7"/>
  <c r="AO648" i="7"/>
  <c r="P34" i="28" s="1"/>
  <c r="AN648" i="7"/>
  <c r="AK648" i="7"/>
  <c r="AJ648" i="7"/>
  <c r="AI648" i="7"/>
  <c r="AH648" i="7"/>
  <c r="Y648" i="7"/>
  <c r="P30" i="27" s="1"/>
  <c r="X648" i="7"/>
  <c r="W648" i="7"/>
  <c r="P30" i="25" s="1"/>
  <c r="V648" i="7"/>
  <c r="AR647" i="7"/>
  <c r="AQ647" i="7"/>
  <c r="AO647" i="7"/>
  <c r="P33" i="28" s="1"/>
  <c r="AN647" i="7"/>
  <c r="AK647" i="7"/>
  <c r="AJ647" i="7"/>
  <c r="AI647" i="7"/>
  <c r="AH647" i="7"/>
  <c r="Y647" i="7"/>
  <c r="P29" i="27" s="1"/>
  <c r="X647" i="7"/>
  <c r="W647" i="7"/>
  <c r="P29" i="25" s="1"/>
  <c r="V647" i="7"/>
  <c r="AO646" i="7"/>
  <c r="P32" i="28" s="1"/>
  <c r="AN646" i="7"/>
  <c r="Y646" i="7"/>
  <c r="P28" i="27" s="1"/>
  <c r="X646" i="7"/>
  <c r="W646" i="7"/>
  <c r="P28" i="25" s="1"/>
  <c r="V646" i="7"/>
  <c r="AO645" i="7"/>
  <c r="P31" i="28" s="1"/>
  <c r="AN645" i="7"/>
  <c r="AG645" i="7"/>
  <c r="AF645" i="7"/>
  <c r="AE645" i="7"/>
  <c r="S634" i="7" s="1"/>
  <c r="P15" i="24" s="1"/>
  <c r="P17" i="24" s="1"/>
  <c r="AD645" i="7"/>
  <c r="AC645" i="7"/>
  <c r="Q634" i="7" s="1"/>
  <c r="P15" i="9" s="1"/>
  <c r="AB645" i="7"/>
  <c r="P634" i="7" s="1"/>
  <c r="Y645" i="7"/>
  <c r="P27" i="27" s="1"/>
  <c r="X645" i="7"/>
  <c r="W645" i="7"/>
  <c r="P27" i="25" s="1"/>
  <c r="V645" i="7"/>
  <c r="AR644" i="7"/>
  <c r="AQ644" i="7"/>
  <c r="AO644" i="7"/>
  <c r="P30" i="28" s="1"/>
  <c r="AN644" i="7"/>
  <c r="AK644" i="7"/>
  <c r="AJ644" i="7"/>
  <c r="AI644" i="7"/>
  <c r="AH644" i="7"/>
  <c r="Y644" i="7"/>
  <c r="P26" i="27" s="1"/>
  <c r="X644" i="7"/>
  <c r="W644" i="7"/>
  <c r="P26" i="25" s="1"/>
  <c r="V644" i="7"/>
  <c r="AR643" i="7"/>
  <c r="AQ643" i="7"/>
  <c r="AO643" i="7"/>
  <c r="P29" i="28" s="1"/>
  <c r="AN643" i="7"/>
  <c r="AK643" i="7"/>
  <c r="AJ643" i="7"/>
  <c r="AI643" i="7"/>
  <c r="AH643" i="7"/>
  <c r="Y643" i="7"/>
  <c r="P25" i="27" s="1"/>
  <c r="X643" i="7"/>
  <c r="W643" i="7"/>
  <c r="P25" i="25" s="1"/>
  <c r="V643" i="7"/>
  <c r="AR642" i="7"/>
  <c r="AQ642" i="7"/>
  <c r="AO642" i="7"/>
  <c r="P28" i="28" s="1"/>
  <c r="AN642" i="7"/>
  <c r="AK642" i="7"/>
  <c r="AJ642" i="7"/>
  <c r="AI642" i="7"/>
  <c r="AH642" i="7"/>
  <c r="Y642" i="7"/>
  <c r="P24" i="27" s="1"/>
  <c r="X642" i="7"/>
  <c r="W642" i="7"/>
  <c r="P24" i="25" s="1"/>
  <c r="V642" i="7"/>
  <c r="AR641" i="7"/>
  <c r="AQ641" i="7"/>
  <c r="AO641" i="7"/>
  <c r="P27" i="28" s="1"/>
  <c r="AN641" i="7"/>
  <c r="AK641" i="7"/>
  <c r="AJ641" i="7"/>
  <c r="AI641" i="7"/>
  <c r="AH641" i="7"/>
  <c r="Y641" i="7"/>
  <c r="P23" i="27" s="1"/>
  <c r="X641" i="7"/>
  <c r="W641" i="7"/>
  <c r="P23" i="25" s="1"/>
  <c r="V641" i="7"/>
  <c r="AR640" i="7"/>
  <c r="AQ640" i="7"/>
  <c r="AO640" i="7"/>
  <c r="P26" i="28" s="1"/>
  <c r="AN640" i="7"/>
  <c r="AK640" i="7"/>
  <c r="AJ640" i="7"/>
  <c r="AI640" i="7"/>
  <c r="AH640" i="7"/>
  <c r="AR639" i="7"/>
  <c r="AQ639" i="7"/>
  <c r="AO639" i="7"/>
  <c r="P25" i="28" s="1"/>
  <c r="AN639" i="7"/>
  <c r="AK639" i="7"/>
  <c r="AJ639" i="7"/>
  <c r="AI639" i="7"/>
  <c r="AH639" i="7"/>
  <c r="U639" i="7"/>
  <c r="P21" i="26" s="1"/>
  <c r="T639" i="7"/>
  <c r="S639" i="7"/>
  <c r="AR638" i="7"/>
  <c r="AQ638" i="7"/>
  <c r="AO638" i="7"/>
  <c r="P24" i="28" s="1"/>
  <c r="AN638" i="7"/>
  <c r="AK638" i="7"/>
  <c r="AJ638" i="7"/>
  <c r="AI638" i="7"/>
  <c r="AH638" i="7"/>
  <c r="Y638" i="7"/>
  <c r="P20" i="27" s="1"/>
  <c r="X638" i="7"/>
  <c r="W638" i="7"/>
  <c r="P20" i="25" s="1"/>
  <c r="V638" i="7"/>
  <c r="AR637" i="7"/>
  <c r="AQ637" i="7"/>
  <c r="AO637" i="7"/>
  <c r="P23" i="28" s="1"/>
  <c r="AN637" i="7"/>
  <c r="AK637" i="7"/>
  <c r="AJ637" i="7"/>
  <c r="AI637" i="7"/>
  <c r="AH637" i="7"/>
  <c r="R637" i="7"/>
  <c r="P637" i="7"/>
  <c r="AR636" i="7"/>
  <c r="AQ636" i="7"/>
  <c r="AK636" i="7"/>
  <c r="AJ636" i="7"/>
  <c r="AI636" i="7"/>
  <c r="AH636" i="7"/>
  <c r="AR635" i="7"/>
  <c r="AQ635" i="7"/>
  <c r="AK635" i="7"/>
  <c r="AJ635" i="7"/>
  <c r="AI635" i="7"/>
  <c r="AH635" i="7"/>
  <c r="AR634" i="7"/>
  <c r="AQ634" i="7"/>
  <c r="AO634" i="7"/>
  <c r="P20" i="28" s="1"/>
  <c r="AN634" i="7"/>
  <c r="AK634" i="7"/>
  <c r="AJ634" i="7"/>
  <c r="AI634" i="7"/>
  <c r="AH634" i="7"/>
  <c r="T634" i="7"/>
  <c r="AR633" i="7"/>
  <c r="AQ633" i="7"/>
  <c r="AK633" i="7"/>
  <c r="AJ633" i="7"/>
  <c r="AI633" i="7"/>
  <c r="AH633" i="7"/>
  <c r="Y633" i="7"/>
  <c r="P14" i="27" s="1"/>
  <c r="X633" i="7"/>
  <c r="W633" i="7"/>
  <c r="P14" i="25" s="1"/>
  <c r="V633" i="7"/>
  <c r="AR632" i="7"/>
  <c r="AQ632" i="7"/>
  <c r="AK632" i="7"/>
  <c r="AJ632" i="7"/>
  <c r="AI632" i="7"/>
  <c r="AH632" i="7"/>
  <c r="Y632" i="7"/>
  <c r="P13" i="27" s="1"/>
  <c r="X632" i="7"/>
  <c r="W632" i="7"/>
  <c r="P13" i="25" s="1"/>
  <c r="V632" i="7"/>
  <c r="AR631" i="7"/>
  <c r="AK631" i="7"/>
  <c r="AJ631" i="7"/>
  <c r="AI631" i="7"/>
  <c r="AH631" i="7"/>
  <c r="AG630" i="7"/>
  <c r="U631" i="7" s="1"/>
  <c r="P12" i="26" s="1"/>
  <c r="AF630" i="7"/>
  <c r="T631" i="7" s="1"/>
  <c r="AE630" i="7"/>
  <c r="S631" i="7" s="1"/>
  <c r="P12" i="24" s="1"/>
  <c r="AD630" i="7"/>
  <c r="AC630" i="7"/>
  <c r="AB630" i="7"/>
  <c r="Y630" i="7"/>
  <c r="P11" i="27" s="1"/>
  <c r="X630" i="7"/>
  <c r="W630" i="7"/>
  <c r="P11" i="25" s="1"/>
  <c r="V630" i="7"/>
  <c r="AR629" i="7"/>
  <c r="AQ629" i="7"/>
  <c r="AO629" i="7"/>
  <c r="P14" i="28" s="1"/>
  <c r="AN629" i="7"/>
  <c r="AK629" i="7"/>
  <c r="AJ629" i="7"/>
  <c r="AI629" i="7"/>
  <c r="AH629" i="7"/>
  <c r="Y629" i="7"/>
  <c r="P10" i="27" s="1"/>
  <c r="X629" i="7"/>
  <c r="W629" i="7"/>
  <c r="P10" i="25" s="1"/>
  <c r="V629" i="7"/>
  <c r="AR628" i="7"/>
  <c r="AQ628" i="7"/>
  <c r="AO628" i="7"/>
  <c r="P13" i="28" s="1"/>
  <c r="AN628" i="7"/>
  <c r="AK628" i="7"/>
  <c r="AJ628" i="7"/>
  <c r="AI628" i="7"/>
  <c r="AH628" i="7"/>
  <c r="Y628" i="7"/>
  <c r="P9" i="27" s="1"/>
  <c r="X628" i="7"/>
  <c r="W628" i="7"/>
  <c r="P9" i="25" s="1"/>
  <c r="V628" i="7"/>
  <c r="AR627" i="7"/>
  <c r="AQ627" i="7"/>
  <c r="AK627" i="7"/>
  <c r="AJ627" i="7"/>
  <c r="AI627" i="7"/>
  <c r="AH627" i="7"/>
  <c r="AR626" i="7"/>
  <c r="AQ626" i="7"/>
  <c r="AO626" i="7"/>
  <c r="P11" i="28" s="1"/>
  <c r="AN626" i="7"/>
  <c r="AK626" i="7"/>
  <c r="AJ626" i="7"/>
  <c r="AI626" i="7"/>
  <c r="AH626" i="7"/>
  <c r="AR625" i="7"/>
  <c r="AQ625" i="7"/>
  <c r="AO625" i="7"/>
  <c r="P10" i="28" s="1"/>
  <c r="AN625" i="7"/>
  <c r="AK625" i="7"/>
  <c r="AJ625" i="7"/>
  <c r="AI625" i="7"/>
  <c r="AH625" i="7"/>
  <c r="AR624" i="7"/>
  <c r="AQ624" i="7"/>
  <c r="AO624" i="7"/>
  <c r="P9" i="28" s="1"/>
  <c r="AN624" i="7"/>
  <c r="AK624" i="7"/>
  <c r="AJ624" i="7"/>
  <c r="AI624" i="7"/>
  <c r="AH624" i="7"/>
  <c r="AR623" i="7"/>
  <c r="AQ623" i="7"/>
  <c r="AK623" i="7"/>
  <c r="AJ623" i="7"/>
  <c r="AI623" i="7"/>
  <c r="AH623" i="7"/>
  <c r="AR622" i="7"/>
  <c r="AQ622" i="7"/>
  <c r="AK622" i="7"/>
  <c r="AJ622" i="7"/>
  <c r="AI622" i="7"/>
  <c r="AH622" i="7"/>
  <c r="AG618" i="7"/>
  <c r="AA618" i="7"/>
  <c r="J10" i="9"/>
  <c r="J11" i="9"/>
  <c r="J13" i="9"/>
  <c r="J14" i="9"/>
  <c r="J20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9" i="9"/>
  <c r="AG342" i="7"/>
  <c r="U311" i="7" s="1"/>
  <c r="J22" i="26" s="1"/>
  <c r="AF342" i="7"/>
  <c r="AE342" i="7"/>
  <c r="AD342" i="7"/>
  <c r="AC342" i="7"/>
  <c r="AB342" i="7"/>
  <c r="AR341" i="7"/>
  <c r="AQ341" i="7"/>
  <c r="AK341" i="7"/>
  <c r="AJ341" i="7"/>
  <c r="AI341" i="7"/>
  <c r="AH341" i="7"/>
  <c r="AR340" i="7"/>
  <c r="AQ340" i="7"/>
  <c r="AK340" i="7"/>
  <c r="AJ340" i="7"/>
  <c r="AI340" i="7"/>
  <c r="AH340" i="7"/>
  <c r="AR339" i="7"/>
  <c r="AQ339" i="7"/>
  <c r="AJ339" i="7"/>
  <c r="AG338" i="7"/>
  <c r="U310" i="7" s="1"/>
  <c r="J21" i="26" s="1"/>
  <c r="AF338" i="7"/>
  <c r="T310" i="7" s="1"/>
  <c r="AE338" i="7"/>
  <c r="AD338" i="7"/>
  <c r="AR337" i="7"/>
  <c r="AQ337" i="7"/>
  <c r="AK337" i="7"/>
  <c r="AJ337" i="7"/>
  <c r="AI337" i="7"/>
  <c r="AH337" i="7"/>
  <c r="AR336" i="7"/>
  <c r="AQ336" i="7"/>
  <c r="AK336" i="7"/>
  <c r="AJ336" i="7"/>
  <c r="AC338" i="7"/>
  <c r="AB338" i="7"/>
  <c r="AG335" i="7"/>
  <c r="AE335" i="7"/>
  <c r="S308" i="7" s="1"/>
  <c r="J19" i="24" s="1"/>
  <c r="AD335" i="7"/>
  <c r="R308" i="7" s="1"/>
  <c r="AC335" i="7"/>
  <c r="AB335" i="7"/>
  <c r="V335" i="7"/>
  <c r="X335" i="7"/>
  <c r="Y335" i="7"/>
  <c r="AR334" i="7"/>
  <c r="AQ334" i="7"/>
  <c r="AK334" i="7"/>
  <c r="AJ334" i="7"/>
  <c r="AI334" i="7"/>
  <c r="AH334" i="7"/>
  <c r="Y334" i="7"/>
  <c r="X334" i="7"/>
  <c r="W334" i="7"/>
  <c r="V334" i="7"/>
  <c r="AR333" i="7"/>
  <c r="AK333" i="7"/>
  <c r="AI333" i="7"/>
  <c r="AH333" i="7"/>
  <c r="AF335" i="7"/>
  <c r="X333" i="7"/>
  <c r="W333" i="7"/>
  <c r="V333" i="7"/>
  <c r="U330" i="7"/>
  <c r="J41" i="26" s="1"/>
  <c r="AR332" i="7"/>
  <c r="AQ332" i="7"/>
  <c r="AJ332" i="7"/>
  <c r="Y332" i="7"/>
  <c r="X332" i="7"/>
  <c r="W332" i="7"/>
  <c r="V332" i="7"/>
  <c r="AG331" i="7"/>
  <c r="U307" i="7" s="1"/>
  <c r="J18" i="26" s="1"/>
  <c r="AF331" i="7"/>
  <c r="T307" i="7" s="1"/>
  <c r="AE331" i="7"/>
  <c r="AD331" i="7"/>
  <c r="AB331" i="7"/>
  <c r="P307" i="7" s="1"/>
  <c r="Y331" i="7"/>
  <c r="X331" i="7"/>
  <c r="W331" i="7"/>
  <c r="V331" i="7"/>
  <c r="AN327" i="7"/>
  <c r="AR330" i="7"/>
  <c r="AQ330" i="7"/>
  <c r="AJ330" i="7"/>
  <c r="AH330" i="7"/>
  <c r="T330" i="7"/>
  <c r="S330" i="7"/>
  <c r="J41" i="24" s="1"/>
  <c r="Q330" i="7"/>
  <c r="AR329" i="7"/>
  <c r="AQ329" i="7"/>
  <c r="AO329" i="7"/>
  <c r="AN329" i="7"/>
  <c r="AK329" i="7"/>
  <c r="AJ329" i="7"/>
  <c r="AI329" i="7"/>
  <c r="AH329" i="7"/>
  <c r="Y329" i="7"/>
  <c r="J40" i="27" s="1"/>
  <c r="X329" i="7"/>
  <c r="W329" i="7"/>
  <c r="J40" i="25" s="1"/>
  <c r="V329" i="7"/>
  <c r="AR328" i="7"/>
  <c r="AQ328" i="7"/>
  <c r="AO328" i="7"/>
  <c r="AN328" i="7"/>
  <c r="AK328" i="7"/>
  <c r="AJ328" i="7"/>
  <c r="AI328" i="7"/>
  <c r="AH328" i="7"/>
  <c r="V328" i="7"/>
  <c r="AN324" i="7"/>
  <c r="AO324" i="7"/>
  <c r="J39" i="28" s="1"/>
  <c r="AQ327" i="7"/>
  <c r="AO327" i="7"/>
  <c r="AK327" i="7"/>
  <c r="AJ327" i="7"/>
  <c r="AI327" i="7"/>
  <c r="AH327" i="7"/>
  <c r="AR327" i="7"/>
  <c r="Y327" i="7"/>
  <c r="J38" i="27" s="1"/>
  <c r="X327" i="7"/>
  <c r="W327" i="7"/>
  <c r="J38" i="25" s="1"/>
  <c r="V327" i="7"/>
  <c r="AR326" i="7"/>
  <c r="AQ326" i="7"/>
  <c r="AK326" i="7"/>
  <c r="AJ326" i="7"/>
  <c r="AI326" i="7"/>
  <c r="AH326" i="7"/>
  <c r="Y326" i="7"/>
  <c r="J37" i="27" s="1"/>
  <c r="X326" i="7"/>
  <c r="W326" i="7"/>
  <c r="J37" i="25" s="1"/>
  <c r="V326" i="7"/>
  <c r="AO325" i="7"/>
  <c r="J40" i="28" s="1"/>
  <c r="AN325" i="7"/>
  <c r="Y325" i="7"/>
  <c r="J36" i="27" s="1"/>
  <c r="X325" i="7"/>
  <c r="W325" i="7"/>
  <c r="J36" i="25" s="1"/>
  <c r="V325" i="7"/>
  <c r="Y324" i="7"/>
  <c r="J35" i="27" s="1"/>
  <c r="X324" i="7"/>
  <c r="W324" i="7"/>
  <c r="J35" i="25" s="1"/>
  <c r="V324" i="7"/>
  <c r="AO323" i="7"/>
  <c r="J38" i="28" s="1"/>
  <c r="AN323" i="7"/>
  <c r="AG323" i="7"/>
  <c r="U306" i="7" s="1"/>
  <c r="J16" i="26" s="1"/>
  <c r="AF323" i="7"/>
  <c r="AC323" i="7"/>
  <c r="Q306" i="7" s="1"/>
  <c r="J16" i="9" s="1"/>
  <c r="AB323" i="7"/>
  <c r="Y323" i="7"/>
  <c r="J34" i="27" s="1"/>
  <c r="X323" i="7"/>
  <c r="W323" i="7"/>
  <c r="J34" i="25" s="1"/>
  <c r="V323" i="7"/>
  <c r="AR322" i="7"/>
  <c r="AQ322" i="7"/>
  <c r="AO322" i="7"/>
  <c r="J37" i="28" s="1"/>
  <c r="AN322" i="7"/>
  <c r="AK322" i="7"/>
  <c r="AJ322" i="7"/>
  <c r="AI322" i="7"/>
  <c r="AH322" i="7"/>
  <c r="Y322" i="7"/>
  <c r="J33" i="27" s="1"/>
  <c r="X322" i="7"/>
  <c r="W322" i="7"/>
  <c r="J33" i="25" s="1"/>
  <c r="V322" i="7"/>
  <c r="AR321" i="7"/>
  <c r="AQ321" i="7"/>
  <c r="AO321" i="7"/>
  <c r="J36" i="28" s="1"/>
  <c r="AN321" i="7"/>
  <c r="AK321" i="7"/>
  <c r="AJ321" i="7"/>
  <c r="AI321" i="7"/>
  <c r="AH321" i="7"/>
  <c r="Y321" i="7"/>
  <c r="J32" i="27" s="1"/>
  <c r="X321" i="7"/>
  <c r="W321" i="7"/>
  <c r="J32" i="25" s="1"/>
  <c r="V321" i="7"/>
  <c r="AR320" i="7"/>
  <c r="AQ320" i="7"/>
  <c r="AO320" i="7"/>
  <c r="J35" i="28" s="1"/>
  <c r="AN320" i="7"/>
  <c r="AK320" i="7"/>
  <c r="AJ320" i="7"/>
  <c r="AI320" i="7"/>
  <c r="AH320" i="7"/>
  <c r="X320" i="7"/>
  <c r="W320" i="7"/>
  <c r="J31" i="25" s="1"/>
  <c r="V320" i="7"/>
  <c r="AO316" i="7"/>
  <c r="J31" i="28" s="1"/>
  <c r="AQ319" i="7"/>
  <c r="AO319" i="7"/>
  <c r="J34" i="28" s="1"/>
  <c r="AN319" i="7"/>
  <c r="AJ319" i="7"/>
  <c r="AI319" i="7"/>
  <c r="AH319" i="7"/>
  <c r="AR319" i="7"/>
  <c r="AD323" i="7"/>
  <c r="W319" i="7"/>
  <c r="J30" i="25" s="1"/>
  <c r="Y319" i="7"/>
  <c r="J30" i="27" s="1"/>
  <c r="X319" i="7"/>
  <c r="AN315" i="7"/>
  <c r="AR318" i="7"/>
  <c r="AQ318" i="7"/>
  <c r="AO318" i="7"/>
  <c r="J33" i="28" s="1"/>
  <c r="AN318" i="7"/>
  <c r="AK318" i="7"/>
  <c r="AJ318" i="7"/>
  <c r="AI318" i="7"/>
  <c r="AH318" i="7"/>
  <c r="Y318" i="7"/>
  <c r="J29" i="27" s="1"/>
  <c r="X318" i="7"/>
  <c r="W318" i="7"/>
  <c r="J29" i="25" s="1"/>
  <c r="V318" i="7"/>
  <c r="AO317" i="7"/>
  <c r="J32" i="28" s="1"/>
  <c r="AN317" i="7"/>
  <c r="Y317" i="7"/>
  <c r="J28" i="27" s="1"/>
  <c r="X317" i="7"/>
  <c r="W317" i="7"/>
  <c r="J28" i="25" s="1"/>
  <c r="V317" i="7"/>
  <c r="AN316" i="7"/>
  <c r="AG316" i="7"/>
  <c r="Y316" i="7"/>
  <c r="J27" i="27" s="1"/>
  <c r="X316" i="7"/>
  <c r="W316" i="7"/>
  <c r="J27" i="25" s="1"/>
  <c r="V316" i="7"/>
  <c r="AR315" i="7"/>
  <c r="AQ315" i="7"/>
  <c r="AO315" i="7"/>
  <c r="J30" i="28" s="1"/>
  <c r="AI315" i="7"/>
  <c r="AK315" i="7"/>
  <c r="AJ315" i="7"/>
  <c r="AH315" i="7"/>
  <c r="Y315" i="7"/>
  <c r="J26" i="27" s="1"/>
  <c r="X315" i="7"/>
  <c r="W315" i="7"/>
  <c r="J26" i="25" s="1"/>
  <c r="V315" i="7"/>
  <c r="AR314" i="7"/>
  <c r="AQ314" i="7"/>
  <c r="AO314" i="7"/>
  <c r="J29" i="28" s="1"/>
  <c r="AN314" i="7"/>
  <c r="AK314" i="7"/>
  <c r="AJ314" i="7"/>
  <c r="AI314" i="7"/>
  <c r="AH314" i="7"/>
  <c r="Y314" i="7"/>
  <c r="J25" i="27" s="1"/>
  <c r="X314" i="7"/>
  <c r="W314" i="7"/>
  <c r="J25" i="25" s="1"/>
  <c r="V314" i="7"/>
  <c r="AR313" i="7"/>
  <c r="AQ313" i="7"/>
  <c r="AO313" i="7"/>
  <c r="J28" i="28" s="1"/>
  <c r="AN313" i="7"/>
  <c r="AK313" i="7"/>
  <c r="AJ313" i="7"/>
  <c r="AI313" i="7"/>
  <c r="AH313" i="7"/>
  <c r="Y313" i="7"/>
  <c r="J24" i="27" s="1"/>
  <c r="X313" i="7"/>
  <c r="W313" i="7"/>
  <c r="J24" i="25" s="1"/>
  <c r="V313" i="7"/>
  <c r="AR312" i="7"/>
  <c r="AQ312" i="7"/>
  <c r="AO312" i="7"/>
  <c r="J27" i="28" s="1"/>
  <c r="AN312" i="7"/>
  <c r="AK312" i="7"/>
  <c r="AJ312" i="7"/>
  <c r="AI312" i="7"/>
  <c r="AH312" i="7"/>
  <c r="W312" i="7"/>
  <c r="J23" i="25" s="1"/>
  <c r="V312" i="7"/>
  <c r="Y312" i="7"/>
  <c r="J23" i="27" s="1"/>
  <c r="X312" i="7"/>
  <c r="AQ311" i="7"/>
  <c r="AO311" i="7"/>
  <c r="J26" i="28" s="1"/>
  <c r="AN311" i="7"/>
  <c r="AK311" i="7"/>
  <c r="AJ311" i="7"/>
  <c r="AI311" i="7"/>
  <c r="AH311" i="7"/>
  <c r="T311" i="7"/>
  <c r="P311" i="7"/>
  <c r="AQ310" i="7"/>
  <c r="AO310" i="7"/>
  <c r="J25" i="28" s="1"/>
  <c r="AN310" i="7"/>
  <c r="AK310" i="7"/>
  <c r="AJ310" i="7"/>
  <c r="AI310" i="7"/>
  <c r="AH310" i="7"/>
  <c r="R310" i="7"/>
  <c r="AO309" i="7"/>
  <c r="J24" i="28" s="1"/>
  <c r="AN309" i="7"/>
  <c r="AK309" i="7"/>
  <c r="AJ309" i="7"/>
  <c r="AI309" i="7"/>
  <c r="AF316" i="7"/>
  <c r="AE316" i="7"/>
  <c r="AD316" i="7"/>
  <c r="AR309" i="7"/>
  <c r="AH309" i="7"/>
  <c r="X309" i="7"/>
  <c r="W309" i="7"/>
  <c r="J20" i="25" s="1"/>
  <c r="V309" i="7"/>
  <c r="Y309" i="7"/>
  <c r="J20" i="27" s="1"/>
  <c r="AR308" i="7"/>
  <c r="AQ308" i="7"/>
  <c r="AO308" i="7"/>
  <c r="J23" i="28" s="1"/>
  <c r="AN308" i="7"/>
  <c r="AK308" i="7"/>
  <c r="AJ308" i="7"/>
  <c r="AI308" i="7"/>
  <c r="AH308" i="7"/>
  <c r="U308" i="7"/>
  <c r="J19" i="26" s="1"/>
  <c r="Q308" i="7"/>
  <c r="P308" i="7"/>
  <c r="AR307" i="7"/>
  <c r="AQ307" i="7"/>
  <c r="AK307" i="7"/>
  <c r="AJ307" i="7"/>
  <c r="AI307" i="7"/>
  <c r="AH307" i="7"/>
  <c r="S307" i="7"/>
  <c r="J18" i="24" s="1"/>
  <c r="R307" i="7"/>
  <c r="AR306" i="7"/>
  <c r="AQ306" i="7"/>
  <c r="AK306" i="7"/>
  <c r="AJ306" i="7"/>
  <c r="AI306" i="7"/>
  <c r="AH306" i="7"/>
  <c r="T306" i="7"/>
  <c r="AR305" i="7"/>
  <c r="AQ305" i="7"/>
  <c r="AO305" i="7"/>
  <c r="J20" i="28" s="1"/>
  <c r="AN305" i="7"/>
  <c r="AK305" i="7"/>
  <c r="AJ305" i="7"/>
  <c r="AI305" i="7"/>
  <c r="AH305" i="7"/>
  <c r="AR304" i="7"/>
  <c r="AQ304" i="7"/>
  <c r="AK304" i="7"/>
  <c r="AJ304" i="7"/>
  <c r="AI304" i="7"/>
  <c r="AH304" i="7"/>
  <c r="Y304" i="7"/>
  <c r="J14" i="27" s="1"/>
  <c r="X304" i="7"/>
  <c r="V304" i="7"/>
  <c r="AN300" i="7"/>
  <c r="W304" i="7"/>
  <c r="J14" i="25" s="1"/>
  <c r="AK303" i="7"/>
  <c r="AJ303" i="7"/>
  <c r="AI303" i="7"/>
  <c r="AH303" i="7"/>
  <c r="Y303" i="7"/>
  <c r="J13" i="27" s="1"/>
  <c r="AN299" i="7"/>
  <c r="AR302" i="7"/>
  <c r="AK302" i="7"/>
  <c r="AJ302" i="7"/>
  <c r="AI302" i="7"/>
  <c r="AH302" i="7"/>
  <c r="AG301" i="7"/>
  <c r="U302" i="7" s="1"/>
  <c r="J12" i="26" s="1"/>
  <c r="AF301" i="7"/>
  <c r="T302" i="7" s="1"/>
  <c r="AC301" i="7"/>
  <c r="Q302" i="7" s="1"/>
  <c r="J12" i="9" s="1"/>
  <c r="AB301" i="7"/>
  <c r="P302" i="7" s="1"/>
  <c r="Y301" i="7"/>
  <c r="J11" i="27" s="1"/>
  <c r="V301" i="7"/>
  <c r="AR300" i="7"/>
  <c r="AQ300" i="7"/>
  <c r="AO300" i="7"/>
  <c r="J14" i="28" s="1"/>
  <c r="AK300" i="7"/>
  <c r="AJ300" i="7"/>
  <c r="AI300" i="7"/>
  <c r="AH300" i="7"/>
  <c r="X300" i="7"/>
  <c r="W300" i="7"/>
  <c r="J10" i="25" s="1"/>
  <c r="V300" i="7"/>
  <c r="Y300" i="7"/>
  <c r="J10" i="27" s="1"/>
  <c r="AO296" i="7"/>
  <c r="J10" i="28" s="1"/>
  <c r="AN296" i="7"/>
  <c r="AR299" i="7"/>
  <c r="AQ299" i="7"/>
  <c r="AK299" i="7"/>
  <c r="AJ299" i="7"/>
  <c r="AI299" i="7"/>
  <c r="AH299" i="7"/>
  <c r="Y299" i="7"/>
  <c r="J9" i="27" s="1"/>
  <c r="W299" i="7"/>
  <c r="J9" i="25" s="1"/>
  <c r="X299" i="7"/>
  <c r="AN295" i="7"/>
  <c r="AR298" i="7"/>
  <c r="AQ298" i="7"/>
  <c r="AK298" i="7"/>
  <c r="AJ298" i="7"/>
  <c r="AI298" i="7"/>
  <c r="AH298" i="7"/>
  <c r="AK297" i="7"/>
  <c r="AJ297" i="7"/>
  <c r="AI297" i="7"/>
  <c r="AE301" i="7"/>
  <c r="AH297" i="7"/>
  <c r="AR296" i="7"/>
  <c r="AQ296" i="7"/>
  <c r="AK296" i="7"/>
  <c r="AJ296" i="7"/>
  <c r="AI296" i="7"/>
  <c r="AH296" i="7"/>
  <c r="AR295" i="7"/>
  <c r="AQ295" i="7"/>
  <c r="AO295" i="7"/>
  <c r="J9" i="28" s="1"/>
  <c r="AK295" i="7"/>
  <c r="AJ295" i="7"/>
  <c r="AI295" i="7"/>
  <c r="AH295" i="7"/>
  <c r="AR294" i="7"/>
  <c r="AQ294" i="7"/>
  <c r="AK294" i="7"/>
  <c r="AJ294" i="7"/>
  <c r="AI294" i="7"/>
  <c r="AH294" i="7"/>
  <c r="AR293" i="7"/>
  <c r="AQ293" i="7"/>
  <c r="AK293" i="7"/>
  <c r="AJ293" i="7"/>
  <c r="AI293" i="7"/>
  <c r="AH293" i="7"/>
  <c r="AG289" i="7"/>
  <c r="AA289" i="7"/>
  <c r="AF653" i="7" l="1"/>
  <c r="AQ667" i="7"/>
  <c r="AK671" i="7"/>
  <c r="AG653" i="7"/>
  <c r="X635" i="7"/>
  <c r="AJ671" i="7"/>
  <c r="AR671" i="7"/>
  <c r="P43" i="27"/>
  <c r="H766" i="29"/>
  <c r="H777" i="29"/>
  <c r="H779" i="29" s="1"/>
  <c r="H772" i="29"/>
  <c r="H774" i="29" s="1"/>
  <c r="P44" i="25"/>
  <c r="P45" i="26"/>
  <c r="P45" i="25"/>
  <c r="H772" i="14"/>
  <c r="H368" i="29"/>
  <c r="H372" i="29" s="1"/>
  <c r="H374" i="29" s="1"/>
  <c r="H372" i="14"/>
  <c r="H381" i="14" s="1"/>
  <c r="K380" i="29"/>
  <c r="K365" i="29"/>
  <c r="J43" i="24"/>
  <c r="F365" i="14"/>
  <c r="J42" i="24"/>
  <c r="E365" i="14"/>
  <c r="M384" i="29"/>
  <c r="M386" i="29" s="1"/>
  <c r="M352" i="29"/>
  <c r="P384" i="29"/>
  <c r="P386" i="29" s="1"/>
  <c r="K384" i="29"/>
  <c r="K386" i="29" s="1"/>
  <c r="N380" i="29"/>
  <c r="P45" i="28"/>
  <c r="P43" i="28"/>
  <c r="P42" i="28"/>
  <c r="G381" i="14"/>
  <c r="G383" i="14" s="1"/>
  <c r="P44" i="27"/>
  <c r="P45" i="27"/>
  <c r="P44" i="28"/>
  <c r="P42" i="25"/>
  <c r="I776" i="14"/>
  <c r="Q640" i="7"/>
  <c r="P22" i="9" s="1"/>
  <c r="AK338" i="7"/>
  <c r="AH630" i="7"/>
  <c r="AD653" i="7"/>
  <c r="AJ653" i="7" s="1"/>
  <c r="AG324" i="7"/>
  <c r="U305" i="7"/>
  <c r="J15" i="26" s="1"/>
  <c r="J17" i="26" s="1"/>
  <c r="AQ664" i="7"/>
  <c r="AI652" i="7"/>
  <c r="AK664" i="7"/>
  <c r="U634" i="7"/>
  <c r="P15" i="26" s="1"/>
  <c r="P17" i="26" s="1"/>
  <c r="AK331" i="7"/>
  <c r="AK342" i="7"/>
  <c r="AN655" i="7"/>
  <c r="X659" i="7"/>
  <c r="AH652" i="7"/>
  <c r="Y659" i="7"/>
  <c r="P41" i="27" s="1"/>
  <c r="AJ660" i="7"/>
  <c r="AK660" i="7"/>
  <c r="AO655" i="7"/>
  <c r="P41" i="28" s="1"/>
  <c r="AI630" i="7"/>
  <c r="AO304" i="7"/>
  <c r="J19" i="28" s="1"/>
  <c r="AJ331" i="7"/>
  <c r="V637" i="7"/>
  <c r="AH667" i="7"/>
  <c r="AJ630" i="7"/>
  <c r="AR667" i="7"/>
  <c r="AI335" i="7"/>
  <c r="Y308" i="7"/>
  <c r="J19" i="27" s="1"/>
  <c r="S310" i="7"/>
  <c r="J21" i="24" s="1"/>
  <c r="AR664" i="7"/>
  <c r="AJ342" i="7"/>
  <c r="AJ664" i="7"/>
  <c r="AN303" i="7"/>
  <c r="W639" i="7"/>
  <c r="P21" i="25" s="1"/>
  <c r="Y639" i="7"/>
  <c r="P21" i="27" s="1"/>
  <c r="R640" i="7"/>
  <c r="X640" i="7" s="1"/>
  <c r="AR652" i="7"/>
  <c r="AQ671" i="7"/>
  <c r="V308" i="7"/>
  <c r="AQ342" i="7"/>
  <c r="U635" i="7"/>
  <c r="P16" i="26" s="1"/>
  <c r="AK335" i="7"/>
  <c r="AR342" i="7"/>
  <c r="AH335" i="7"/>
  <c r="AQ331" i="7"/>
  <c r="Q637" i="7"/>
  <c r="AO633" i="7" s="1"/>
  <c r="P19" i="28" s="1"/>
  <c r="AH664" i="7"/>
  <c r="AI667" i="7"/>
  <c r="P21" i="9"/>
  <c r="V307" i="7"/>
  <c r="W308" i="7"/>
  <c r="J19" i="25" s="1"/>
  <c r="J19" i="9"/>
  <c r="Y631" i="7"/>
  <c r="P12" i="27" s="1"/>
  <c r="R639" i="7"/>
  <c r="X639" i="7" s="1"/>
  <c r="AI664" i="7"/>
  <c r="AJ667" i="7"/>
  <c r="AH671" i="7"/>
  <c r="X307" i="7"/>
  <c r="AI671" i="7"/>
  <c r="Y307" i="7"/>
  <c r="J18" i="27" s="1"/>
  <c r="W330" i="7"/>
  <c r="J41" i="25" s="1"/>
  <c r="X310" i="7"/>
  <c r="J41" i="9"/>
  <c r="AR645" i="7"/>
  <c r="P21" i="24"/>
  <c r="X330" i="7"/>
  <c r="AH331" i="7"/>
  <c r="AR630" i="7"/>
  <c r="AO635" i="7"/>
  <c r="P21" i="28" s="1"/>
  <c r="P640" i="7"/>
  <c r="AJ652" i="7"/>
  <c r="P41" i="9"/>
  <c r="P631" i="7"/>
  <c r="AR335" i="7"/>
  <c r="AN631" i="7"/>
  <c r="L384" i="29"/>
  <c r="L386" i="29" s="1"/>
  <c r="O380" i="29"/>
  <c r="N384" i="29"/>
  <c r="N386" i="29" s="1"/>
  <c r="O384" i="29"/>
  <c r="O386" i="29" s="1"/>
  <c r="I781" i="14"/>
  <c r="I771" i="14"/>
  <c r="J44" i="24"/>
  <c r="J45" i="24"/>
  <c r="J42" i="26"/>
  <c r="J43" i="26"/>
  <c r="J44" i="26"/>
  <c r="J45" i="26"/>
  <c r="E365" i="29"/>
  <c r="F365" i="29"/>
  <c r="G365" i="29"/>
  <c r="I364" i="14"/>
  <c r="H365" i="29"/>
  <c r="J384" i="29"/>
  <c r="J386" i="29" s="1"/>
  <c r="I384" i="29"/>
  <c r="I386" i="29" s="1"/>
  <c r="J380" i="29"/>
  <c r="L380" i="29"/>
  <c r="M380" i="29"/>
  <c r="I376" i="29"/>
  <c r="I380" i="29"/>
  <c r="J376" i="29"/>
  <c r="K376" i="29"/>
  <c r="L376" i="29"/>
  <c r="M376" i="29"/>
  <c r="N376" i="29"/>
  <c r="O376" i="29"/>
  <c r="P376" i="29"/>
  <c r="P380" i="29"/>
  <c r="E381" i="14"/>
  <c r="E383" i="14" s="1"/>
  <c r="F381" i="14"/>
  <c r="F383" i="14" s="1"/>
  <c r="E385" i="14"/>
  <c r="E387" i="14" s="1"/>
  <c r="F376" i="14"/>
  <c r="F378" i="14" s="1"/>
  <c r="G376" i="14"/>
  <c r="G378" i="14" s="1"/>
  <c r="G385" i="14"/>
  <c r="G387" i="14" s="1"/>
  <c r="I351" i="14"/>
  <c r="H376" i="14"/>
  <c r="F385" i="14"/>
  <c r="F387" i="14" s="1"/>
  <c r="E376" i="14"/>
  <c r="E378" i="14" s="1"/>
  <c r="W634" i="7"/>
  <c r="P15" i="25" s="1"/>
  <c r="X637" i="7"/>
  <c r="Y637" i="7"/>
  <c r="P19" i="27" s="1"/>
  <c r="AN633" i="7"/>
  <c r="AK630" i="7"/>
  <c r="R634" i="7"/>
  <c r="X634" i="7" s="1"/>
  <c r="R636" i="7"/>
  <c r="X636" i="7" s="1"/>
  <c r="AK645" i="7"/>
  <c r="AK652" i="7"/>
  <c r="AE653" i="7"/>
  <c r="AK653" i="7" s="1"/>
  <c r="V659" i="7"/>
  <c r="AQ660" i="7"/>
  <c r="S636" i="7"/>
  <c r="W659" i="7"/>
  <c r="P41" i="25" s="1"/>
  <c r="AR660" i="7"/>
  <c r="AQ630" i="7"/>
  <c r="AQ645" i="7"/>
  <c r="AQ652" i="7"/>
  <c r="Q635" i="7"/>
  <c r="P16" i="9" s="1"/>
  <c r="P17" i="9" s="1"/>
  <c r="Q631" i="7"/>
  <c r="P12" i="9" s="1"/>
  <c r="R631" i="7"/>
  <c r="X631" i="7" s="1"/>
  <c r="S640" i="7"/>
  <c r="AH660" i="7"/>
  <c r="AH645" i="7"/>
  <c r="AB653" i="7"/>
  <c r="AI660" i="7"/>
  <c r="V635" i="7"/>
  <c r="AI645" i="7"/>
  <c r="AC653" i="7"/>
  <c r="AJ645" i="7"/>
  <c r="AR338" i="7"/>
  <c r="Q310" i="7"/>
  <c r="J21" i="9" s="1"/>
  <c r="AI338" i="7"/>
  <c r="AJ323" i="7"/>
  <c r="R306" i="7"/>
  <c r="X306" i="7" s="1"/>
  <c r="AI301" i="7"/>
  <c r="AK301" i="7"/>
  <c r="S302" i="7"/>
  <c r="W302" i="7" s="1"/>
  <c r="J12" i="25" s="1"/>
  <c r="T308" i="7"/>
  <c r="AJ335" i="7"/>
  <c r="AQ335" i="7"/>
  <c r="AD324" i="7"/>
  <c r="AJ316" i="7"/>
  <c r="R305" i="7"/>
  <c r="AH323" i="7"/>
  <c r="Y330" i="7"/>
  <c r="J41" i="27" s="1"/>
  <c r="AO326" i="7"/>
  <c r="J41" i="28" s="1"/>
  <c r="S305" i="7"/>
  <c r="AK316" i="7"/>
  <c r="AF324" i="7"/>
  <c r="T305" i="7"/>
  <c r="AQ338" i="7"/>
  <c r="P310" i="7"/>
  <c r="AH338" i="7"/>
  <c r="AO297" i="7"/>
  <c r="J11" i="28" s="1"/>
  <c r="AO299" i="7"/>
  <c r="J13" i="28" s="1"/>
  <c r="W301" i="7"/>
  <c r="J11" i="25" s="1"/>
  <c r="V303" i="7"/>
  <c r="AQ303" i="7"/>
  <c r="P306" i="7"/>
  <c r="AR310" i="7"/>
  <c r="AR311" i="7"/>
  <c r="AK319" i="7"/>
  <c r="Y320" i="7"/>
  <c r="J31" i="27" s="1"/>
  <c r="W328" i="7"/>
  <c r="J39" i="25" s="1"/>
  <c r="AN330" i="7"/>
  <c r="Y333" i="7"/>
  <c r="W335" i="7"/>
  <c r="AN297" i="7"/>
  <c r="AQ323" i="7"/>
  <c r="X301" i="7"/>
  <c r="W303" i="7"/>
  <c r="J13" i="25" s="1"/>
  <c r="AR303" i="7"/>
  <c r="AQ309" i="7"/>
  <c r="X328" i="7"/>
  <c r="AO330" i="7"/>
  <c r="AC331" i="7"/>
  <c r="AJ338" i="7"/>
  <c r="AQ297" i="7"/>
  <c r="AR297" i="7"/>
  <c r="X303" i="7"/>
  <c r="Q311" i="7"/>
  <c r="J22" i="9" s="1"/>
  <c r="AE323" i="7"/>
  <c r="AE324" i="7" s="1"/>
  <c r="Y328" i="7"/>
  <c r="J39" i="27" s="1"/>
  <c r="AH342" i="7"/>
  <c r="V299" i="7"/>
  <c r="R311" i="7"/>
  <c r="V311" i="7" s="1"/>
  <c r="V319" i="7"/>
  <c r="AI342" i="7"/>
  <c r="AR301" i="7"/>
  <c r="S311" i="7"/>
  <c r="AD301" i="7"/>
  <c r="AQ301" i="7" s="1"/>
  <c r="AJ333" i="7"/>
  <c r="AI336" i="7"/>
  <c r="AQ333" i="7"/>
  <c r="AK324" i="7" l="1"/>
  <c r="Y310" i="7"/>
  <c r="J21" i="27" s="1"/>
  <c r="Y634" i="7"/>
  <c r="P15" i="27" s="1"/>
  <c r="V640" i="7"/>
  <c r="H385" i="14"/>
  <c r="H387" i="14" s="1"/>
  <c r="I373" i="14"/>
  <c r="J45" i="25"/>
  <c r="H378" i="14"/>
  <c r="O378" i="29"/>
  <c r="O382" i="29"/>
  <c r="M382" i="29"/>
  <c r="M378" i="29"/>
  <c r="L382" i="29"/>
  <c r="L378" i="29"/>
  <c r="P378" i="29"/>
  <c r="P382" i="29"/>
  <c r="J382" i="29"/>
  <c r="J378" i="29"/>
  <c r="I382" i="29"/>
  <c r="I378" i="29"/>
  <c r="K382" i="29"/>
  <c r="K378" i="29"/>
  <c r="N382" i="29"/>
  <c r="N378" i="29"/>
  <c r="J45" i="27"/>
  <c r="H383" i="14"/>
  <c r="H374" i="14"/>
  <c r="J44" i="27"/>
  <c r="AO630" i="7"/>
  <c r="P15" i="28" s="1"/>
  <c r="Y635" i="7"/>
  <c r="P16" i="27" s="1"/>
  <c r="Y302" i="7"/>
  <c r="J12" i="27" s="1"/>
  <c r="J12" i="24"/>
  <c r="W637" i="7"/>
  <c r="P19" i="25" s="1"/>
  <c r="P19" i="9"/>
  <c r="Y305" i="7"/>
  <c r="J15" i="27" s="1"/>
  <c r="J15" i="24"/>
  <c r="Y636" i="7"/>
  <c r="P18" i="27" s="1"/>
  <c r="P18" i="24"/>
  <c r="Y311" i="7"/>
  <c r="J22" i="27" s="1"/>
  <c r="J22" i="24"/>
  <c r="AN635" i="7"/>
  <c r="Y640" i="7"/>
  <c r="P22" i="27" s="1"/>
  <c r="P22" i="24"/>
  <c r="AN630" i="7"/>
  <c r="V634" i="7"/>
  <c r="V631" i="7"/>
  <c r="AN636" i="7"/>
  <c r="V639" i="7"/>
  <c r="G380" i="29"/>
  <c r="J42" i="25"/>
  <c r="J44" i="28"/>
  <c r="J44" i="25"/>
  <c r="J42" i="28"/>
  <c r="G376" i="29"/>
  <c r="J43" i="25"/>
  <c r="J43" i="27"/>
  <c r="H376" i="29"/>
  <c r="J43" i="28"/>
  <c r="J42" i="27"/>
  <c r="E380" i="29"/>
  <c r="F380" i="29"/>
  <c r="H380" i="29"/>
  <c r="G384" i="29"/>
  <c r="G386" i="29" s="1"/>
  <c r="E376" i="29"/>
  <c r="F384" i="29"/>
  <c r="F386" i="29" s="1"/>
  <c r="E384" i="29"/>
  <c r="E386" i="29" s="1"/>
  <c r="F376" i="29"/>
  <c r="I386" i="14"/>
  <c r="I377" i="14"/>
  <c r="I382" i="14"/>
  <c r="AQ653" i="7"/>
  <c r="AH653" i="7"/>
  <c r="AO627" i="7"/>
  <c r="P12" i="28" s="1"/>
  <c r="W631" i="7"/>
  <c r="P12" i="25" s="1"/>
  <c r="AR653" i="7"/>
  <c r="AI653" i="7"/>
  <c r="W635" i="7"/>
  <c r="P16" i="25" s="1"/>
  <c r="P17" i="25" s="1"/>
  <c r="AO631" i="7"/>
  <c r="P16" i="28" s="1"/>
  <c r="W640" i="7"/>
  <c r="P22" i="25" s="1"/>
  <c r="AO632" i="7"/>
  <c r="P18" i="28" s="1"/>
  <c r="W636" i="7"/>
  <c r="P18" i="25" s="1"/>
  <c r="V636" i="7"/>
  <c r="AN632" i="7"/>
  <c r="AN627" i="7"/>
  <c r="AO636" i="7"/>
  <c r="P22" i="28" s="1"/>
  <c r="AR323" i="7"/>
  <c r="AI323" i="7"/>
  <c r="AN304" i="7"/>
  <c r="X308" i="7"/>
  <c r="AI331" i="7"/>
  <c r="Q307" i="7"/>
  <c r="J18" i="9" s="1"/>
  <c r="AR331" i="7"/>
  <c r="V330" i="7"/>
  <c r="AN326" i="7"/>
  <c r="W310" i="7"/>
  <c r="J21" i="25" s="1"/>
  <c r="AO306" i="7"/>
  <c r="J21" i="28" s="1"/>
  <c r="P305" i="7"/>
  <c r="AB324" i="7"/>
  <c r="AH316" i="7"/>
  <c r="AQ316" i="7"/>
  <c r="X305" i="7"/>
  <c r="V310" i="7"/>
  <c r="AN306" i="7"/>
  <c r="R302" i="7"/>
  <c r="AJ301" i="7"/>
  <c r="AH301" i="7"/>
  <c r="S306" i="7"/>
  <c r="J16" i="24" s="1"/>
  <c r="AK323" i="7"/>
  <c r="X311" i="7"/>
  <c r="AN307" i="7"/>
  <c r="Q305" i="7"/>
  <c r="J15" i="9" s="1"/>
  <c r="J17" i="9" s="1"/>
  <c r="AC324" i="7"/>
  <c r="AI316" i="7"/>
  <c r="AR316" i="7"/>
  <c r="AO307" i="7"/>
  <c r="J22" i="28" s="1"/>
  <c r="W311" i="7"/>
  <c r="J22" i="25" s="1"/>
  <c r="AN302" i="7"/>
  <c r="V306" i="7"/>
  <c r="AO298" i="7"/>
  <c r="J12" i="28" s="1"/>
  <c r="AJ324" i="7"/>
  <c r="AC587" i="7"/>
  <c r="AB587" i="7"/>
  <c r="AC371" i="7"/>
  <c r="AB371" i="7"/>
  <c r="AC258" i="7"/>
  <c r="AB258" i="7"/>
  <c r="AE146" i="7"/>
  <c r="AD146" i="7"/>
  <c r="AG87" i="7"/>
  <c r="AF87" i="7"/>
  <c r="AE87" i="7"/>
  <c r="AD87" i="7"/>
  <c r="D138" i="14"/>
  <c r="J45" i="28" l="1"/>
  <c r="P17" i="27"/>
  <c r="J17" i="24"/>
  <c r="P17" i="28"/>
  <c r="F382" i="29"/>
  <c r="F378" i="29"/>
  <c r="G382" i="29"/>
  <c r="G378" i="29"/>
  <c r="H382" i="29"/>
  <c r="H378" i="29"/>
  <c r="E382" i="29"/>
  <c r="E378" i="29"/>
  <c r="H384" i="29"/>
  <c r="H386" i="29" s="1"/>
  <c r="AR324" i="7"/>
  <c r="AI324" i="7"/>
  <c r="AO301" i="7"/>
  <c r="J15" i="28" s="1"/>
  <c r="W305" i="7"/>
  <c r="J15" i="25" s="1"/>
  <c r="AN301" i="7"/>
  <c r="V305" i="7"/>
  <c r="Y306" i="7"/>
  <c r="J16" i="27" s="1"/>
  <c r="J17" i="27" s="1"/>
  <c r="AO302" i="7"/>
  <c r="J16" i="28" s="1"/>
  <c r="W306" i="7"/>
  <c r="J16" i="25" s="1"/>
  <c r="X302" i="7"/>
  <c r="AN298" i="7"/>
  <c r="V302" i="7"/>
  <c r="AQ324" i="7"/>
  <c r="AH324" i="7"/>
  <c r="AO303" i="7"/>
  <c r="J18" i="28" s="1"/>
  <c r="W307" i="7"/>
  <c r="J18" i="25" s="1"/>
  <c r="J17" i="25" l="1"/>
  <c r="J17" i="28"/>
  <c r="H686" i="14"/>
  <c r="D611" i="7"/>
  <c r="D706" i="14"/>
  <c r="D698" i="14"/>
  <c r="D686" i="14"/>
  <c r="D527" i="7"/>
  <c r="D597" i="14"/>
  <c r="D542" i="14"/>
  <c r="D541" i="29" s="1"/>
  <c r="D534" i="14"/>
  <c r="D522" i="14"/>
  <c r="D469" i="14"/>
  <c r="D313" i="14"/>
  <c r="D312" i="29" s="1"/>
  <c r="D306" i="14"/>
  <c r="D294" i="14"/>
  <c r="D260" i="14"/>
  <c r="D252" i="14"/>
  <c r="D240" i="14"/>
  <c r="D205" i="14"/>
  <c r="D197" i="14"/>
  <c r="D185" i="14"/>
  <c r="D146" i="14" l="1"/>
  <c r="D147" i="29" s="1"/>
  <c r="D127" i="14"/>
  <c r="D74" i="14"/>
  <c r="D85" i="14"/>
  <c r="D92" i="14"/>
  <c r="D93" i="29" s="1"/>
  <c r="D553" i="7" l="1"/>
  <c r="T573" i="7"/>
  <c r="D278" i="7"/>
  <c r="D42" i="7"/>
  <c r="D499" i="7"/>
  <c r="D441" i="7"/>
  <c r="D165" i="7"/>
  <c r="AE496" i="7" l="1"/>
  <c r="AD496" i="7"/>
  <c r="D432" i="7"/>
  <c r="R435" i="7" l="1"/>
  <c r="S435" i="7"/>
  <c r="D75" i="7" l="1"/>
  <c r="Q100" i="7"/>
  <c r="P100" i="7"/>
  <c r="Q533" i="7"/>
  <c r="P533" i="7"/>
  <c r="Q573" i="7" l="1"/>
  <c r="Q520" i="7"/>
  <c r="Q132" i="7"/>
  <c r="Q377" i="7"/>
  <c r="Q265" i="7"/>
  <c r="Q93" i="7"/>
  <c r="P93" i="7" s="1"/>
  <c r="D578" i="7"/>
  <c r="D188" i="7"/>
  <c r="P522" i="7"/>
  <c r="F107" i="29"/>
  <c r="G107" i="29"/>
  <c r="H107" i="29"/>
  <c r="I107" i="29"/>
  <c r="J107" i="29"/>
  <c r="K107" i="29"/>
  <c r="L107" i="29"/>
  <c r="M107" i="29"/>
  <c r="N107" i="29"/>
  <c r="O107" i="29"/>
  <c r="P107" i="29"/>
  <c r="E107" i="29"/>
  <c r="F103" i="29"/>
  <c r="G103" i="29"/>
  <c r="H103" i="29"/>
  <c r="I103" i="29"/>
  <c r="J103" i="29"/>
  <c r="K103" i="29"/>
  <c r="L103" i="29"/>
  <c r="M103" i="29"/>
  <c r="N103" i="29"/>
  <c r="O103" i="29"/>
  <c r="P103" i="29"/>
  <c r="E103" i="29"/>
  <c r="F99" i="29"/>
  <c r="G99" i="29"/>
  <c r="H99" i="29"/>
  <c r="I99" i="29"/>
  <c r="J99" i="29"/>
  <c r="K99" i="29"/>
  <c r="L99" i="29"/>
  <c r="M99" i="29"/>
  <c r="N99" i="29"/>
  <c r="O99" i="29"/>
  <c r="P99" i="29"/>
  <c r="E99" i="29"/>
  <c r="F94" i="29"/>
  <c r="G94" i="29"/>
  <c r="H94" i="29"/>
  <c r="I94" i="29"/>
  <c r="J94" i="29"/>
  <c r="K94" i="29"/>
  <c r="L94" i="29"/>
  <c r="M94" i="29"/>
  <c r="N94" i="29"/>
  <c r="O94" i="29"/>
  <c r="P94" i="29"/>
  <c r="E94" i="29"/>
  <c r="F87" i="29"/>
  <c r="G87" i="29"/>
  <c r="H87" i="29"/>
  <c r="I87" i="29"/>
  <c r="J87" i="29"/>
  <c r="K87" i="29"/>
  <c r="L87" i="29"/>
  <c r="M87" i="29"/>
  <c r="N87" i="29"/>
  <c r="O87" i="29"/>
  <c r="P87" i="29"/>
  <c r="E87" i="29"/>
  <c r="F76" i="29"/>
  <c r="G76" i="29"/>
  <c r="H76" i="29"/>
  <c r="I76" i="29"/>
  <c r="J76" i="29"/>
  <c r="K76" i="29"/>
  <c r="L76" i="29"/>
  <c r="M76" i="29"/>
  <c r="N76" i="29"/>
  <c r="O76" i="29"/>
  <c r="P76" i="29"/>
  <c r="E76" i="29"/>
  <c r="F129" i="29"/>
  <c r="G129" i="29"/>
  <c r="H129" i="29"/>
  <c r="I129" i="29"/>
  <c r="J129" i="29"/>
  <c r="K129" i="29"/>
  <c r="L129" i="29"/>
  <c r="M129" i="29"/>
  <c r="N129" i="29"/>
  <c r="O129" i="29"/>
  <c r="P129" i="29"/>
  <c r="E129" i="29"/>
  <c r="F140" i="29"/>
  <c r="G140" i="29"/>
  <c r="H140" i="29"/>
  <c r="I140" i="29"/>
  <c r="J140" i="29"/>
  <c r="K140" i="29"/>
  <c r="L140" i="29"/>
  <c r="M140" i="29"/>
  <c r="N140" i="29"/>
  <c r="O140" i="29"/>
  <c r="P140" i="29"/>
  <c r="E140" i="29"/>
  <c r="F148" i="29"/>
  <c r="G148" i="29"/>
  <c r="H148" i="29"/>
  <c r="I148" i="29"/>
  <c r="J148" i="29"/>
  <c r="K148" i="29"/>
  <c r="L148" i="29"/>
  <c r="M148" i="29"/>
  <c r="N148" i="29"/>
  <c r="O148" i="29"/>
  <c r="P148" i="29"/>
  <c r="E148" i="29"/>
  <c r="E153" i="29"/>
  <c r="F153" i="29"/>
  <c r="G153" i="29"/>
  <c r="H153" i="29"/>
  <c r="I153" i="29"/>
  <c r="J153" i="29"/>
  <c r="K153" i="29"/>
  <c r="L153" i="29"/>
  <c r="M153" i="29"/>
  <c r="N153" i="29"/>
  <c r="O153" i="29"/>
  <c r="P153" i="29"/>
  <c r="F157" i="29"/>
  <c r="G157" i="29"/>
  <c r="H157" i="29"/>
  <c r="I157" i="29"/>
  <c r="J157" i="29"/>
  <c r="K157" i="29"/>
  <c r="L157" i="29"/>
  <c r="M157" i="29"/>
  <c r="N157" i="29"/>
  <c r="O157" i="29"/>
  <c r="P157" i="29"/>
  <c r="E157" i="29"/>
  <c r="F161" i="29"/>
  <c r="G161" i="29"/>
  <c r="H161" i="29"/>
  <c r="I161" i="29"/>
  <c r="J161" i="29"/>
  <c r="K161" i="29"/>
  <c r="L161" i="29"/>
  <c r="M161" i="29"/>
  <c r="N161" i="29"/>
  <c r="O161" i="29"/>
  <c r="P161" i="29"/>
  <c r="E161" i="29"/>
  <c r="F184" i="29"/>
  <c r="G184" i="29"/>
  <c r="H184" i="29"/>
  <c r="I184" i="29"/>
  <c r="J184" i="29"/>
  <c r="K184" i="29"/>
  <c r="L184" i="29"/>
  <c r="M184" i="29"/>
  <c r="N184" i="29"/>
  <c r="O184" i="29"/>
  <c r="P184" i="29"/>
  <c r="E184" i="29"/>
  <c r="F196" i="29"/>
  <c r="G196" i="29"/>
  <c r="H196" i="29"/>
  <c r="I196" i="29"/>
  <c r="J196" i="29"/>
  <c r="K196" i="29"/>
  <c r="L196" i="29"/>
  <c r="M196" i="29"/>
  <c r="N196" i="29"/>
  <c r="O196" i="29"/>
  <c r="P196" i="29"/>
  <c r="E196" i="29"/>
  <c r="F204" i="29"/>
  <c r="G204" i="29"/>
  <c r="H204" i="29"/>
  <c r="I204" i="29"/>
  <c r="J204" i="29"/>
  <c r="K204" i="29"/>
  <c r="L204" i="29"/>
  <c r="M204" i="29"/>
  <c r="N204" i="29"/>
  <c r="O204" i="29"/>
  <c r="P204" i="29"/>
  <c r="E204" i="29"/>
  <c r="F209" i="29"/>
  <c r="G209" i="29"/>
  <c r="H209" i="29"/>
  <c r="I209" i="29"/>
  <c r="J209" i="29"/>
  <c r="K209" i="29"/>
  <c r="L209" i="29"/>
  <c r="M209" i="29"/>
  <c r="N209" i="29"/>
  <c r="O209" i="29"/>
  <c r="P209" i="29"/>
  <c r="E209" i="29"/>
  <c r="F213" i="29"/>
  <c r="G213" i="29"/>
  <c r="H213" i="29"/>
  <c r="I213" i="29"/>
  <c r="J213" i="29"/>
  <c r="K213" i="29"/>
  <c r="L213" i="29"/>
  <c r="M213" i="29"/>
  <c r="N213" i="29"/>
  <c r="O213" i="29"/>
  <c r="P213" i="29"/>
  <c r="E213" i="29"/>
  <c r="F217" i="29"/>
  <c r="G217" i="29"/>
  <c r="H217" i="29"/>
  <c r="I217" i="29"/>
  <c r="J217" i="29"/>
  <c r="K217" i="29"/>
  <c r="L217" i="29"/>
  <c r="M217" i="29"/>
  <c r="N217" i="29"/>
  <c r="O217" i="29"/>
  <c r="P217" i="29"/>
  <c r="E217" i="29"/>
  <c r="F239" i="29"/>
  <c r="G239" i="29"/>
  <c r="H239" i="29"/>
  <c r="I239" i="29"/>
  <c r="J239" i="29"/>
  <c r="K239" i="29"/>
  <c r="L239" i="29"/>
  <c r="M239" i="29"/>
  <c r="N239" i="29"/>
  <c r="O239" i="29"/>
  <c r="P239" i="29"/>
  <c r="E239" i="29"/>
  <c r="F251" i="29"/>
  <c r="G251" i="29"/>
  <c r="H251" i="29"/>
  <c r="I251" i="29"/>
  <c r="J251" i="29"/>
  <c r="K251" i="29"/>
  <c r="L251" i="29"/>
  <c r="M251" i="29"/>
  <c r="N251" i="29"/>
  <c r="O251" i="29"/>
  <c r="P251" i="29"/>
  <c r="E251" i="29"/>
  <c r="F259" i="29"/>
  <c r="G259" i="29"/>
  <c r="H259" i="29"/>
  <c r="I259" i="29"/>
  <c r="J259" i="29"/>
  <c r="K259" i="29"/>
  <c r="L259" i="29"/>
  <c r="M259" i="29"/>
  <c r="N259" i="29"/>
  <c r="O259" i="29"/>
  <c r="P259" i="29"/>
  <c r="E259" i="29"/>
  <c r="F263" i="29"/>
  <c r="G263" i="29"/>
  <c r="H263" i="29"/>
  <c r="I263" i="29"/>
  <c r="J263" i="29"/>
  <c r="K263" i="29"/>
  <c r="L263" i="29"/>
  <c r="M263" i="29"/>
  <c r="N263" i="29"/>
  <c r="O263" i="29"/>
  <c r="P263" i="29"/>
  <c r="E263" i="29"/>
  <c r="F267" i="29"/>
  <c r="G267" i="29"/>
  <c r="H267" i="29"/>
  <c r="I267" i="29"/>
  <c r="J267" i="29"/>
  <c r="K267" i="29"/>
  <c r="L267" i="29"/>
  <c r="M267" i="29"/>
  <c r="N267" i="29"/>
  <c r="O267" i="29"/>
  <c r="P267" i="29"/>
  <c r="E267" i="29"/>
  <c r="F271" i="29"/>
  <c r="G271" i="29"/>
  <c r="H271" i="29"/>
  <c r="I271" i="29"/>
  <c r="J271" i="29"/>
  <c r="K271" i="29"/>
  <c r="L271" i="29"/>
  <c r="M271" i="29"/>
  <c r="N271" i="29"/>
  <c r="O271" i="29"/>
  <c r="P271" i="29"/>
  <c r="E271" i="29"/>
  <c r="F293" i="29"/>
  <c r="G293" i="29"/>
  <c r="H293" i="29"/>
  <c r="I293" i="29"/>
  <c r="J293" i="29"/>
  <c r="K293" i="29"/>
  <c r="L293" i="29"/>
  <c r="M293" i="29"/>
  <c r="N293" i="29"/>
  <c r="O293" i="29"/>
  <c r="P293" i="29"/>
  <c r="E293" i="29"/>
  <c r="F305" i="29"/>
  <c r="G305" i="29"/>
  <c r="H305" i="29"/>
  <c r="I305" i="29"/>
  <c r="J305" i="29"/>
  <c r="K305" i="29"/>
  <c r="L305" i="29"/>
  <c r="M305" i="29"/>
  <c r="N305" i="29"/>
  <c r="O305" i="29"/>
  <c r="P305" i="29"/>
  <c r="E305" i="29"/>
  <c r="F313" i="29"/>
  <c r="G313" i="29"/>
  <c r="H313" i="29"/>
  <c r="I313" i="29"/>
  <c r="J313" i="29"/>
  <c r="K313" i="29"/>
  <c r="L313" i="29"/>
  <c r="M313" i="29"/>
  <c r="N313" i="29"/>
  <c r="O313" i="29"/>
  <c r="P313" i="29"/>
  <c r="E313" i="29"/>
  <c r="F318" i="29"/>
  <c r="G318" i="29"/>
  <c r="H318" i="29"/>
  <c r="I318" i="29"/>
  <c r="J318" i="29"/>
  <c r="K318" i="29"/>
  <c r="L318" i="29"/>
  <c r="M318" i="29"/>
  <c r="N318" i="29"/>
  <c r="O318" i="29"/>
  <c r="P318" i="29"/>
  <c r="E318" i="29"/>
  <c r="F322" i="29"/>
  <c r="G322" i="29"/>
  <c r="H322" i="29"/>
  <c r="I322" i="29"/>
  <c r="J322" i="29"/>
  <c r="K322" i="29"/>
  <c r="L322" i="29"/>
  <c r="M322" i="29"/>
  <c r="N322" i="29"/>
  <c r="O322" i="29"/>
  <c r="P322" i="29"/>
  <c r="E322" i="29"/>
  <c r="F326" i="29"/>
  <c r="G326" i="29"/>
  <c r="H326" i="29"/>
  <c r="I326" i="29"/>
  <c r="J326" i="29"/>
  <c r="K326" i="29"/>
  <c r="L326" i="29"/>
  <c r="M326" i="29"/>
  <c r="N326" i="29"/>
  <c r="O326" i="29"/>
  <c r="P326" i="29"/>
  <c r="E326" i="29"/>
  <c r="F666" i="29"/>
  <c r="G666" i="29"/>
  <c r="H666" i="29"/>
  <c r="I666" i="29"/>
  <c r="J666" i="29"/>
  <c r="K666" i="29"/>
  <c r="L666" i="29"/>
  <c r="M666" i="29"/>
  <c r="N666" i="29"/>
  <c r="O666" i="29"/>
  <c r="P666" i="29"/>
  <c r="E666" i="29"/>
  <c r="F662" i="29"/>
  <c r="G662" i="29"/>
  <c r="H662" i="29"/>
  <c r="I662" i="29"/>
  <c r="J662" i="29"/>
  <c r="K662" i="29"/>
  <c r="L662" i="29"/>
  <c r="M662" i="29"/>
  <c r="N662" i="29"/>
  <c r="O662" i="29"/>
  <c r="P662" i="29"/>
  <c r="E662" i="29"/>
  <c r="F658" i="29"/>
  <c r="G658" i="29"/>
  <c r="H658" i="29"/>
  <c r="I658" i="29"/>
  <c r="J658" i="29"/>
  <c r="K658" i="29"/>
  <c r="L658" i="29"/>
  <c r="M658" i="29"/>
  <c r="N658" i="29"/>
  <c r="O658" i="29"/>
  <c r="P658" i="29"/>
  <c r="E658" i="29"/>
  <c r="F653" i="29"/>
  <c r="G653" i="29"/>
  <c r="H653" i="29"/>
  <c r="I653" i="29"/>
  <c r="J653" i="29"/>
  <c r="K653" i="29"/>
  <c r="L653" i="29"/>
  <c r="M653" i="29"/>
  <c r="N653" i="29"/>
  <c r="O653" i="29"/>
  <c r="P653" i="29"/>
  <c r="E653" i="29"/>
  <c r="F645" i="29"/>
  <c r="G645" i="29"/>
  <c r="H645" i="29"/>
  <c r="I645" i="29"/>
  <c r="J645" i="29"/>
  <c r="K645" i="29"/>
  <c r="L645" i="29"/>
  <c r="M645" i="29"/>
  <c r="N645" i="29"/>
  <c r="O645" i="29"/>
  <c r="P645" i="29"/>
  <c r="E645" i="29"/>
  <c r="F633" i="29"/>
  <c r="G633" i="29"/>
  <c r="H633" i="29"/>
  <c r="I633" i="29"/>
  <c r="J633" i="29"/>
  <c r="K633" i="29"/>
  <c r="L633" i="29"/>
  <c r="M633" i="29"/>
  <c r="N633" i="29"/>
  <c r="O633" i="29"/>
  <c r="P633" i="29"/>
  <c r="E633" i="29"/>
  <c r="F608" i="29"/>
  <c r="G608" i="29"/>
  <c r="H608" i="29"/>
  <c r="I608" i="29"/>
  <c r="J608" i="29"/>
  <c r="K608" i="29"/>
  <c r="L608" i="29"/>
  <c r="M608" i="29"/>
  <c r="N608" i="29"/>
  <c r="O608" i="29"/>
  <c r="P608" i="29"/>
  <c r="E608" i="29"/>
  <c r="F604" i="29"/>
  <c r="G604" i="29"/>
  <c r="H604" i="29"/>
  <c r="I604" i="29"/>
  <c r="J604" i="29"/>
  <c r="K604" i="29"/>
  <c r="L604" i="29"/>
  <c r="M604" i="29"/>
  <c r="N604" i="29"/>
  <c r="O604" i="29"/>
  <c r="P604" i="29"/>
  <c r="E604" i="29"/>
  <c r="F600" i="29"/>
  <c r="G600" i="29"/>
  <c r="H600" i="29"/>
  <c r="I600" i="29"/>
  <c r="J600" i="29"/>
  <c r="K600" i="29"/>
  <c r="L600" i="29"/>
  <c r="M600" i="29"/>
  <c r="N600" i="29"/>
  <c r="O600" i="29"/>
  <c r="P600" i="29"/>
  <c r="E600" i="29"/>
  <c r="F596" i="29"/>
  <c r="G596" i="29"/>
  <c r="H596" i="29"/>
  <c r="I596" i="29"/>
  <c r="J596" i="29"/>
  <c r="K596" i="29"/>
  <c r="L596" i="29"/>
  <c r="M596" i="29"/>
  <c r="N596" i="29"/>
  <c r="O596" i="29"/>
  <c r="P596" i="29"/>
  <c r="E596" i="29"/>
  <c r="F589" i="29"/>
  <c r="G589" i="29"/>
  <c r="H589" i="29"/>
  <c r="I589" i="29"/>
  <c r="J589" i="29"/>
  <c r="K589" i="29"/>
  <c r="L589" i="29"/>
  <c r="M589" i="29"/>
  <c r="N589" i="29"/>
  <c r="O589" i="29"/>
  <c r="P589" i="29"/>
  <c r="E589" i="29"/>
  <c r="F577" i="29"/>
  <c r="G577" i="29"/>
  <c r="H577" i="29"/>
  <c r="I577" i="29"/>
  <c r="J577" i="29"/>
  <c r="K577" i="29"/>
  <c r="L577" i="29"/>
  <c r="M577" i="29"/>
  <c r="N577" i="29"/>
  <c r="O577" i="29"/>
  <c r="P577" i="29"/>
  <c r="E577" i="29"/>
  <c r="F555" i="29"/>
  <c r="G555" i="29"/>
  <c r="H555" i="29"/>
  <c r="I555" i="29"/>
  <c r="J555" i="29"/>
  <c r="K555" i="29"/>
  <c r="L555" i="29"/>
  <c r="M555" i="29"/>
  <c r="N555" i="29"/>
  <c r="O555" i="29"/>
  <c r="P555" i="29"/>
  <c r="E555" i="29"/>
  <c r="F551" i="29"/>
  <c r="G551" i="29"/>
  <c r="H551" i="29"/>
  <c r="I551" i="29"/>
  <c r="J551" i="29"/>
  <c r="K551" i="29"/>
  <c r="L551" i="29"/>
  <c r="M551" i="29"/>
  <c r="N551" i="29"/>
  <c r="O551" i="29"/>
  <c r="P551" i="29"/>
  <c r="E551" i="29"/>
  <c r="F547" i="29"/>
  <c r="G547" i="29"/>
  <c r="H547" i="29"/>
  <c r="I547" i="29"/>
  <c r="J547" i="29"/>
  <c r="K547" i="29"/>
  <c r="L547" i="29"/>
  <c r="M547" i="29"/>
  <c r="N547" i="29"/>
  <c r="O547" i="29"/>
  <c r="P547" i="29"/>
  <c r="E547" i="29"/>
  <c r="F542" i="29"/>
  <c r="G542" i="29"/>
  <c r="H542" i="29"/>
  <c r="I542" i="29"/>
  <c r="J542" i="29"/>
  <c r="K542" i="29"/>
  <c r="L542" i="29"/>
  <c r="M542" i="29"/>
  <c r="N542" i="29"/>
  <c r="O542" i="29"/>
  <c r="P542" i="29"/>
  <c r="E542" i="29"/>
  <c r="F534" i="29"/>
  <c r="G534" i="29"/>
  <c r="H534" i="29"/>
  <c r="I534" i="29"/>
  <c r="J534" i="29"/>
  <c r="K534" i="29"/>
  <c r="L534" i="29"/>
  <c r="M534" i="29"/>
  <c r="N534" i="29"/>
  <c r="O534" i="29"/>
  <c r="P534" i="29"/>
  <c r="E534" i="29"/>
  <c r="F522" i="29"/>
  <c r="G522" i="29"/>
  <c r="H522" i="29"/>
  <c r="I522" i="29"/>
  <c r="J522" i="29"/>
  <c r="K522" i="29"/>
  <c r="L522" i="29"/>
  <c r="M522" i="29"/>
  <c r="N522" i="29"/>
  <c r="O522" i="29"/>
  <c r="P522" i="29"/>
  <c r="E522" i="29"/>
  <c r="F501" i="29"/>
  <c r="G501" i="29"/>
  <c r="H501" i="29"/>
  <c r="I501" i="29"/>
  <c r="J501" i="29"/>
  <c r="K501" i="29"/>
  <c r="L501" i="29"/>
  <c r="M501" i="29"/>
  <c r="N501" i="29"/>
  <c r="O501" i="29"/>
  <c r="P501" i="29"/>
  <c r="E501" i="29"/>
  <c r="F497" i="29"/>
  <c r="G497" i="29"/>
  <c r="H497" i="29"/>
  <c r="I497" i="29"/>
  <c r="J497" i="29"/>
  <c r="K497" i="29"/>
  <c r="L497" i="29"/>
  <c r="M497" i="29"/>
  <c r="N497" i="29"/>
  <c r="O497" i="29"/>
  <c r="P497" i="29"/>
  <c r="E497" i="29"/>
  <c r="F493" i="29"/>
  <c r="G493" i="29"/>
  <c r="H493" i="29"/>
  <c r="I493" i="29"/>
  <c r="J493" i="29"/>
  <c r="K493" i="29"/>
  <c r="L493" i="29"/>
  <c r="M493" i="29"/>
  <c r="N493" i="29"/>
  <c r="O493" i="29"/>
  <c r="P493" i="29"/>
  <c r="E493" i="29"/>
  <c r="F488" i="29"/>
  <c r="G488" i="29"/>
  <c r="H488" i="29"/>
  <c r="I488" i="29"/>
  <c r="J488" i="29"/>
  <c r="K488" i="29"/>
  <c r="L488" i="29"/>
  <c r="M488" i="29"/>
  <c r="N488" i="29"/>
  <c r="O488" i="29"/>
  <c r="P488" i="29"/>
  <c r="E488" i="29"/>
  <c r="F481" i="29"/>
  <c r="G481" i="29"/>
  <c r="H481" i="29"/>
  <c r="I481" i="29"/>
  <c r="J481" i="29"/>
  <c r="K481" i="29"/>
  <c r="L481" i="29"/>
  <c r="M481" i="29"/>
  <c r="N481" i="29"/>
  <c r="O481" i="29"/>
  <c r="P481" i="29"/>
  <c r="E481" i="29"/>
  <c r="F469" i="29"/>
  <c r="G469" i="29"/>
  <c r="H469" i="29"/>
  <c r="I469" i="29"/>
  <c r="J469" i="29"/>
  <c r="K469" i="29"/>
  <c r="L469" i="29"/>
  <c r="M469" i="29"/>
  <c r="N469" i="29"/>
  <c r="O469" i="29"/>
  <c r="P469" i="29"/>
  <c r="E469" i="29"/>
  <c r="F720" i="29"/>
  <c r="G720" i="29"/>
  <c r="H720" i="29"/>
  <c r="I720" i="29"/>
  <c r="J720" i="29"/>
  <c r="K720" i="29"/>
  <c r="L720" i="29"/>
  <c r="M720" i="29"/>
  <c r="N720" i="29"/>
  <c r="O720" i="29"/>
  <c r="P720" i="29"/>
  <c r="E720" i="29"/>
  <c r="F716" i="29"/>
  <c r="G716" i="29"/>
  <c r="H716" i="29"/>
  <c r="I716" i="29"/>
  <c r="J716" i="29"/>
  <c r="K716" i="29"/>
  <c r="L716" i="29"/>
  <c r="M716" i="29"/>
  <c r="N716" i="29"/>
  <c r="O716" i="29"/>
  <c r="P716" i="29"/>
  <c r="E716" i="29"/>
  <c r="F712" i="29"/>
  <c r="G712" i="29"/>
  <c r="H712" i="29"/>
  <c r="I712" i="29"/>
  <c r="J712" i="29"/>
  <c r="K712" i="29"/>
  <c r="L712" i="29"/>
  <c r="M712" i="29"/>
  <c r="N712" i="29"/>
  <c r="O712" i="29"/>
  <c r="P712" i="29"/>
  <c r="E712" i="29"/>
  <c r="F707" i="29"/>
  <c r="G707" i="29"/>
  <c r="H707" i="29"/>
  <c r="I707" i="29"/>
  <c r="J707" i="29"/>
  <c r="K707" i="29"/>
  <c r="L707" i="29"/>
  <c r="M707" i="29"/>
  <c r="N707" i="29"/>
  <c r="O707" i="29"/>
  <c r="P707" i="29"/>
  <c r="E707" i="29"/>
  <c r="F699" i="29"/>
  <c r="G699" i="29"/>
  <c r="H699" i="29"/>
  <c r="I699" i="29"/>
  <c r="J699" i="29"/>
  <c r="K699" i="29"/>
  <c r="L699" i="29"/>
  <c r="M699" i="29"/>
  <c r="N699" i="29"/>
  <c r="O699" i="29"/>
  <c r="P699" i="29"/>
  <c r="E699" i="29"/>
  <c r="F687" i="29"/>
  <c r="G687" i="29"/>
  <c r="H687" i="29"/>
  <c r="I687" i="29"/>
  <c r="J687" i="29"/>
  <c r="K687" i="29"/>
  <c r="L687" i="29"/>
  <c r="M687" i="29"/>
  <c r="N687" i="29"/>
  <c r="O687" i="29"/>
  <c r="P687" i="29"/>
  <c r="E687" i="29"/>
  <c r="F722" i="14"/>
  <c r="G722" i="14"/>
  <c r="H722" i="14"/>
  <c r="E722" i="14"/>
  <c r="F717" i="14"/>
  <c r="G717" i="14"/>
  <c r="H717" i="14"/>
  <c r="E717" i="14"/>
  <c r="F712" i="14"/>
  <c r="G712" i="14"/>
  <c r="H712" i="14"/>
  <c r="E712" i="14"/>
  <c r="F707" i="14"/>
  <c r="G707" i="14"/>
  <c r="H707" i="14"/>
  <c r="E707" i="14"/>
  <c r="F699" i="14"/>
  <c r="G699" i="14"/>
  <c r="H699" i="14"/>
  <c r="E699" i="14"/>
  <c r="F687" i="14"/>
  <c r="G687" i="14"/>
  <c r="H687" i="14"/>
  <c r="E687" i="14"/>
  <c r="F667" i="14"/>
  <c r="G667" i="14"/>
  <c r="H667" i="14"/>
  <c r="E667" i="14"/>
  <c r="F662" i="14"/>
  <c r="G662" i="14"/>
  <c r="H662" i="14"/>
  <c r="E662" i="14"/>
  <c r="F657" i="14"/>
  <c r="G657" i="14"/>
  <c r="H657" i="14"/>
  <c r="E657" i="14"/>
  <c r="F652" i="14"/>
  <c r="G652" i="14"/>
  <c r="H652" i="14"/>
  <c r="E652" i="14"/>
  <c r="F645" i="14"/>
  <c r="G645" i="14"/>
  <c r="H645" i="14"/>
  <c r="E645" i="14"/>
  <c r="F633" i="14"/>
  <c r="G633" i="14"/>
  <c r="H633" i="14"/>
  <c r="E633" i="14"/>
  <c r="F612" i="14"/>
  <c r="G612" i="14"/>
  <c r="H612" i="14"/>
  <c r="E612" i="14"/>
  <c r="F607" i="14"/>
  <c r="G607" i="14"/>
  <c r="H607" i="14"/>
  <c r="E607" i="14"/>
  <c r="F602" i="14"/>
  <c r="G602" i="14"/>
  <c r="H602" i="14"/>
  <c r="E602" i="14"/>
  <c r="F598" i="14"/>
  <c r="G598" i="14"/>
  <c r="H598" i="14"/>
  <c r="E598" i="14"/>
  <c r="F591" i="14"/>
  <c r="G591" i="14"/>
  <c r="H591" i="14"/>
  <c r="E591" i="14"/>
  <c r="F579" i="14"/>
  <c r="G579" i="14"/>
  <c r="H579" i="14"/>
  <c r="E579" i="14"/>
  <c r="F557" i="14"/>
  <c r="G557" i="14"/>
  <c r="H557" i="14"/>
  <c r="E557" i="14"/>
  <c r="F553" i="14"/>
  <c r="G553" i="14"/>
  <c r="H553" i="14"/>
  <c r="E553" i="14"/>
  <c r="F548" i="14"/>
  <c r="G548" i="14"/>
  <c r="H548" i="14"/>
  <c r="E548" i="14"/>
  <c r="F543" i="14"/>
  <c r="G543" i="14"/>
  <c r="H543" i="14"/>
  <c r="E543" i="14"/>
  <c r="F535" i="14"/>
  <c r="G535" i="14"/>
  <c r="H535" i="14"/>
  <c r="E535" i="14"/>
  <c r="F523" i="14"/>
  <c r="G523" i="14"/>
  <c r="H523" i="14"/>
  <c r="E523" i="14"/>
  <c r="F503" i="14"/>
  <c r="G503" i="14"/>
  <c r="H503" i="14"/>
  <c r="E503" i="14"/>
  <c r="F498" i="14"/>
  <c r="G498" i="14"/>
  <c r="H498" i="14"/>
  <c r="E498" i="14"/>
  <c r="F493" i="14"/>
  <c r="G493" i="14"/>
  <c r="H493" i="14"/>
  <c r="E493" i="14"/>
  <c r="F489" i="14"/>
  <c r="G489" i="14"/>
  <c r="H489" i="14"/>
  <c r="E489" i="14"/>
  <c r="F482" i="14"/>
  <c r="G482" i="14"/>
  <c r="H482" i="14"/>
  <c r="I482" i="14" s="1"/>
  <c r="E482" i="14"/>
  <c r="F470" i="14"/>
  <c r="G470" i="14"/>
  <c r="H470" i="14"/>
  <c r="E470" i="14"/>
  <c r="F329" i="14"/>
  <c r="G329" i="14"/>
  <c r="H329" i="14"/>
  <c r="E329" i="14"/>
  <c r="F324" i="14"/>
  <c r="G324" i="14"/>
  <c r="H324" i="14"/>
  <c r="E324" i="14"/>
  <c r="F319" i="14"/>
  <c r="G319" i="14"/>
  <c r="H319" i="14"/>
  <c r="E319" i="14"/>
  <c r="F314" i="14"/>
  <c r="G314" i="14"/>
  <c r="H314" i="14"/>
  <c r="E314" i="14"/>
  <c r="F307" i="14"/>
  <c r="G307" i="14"/>
  <c r="H307" i="14"/>
  <c r="E307" i="14"/>
  <c r="F295" i="14"/>
  <c r="G295" i="14"/>
  <c r="H295" i="14"/>
  <c r="E295" i="14"/>
  <c r="H241" i="14"/>
  <c r="F275" i="14"/>
  <c r="G275" i="14"/>
  <c r="H275" i="14"/>
  <c r="E275" i="14"/>
  <c r="F270" i="14"/>
  <c r="G270" i="14"/>
  <c r="H270" i="14"/>
  <c r="E270" i="14"/>
  <c r="F265" i="14"/>
  <c r="G265" i="14"/>
  <c r="H265" i="14"/>
  <c r="E265" i="14"/>
  <c r="F261" i="14"/>
  <c r="G261" i="14"/>
  <c r="H261" i="14"/>
  <c r="E261" i="14"/>
  <c r="F253" i="14"/>
  <c r="G253" i="14"/>
  <c r="H253" i="14"/>
  <c r="E253" i="14"/>
  <c r="F241" i="14"/>
  <c r="G241" i="14"/>
  <c r="E241" i="14"/>
  <c r="F222" i="14"/>
  <c r="G222" i="14"/>
  <c r="H222" i="14"/>
  <c r="E222" i="14"/>
  <c r="F217" i="14"/>
  <c r="G217" i="14"/>
  <c r="H217" i="14"/>
  <c r="E217" i="14"/>
  <c r="F212" i="14"/>
  <c r="G212" i="14"/>
  <c r="H212" i="14"/>
  <c r="E212" i="14"/>
  <c r="F206" i="14"/>
  <c r="G206" i="14"/>
  <c r="H206" i="14"/>
  <c r="E206" i="14"/>
  <c r="F198" i="14"/>
  <c r="G198" i="14"/>
  <c r="H198" i="14"/>
  <c r="E198" i="14"/>
  <c r="F186" i="14"/>
  <c r="G186" i="14"/>
  <c r="H186" i="14"/>
  <c r="E186" i="14"/>
  <c r="F162" i="14"/>
  <c r="G162" i="14"/>
  <c r="H162" i="14"/>
  <c r="E162" i="14"/>
  <c r="F157" i="14"/>
  <c r="G157" i="14"/>
  <c r="H157" i="14"/>
  <c r="E157" i="14"/>
  <c r="F152" i="14"/>
  <c r="G152" i="14"/>
  <c r="H152" i="14"/>
  <c r="E152" i="14"/>
  <c r="F147" i="14"/>
  <c r="G147" i="14"/>
  <c r="H147" i="14"/>
  <c r="E147" i="14"/>
  <c r="F139" i="14"/>
  <c r="G139" i="14"/>
  <c r="H139" i="14"/>
  <c r="E139" i="14"/>
  <c r="F128" i="14"/>
  <c r="G128" i="14"/>
  <c r="H128" i="14"/>
  <c r="E128" i="14"/>
  <c r="H108" i="14"/>
  <c r="F108" i="14"/>
  <c r="G108" i="14"/>
  <c r="E108" i="14"/>
  <c r="F103" i="14"/>
  <c r="G103" i="14"/>
  <c r="H103" i="14"/>
  <c r="E103" i="14"/>
  <c r="F98" i="14"/>
  <c r="G98" i="14"/>
  <c r="H98" i="14"/>
  <c r="E98" i="14"/>
  <c r="F93" i="14"/>
  <c r="G93" i="14"/>
  <c r="H93" i="14"/>
  <c r="E93" i="14"/>
  <c r="E86" i="14"/>
  <c r="F86" i="14"/>
  <c r="G86" i="14"/>
  <c r="H86" i="14"/>
  <c r="F75" i="14"/>
  <c r="G75" i="14"/>
  <c r="H75" i="14"/>
  <c r="E75" i="14"/>
  <c r="Q705" i="29" l="1"/>
  <c r="Q703" i="29"/>
  <c r="Q702" i="29"/>
  <c r="F705" i="29"/>
  <c r="G705" i="29"/>
  <c r="H705" i="29"/>
  <c r="E705" i="29"/>
  <c r="F703" i="29"/>
  <c r="G703" i="29"/>
  <c r="H703" i="29"/>
  <c r="E703" i="29"/>
  <c r="F702" i="29"/>
  <c r="G702" i="29"/>
  <c r="H702" i="29"/>
  <c r="E702" i="29"/>
  <c r="D703" i="29"/>
  <c r="D705" i="29"/>
  <c r="D702" i="29"/>
  <c r="C703" i="29"/>
  <c r="C704" i="29"/>
  <c r="C705" i="29"/>
  <c r="C702" i="29"/>
  <c r="B705" i="29"/>
  <c r="B703" i="29"/>
  <c r="B702" i="29"/>
  <c r="Q691" i="29"/>
  <c r="Q692" i="29"/>
  <c r="Q693" i="29"/>
  <c r="Q694" i="29"/>
  <c r="Q695" i="29"/>
  <c r="Q696" i="29"/>
  <c r="Q697" i="29"/>
  <c r="Q690" i="29"/>
  <c r="H697" i="29"/>
  <c r="H696" i="29"/>
  <c r="H695" i="29"/>
  <c r="H694" i="29"/>
  <c r="H692" i="29"/>
  <c r="H691" i="29"/>
  <c r="H690" i="29"/>
  <c r="G697" i="29"/>
  <c r="G696" i="29"/>
  <c r="G695" i="29"/>
  <c r="G694" i="29"/>
  <c r="G693" i="29"/>
  <c r="G692" i="29"/>
  <c r="G691" i="29"/>
  <c r="G690" i="29"/>
  <c r="F697" i="29"/>
  <c r="F696" i="29"/>
  <c r="F695" i="29"/>
  <c r="F694" i="29"/>
  <c r="F693" i="29"/>
  <c r="F692" i="29"/>
  <c r="F691" i="29"/>
  <c r="F690" i="29"/>
  <c r="E691" i="29"/>
  <c r="E692" i="29"/>
  <c r="E693" i="29"/>
  <c r="E694" i="29"/>
  <c r="E695" i="29"/>
  <c r="E696" i="29"/>
  <c r="E697" i="29"/>
  <c r="E690" i="29"/>
  <c r="D691" i="29"/>
  <c r="D692" i="29"/>
  <c r="D693" i="29"/>
  <c r="D694" i="29"/>
  <c r="D695" i="29"/>
  <c r="D696" i="29"/>
  <c r="D697" i="29"/>
  <c r="D690" i="29"/>
  <c r="C691" i="29"/>
  <c r="C692" i="29"/>
  <c r="C693" i="29"/>
  <c r="C694" i="29"/>
  <c r="C695" i="29"/>
  <c r="C696" i="29"/>
  <c r="C697" i="29"/>
  <c r="C690" i="29"/>
  <c r="B691" i="29"/>
  <c r="B692" i="29"/>
  <c r="B693" i="29"/>
  <c r="B694" i="29"/>
  <c r="B695" i="29"/>
  <c r="B696" i="29"/>
  <c r="B697" i="29"/>
  <c r="B690" i="29"/>
  <c r="Q682" i="29"/>
  <c r="Q683" i="29"/>
  <c r="Q684" i="29"/>
  <c r="Q685" i="29"/>
  <c r="Q681" i="29"/>
  <c r="H682" i="29"/>
  <c r="H683" i="29"/>
  <c r="H685" i="29"/>
  <c r="H681" i="29"/>
  <c r="G682" i="29"/>
  <c r="G683" i="29"/>
  <c r="G684" i="29"/>
  <c r="G685" i="29"/>
  <c r="G681" i="29"/>
  <c r="F682" i="29"/>
  <c r="F683" i="29"/>
  <c r="F684" i="29"/>
  <c r="F685" i="29"/>
  <c r="F681" i="29"/>
  <c r="E682" i="29"/>
  <c r="E683" i="29"/>
  <c r="E684" i="29"/>
  <c r="E685" i="29"/>
  <c r="E681" i="29"/>
  <c r="D682" i="29"/>
  <c r="D683" i="29"/>
  <c r="D684" i="29"/>
  <c r="D685" i="29"/>
  <c r="D681" i="29"/>
  <c r="C682" i="29"/>
  <c r="C683" i="29"/>
  <c r="C684" i="29"/>
  <c r="C685" i="29"/>
  <c r="C681" i="29"/>
  <c r="B682" i="29"/>
  <c r="B683" i="29"/>
  <c r="B684" i="29"/>
  <c r="B685" i="29"/>
  <c r="B681" i="29"/>
  <c r="Q651" i="29"/>
  <c r="Q649" i="29"/>
  <c r="Q648" i="29"/>
  <c r="F651" i="29"/>
  <c r="G651" i="29"/>
  <c r="H651" i="29"/>
  <c r="E651" i="29"/>
  <c r="F649" i="29"/>
  <c r="G649" i="29"/>
  <c r="E649" i="29"/>
  <c r="F648" i="29"/>
  <c r="G648" i="29"/>
  <c r="H648" i="29"/>
  <c r="E648" i="29"/>
  <c r="D651" i="29"/>
  <c r="D649" i="29"/>
  <c r="D648" i="29"/>
  <c r="C651" i="29"/>
  <c r="C648" i="29"/>
  <c r="B651" i="29"/>
  <c r="B649" i="29"/>
  <c r="B648" i="29"/>
  <c r="Q637" i="29"/>
  <c r="Q638" i="29"/>
  <c r="Q639" i="29"/>
  <c r="Q640" i="29"/>
  <c r="Q641" i="29"/>
  <c r="Q642" i="29"/>
  <c r="Q643" i="29"/>
  <c r="Q636" i="29"/>
  <c r="H637" i="29"/>
  <c r="H638" i="29"/>
  <c r="H639" i="29"/>
  <c r="H640" i="29"/>
  <c r="H641" i="29"/>
  <c r="H642" i="29"/>
  <c r="H643" i="29"/>
  <c r="H636" i="29"/>
  <c r="G637" i="29"/>
  <c r="G638" i="29"/>
  <c r="G639" i="29"/>
  <c r="G640" i="29"/>
  <c r="G641" i="29"/>
  <c r="G642" i="29"/>
  <c r="G643" i="29"/>
  <c r="G636" i="29"/>
  <c r="F637" i="29"/>
  <c r="F638" i="29"/>
  <c r="F639" i="29"/>
  <c r="F640" i="29"/>
  <c r="F641" i="29"/>
  <c r="F642" i="29"/>
  <c r="F643" i="29"/>
  <c r="F636" i="29"/>
  <c r="E637" i="29"/>
  <c r="E638" i="29"/>
  <c r="E639" i="29"/>
  <c r="E640" i="29"/>
  <c r="E641" i="29"/>
  <c r="E642" i="29"/>
  <c r="E643" i="29"/>
  <c r="E636" i="29"/>
  <c r="D637" i="29"/>
  <c r="D638" i="29"/>
  <c r="D639" i="29"/>
  <c r="D640" i="29"/>
  <c r="D641" i="29"/>
  <c r="D642" i="29"/>
  <c r="D643" i="29"/>
  <c r="D636" i="29"/>
  <c r="C637" i="29"/>
  <c r="C638" i="29"/>
  <c r="C639" i="29"/>
  <c r="C640" i="29"/>
  <c r="C641" i="29"/>
  <c r="C642" i="29"/>
  <c r="C643" i="29"/>
  <c r="C636" i="29"/>
  <c r="B636" i="29"/>
  <c r="B638" i="29"/>
  <c r="B639" i="29"/>
  <c r="B640" i="29"/>
  <c r="B641" i="29"/>
  <c r="B642" i="29"/>
  <c r="B643" i="29"/>
  <c r="B637" i="29"/>
  <c r="Q626" i="29"/>
  <c r="Q628" i="29"/>
  <c r="Q629" i="29"/>
  <c r="Q630" i="29"/>
  <c r="Q631" i="29"/>
  <c r="Q625" i="29"/>
  <c r="H626" i="29"/>
  <c r="H627" i="29"/>
  <c r="H628" i="29"/>
  <c r="H629" i="29"/>
  <c r="H630" i="29"/>
  <c r="H631" i="29"/>
  <c r="H625" i="29"/>
  <c r="G626" i="29"/>
  <c r="G627" i="29"/>
  <c r="G628" i="29"/>
  <c r="G629" i="29"/>
  <c r="G630" i="29"/>
  <c r="G631" i="29"/>
  <c r="G625" i="29"/>
  <c r="F626" i="29"/>
  <c r="F627" i="29"/>
  <c r="F628" i="29"/>
  <c r="F629" i="29"/>
  <c r="F630" i="29"/>
  <c r="F631" i="29"/>
  <c r="F625" i="29"/>
  <c r="E626" i="29"/>
  <c r="E627" i="29"/>
  <c r="E628" i="29"/>
  <c r="E629" i="29"/>
  <c r="E630" i="29"/>
  <c r="E631" i="29"/>
  <c r="E625" i="29"/>
  <c r="D626" i="29"/>
  <c r="D628" i="29"/>
  <c r="D629" i="29"/>
  <c r="D630" i="29"/>
  <c r="D631" i="29"/>
  <c r="D625" i="29"/>
  <c r="C626" i="29"/>
  <c r="C627" i="29"/>
  <c r="C628" i="29"/>
  <c r="C629" i="29"/>
  <c r="C630" i="29"/>
  <c r="C631" i="29"/>
  <c r="C625" i="29"/>
  <c r="B626" i="29"/>
  <c r="B627" i="29"/>
  <c r="B628" i="29"/>
  <c r="B629" i="29"/>
  <c r="B630" i="29"/>
  <c r="B631" i="29"/>
  <c r="B625" i="29"/>
  <c r="Q593" i="29"/>
  <c r="Q594" i="29"/>
  <c r="Q592" i="29"/>
  <c r="H593" i="29"/>
  <c r="H594" i="29"/>
  <c r="H592" i="29"/>
  <c r="G593" i="29"/>
  <c r="G594" i="29"/>
  <c r="G592" i="29"/>
  <c r="F593" i="29"/>
  <c r="F594" i="29"/>
  <c r="F592" i="29"/>
  <c r="E593" i="29"/>
  <c r="E594" i="29"/>
  <c r="E592" i="29"/>
  <c r="D593" i="29"/>
  <c r="D594" i="29"/>
  <c r="D592" i="29"/>
  <c r="C593" i="29"/>
  <c r="C594" i="29"/>
  <c r="C592" i="29"/>
  <c r="B593" i="29"/>
  <c r="B594" i="29"/>
  <c r="B592" i="29"/>
  <c r="Q581" i="29"/>
  <c r="Q582" i="29"/>
  <c r="Q583" i="29"/>
  <c r="Q585" i="29"/>
  <c r="Q586" i="29"/>
  <c r="Q587" i="29"/>
  <c r="Q580" i="29"/>
  <c r="H581" i="29"/>
  <c r="H582" i="29"/>
  <c r="H583" i="29"/>
  <c r="H585" i="29"/>
  <c r="H586" i="29"/>
  <c r="H587" i="29"/>
  <c r="H580" i="29"/>
  <c r="G581" i="29"/>
  <c r="G582" i="29"/>
  <c r="G583" i="29"/>
  <c r="G585" i="29"/>
  <c r="G586" i="29"/>
  <c r="G587" i="29"/>
  <c r="G580" i="29"/>
  <c r="F581" i="29"/>
  <c r="F582" i="29"/>
  <c r="F583" i="29"/>
  <c r="F585" i="29"/>
  <c r="F586" i="29"/>
  <c r="F587" i="29"/>
  <c r="F580" i="29"/>
  <c r="E581" i="29"/>
  <c r="E582" i="29"/>
  <c r="E583" i="29"/>
  <c r="E585" i="29"/>
  <c r="E586" i="29"/>
  <c r="E587" i="29"/>
  <c r="E580" i="29"/>
  <c r="D581" i="29"/>
  <c r="D582" i="29"/>
  <c r="D583" i="29"/>
  <c r="D585" i="29"/>
  <c r="D586" i="29"/>
  <c r="D587" i="29"/>
  <c r="D580" i="29"/>
  <c r="C581" i="29"/>
  <c r="C582" i="29"/>
  <c r="C583" i="29"/>
  <c r="C585" i="29"/>
  <c r="C586" i="29"/>
  <c r="C587" i="29"/>
  <c r="C580" i="29"/>
  <c r="B581" i="29"/>
  <c r="B582" i="29"/>
  <c r="B583" i="29"/>
  <c r="B585" i="29"/>
  <c r="B586" i="29"/>
  <c r="B587" i="29"/>
  <c r="B580" i="29"/>
  <c r="Q575" i="29"/>
  <c r="Q574" i="29"/>
  <c r="Q573" i="29"/>
  <c r="Q572" i="29"/>
  <c r="Q571" i="29"/>
  <c r="Q570" i="29"/>
  <c r="H571" i="29"/>
  <c r="H572" i="29"/>
  <c r="H574" i="29"/>
  <c r="H575" i="29"/>
  <c r="G571" i="29"/>
  <c r="G572" i="29"/>
  <c r="G573" i="29"/>
  <c r="G574" i="29"/>
  <c r="G575" i="29"/>
  <c r="G570" i="29"/>
  <c r="F571" i="29"/>
  <c r="F572" i="29"/>
  <c r="F573" i="29"/>
  <c r="F574" i="29"/>
  <c r="F575" i="29"/>
  <c r="F570" i="29"/>
  <c r="E571" i="29"/>
  <c r="E572" i="29"/>
  <c r="E573" i="29"/>
  <c r="E574" i="29"/>
  <c r="E575" i="29"/>
  <c r="E570" i="29"/>
  <c r="D571" i="29"/>
  <c r="D572" i="29"/>
  <c r="D573" i="29"/>
  <c r="D574" i="29"/>
  <c r="D575" i="29"/>
  <c r="D570" i="29"/>
  <c r="C571" i="29"/>
  <c r="C572" i="29"/>
  <c r="C573" i="29"/>
  <c r="C574" i="29"/>
  <c r="C575" i="29"/>
  <c r="C570" i="29"/>
  <c r="B571" i="29"/>
  <c r="B572" i="29"/>
  <c r="B573" i="29"/>
  <c r="B574" i="29"/>
  <c r="B575" i="29"/>
  <c r="B570" i="29"/>
  <c r="Q540" i="29"/>
  <c r="Q538" i="29"/>
  <c r="Q537" i="29"/>
  <c r="F540" i="29"/>
  <c r="G540" i="29"/>
  <c r="H540" i="29"/>
  <c r="E540" i="29"/>
  <c r="F538" i="29"/>
  <c r="G538" i="29"/>
  <c r="H538" i="29"/>
  <c r="E538" i="29"/>
  <c r="F537" i="29"/>
  <c r="G537" i="29"/>
  <c r="H537" i="29"/>
  <c r="E537" i="29"/>
  <c r="D540" i="29"/>
  <c r="D538" i="29"/>
  <c r="D537" i="29"/>
  <c r="C538" i="29"/>
  <c r="C539" i="29"/>
  <c r="C540" i="29"/>
  <c r="C537" i="29"/>
  <c r="B538" i="29"/>
  <c r="B539" i="29"/>
  <c r="B540" i="29"/>
  <c r="B537" i="29"/>
  <c r="Q526" i="29"/>
  <c r="Q527" i="29"/>
  <c r="Q528" i="29"/>
  <c r="Q529" i="29"/>
  <c r="Q530" i="29"/>
  <c r="Q531" i="29"/>
  <c r="Q532" i="29"/>
  <c r="Q525" i="29"/>
  <c r="H526" i="29"/>
  <c r="H527" i="29"/>
  <c r="H528" i="29"/>
  <c r="H529" i="29"/>
  <c r="H531" i="29"/>
  <c r="H532" i="29"/>
  <c r="H525" i="29"/>
  <c r="G526" i="29"/>
  <c r="G527" i="29"/>
  <c r="G528" i="29"/>
  <c r="G529" i="29"/>
  <c r="G530" i="29"/>
  <c r="G531" i="29"/>
  <c r="G532" i="29"/>
  <c r="G525" i="29"/>
  <c r="F526" i="29"/>
  <c r="F527" i="29"/>
  <c r="F528" i="29"/>
  <c r="F529" i="29"/>
  <c r="F530" i="29"/>
  <c r="F531" i="29"/>
  <c r="F532" i="29"/>
  <c r="F525" i="29"/>
  <c r="E526" i="29"/>
  <c r="E527" i="29"/>
  <c r="E528" i="29"/>
  <c r="E529" i="29"/>
  <c r="E530" i="29"/>
  <c r="E531" i="29"/>
  <c r="E532" i="29"/>
  <c r="E525" i="29"/>
  <c r="D526" i="29"/>
  <c r="D527" i="29"/>
  <c r="D528" i="29"/>
  <c r="D529" i="29"/>
  <c r="D530" i="29"/>
  <c r="D531" i="29"/>
  <c r="D532" i="29"/>
  <c r="D525" i="29"/>
  <c r="C526" i="29"/>
  <c r="C527" i="29"/>
  <c r="C528" i="29"/>
  <c r="C529" i="29"/>
  <c r="C530" i="29"/>
  <c r="C531" i="29"/>
  <c r="C532" i="29"/>
  <c r="C525" i="29"/>
  <c r="B526" i="29"/>
  <c r="B527" i="29"/>
  <c r="B528" i="29"/>
  <c r="B529" i="29"/>
  <c r="B530" i="29"/>
  <c r="B531" i="29"/>
  <c r="B532" i="29"/>
  <c r="B525" i="29"/>
  <c r="Q517" i="29"/>
  <c r="Q518" i="29"/>
  <c r="Q519" i="29"/>
  <c r="Q520" i="29"/>
  <c r="Q516" i="29"/>
  <c r="H517" i="29"/>
  <c r="H518" i="29"/>
  <c r="H519" i="29"/>
  <c r="H520" i="29"/>
  <c r="H516" i="29"/>
  <c r="G517" i="29"/>
  <c r="G518" i="29"/>
  <c r="G519" i="29"/>
  <c r="G520" i="29"/>
  <c r="G516" i="29"/>
  <c r="F517" i="29"/>
  <c r="F518" i="29"/>
  <c r="F519" i="29"/>
  <c r="F520" i="29"/>
  <c r="F516" i="29"/>
  <c r="E517" i="29"/>
  <c r="E518" i="29"/>
  <c r="E519" i="29"/>
  <c r="E520" i="29"/>
  <c r="E516" i="29"/>
  <c r="D517" i="29"/>
  <c r="D518" i="29"/>
  <c r="D519" i="29"/>
  <c r="D520" i="29"/>
  <c r="D516" i="29"/>
  <c r="C517" i="29"/>
  <c r="C518" i="29"/>
  <c r="C519" i="29"/>
  <c r="C520" i="29"/>
  <c r="C516" i="29"/>
  <c r="B516" i="29"/>
  <c r="B518" i="29"/>
  <c r="B519" i="29"/>
  <c r="B520" i="29"/>
  <c r="B517" i="29"/>
  <c r="Q485" i="29"/>
  <c r="Q486" i="29"/>
  <c r="Q484" i="29"/>
  <c r="H485" i="29"/>
  <c r="H484" i="29"/>
  <c r="G485" i="29"/>
  <c r="G486" i="29"/>
  <c r="G484" i="29"/>
  <c r="F485" i="29"/>
  <c r="F486" i="29"/>
  <c r="F484" i="29"/>
  <c r="E485" i="29"/>
  <c r="E486" i="29"/>
  <c r="E484" i="29"/>
  <c r="D485" i="29"/>
  <c r="D486" i="29"/>
  <c r="D484" i="29"/>
  <c r="C485" i="29"/>
  <c r="C486" i="29"/>
  <c r="C484" i="29"/>
  <c r="B485" i="29"/>
  <c r="B486" i="29"/>
  <c r="B484" i="29"/>
  <c r="Q474" i="29"/>
  <c r="Q475" i="29"/>
  <c r="Q476" i="29"/>
  <c r="Q477" i="29"/>
  <c r="Q478" i="29"/>
  <c r="Q479" i="29"/>
  <c r="Q472" i="29"/>
  <c r="H474" i="29"/>
  <c r="H475" i="29"/>
  <c r="H476" i="29"/>
  <c r="H477" i="29"/>
  <c r="H478" i="29"/>
  <c r="H479" i="29"/>
  <c r="H472" i="29"/>
  <c r="G474" i="29"/>
  <c r="G475" i="29"/>
  <c r="G476" i="29"/>
  <c r="G477" i="29"/>
  <c r="G478" i="29"/>
  <c r="G479" i="29"/>
  <c r="G472" i="29"/>
  <c r="F474" i="29"/>
  <c r="F475" i="29"/>
  <c r="F476" i="29"/>
  <c r="F477" i="29"/>
  <c r="F478" i="29"/>
  <c r="F479" i="29"/>
  <c r="F472" i="29"/>
  <c r="E474" i="29"/>
  <c r="E475" i="29"/>
  <c r="E476" i="29"/>
  <c r="E477" i="29"/>
  <c r="E478" i="29"/>
  <c r="E479" i="29"/>
  <c r="E472" i="29"/>
  <c r="D474" i="29"/>
  <c r="D475" i="29"/>
  <c r="D476" i="29"/>
  <c r="D477" i="29"/>
  <c r="D478" i="29"/>
  <c r="D479" i="29"/>
  <c r="D472" i="29"/>
  <c r="C474" i="29"/>
  <c r="C475" i="29"/>
  <c r="C476" i="29"/>
  <c r="C477" i="29"/>
  <c r="C478" i="29"/>
  <c r="C479" i="29"/>
  <c r="C472" i="29"/>
  <c r="B474" i="29"/>
  <c r="B475" i="29"/>
  <c r="B476" i="29"/>
  <c r="B477" i="29"/>
  <c r="B478" i="29"/>
  <c r="B479" i="29"/>
  <c r="B472" i="29"/>
  <c r="Q462" i="29"/>
  <c r="Q464" i="29"/>
  <c r="Q465" i="29"/>
  <c r="Q466" i="29"/>
  <c r="Q467" i="29"/>
  <c r="Q461" i="29"/>
  <c r="H462" i="29"/>
  <c r="H463" i="29"/>
  <c r="H464" i="29"/>
  <c r="H466" i="29"/>
  <c r="H467" i="29"/>
  <c r="H461" i="29"/>
  <c r="G462" i="29"/>
  <c r="G463" i="29"/>
  <c r="G464" i="29"/>
  <c r="G465" i="29"/>
  <c r="G466" i="29"/>
  <c r="G467" i="29"/>
  <c r="G461" i="29"/>
  <c r="F462" i="29"/>
  <c r="F463" i="29"/>
  <c r="F464" i="29"/>
  <c r="F465" i="29"/>
  <c r="F466" i="29"/>
  <c r="F467" i="29"/>
  <c r="F461" i="29"/>
  <c r="E462" i="29"/>
  <c r="E463" i="29"/>
  <c r="E464" i="29"/>
  <c r="E465" i="29"/>
  <c r="E466" i="29"/>
  <c r="E467" i="29"/>
  <c r="E461" i="29"/>
  <c r="D462" i="29"/>
  <c r="D464" i="29"/>
  <c r="D465" i="29"/>
  <c r="D466" i="29"/>
  <c r="D467" i="29"/>
  <c r="D461" i="29"/>
  <c r="C462" i="29"/>
  <c r="C463" i="29"/>
  <c r="C464" i="29"/>
  <c r="C465" i="29"/>
  <c r="C466" i="29"/>
  <c r="C467" i="29"/>
  <c r="C461" i="29"/>
  <c r="B462" i="29"/>
  <c r="B463" i="29"/>
  <c r="B464" i="29"/>
  <c r="B465" i="29"/>
  <c r="B466" i="29"/>
  <c r="B467" i="29"/>
  <c r="B461" i="29"/>
  <c r="Q311" i="29"/>
  <c r="Q308" i="29"/>
  <c r="Q309" i="29"/>
  <c r="F311" i="29"/>
  <c r="G311" i="29"/>
  <c r="E311" i="29"/>
  <c r="H309" i="29"/>
  <c r="G309" i="29"/>
  <c r="F309" i="29"/>
  <c r="E309" i="29"/>
  <c r="F308" i="29"/>
  <c r="G308" i="29"/>
  <c r="H308" i="29"/>
  <c r="E308" i="29"/>
  <c r="D311" i="29"/>
  <c r="D309" i="29"/>
  <c r="D308" i="29"/>
  <c r="C311" i="29"/>
  <c r="C309" i="29"/>
  <c r="B311" i="29"/>
  <c r="B309" i="29"/>
  <c r="B308" i="29"/>
  <c r="Q297" i="29"/>
  <c r="Q298" i="29"/>
  <c r="Q299" i="29"/>
  <c r="Q300" i="29"/>
  <c r="Q301" i="29"/>
  <c r="Q302" i="29"/>
  <c r="Q303" i="29"/>
  <c r="Q296" i="29"/>
  <c r="H297" i="29"/>
  <c r="H298" i="29"/>
  <c r="H299" i="29"/>
  <c r="H300" i="29"/>
  <c r="H301" i="29"/>
  <c r="H302" i="29"/>
  <c r="H303" i="29"/>
  <c r="H296" i="29"/>
  <c r="G297" i="29"/>
  <c r="G298" i="29"/>
  <c r="G299" i="29"/>
  <c r="G300" i="29"/>
  <c r="G301" i="29"/>
  <c r="G302" i="29"/>
  <c r="G303" i="29"/>
  <c r="G296" i="29"/>
  <c r="F297" i="29"/>
  <c r="F298" i="29"/>
  <c r="F299" i="29"/>
  <c r="F300" i="29"/>
  <c r="F301" i="29"/>
  <c r="F302" i="29"/>
  <c r="F303" i="29"/>
  <c r="F296" i="29"/>
  <c r="E297" i="29"/>
  <c r="E298" i="29"/>
  <c r="E299" i="29"/>
  <c r="E300" i="29"/>
  <c r="E301" i="29"/>
  <c r="E302" i="29"/>
  <c r="E303" i="29"/>
  <c r="E296" i="29"/>
  <c r="D297" i="29"/>
  <c r="D298" i="29"/>
  <c r="D299" i="29"/>
  <c r="D300" i="29"/>
  <c r="D301" i="29"/>
  <c r="D302" i="29"/>
  <c r="D303" i="29"/>
  <c r="D296" i="29"/>
  <c r="C297" i="29"/>
  <c r="C298" i="29"/>
  <c r="C299" i="29"/>
  <c r="C300" i="29"/>
  <c r="C301" i="29"/>
  <c r="C302" i="29"/>
  <c r="C303" i="29"/>
  <c r="C296" i="29"/>
  <c r="B297" i="29"/>
  <c r="B298" i="29"/>
  <c r="B299" i="29"/>
  <c r="B300" i="29"/>
  <c r="B301" i="29"/>
  <c r="B302" i="29"/>
  <c r="B303" i="29"/>
  <c r="B296" i="29"/>
  <c r="Q287" i="29"/>
  <c r="Q288" i="29"/>
  <c r="Q289" i="29"/>
  <c r="Q290" i="29"/>
  <c r="Q291" i="29"/>
  <c r="Q286" i="29"/>
  <c r="H287" i="29"/>
  <c r="H288" i="29"/>
  <c r="H289" i="29"/>
  <c r="H290" i="29"/>
  <c r="H291" i="29"/>
  <c r="H286" i="29"/>
  <c r="G287" i="29"/>
  <c r="G288" i="29"/>
  <c r="G289" i="29"/>
  <c r="G290" i="29"/>
  <c r="G291" i="29"/>
  <c r="G286" i="29"/>
  <c r="F287" i="29"/>
  <c r="F288" i="29"/>
  <c r="F289" i="29"/>
  <c r="F290" i="29"/>
  <c r="F291" i="29"/>
  <c r="F286" i="29"/>
  <c r="E287" i="29"/>
  <c r="E288" i="29"/>
  <c r="E289" i="29"/>
  <c r="E290" i="29"/>
  <c r="E291" i="29"/>
  <c r="E286" i="29"/>
  <c r="D287" i="29"/>
  <c r="D288" i="29"/>
  <c r="D289" i="29"/>
  <c r="D290" i="29"/>
  <c r="D291" i="29"/>
  <c r="D286" i="29"/>
  <c r="C287" i="29"/>
  <c r="C288" i="29"/>
  <c r="C289" i="29"/>
  <c r="C290" i="29"/>
  <c r="C291" i="29"/>
  <c r="C286" i="29"/>
  <c r="B287" i="29"/>
  <c r="B288" i="29"/>
  <c r="B289" i="29"/>
  <c r="B290" i="29"/>
  <c r="B291" i="29"/>
  <c r="B286" i="29"/>
  <c r="Q255" i="29"/>
  <c r="Q256" i="29"/>
  <c r="Q257" i="29"/>
  <c r="Q254" i="29"/>
  <c r="H255" i="29"/>
  <c r="H256" i="29"/>
  <c r="H257" i="29"/>
  <c r="H254" i="29"/>
  <c r="G255" i="29"/>
  <c r="G256" i="29"/>
  <c r="G257" i="29"/>
  <c r="G254" i="29"/>
  <c r="F255" i="29"/>
  <c r="F256" i="29"/>
  <c r="F257" i="29"/>
  <c r="F254" i="29"/>
  <c r="E255" i="29"/>
  <c r="E256" i="29"/>
  <c r="E257" i="29"/>
  <c r="E254" i="29"/>
  <c r="D255" i="29"/>
  <c r="D256" i="29"/>
  <c r="D257" i="29"/>
  <c r="D254" i="29"/>
  <c r="C255" i="29"/>
  <c r="C256" i="29"/>
  <c r="C257" i="29"/>
  <c r="C254" i="29"/>
  <c r="B255" i="29"/>
  <c r="B256" i="29"/>
  <c r="B257" i="29"/>
  <c r="B254" i="29"/>
  <c r="Q243" i="29"/>
  <c r="Q244" i="29"/>
  <c r="Q245" i="29"/>
  <c r="Q246" i="29"/>
  <c r="Q247" i="29"/>
  <c r="Q248" i="29"/>
  <c r="Q249" i="29"/>
  <c r="Q242" i="29"/>
  <c r="H243" i="29"/>
  <c r="H244" i="29"/>
  <c r="H245" i="29"/>
  <c r="H246" i="29"/>
  <c r="H247" i="29"/>
  <c r="H248" i="29"/>
  <c r="H249" i="29"/>
  <c r="H242" i="29"/>
  <c r="G243" i="29"/>
  <c r="G244" i="29"/>
  <c r="G245" i="29"/>
  <c r="G246" i="29"/>
  <c r="G247" i="29"/>
  <c r="G248" i="29"/>
  <c r="G249" i="29"/>
  <c r="G242" i="29"/>
  <c r="F243" i="29"/>
  <c r="F244" i="29"/>
  <c r="F245" i="29"/>
  <c r="F246" i="29"/>
  <c r="F247" i="29"/>
  <c r="F248" i="29"/>
  <c r="F249" i="29"/>
  <c r="F242" i="29"/>
  <c r="E243" i="29"/>
  <c r="E244" i="29"/>
  <c r="E245" i="29"/>
  <c r="E246" i="29"/>
  <c r="E247" i="29"/>
  <c r="E248" i="29"/>
  <c r="E249" i="29"/>
  <c r="E242" i="29"/>
  <c r="D243" i="29"/>
  <c r="D244" i="29"/>
  <c r="D245" i="29"/>
  <c r="D246" i="29"/>
  <c r="D247" i="29"/>
  <c r="D248" i="29"/>
  <c r="D249" i="29"/>
  <c r="D242" i="29"/>
  <c r="C243" i="29"/>
  <c r="C244" i="29"/>
  <c r="C245" i="29"/>
  <c r="C246" i="29"/>
  <c r="C247" i="29"/>
  <c r="C248" i="29"/>
  <c r="C249" i="29"/>
  <c r="C242" i="29"/>
  <c r="B243" i="29"/>
  <c r="B244" i="29"/>
  <c r="B245" i="29"/>
  <c r="B246" i="29"/>
  <c r="B247" i="29"/>
  <c r="B248" i="29"/>
  <c r="B249" i="29"/>
  <c r="B242" i="29"/>
  <c r="Q234" i="29"/>
  <c r="Q235" i="29"/>
  <c r="Q236" i="29"/>
  <c r="Q237" i="29"/>
  <c r="Q232" i="29"/>
  <c r="H234" i="29"/>
  <c r="H235" i="29"/>
  <c r="H236" i="29"/>
  <c r="H237" i="29"/>
  <c r="H232" i="29"/>
  <c r="G234" i="29"/>
  <c r="G235" i="29"/>
  <c r="G236" i="29"/>
  <c r="G237" i="29"/>
  <c r="G232" i="29"/>
  <c r="F234" i="29"/>
  <c r="F235" i="29"/>
  <c r="F236" i="29"/>
  <c r="F237" i="29"/>
  <c r="F232" i="29"/>
  <c r="E234" i="29"/>
  <c r="E235" i="29"/>
  <c r="E236" i="29"/>
  <c r="E237" i="29"/>
  <c r="E232" i="29"/>
  <c r="D234" i="29"/>
  <c r="D235" i="29"/>
  <c r="D236" i="29"/>
  <c r="D237" i="29"/>
  <c r="D232" i="29"/>
  <c r="C234" i="29"/>
  <c r="C235" i="29"/>
  <c r="C236" i="29"/>
  <c r="C237" i="29"/>
  <c r="C232" i="29"/>
  <c r="B234" i="29"/>
  <c r="B235" i="29"/>
  <c r="B236" i="29"/>
  <c r="B237" i="29"/>
  <c r="B232" i="29"/>
  <c r="Q202" i="29"/>
  <c r="Q200" i="29"/>
  <c r="Q199" i="29"/>
  <c r="F202" i="29"/>
  <c r="G202" i="29"/>
  <c r="H202" i="29"/>
  <c r="E202" i="29"/>
  <c r="F200" i="29"/>
  <c r="G200" i="29"/>
  <c r="H200" i="29"/>
  <c r="E200" i="29"/>
  <c r="F199" i="29"/>
  <c r="G199" i="29"/>
  <c r="H199" i="29"/>
  <c r="E199" i="29"/>
  <c r="D202" i="29"/>
  <c r="D200" i="29"/>
  <c r="D199" i="29"/>
  <c r="C200" i="29"/>
  <c r="C201" i="29"/>
  <c r="C202" i="29"/>
  <c r="C199" i="29"/>
  <c r="B200" i="29"/>
  <c r="B201" i="29"/>
  <c r="B202" i="29"/>
  <c r="B199" i="29"/>
  <c r="Q188" i="29"/>
  <c r="Q189" i="29"/>
  <c r="Q190" i="29"/>
  <c r="Q191" i="29"/>
  <c r="Q192" i="29"/>
  <c r="Q193" i="29"/>
  <c r="Q194" i="29"/>
  <c r="Q187" i="29"/>
  <c r="H188" i="29"/>
  <c r="H189" i="29"/>
  <c r="H190" i="29"/>
  <c r="H191" i="29"/>
  <c r="H192" i="29"/>
  <c r="H193" i="29"/>
  <c r="H194" i="29"/>
  <c r="H187" i="29"/>
  <c r="G188" i="29"/>
  <c r="G189" i="29"/>
  <c r="G190" i="29"/>
  <c r="G191" i="29"/>
  <c r="G192" i="29"/>
  <c r="G193" i="29"/>
  <c r="G194" i="29"/>
  <c r="G187" i="29"/>
  <c r="F188" i="29"/>
  <c r="F189" i="29"/>
  <c r="F190" i="29"/>
  <c r="F191" i="29"/>
  <c r="F192" i="29"/>
  <c r="F193" i="29"/>
  <c r="F194" i="29"/>
  <c r="F187" i="29"/>
  <c r="E188" i="29"/>
  <c r="E189" i="29"/>
  <c r="E190" i="29"/>
  <c r="E191" i="29"/>
  <c r="E192" i="29"/>
  <c r="E193" i="29"/>
  <c r="E194" i="29"/>
  <c r="E187" i="29"/>
  <c r="D188" i="29"/>
  <c r="D189" i="29"/>
  <c r="D190" i="29"/>
  <c r="D191" i="29"/>
  <c r="D192" i="29"/>
  <c r="D193" i="29"/>
  <c r="D194" i="29"/>
  <c r="D187" i="29"/>
  <c r="C188" i="29"/>
  <c r="C189" i="29"/>
  <c r="C190" i="29"/>
  <c r="C191" i="29"/>
  <c r="C192" i="29"/>
  <c r="C193" i="29"/>
  <c r="C194" i="29"/>
  <c r="C187" i="29"/>
  <c r="B188" i="29"/>
  <c r="B189" i="29"/>
  <c r="B190" i="29"/>
  <c r="B191" i="29"/>
  <c r="B192" i="29"/>
  <c r="B193" i="29"/>
  <c r="B194" i="29"/>
  <c r="B187" i="29"/>
  <c r="Q181" i="29"/>
  <c r="Q182" i="29"/>
  <c r="Q180" i="29"/>
  <c r="Q178" i="29"/>
  <c r="Q179" i="29"/>
  <c r="Q177" i="29"/>
  <c r="H178" i="29"/>
  <c r="H179" i="29"/>
  <c r="H180" i="29"/>
  <c r="H181" i="29"/>
  <c r="H182" i="29"/>
  <c r="H177" i="29"/>
  <c r="G178" i="29"/>
  <c r="G179" i="29"/>
  <c r="G180" i="29"/>
  <c r="G181" i="29"/>
  <c r="G182" i="29"/>
  <c r="G177" i="29"/>
  <c r="F178" i="29"/>
  <c r="F179" i="29"/>
  <c r="F180" i="29"/>
  <c r="F181" i="29"/>
  <c r="F182" i="29"/>
  <c r="F177" i="29"/>
  <c r="E178" i="29"/>
  <c r="E179" i="29"/>
  <c r="E180" i="29"/>
  <c r="E181" i="29"/>
  <c r="E182" i="29"/>
  <c r="E177" i="29"/>
  <c r="D178" i="29"/>
  <c r="D179" i="29"/>
  <c r="D180" i="29"/>
  <c r="D181" i="29"/>
  <c r="D182" i="29"/>
  <c r="D177" i="29"/>
  <c r="C178" i="29"/>
  <c r="C179" i="29"/>
  <c r="C180" i="29"/>
  <c r="C181" i="29"/>
  <c r="C182" i="29"/>
  <c r="C177" i="29"/>
  <c r="B178" i="29"/>
  <c r="B179" i="29"/>
  <c r="B180" i="29"/>
  <c r="B181" i="29"/>
  <c r="B182" i="29"/>
  <c r="B177" i="29"/>
  <c r="Q146" i="29"/>
  <c r="Q144" i="29"/>
  <c r="Q143" i="29"/>
  <c r="F146" i="29"/>
  <c r="G146" i="29"/>
  <c r="H146" i="29"/>
  <c r="E146" i="29"/>
  <c r="F144" i="29"/>
  <c r="G144" i="29"/>
  <c r="H144" i="29"/>
  <c r="E144" i="29"/>
  <c r="F143" i="29"/>
  <c r="G143" i="29"/>
  <c r="H143" i="29"/>
  <c r="E143" i="29"/>
  <c r="D146" i="29"/>
  <c r="D144" i="29"/>
  <c r="D143" i="29"/>
  <c r="C144" i="29"/>
  <c r="C145" i="29"/>
  <c r="C146" i="29"/>
  <c r="C143" i="29"/>
  <c r="B144" i="29"/>
  <c r="B146" i="29"/>
  <c r="B143" i="29"/>
  <c r="Q133" i="29"/>
  <c r="Q134" i="29"/>
  <c r="Q135" i="29"/>
  <c r="Q136" i="29"/>
  <c r="Q137" i="29"/>
  <c r="Q138" i="29"/>
  <c r="Q132" i="29"/>
  <c r="H133" i="29"/>
  <c r="H134" i="29"/>
  <c r="H135" i="29"/>
  <c r="H136" i="29"/>
  <c r="H137" i="29"/>
  <c r="H138" i="29"/>
  <c r="H132" i="29"/>
  <c r="G133" i="29"/>
  <c r="G134" i="29"/>
  <c r="G135" i="29"/>
  <c r="G136" i="29"/>
  <c r="G137" i="29"/>
  <c r="G138" i="29"/>
  <c r="G132" i="29"/>
  <c r="F133" i="29"/>
  <c r="F134" i="29"/>
  <c r="F135" i="29"/>
  <c r="F136" i="29"/>
  <c r="F137" i="29"/>
  <c r="F138" i="29"/>
  <c r="F132" i="29"/>
  <c r="E133" i="29"/>
  <c r="E134" i="29"/>
  <c r="E135" i="29"/>
  <c r="E136" i="29"/>
  <c r="E137" i="29"/>
  <c r="E138" i="29"/>
  <c r="E132" i="29"/>
  <c r="D133" i="29"/>
  <c r="D134" i="29"/>
  <c r="D135" i="29"/>
  <c r="D136" i="29"/>
  <c r="D137" i="29"/>
  <c r="D138" i="29"/>
  <c r="D132" i="29"/>
  <c r="C133" i="29"/>
  <c r="C134" i="29"/>
  <c r="C135" i="29"/>
  <c r="C136" i="29"/>
  <c r="C137" i="29"/>
  <c r="C138" i="29"/>
  <c r="C132" i="29"/>
  <c r="B132" i="29"/>
  <c r="B134" i="29"/>
  <c r="B135" i="29"/>
  <c r="B136" i="29"/>
  <c r="B137" i="29"/>
  <c r="B138" i="29"/>
  <c r="B133" i="29"/>
  <c r="Q124" i="29"/>
  <c r="Q125" i="29"/>
  <c r="Q126" i="29"/>
  <c r="Q127" i="29"/>
  <c r="Q123" i="29"/>
  <c r="H124" i="29"/>
  <c r="H125" i="29"/>
  <c r="H126" i="29"/>
  <c r="H127" i="29"/>
  <c r="H123" i="29"/>
  <c r="G124" i="29"/>
  <c r="G125" i="29"/>
  <c r="G126" i="29"/>
  <c r="G127" i="29"/>
  <c r="G123" i="29"/>
  <c r="F124" i="29"/>
  <c r="F125" i="29"/>
  <c r="F126" i="29"/>
  <c r="F127" i="29"/>
  <c r="F123" i="29"/>
  <c r="E124" i="29"/>
  <c r="E125" i="29"/>
  <c r="E126" i="29"/>
  <c r="E127" i="29"/>
  <c r="E123" i="29"/>
  <c r="D124" i="29"/>
  <c r="D125" i="29"/>
  <c r="D126" i="29"/>
  <c r="D127" i="29"/>
  <c r="D123" i="29"/>
  <c r="C124" i="29"/>
  <c r="C125" i="29"/>
  <c r="C126" i="29"/>
  <c r="C127" i="29"/>
  <c r="C123" i="29"/>
  <c r="B124" i="29"/>
  <c r="B125" i="29"/>
  <c r="B126" i="29"/>
  <c r="B127" i="29"/>
  <c r="B123" i="29"/>
  <c r="Q91" i="29"/>
  <c r="Q92" i="29"/>
  <c r="Q90" i="29"/>
  <c r="H91" i="29"/>
  <c r="H92" i="29"/>
  <c r="H90" i="29"/>
  <c r="G91" i="29"/>
  <c r="G92" i="29"/>
  <c r="G90" i="29"/>
  <c r="F91" i="29"/>
  <c r="F92" i="29"/>
  <c r="F90" i="29"/>
  <c r="E91" i="29"/>
  <c r="E92" i="29"/>
  <c r="E90" i="29"/>
  <c r="D91" i="29"/>
  <c r="D92" i="29"/>
  <c r="D90" i="29"/>
  <c r="C91" i="29"/>
  <c r="C92" i="29"/>
  <c r="C90" i="29"/>
  <c r="B91" i="29"/>
  <c r="B92" i="29"/>
  <c r="B90" i="29"/>
  <c r="Q80" i="29"/>
  <c r="Q81" i="29"/>
  <c r="Q82" i="29"/>
  <c r="Q83" i="29"/>
  <c r="Q84" i="29"/>
  <c r="Q85" i="29"/>
  <c r="Q79" i="29"/>
  <c r="H80" i="29"/>
  <c r="H81" i="29"/>
  <c r="H82" i="29"/>
  <c r="H84" i="29"/>
  <c r="H85" i="29"/>
  <c r="H79" i="29"/>
  <c r="G80" i="29"/>
  <c r="G81" i="29"/>
  <c r="G82" i="29"/>
  <c r="G83" i="29"/>
  <c r="G84" i="29"/>
  <c r="G85" i="29"/>
  <c r="G79" i="29"/>
  <c r="F80" i="29"/>
  <c r="F81" i="29"/>
  <c r="F82" i="29"/>
  <c r="F83" i="29"/>
  <c r="F84" i="29"/>
  <c r="F85" i="29"/>
  <c r="F79" i="29"/>
  <c r="E80" i="29"/>
  <c r="E81" i="29"/>
  <c r="E82" i="29"/>
  <c r="E83" i="29"/>
  <c r="E84" i="29"/>
  <c r="E85" i="29"/>
  <c r="E79" i="29"/>
  <c r="D80" i="29"/>
  <c r="D81" i="29"/>
  <c r="D82" i="29"/>
  <c r="D83" i="29"/>
  <c r="D84" i="29"/>
  <c r="D85" i="29"/>
  <c r="D79" i="29"/>
  <c r="C80" i="29"/>
  <c r="C81" i="29"/>
  <c r="C82" i="29"/>
  <c r="C83" i="29"/>
  <c r="C84" i="29"/>
  <c r="C85" i="29"/>
  <c r="C79" i="29"/>
  <c r="B80" i="29"/>
  <c r="B81" i="29"/>
  <c r="B82" i="29"/>
  <c r="B83" i="29"/>
  <c r="B84" i="29"/>
  <c r="B85" i="29"/>
  <c r="B79" i="29"/>
  <c r="Q69" i="29"/>
  <c r="Q70" i="29"/>
  <c r="Q71" i="29"/>
  <c r="Q72" i="29"/>
  <c r="Q73" i="29"/>
  <c r="Q74" i="29"/>
  <c r="Q68" i="29"/>
  <c r="H69" i="29"/>
  <c r="H70" i="29"/>
  <c r="H71" i="29"/>
  <c r="H72" i="29"/>
  <c r="H73" i="29"/>
  <c r="H74" i="29"/>
  <c r="H68" i="29"/>
  <c r="G69" i="29"/>
  <c r="G70" i="29"/>
  <c r="G71" i="29"/>
  <c r="G72" i="29"/>
  <c r="G73" i="29"/>
  <c r="G74" i="29"/>
  <c r="G68" i="29"/>
  <c r="F69" i="29"/>
  <c r="F70" i="29"/>
  <c r="F71" i="29"/>
  <c r="F72" i="29"/>
  <c r="F73" i="29"/>
  <c r="F74" i="29"/>
  <c r="F68" i="29"/>
  <c r="E69" i="29"/>
  <c r="E70" i="29"/>
  <c r="E71" i="29"/>
  <c r="E72" i="29"/>
  <c r="E73" i="29"/>
  <c r="E74" i="29"/>
  <c r="E68" i="29"/>
  <c r="D69" i="29"/>
  <c r="D70" i="29"/>
  <c r="D71" i="29"/>
  <c r="D72" i="29"/>
  <c r="D73" i="29"/>
  <c r="D74" i="29"/>
  <c r="D68" i="29"/>
  <c r="B69" i="29"/>
  <c r="B70" i="29"/>
  <c r="B71" i="29"/>
  <c r="B72" i="29"/>
  <c r="B73" i="29"/>
  <c r="B74" i="29"/>
  <c r="B68" i="29"/>
  <c r="C69" i="29"/>
  <c r="C70" i="29"/>
  <c r="C71" i="29"/>
  <c r="C72" i="29"/>
  <c r="C73" i="29"/>
  <c r="C74" i="29"/>
  <c r="C68" i="29"/>
  <c r="P447" i="29"/>
  <c r="O447" i="29"/>
  <c r="N447" i="29"/>
  <c r="M447" i="29"/>
  <c r="L447" i="29"/>
  <c r="K447" i="29"/>
  <c r="J447" i="29"/>
  <c r="I447" i="29"/>
  <c r="H447" i="29"/>
  <c r="G447" i="29"/>
  <c r="F447" i="29"/>
  <c r="E447" i="29"/>
  <c r="P438" i="29"/>
  <c r="O438" i="29"/>
  <c r="N438" i="29"/>
  <c r="M438" i="29"/>
  <c r="L438" i="29"/>
  <c r="K438" i="29"/>
  <c r="J438" i="29"/>
  <c r="I438" i="29"/>
  <c r="H438" i="29"/>
  <c r="G438" i="29"/>
  <c r="F438" i="29"/>
  <c r="E438" i="29"/>
  <c r="P429" i="29"/>
  <c r="O429" i="29"/>
  <c r="N429" i="29"/>
  <c r="M429" i="29"/>
  <c r="L429" i="29"/>
  <c r="K429" i="29"/>
  <c r="J429" i="29"/>
  <c r="I429" i="29"/>
  <c r="H429" i="29"/>
  <c r="G429" i="29"/>
  <c r="F429" i="29"/>
  <c r="E429" i="29"/>
  <c r="P420" i="29"/>
  <c r="O420" i="29"/>
  <c r="N420" i="29"/>
  <c r="M420" i="29"/>
  <c r="L420" i="29"/>
  <c r="K420" i="29"/>
  <c r="J420" i="29"/>
  <c r="I420" i="29"/>
  <c r="H420" i="29"/>
  <c r="G420" i="29"/>
  <c r="F420" i="29"/>
  <c r="E420" i="29"/>
  <c r="P411" i="29"/>
  <c r="O411" i="29"/>
  <c r="N411" i="29"/>
  <c r="M411" i="29"/>
  <c r="L411" i="29"/>
  <c r="K411" i="29"/>
  <c r="J411" i="29"/>
  <c r="I411" i="29"/>
  <c r="H411" i="29"/>
  <c r="G411" i="29"/>
  <c r="F411" i="29"/>
  <c r="E411" i="29"/>
  <c r="P401" i="29"/>
  <c r="O401" i="29"/>
  <c r="N401" i="29"/>
  <c r="M401" i="29"/>
  <c r="L401" i="29"/>
  <c r="K401" i="29"/>
  <c r="J401" i="29"/>
  <c r="I401" i="29"/>
  <c r="H401" i="29"/>
  <c r="G401" i="29"/>
  <c r="F401" i="29"/>
  <c r="E401" i="29"/>
  <c r="P840" i="29"/>
  <c r="O840" i="29"/>
  <c r="N840" i="29"/>
  <c r="M840" i="29"/>
  <c r="L840" i="29"/>
  <c r="K840" i="29"/>
  <c r="J840" i="29"/>
  <c r="I840" i="29"/>
  <c r="H840" i="29"/>
  <c r="G840" i="29"/>
  <c r="F840" i="29"/>
  <c r="E840" i="29"/>
  <c r="P831" i="29"/>
  <c r="O831" i="29"/>
  <c r="N831" i="29"/>
  <c r="M831" i="29"/>
  <c r="L831" i="29"/>
  <c r="K831" i="29"/>
  <c r="J831" i="29"/>
  <c r="I831" i="29"/>
  <c r="H831" i="29"/>
  <c r="G831" i="29"/>
  <c r="F831" i="29"/>
  <c r="E831" i="29"/>
  <c r="P822" i="29"/>
  <c r="O822" i="29"/>
  <c r="N822" i="29"/>
  <c r="M822" i="29"/>
  <c r="L822" i="29"/>
  <c r="K822" i="29"/>
  <c r="J822" i="29"/>
  <c r="I822" i="29"/>
  <c r="H822" i="29"/>
  <c r="G822" i="29"/>
  <c r="F822" i="29"/>
  <c r="E822" i="29"/>
  <c r="P813" i="29"/>
  <c r="O813" i="29"/>
  <c r="N813" i="29"/>
  <c r="M813" i="29"/>
  <c r="L813" i="29"/>
  <c r="K813" i="29"/>
  <c r="J813" i="29"/>
  <c r="I813" i="29"/>
  <c r="H813" i="29"/>
  <c r="G813" i="29"/>
  <c r="F813" i="29"/>
  <c r="E813" i="29"/>
  <c r="P804" i="29"/>
  <c r="O804" i="29"/>
  <c r="N804" i="29"/>
  <c r="M804" i="29"/>
  <c r="L804" i="29"/>
  <c r="K804" i="29"/>
  <c r="J804" i="29"/>
  <c r="I804" i="29"/>
  <c r="H804" i="29"/>
  <c r="G804" i="29"/>
  <c r="F804" i="29"/>
  <c r="P795" i="29"/>
  <c r="O795" i="29"/>
  <c r="N795" i="29"/>
  <c r="M795" i="29"/>
  <c r="L795" i="29"/>
  <c r="K795" i="29"/>
  <c r="J795" i="29"/>
  <c r="I795" i="29"/>
  <c r="H795" i="29"/>
  <c r="G795" i="29"/>
  <c r="F795" i="29"/>
  <c r="F899" i="29"/>
  <c r="G899" i="29"/>
  <c r="H899" i="29"/>
  <c r="I899" i="29"/>
  <c r="J899" i="29"/>
  <c r="K899" i="29"/>
  <c r="L899" i="29"/>
  <c r="M899" i="29"/>
  <c r="N899" i="29"/>
  <c r="O899" i="29"/>
  <c r="P899" i="29"/>
  <c r="E899" i="29"/>
  <c r="F890" i="29"/>
  <c r="G890" i="29"/>
  <c r="H890" i="29"/>
  <c r="I890" i="29"/>
  <c r="J890" i="29"/>
  <c r="K890" i="29"/>
  <c r="L890" i="29"/>
  <c r="M890" i="29"/>
  <c r="N890" i="29"/>
  <c r="O890" i="29"/>
  <c r="P890" i="29"/>
  <c r="E890" i="29"/>
  <c r="F881" i="29"/>
  <c r="G881" i="29"/>
  <c r="H881" i="29"/>
  <c r="I881" i="29"/>
  <c r="J881" i="29"/>
  <c r="K881" i="29"/>
  <c r="L881" i="29"/>
  <c r="M881" i="29"/>
  <c r="N881" i="29"/>
  <c r="O881" i="29"/>
  <c r="P881" i="29"/>
  <c r="E881" i="29"/>
  <c r="J872" i="29"/>
  <c r="K872" i="29"/>
  <c r="L872" i="29"/>
  <c r="M872" i="29"/>
  <c r="N872" i="29"/>
  <c r="O872" i="29"/>
  <c r="P872" i="29"/>
  <c r="F872" i="29"/>
  <c r="G872" i="29"/>
  <c r="H872" i="29"/>
  <c r="I872" i="29"/>
  <c r="E872" i="29"/>
  <c r="J863" i="29"/>
  <c r="K863" i="29"/>
  <c r="L863" i="29"/>
  <c r="M863" i="29"/>
  <c r="N863" i="29"/>
  <c r="O863" i="29"/>
  <c r="P863" i="29"/>
  <c r="H863" i="29"/>
  <c r="I863" i="29"/>
  <c r="F863" i="29"/>
  <c r="G863" i="29"/>
  <c r="E863" i="29"/>
  <c r="L854" i="29"/>
  <c r="M854" i="29"/>
  <c r="N854" i="29"/>
  <c r="O854" i="29"/>
  <c r="P854" i="29"/>
  <c r="I854" i="29"/>
  <c r="J854" i="29"/>
  <c r="K854" i="29"/>
  <c r="F854" i="29"/>
  <c r="G854" i="29"/>
  <c r="H854" i="29"/>
  <c r="E854" i="29"/>
  <c r="E858" i="14"/>
  <c r="H876" i="14"/>
  <c r="H885" i="14"/>
  <c r="H894" i="14"/>
  <c r="H903" i="14"/>
  <c r="G903" i="14"/>
  <c r="F903" i="14"/>
  <c r="E903" i="14"/>
  <c r="H844" i="14"/>
  <c r="G844" i="14"/>
  <c r="F844" i="14"/>
  <c r="E844" i="14"/>
  <c r="G894" i="14"/>
  <c r="F894" i="14"/>
  <c r="E894" i="14"/>
  <c r="H835" i="14"/>
  <c r="G835" i="14"/>
  <c r="F835" i="14"/>
  <c r="E835" i="14"/>
  <c r="G885" i="14"/>
  <c r="F885" i="14"/>
  <c r="E885" i="14"/>
  <c r="H826" i="14"/>
  <c r="G826" i="14"/>
  <c r="F826" i="14"/>
  <c r="E826" i="14"/>
  <c r="G876" i="14"/>
  <c r="F876" i="14"/>
  <c r="E876" i="14"/>
  <c r="H817" i="14"/>
  <c r="G817" i="14"/>
  <c r="F817" i="14"/>
  <c r="E817" i="14"/>
  <c r="H867" i="14"/>
  <c r="G867" i="14"/>
  <c r="F867" i="14"/>
  <c r="E867" i="14"/>
  <c r="H808" i="14"/>
  <c r="G808" i="14"/>
  <c r="F808" i="14"/>
  <c r="E808" i="14"/>
  <c r="H858" i="14"/>
  <c r="G858" i="14"/>
  <c r="F858" i="14"/>
  <c r="H799" i="14"/>
  <c r="G799" i="14"/>
  <c r="F799" i="14"/>
  <c r="E799" i="14"/>
  <c r="H448" i="14"/>
  <c r="F448" i="14"/>
  <c r="G448" i="14"/>
  <c r="E448" i="14"/>
  <c r="F439" i="14"/>
  <c r="G439" i="14"/>
  <c r="H439" i="14"/>
  <c r="E439" i="14"/>
  <c r="F430" i="14"/>
  <c r="G430" i="14"/>
  <c r="H430" i="14"/>
  <c r="E430" i="14"/>
  <c r="F421" i="14"/>
  <c r="G421" i="14"/>
  <c r="H421" i="14"/>
  <c r="E421" i="14"/>
  <c r="H412" i="14"/>
  <c r="F412" i="14"/>
  <c r="G412" i="14"/>
  <c r="E412" i="14"/>
  <c r="H403" i="14"/>
  <c r="G403" i="14"/>
  <c r="F403" i="14"/>
  <c r="E403" i="14"/>
  <c r="D9" i="28"/>
  <c r="D10" i="28"/>
  <c r="D11" i="28"/>
  <c r="D13" i="28"/>
  <c r="D14" i="28"/>
  <c r="D15" i="28"/>
  <c r="D16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9" i="27"/>
  <c r="D10" i="27"/>
  <c r="D11" i="27"/>
  <c r="D12" i="27"/>
  <c r="D13" i="27"/>
  <c r="D14" i="27"/>
  <c r="D15" i="27"/>
  <c r="D16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5" i="25"/>
  <c r="D10" i="25"/>
  <c r="D11" i="25"/>
  <c r="D12" i="25"/>
  <c r="D13" i="25"/>
  <c r="D14" i="25"/>
  <c r="D15" i="25"/>
  <c r="D16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9" i="25"/>
  <c r="D11" i="26"/>
  <c r="D45" i="26"/>
  <c r="D10" i="26"/>
  <c r="D12" i="26"/>
  <c r="D13" i="26"/>
  <c r="D14" i="26"/>
  <c r="D15" i="26"/>
  <c r="D16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9" i="26"/>
  <c r="D45" i="24"/>
  <c r="D10" i="24"/>
  <c r="D11" i="24"/>
  <c r="D12" i="24"/>
  <c r="D13" i="24"/>
  <c r="D14" i="24"/>
  <c r="D15" i="24"/>
  <c r="D16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9"/>
  <c r="D9" i="9"/>
  <c r="D10" i="9"/>
  <c r="D11" i="9"/>
  <c r="D12" i="9"/>
  <c r="D13" i="9"/>
  <c r="D14" i="9"/>
  <c r="D15" i="9"/>
  <c r="D16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G480" i="29" l="1"/>
  <c r="F183" i="29"/>
  <c r="H183" i="29"/>
  <c r="E183" i="29"/>
  <c r="G183" i="29"/>
  <c r="G238" i="29"/>
  <c r="E258" i="29"/>
  <c r="E75" i="29"/>
  <c r="H75" i="29"/>
  <c r="F75" i="29"/>
  <c r="E86" i="29"/>
  <c r="D601" i="7" l="1"/>
  <c r="D471" i="7"/>
  <c r="D393" i="7"/>
  <c r="D385" i="7"/>
  <c r="D365" i="7"/>
  <c r="D250" i="7"/>
  <c r="D216" i="7"/>
  <c r="D207" i="7"/>
  <c r="D153" i="7"/>
  <c r="D36" i="7"/>
  <c r="D17" i="7"/>
  <c r="D706" i="29"/>
  <c r="D698" i="29"/>
  <c r="D686" i="29"/>
  <c r="D652" i="29"/>
  <c r="D644" i="29"/>
  <c r="D632" i="29"/>
  <c r="D595" i="29"/>
  <c r="D588" i="29"/>
  <c r="D576" i="29"/>
  <c r="D533" i="29"/>
  <c r="D521" i="29"/>
  <c r="D487" i="29"/>
  <c r="D480" i="29"/>
  <c r="D468" i="29"/>
  <c r="D304" i="29"/>
  <c r="D292" i="29"/>
  <c r="D258" i="29"/>
  <c r="D250" i="29"/>
  <c r="D238" i="29"/>
  <c r="D203" i="29"/>
  <c r="D195" i="29"/>
  <c r="D183" i="29"/>
  <c r="D139" i="29"/>
  <c r="D128" i="29"/>
  <c r="D86" i="29"/>
  <c r="D75" i="29"/>
  <c r="S584" i="7" l="1"/>
  <c r="R477" i="7"/>
  <c r="R368" i="7"/>
  <c r="Q256" i="7"/>
  <c r="T199" i="7"/>
  <c r="Q143" i="7"/>
  <c r="H632" i="29" l="1"/>
  <c r="H634" i="29" s="1"/>
  <c r="G632" i="29"/>
  <c r="G634" i="29" s="1"/>
  <c r="F632" i="29"/>
  <c r="F634" i="29" s="1"/>
  <c r="E632" i="29"/>
  <c r="E634" i="29" s="1"/>
  <c r="S91" i="7" l="1"/>
  <c r="R91" i="7"/>
  <c r="I250" i="29" l="1"/>
  <c r="I252" i="29" s="1"/>
  <c r="J250" i="29"/>
  <c r="J252" i="29" s="1"/>
  <c r="K250" i="29"/>
  <c r="K252" i="29" s="1"/>
  <c r="L250" i="29"/>
  <c r="L252" i="29" s="1"/>
  <c r="M250" i="29"/>
  <c r="M252" i="29" s="1"/>
  <c r="N250" i="29"/>
  <c r="N252" i="29" s="1"/>
  <c r="O250" i="29"/>
  <c r="O252" i="29" s="1"/>
  <c r="P250" i="29"/>
  <c r="P252" i="29" s="1"/>
  <c r="H83" i="29"/>
  <c r="H86" i="29" s="1"/>
  <c r="U94" i="7" l="1"/>
  <c r="R94" i="7"/>
  <c r="P94" i="7"/>
  <c r="T36" i="7"/>
  <c r="P36" i="7"/>
  <c r="P541" i="7"/>
  <c r="AF42" i="7"/>
  <c r="E238" i="29" l="1"/>
  <c r="E240" i="29" s="1"/>
  <c r="F238" i="29"/>
  <c r="F240" i="29" s="1"/>
  <c r="G240" i="29"/>
  <c r="H238" i="29"/>
  <c r="H240" i="29" s="1"/>
  <c r="I238" i="29"/>
  <c r="I240" i="29" s="1"/>
  <c r="J238" i="29"/>
  <c r="J240" i="29" s="1"/>
  <c r="K238" i="29"/>
  <c r="K240" i="29" s="1"/>
  <c r="L238" i="29"/>
  <c r="L240" i="29" s="1"/>
  <c r="M238" i="29"/>
  <c r="M240" i="29" s="1"/>
  <c r="N238" i="29"/>
  <c r="N240" i="29" s="1"/>
  <c r="O238" i="29"/>
  <c r="O240" i="29" s="1"/>
  <c r="P238" i="29"/>
  <c r="P240" i="29" s="1"/>
  <c r="E240" i="14"/>
  <c r="E242" i="14" s="1"/>
  <c r="F240" i="14"/>
  <c r="F242" i="14" s="1"/>
  <c r="G240" i="14"/>
  <c r="G242" i="14" s="1"/>
  <c r="Q264" i="7" l="1"/>
  <c r="P264" i="7"/>
  <c r="R265" i="7"/>
  <c r="P265" i="7"/>
  <c r="L576" i="29" l="1"/>
  <c r="L578" i="29" s="1"/>
  <c r="I576" i="29"/>
  <c r="I578" i="29" s="1"/>
  <c r="H570" i="29"/>
  <c r="AC366" i="7" l="1"/>
  <c r="AB366" i="7"/>
  <c r="AD365" i="7"/>
  <c r="AC365" i="7"/>
  <c r="AB365" i="7"/>
  <c r="K480" i="29" l="1"/>
  <c r="E480" i="29"/>
  <c r="AG595" i="7"/>
  <c r="U578" i="7" s="1"/>
  <c r="O16" i="26" s="1"/>
  <c r="AF595" i="7"/>
  <c r="T578" i="7" s="1"/>
  <c r="AQ597" i="7"/>
  <c r="AR597" i="7"/>
  <c r="AB603" i="7"/>
  <c r="AC603" i="7"/>
  <c r="AK598" i="7"/>
  <c r="AJ598" i="7"/>
  <c r="AI598" i="7"/>
  <c r="AH598" i="7"/>
  <c r="AG541" i="7"/>
  <c r="U525" i="7" s="1"/>
  <c r="N16" i="26" s="1"/>
  <c r="AF541" i="7"/>
  <c r="T525" i="7" s="1"/>
  <c r="AC541" i="7"/>
  <c r="Q525" i="7" s="1"/>
  <c r="AB541" i="7"/>
  <c r="P525" i="7" s="1"/>
  <c r="AQ486" i="7"/>
  <c r="AQ479" i="7"/>
  <c r="AG487" i="7"/>
  <c r="U471" i="7" s="1"/>
  <c r="M16" i="26" s="1"/>
  <c r="AF487" i="7"/>
  <c r="T471" i="7" s="1"/>
  <c r="AC487" i="7"/>
  <c r="Q471" i="7" s="1"/>
  <c r="AB487" i="7"/>
  <c r="P471" i="7" s="1"/>
  <c r="AG481" i="7"/>
  <c r="U470" i="7" s="1"/>
  <c r="AF481" i="7"/>
  <c r="T470" i="7" s="1"/>
  <c r="AC481" i="7"/>
  <c r="Q470" i="7" s="1"/>
  <c r="AB481" i="7"/>
  <c r="P470" i="7" s="1"/>
  <c r="AF495" i="7"/>
  <c r="AG495" i="7"/>
  <c r="AQ490" i="7"/>
  <c r="AR490" i="7"/>
  <c r="AK490" i="7"/>
  <c r="AJ490" i="7"/>
  <c r="AI490" i="7"/>
  <c r="AH490" i="7"/>
  <c r="AQ437" i="7"/>
  <c r="AQ426" i="7"/>
  <c r="AG433" i="7"/>
  <c r="U418" i="7" s="1"/>
  <c r="L16" i="26" s="1"/>
  <c r="AF433" i="7"/>
  <c r="AG427" i="7"/>
  <c r="U417" i="7" s="1"/>
  <c r="AF427" i="7"/>
  <c r="T417" i="7" s="1"/>
  <c r="AR437" i="7"/>
  <c r="AB441" i="7"/>
  <c r="AC441" i="7"/>
  <c r="AF441" i="7"/>
  <c r="AG441" i="7"/>
  <c r="AK436" i="7"/>
  <c r="AJ436" i="7"/>
  <c r="AI436" i="7"/>
  <c r="AH436" i="7"/>
  <c r="AG379" i="7"/>
  <c r="U362" i="7" s="1"/>
  <c r="K16" i="26" s="1"/>
  <c r="AF379" i="7"/>
  <c r="T362" i="7" s="1"/>
  <c r="AC367" i="7"/>
  <c r="AB367" i="7"/>
  <c r="AQ382" i="7"/>
  <c r="AR382" i="7"/>
  <c r="AK382" i="7"/>
  <c r="AJ382" i="7"/>
  <c r="AI382" i="7"/>
  <c r="AH382" i="7"/>
  <c r="AG267" i="7"/>
  <c r="U250" i="7" s="1"/>
  <c r="I16" i="26" s="1"/>
  <c r="AF267" i="7"/>
  <c r="T250" i="7" s="1"/>
  <c r="AF275" i="7"/>
  <c r="AG275" i="7"/>
  <c r="AQ270" i="7"/>
  <c r="AR270" i="7"/>
  <c r="AK270" i="7"/>
  <c r="AJ270" i="7"/>
  <c r="AI270" i="7"/>
  <c r="AH270" i="7"/>
  <c r="AQ213" i="7"/>
  <c r="AR213" i="7"/>
  <c r="AQ202" i="7"/>
  <c r="AB219" i="7"/>
  <c r="AC219" i="7"/>
  <c r="AB162" i="7"/>
  <c r="AK213" i="7"/>
  <c r="AJ213" i="7"/>
  <c r="AI213" i="7"/>
  <c r="AH213" i="7"/>
  <c r="AG210" i="7"/>
  <c r="U193" i="7" s="1"/>
  <c r="H16" i="26" s="1"/>
  <c r="AF210" i="7"/>
  <c r="T193" i="7" s="1"/>
  <c r="AE210" i="7"/>
  <c r="S193" i="7" s="1"/>
  <c r="AD210" i="7"/>
  <c r="R193" i="7" s="1"/>
  <c r="AR157" i="7"/>
  <c r="AQ157" i="7"/>
  <c r="AC162" i="7"/>
  <c r="AK157" i="7"/>
  <c r="AJ157" i="7"/>
  <c r="AI157" i="7"/>
  <c r="AH157" i="7"/>
  <c r="AG154" i="7"/>
  <c r="U137" i="7" s="1"/>
  <c r="G16" i="26" s="1"/>
  <c r="AF154" i="7"/>
  <c r="T137" i="7" s="1"/>
  <c r="AQ139" i="7"/>
  <c r="AQ137" i="7"/>
  <c r="AQ136" i="7"/>
  <c r="AQ135" i="7"/>
  <c r="AC88" i="7"/>
  <c r="Q77" i="7" s="1"/>
  <c r="F15" i="9" s="1"/>
  <c r="AG88" i="7"/>
  <c r="U77" i="7" s="1"/>
  <c r="AB95" i="7"/>
  <c r="P78" i="7" s="1"/>
  <c r="AQ79" i="7"/>
  <c r="AQ78" i="7"/>
  <c r="AQ76" i="7"/>
  <c r="AQ75" i="7"/>
  <c r="K482" i="29" l="1"/>
  <c r="E482" i="29"/>
  <c r="M16" i="9"/>
  <c r="N16" i="9"/>
  <c r="AF434" i="7"/>
  <c r="T418" i="7"/>
  <c r="X193" i="7"/>
  <c r="H16" i="24"/>
  <c r="Y193" i="7"/>
  <c r="H16" i="27" s="1"/>
  <c r="AG434" i="7"/>
  <c r="AB488" i="7"/>
  <c r="AC488" i="7"/>
  <c r="AF488" i="7"/>
  <c r="AG488" i="7"/>
  <c r="AJ210" i="7"/>
  <c r="AK210" i="7"/>
  <c r="AQ87" i="7"/>
  <c r="AC95" i="7"/>
  <c r="AQ93" i="7"/>
  <c r="AQ92" i="7"/>
  <c r="AQ91" i="7"/>
  <c r="AQ90" i="7"/>
  <c r="AK75" i="7"/>
  <c r="AB88" i="7"/>
  <c r="AF88" i="7"/>
  <c r="T77" i="7" s="1"/>
  <c r="AK98" i="7"/>
  <c r="AJ98" i="7"/>
  <c r="AD45" i="7"/>
  <c r="AE45" i="7"/>
  <c r="AK39" i="7"/>
  <c r="AI39" i="7"/>
  <c r="AJ39" i="7"/>
  <c r="AH39" i="7"/>
  <c r="AK40" i="7"/>
  <c r="AJ40" i="7"/>
  <c r="AI40" i="7"/>
  <c r="AH40" i="7"/>
  <c r="AH41" i="7"/>
  <c r="AQ36" i="7"/>
  <c r="AQ35" i="7"/>
  <c r="AQ33" i="7"/>
  <c r="AQ32" i="7"/>
  <c r="AB30" i="7"/>
  <c r="P19" i="7" s="1"/>
  <c r="AQ29" i="7"/>
  <c r="AQ19" i="7"/>
  <c r="AI33" i="7"/>
  <c r="AI32" i="7"/>
  <c r="AH32" i="7"/>
  <c r="AK16" i="7"/>
  <c r="AI16" i="7"/>
  <c r="AH16" i="7"/>
  <c r="AB37" i="7"/>
  <c r="P20" i="7" s="1"/>
  <c r="AC37" i="7"/>
  <c r="Q20" i="7" s="1"/>
  <c r="AF37" i="7"/>
  <c r="T20" i="7" s="1"/>
  <c r="AG37" i="7"/>
  <c r="U20" i="7" s="1"/>
  <c r="E16" i="26" s="1"/>
  <c r="AC30" i="7"/>
  <c r="Q19" i="7" s="1"/>
  <c r="AF30" i="7"/>
  <c r="T19" i="7" s="1"/>
  <c r="AG30" i="7"/>
  <c r="U19" i="7" s="1"/>
  <c r="O686" i="29"/>
  <c r="O688" i="29" s="1"/>
  <c r="E686" i="29"/>
  <c r="E688" i="29" s="1"/>
  <c r="F686" i="29"/>
  <c r="F688" i="29" s="1"/>
  <c r="G686" i="29"/>
  <c r="G688" i="29" s="1"/>
  <c r="I686" i="29"/>
  <c r="J686" i="29"/>
  <c r="J688" i="29" s="1"/>
  <c r="K686" i="29"/>
  <c r="K688" i="29" s="1"/>
  <c r="L686" i="29"/>
  <c r="L688" i="29" s="1"/>
  <c r="M686" i="29"/>
  <c r="M688" i="29" s="1"/>
  <c r="N686" i="29"/>
  <c r="N688" i="29" s="1"/>
  <c r="P686" i="29"/>
  <c r="P688" i="29" s="1"/>
  <c r="J706" i="29"/>
  <c r="J708" i="29" s="1"/>
  <c r="P706" i="29"/>
  <c r="P708" i="29" s="1"/>
  <c r="H706" i="29"/>
  <c r="H708" i="29" s="1"/>
  <c r="F706" i="29"/>
  <c r="F708" i="29" s="1"/>
  <c r="I706" i="29"/>
  <c r="I708" i="29" s="1"/>
  <c r="K706" i="29"/>
  <c r="K708" i="29" s="1"/>
  <c r="L706" i="29"/>
  <c r="L708" i="29" s="1"/>
  <c r="M706" i="29"/>
  <c r="M708" i="29" s="1"/>
  <c r="N706" i="29"/>
  <c r="N708" i="29" s="1"/>
  <c r="O706" i="29"/>
  <c r="O708" i="29" s="1"/>
  <c r="G706" i="29"/>
  <c r="G708" i="29" s="1"/>
  <c r="E706" i="29"/>
  <c r="E708" i="29" s="1"/>
  <c r="L698" i="29"/>
  <c r="L700" i="29" s="1"/>
  <c r="N698" i="29"/>
  <c r="N700" i="29" s="1"/>
  <c r="G698" i="29"/>
  <c r="G700" i="29" s="1"/>
  <c r="F698" i="29"/>
  <c r="F700" i="29" s="1"/>
  <c r="E698" i="29"/>
  <c r="E700" i="29" s="1"/>
  <c r="I688" i="29" l="1"/>
  <c r="AB96" i="7"/>
  <c r="P77" i="7"/>
  <c r="AC96" i="7"/>
  <c r="Q78" i="7"/>
  <c r="E16" i="9"/>
  <c r="AG38" i="7"/>
  <c r="AF38" i="7"/>
  <c r="AC38" i="7"/>
  <c r="AB38" i="7"/>
  <c r="G652" i="29"/>
  <c r="G654" i="29" s="1"/>
  <c r="K652" i="29"/>
  <c r="K654" i="29" s="1"/>
  <c r="F652" i="29"/>
  <c r="F654" i="29" s="1"/>
  <c r="E652" i="29"/>
  <c r="E654" i="29" s="1"/>
  <c r="P644" i="29"/>
  <c r="P646" i="29" s="1"/>
  <c r="H644" i="29"/>
  <c r="H646" i="29" s="1"/>
  <c r="I644" i="29"/>
  <c r="I646" i="29" s="1"/>
  <c r="J644" i="29"/>
  <c r="J646" i="29" s="1"/>
  <c r="K644" i="29"/>
  <c r="K646" i="29" s="1"/>
  <c r="L644" i="29"/>
  <c r="L646" i="29" s="1"/>
  <c r="M644" i="29"/>
  <c r="M646" i="29" s="1"/>
  <c r="N644" i="29"/>
  <c r="N646" i="29" s="1"/>
  <c r="O644" i="29"/>
  <c r="O646" i="29" s="1"/>
  <c r="G644" i="29"/>
  <c r="G646" i="29" s="1"/>
  <c r="F644" i="29"/>
  <c r="F646" i="29" s="1"/>
  <c r="E644" i="29"/>
  <c r="E646" i="29" s="1"/>
  <c r="P632" i="29"/>
  <c r="P634" i="29" s="1"/>
  <c r="I632" i="29"/>
  <c r="I634" i="29" s="1"/>
  <c r="N632" i="29"/>
  <c r="N634" i="29" s="1"/>
  <c r="H595" i="29"/>
  <c r="H597" i="29" s="1"/>
  <c r="P595" i="29"/>
  <c r="P597" i="29" s="1"/>
  <c r="J595" i="29"/>
  <c r="J597" i="29" s="1"/>
  <c r="G595" i="29"/>
  <c r="G597" i="29" s="1"/>
  <c r="F595" i="29"/>
  <c r="F597" i="29" s="1"/>
  <c r="E595" i="29"/>
  <c r="E597" i="29" s="1"/>
  <c r="N588" i="29"/>
  <c r="N590" i="29" s="1"/>
  <c r="E588" i="29"/>
  <c r="E590" i="29" s="1"/>
  <c r="I588" i="29"/>
  <c r="I590" i="29" s="1"/>
  <c r="G588" i="29"/>
  <c r="G590" i="29" s="1"/>
  <c r="F588" i="29"/>
  <c r="F590" i="29" s="1"/>
  <c r="H588" i="29"/>
  <c r="H590" i="29" s="1"/>
  <c r="P576" i="29"/>
  <c r="P578" i="29" s="1"/>
  <c r="G576" i="29"/>
  <c r="G578" i="29" s="1"/>
  <c r="K576" i="29"/>
  <c r="K578" i="29" s="1"/>
  <c r="J576" i="29"/>
  <c r="J578" i="29" s="1"/>
  <c r="M576" i="29"/>
  <c r="M578" i="29" s="1"/>
  <c r="N576" i="29"/>
  <c r="N578" i="29" s="1"/>
  <c r="O576" i="29"/>
  <c r="O578" i="29" s="1"/>
  <c r="F576" i="29"/>
  <c r="F578" i="29" s="1"/>
  <c r="E576" i="29"/>
  <c r="E578" i="29" s="1"/>
  <c r="P541" i="29"/>
  <c r="P543" i="29" s="1"/>
  <c r="H541" i="29"/>
  <c r="H543" i="29" s="1"/>
  <c r="J541" i="29"/>
  <c r="J543" i="29" s="1"/>
  <c r="E541" i="29"/>
  <c r="E543" i="29" s="1"/>
  <c r="I541" i="29"/>
  <c r="I543" i="29" s="1"/>
  <c r="K541" i="29"/>
  <c r="K543" i="29" s="1"/>
  <c r="L541" i="29"/>
  <c r="L543" i="29" s="1"/>
  <c r="M541" i="29"/>
  <c r="M543" i="29" s="1"/>
  <c r="N541" i="29"/>
  <c r="N543" i="29" s="1"/>
  <c r="O541" i="29"/>
  <c r="O543" i="29" s="1"/>
  <c r="G541" i="29"/>
  <c r="G543" i="29" s="1"/>
  <c r="F541" i="29"/>
  <c r="F543" i="29" s="1"/>
  <c r="P533" i="29"/>
  <c r="P535" i="29" s="1"/>
  <c r="F533" i="29"/>
  <c r="F535" i="29" s="1"/>
  <c r="G533" i="29"/>
  <c r="G535" i="29" s="1"/>
  <c r="E533" i="29"/>
  <c r="K533" i="29"/>
  <c r="L533" i="29"/>
  <c r="L535" i="29" s="1"/>
  <c r="H521" i="29"/>
  <c r="H523" i="29" s="1"/>
  <c r="P521" i="29"/>
  <c r="P523" i="29" s="1"/>
  <c r="I521" i="29"/>
  <c r="I523" i="29" s="1"/>
  <c r="J521" i="29"/>
  <c r="J523" i="29" s="1"/>
  <c r="K521" i="29"/>
  <c r="K523" i="29" s="1"/>
  <c r="L521" i="29"/>
  <c r="L523" i="29" s="1"/>
  <c r="M521" i="29"/>
  <c r="M523" i="29" s="1"/>
  <c r="N521" i="29"/>
  <c r="N523" i="29" s="1"/>
  <c r="O521" i="29"/>
  <c r="O523" i="29" s="1"/>
  <c r="G521" i="29"/>
  <c r="G523" i="29" s="1"/>
  <c r="F521" i="29"/>
  <c r="F523" i="29" s="1"/>
  <c r="E521" i="29"/>
  <c r="E523" i="29" s="1"/>
  <c r="P487" i="29"/>
  <c r="O487" i="29"/>
  <c r="J480" i="29"/>
  <c r="P480" i="29"/>
  <c r="P468" i="29"/>
  <c r="J468" i="29"/>
  <c r="N487" i="29"/>
  <c r="E487" i="29"/>
  <c r="I487" i="29"/>
  <c r="M487" i="29"/>
  <c r="J487" i="29"/>
  <c r="K487" i="29"/>
  <c r="L487" i="29"/>
  <c r="G487" i="29"/>
  <c r="F487" i="29"/>
  <c r="L480" i="29"/>
  <c r="H480" i="29"/>
  <c r="I480" i="29"/>
  <c r="F480" i="29"/>
  <c r="F468" i="29"/>
  <c r="I468" i="29"/>
  <c r="I470" i="29" s="1"/>
  <c r="K468" i="29"/>
  <c r="L468" i="29"/>
  <c r="M468" i="29"/>
  <c r="N468" i="29"/>
  <c r="O468" i="29"/>
  <c r="G468" i="29"/>
  <c r="M312" i="29"/>
  <c r="M314" i="29" s="1"/>
  <c r="E312" i="29"/>
  <c r="E314" i="29" s="1"/>
  <c r="P312" i="29"/>
  <c r="P314" i="29" s="1"/>
  <c r="J312" i="29"/>
  <c r="J314" i="29" s="1"/>
  <c r="F312" i="29"/>
  <c r="F314" i="29" s="1"/>
  <c r="G312" i="29"/>
  <c r="G314" i="29" s="1"/>
  <c r="N292" i="29"/>
  <c r="N294" i="29" s="1"/>
  <c r="P292" i="29"/>
  <c r="P294" i="29" s="1"/>
  <c r="J292" i="29"/>
  <c r="P304" i="29"/>
  <c r="P306" i="29" s="1"/>
  <c r="M304" i="29"/>
  <c r="M306" i="29" s="1"/>
  <c r="I304" i="29"/>
  <c r="I306" i="29" s="1"/>
  <c r="J304" i="29"/>
  <c r="J306" i="29" s="1"/>
  <c r="K304" i="29"/>
  <c r="K306" i="29" s="1"/>
  <c r="L304" i="29"/>
  <c r="L306" i="29" s="1"/>
  <c r="N304" i="29"/>
  <c r="N306" i="29" s="1"/>
  <c r="O304" i="29"/>
  <c r="O306" i="29" s="1"/>
  <c r="I292" i="29"/>
  <c r="F304" i="29"/>
  <c r="F306" i="29" s="1"/>
  <c r="G304" i="29"/>
  <c r="G306" i="29" s="1"/>
  <c r="E304" i="29"/>
  <c r="E306" i="29" s="1"/>
  <c r="H304" i="29"/>
  <c r="H306" i="29" s="1"/>
  <c r="H292" i="29"/>
  <c r="H294" i="29" s="1"/>
  <c r="K292" i="29"/>
  <c r="G292" i="29"/>
  <c r="G294" i="29" s="1"/>
  <c r="F292" i="29"/>
  <c r="F294" i="29" s="1"/>
  <c r="E292" i="29"/>
  <c r="E294" i="29" s="1"/>
  <c r="F258" i="29"/>
  <c r="F260" i="29" s="1"/>
  <c r="H258" i="29"/>
  <c r="H260" i="29" s="1"/>
  <c r="M258" i="29"/>
  <c r="M260" i="29" s="1"/>
  <c r="I258" i="29"/>
  <c r="I260" i="29" s="1"/>
  <c r="J258" i="29"/>
  <c r="J260" i="29" s="1"/>
  <c r="K258" i="29"/>
  <c r="K260" i="29" s="1"/>
  <c r="L258" i="29"/>
  <c r="L260" i="29" s="1"/>
  <c r="N258" i="29"/>
  <c r="N260" i="29" s="1"/>
  <c r="O258" i="29"/>
  <c r="O260" i="29" s="1"/>
  <c r="P258" i="29"/>
  <c r="P260" i="29" s="1"/>
  <c r="G258" i="29"/>
  <c r="G260" i="29" s="1"/>
  <c r="E260" i="29"/>
  <c r="E250" i="29"/>
  <c r="E252" i="29" s="1"/>
  <c r="F250" i="29"/>
  <c r="F252" i="29" s="1"/>
  <c r="G250" i="29"/>
  <c r="G252" i="29" s="1"/>
  <c r="H250" i="29"/>
  <c r="H252" i="29" s="1"/>
  <c r="H203" i="29"/>
  <c r="H205" i="29" s="1"/>
  <c r="G203" i="29"/>
  <c r="G205" i="29" s="1"/>
  <c r="F203" i="29"/>
  <c r="F205" i="29" s="1"/>
  <c r="E203" i="29"/>
  <c r="E205" i="29" s="1"/>
  <c r="L203" i="29"/>
  <c r="L205" i="29" s="1"/>
  <c r="E195" i="29"/>
  <c r="E197" i="29" s="1"/>
  <c r="F195" i="29"/>
  <c r="F197" i="29" s="1"/>
  <c r="G195" i="29"/>
  <c r="G197" i="29" s="1"/>
  <c r="H195" i="29"/>
  <c r="H197" i="29" s="1"/>
  <c r="E185" i="29"/>
  <c r="F185" i="29"/>
  <c r="G185" i="29"/>
  <c r="H185" i="29"/>
  <c r="O128" i="29"/>
  <c r="O130" i="29" s="1"/>
  <c r="K128" i="29"/>
  <c r="K130" i="29" s="1"/>
  <c r="O470" i="29" l="1"/>
  <c r="N470" i="29"/>
  <c r="N796" i="29"/>
  <c r="L489" i="29"/>
  <c r="O489" i="29"/>
  <c r="M470" i="29"/>
  <c r="K489" i="29"/>
  <c r="P489" i="29"/>
  <c r="L470" i="29"/>
  <c r="J489" i="29"/>
  <c r="K470" i="29"/>
  <c r="M489" i="29"/>
  <c r="K535" i="29"/>
  <c r="I489" i="29"/>
  <c r="N489" i="29"/>
  <c r="J470" i="29"/>
  <c r="P470" i="29"/>
  <c r="P796" i="29"/>
  <c r="P797" i="29" s="1"/>
  <c r="L482" i="29"/>
  <c r="P482" i="29"/>
  <c r="I796" i="29"/>
  <c r="I797" i="29" s="1"/>
  <c r="J294" i="29"/>
  <c r="I482" i="29"/>
  <c r="K294" i="29"/>
  <c r="I294" i="29"/>
  <c r="J482" i="29"/>
  <c r="E470" i="29"/>
  <c r="E796" i="29"/>
  <c r="E797" i="29" s="1"/>
  <c r="F489" i="29"/>
  <c r="F814" i="29"/>
  <c r="G482" i="29"/>
  <c r="G805" i="29"/>
  <c r="G470" i="29"/>
  <c r="G796" i="29"/>
  <c r="G797" i="29" s="1"/>
  <c r="G489" i="29"/>
  <c r="G814" i="29"/>
  <c r="E535" i="29"/>
  <c r="E805" i="29"/>
  <c r="E806" i="29" s="1"/>
  <c r="F470" i="29"/>
  <c r="F796" i="29"/>
  <c r="F797" i="29" s="1"/>
  <c r="E489" i="29"/>
  <c r="E814" i="29"/>
  <c r="F482" i="29"/>
  <c r="F805" i="29"/>
  <c r="H482" i="29"/>
  <c r="F16" i="9"/>
  <c r="F17" i="9" s="1"/>
  <c r="N797" i="29"/>
  <c r="E607" i="29"/>
  <c r="E609" i="29" s="1"/>
  <c r="I500" i="29"/>
  <c r="E496" i="29"/>
  <c r="E492" i="29"/>
  <c r="G500" i="29"/>
  <c r="E546" i="29"/>
  <c r="E548" i="29" s="1"/>
  <c r="J500" i="29"/>
  <c r="E550" i="29"/>
  <c r="E552" i="29" s="1"/>
  <c r="E554" i="29"/>
  <c r="E556" i="29" s="1"/>
  <c r="F500" i="29"/>
  <c r="E599" i="29"/>
  <c r="E601" i="29" s="1"/>
  <c r="E603" i="29"/>
  <c r="E605" i="29" s="1"/>
  <c r="E500" i="29"/>
  <c r="L500" i="29"/>
  <c r="L502" i="29" s="1"/>
  <c r="P500" i="29"/>
  <c r="P502" i="29" s="1"/>
  <c r="P496" i="29"/>
  <c r="P498" i="29" s="1"/>
  <c r="J502" i="29" l="1"/>
  <c r="I502" i="29"/>
  <c r="G502" i="29"/>
  <c r="E498" i="29"/>
  <c r="E502" i="29"/>
  <c r="F502" i="29"/>
  <c r="E494" i="29"/>
  <c r="J147" i="29" l="1"/>
  <c r="J149" i="29" s="1"/>
  <c r="N128" i="29"/>
  <c r="N130" i="29" s="1"/>
  <c r="H128" i="29"/>
  <c r="J93" i="29"/>
  <c r="H93" i="29"/>
  <c r="H77" i="29"/>
  <c r="H88" i="29"/>
  <c r="J95" i="29" l="1"/>
  <c r="H95" i="29"/>
  <c r="H130" i="29"/>
  <c r="H403" i="29"/>
  <c r="H404" i="29" s="1"/>
  <c r="K147" i="29"/>
  <c r="K149" i="29" s="1"/>
  <c r="I93" i="29"/>
  <c r="K93" i="29"/>
  <c r="L93" i="29"/>
  <c r="M93" i="29"/>
  <c r="N93" i="29"/>
  <c r="O93" i="29"/>
  <c r="P93" i="29"/>
  <c r="J86" i="29"/>
  <c r="E93" i="29"/>
  <c r="F93" i="29"/>
  <c r="G93" i="29"/>
  <c r="F698" i="14"/>
  <c r="F700" i="14" s="1"/>
  <c r="E644" i="14"/>
  <c r="E646" i="14" s="1"/>
  <c r="F644" i="14"/>
  <c r="F646" i="14" s="1"/>
  <c r="G644" i="14"/>
  <c r="G646" i="14" s="1"/>
  <c r="F632" i="14"/>
  <c r="F634" i="14" s="1"/>
  <c r="E632" i="14"/>
  <c r="E634" i="14" s="1"/>
  <c r="G632" i="14"/>
  <c r="G634" i="14" s="1"/>
  <c r="E578" i="14"/>
  <c r="E580" i="14" s="1"/>
  <c r="F578" i="14"/>
  <c r="F580" i="14" s="1"/>
  <c r="G578" i="14"/>
  <c r="G580" i="14" s="1"/>
  <c r="H573" i="29"/>
  <c r="H576" i="29" s="1"/>
  <c r="H578" i="29" s="1"/>
  <c r="H530" i="29"/>
  <c r="H533" i="29" s="1"/>
  <c r="E522" i="14"/>
  <c r="E524" i="14" s="1"/>
  <c r="F522" i="14"/>
  <c r="F524" i="14" s="1"/>
  <c r="G522" i="14"/>
  <c r="G524" i="14" s="1"/>
  <c r="G481" i="14"/>
  <c r="G488" i="14"/>
  <c r="E481" i="14"/>
  <c r="U389" i="7"/>
  <c r="U378" i="7"/>
  <c r="AF389" i="7"/>
  <c r="AG389" i="7"/>
  <c r="T378" i="7"/>
  <c r="T389" i="7"/>
  <c r="H486" i="29"/>
  <c r="H487" i="29" s="1"/>
  <c r="G469" i="14"/>
  <c r="G138" i="14"/>
  <c r="G140" i="14" s="1"/>
  <c r="E85" i="14"/>
  <c r="H311" i="29"/>
  <c r="H312" i="29" s="1"/>
  <c r="H314" i="29" s="1"/>
  <c r="F306" i="14"/>
  <c r="F308" i="14" s="1"/>
  <c r="E306" i="14"/>
  <c r="E308" i="14" s="1"/>
  <c r="G306" i="14"/>
  <c r="G308" i="14" s="1"/>
  <c r="F294" i="14"/>
  <c r="F296" i="14" s="1"/>
  <c r="H489" i="29" l="1"/>
  <c r="H535" i="29"/>
  <c r="M95" i="29"/>
  <c r="I95" i="29"/>
  <c r="K95" i="29"/>
  <c r="E95" i="29"/>
  <c r="L95" i="29"/>
  <c r="P95" i="29"/>
  <c r="G95" i="29"/>
  <c r="O95" i="29"/>
  <c r="F95" i="29"/>
  <c r="J88" i="29"/>
  <c r="N95" i="29"/>
  <c r="E483" i="14"/>
  <c r="G483" i="14"/>
  <c r="G490" i="14"/>
  <c r="G471" i="14"/>
  <c r="E87" i="14"/>
  <c r="H693" i="29"/>
  <c r="H698" i="29" s="1"/>
  <c r="H700" i="29" s="1"/>
  <c r="H649" i="29"/>
  <c r="H652" i="29" s="1"/>
  <c r="H654" i="29" s="1"/>
  <c r="H147" i="29"/>
  <c r="H632" i="14"/>
  <c r="H578" i="14"/>
  <c r="H580" i="14" s="1"/>
  <c r="H644" i="14"/>
  <c r="H646" i="14" s="1"/>
  <c r="H522" i="14"/>
  <c r="H524" i="14" s="1"/>
  <c r="H306" i="14"/>
  <c r="H308" i="14" s="1"/>
  <c r="H805" i="29" l="1"/>
  <c r="H421" i="29"/>
  <c r="H422" i="29" s="1"/>
  <c r="H873" i="29"/>
  <c r="H814" i="29"/>
  <c r="H483" i="14"/>
  <c r="I633" i="14"/>
  <c r="H634" i="14"/>
  <c r="H149" i="29"/>
  <c r="E294" i="14" l="1"/>
  <c r="E296" i="14" s="1"/>
  <c r="G294" i="14"/>
  <c r="G296" i="14" s="1"/>
  <c r="H294" i="14"/>
  <c r="H296" i="14" s="1"/>
  <c r="E260" i="14"/>
  <c r="E262" i="14" s="1"/>
  <c r="F260" i="14"/>
  <c r="F262" i="14" s="1"/>
  <c r="G260" i="14"/>
  <c r="G262" i="14" s="1"/>
  <c r="H260" i="14"/>
  <c r="E252" i="14"/>
  <c r="E254" i="14" s="1"/>
  <c r="F252" i="14"/>
  <c r="F254" i="14" s="1"/>
  <c r="G252" i="14"/>
  <c r="G254" i="14" s="1"/>
  <c r="G74" i="14"/>
  <c r="G85" i="14"/>
  <c r="H92" i="14"/>
  <c r="G127" i="14"/>
  <c r="G129" i="14" s="1"/>
  <c r="E187" i="14"/>
  <c r="E138" i="14"/>
  <c r="F138" i="14"/>
  <c r="F140" i="14" s="1"/>
  <c r="G87" i="14" l="1"/>
  <c r="E140" i="14"/>
  <c r="G76" i="14"/>
  <c r="H94" i="14"/>
  <c r="I261" i="14"/>
  <c r="H262" i="14"/>
  <c r="H252" i="14"/>
  <c r="H254" i="14" s="1"/>
  <c r="H138" i="14" l="1"/>
  <c r="H140" i="14" l="1"/>
  <c r="I139" i="14"/>
  <c r="AG42" i="7"/>
  <c r="AG45" i="7" s="1"/>
  <c r="AK45" i="7" s="1"/>
  <c r="AF45" i="7"/>
  <c r="H85" i="14" l="1"/>
  <c r="U259" i="7"/>
  <c r="T259" i="7"/>
  <c r="AC383" i="7"/>
  <c r="I86" i="14" l="1"/>
  <c r="H87" i="14"/>
  <c r="U164" i="7"/>
  <c r="T164" i="7"/>
  <c r="U160" i="7"/>
  <c r="T160" i="7"/>
  <c r="U153" i="7"/>
  <c r="AF158" i="7"/>
  <c r="AF162" i="7" s="1"/>
  <c r="AG158" i="7"/>
  <c r="AG162" i="7" s="1"/>
  <c r="U150" i="7" l="1"/>
  <c r="T150" i="7"/>
  <c r="U145" i="7"/>
  <c r="T145" i="7"/>
  <c r="U434" i="7"/>
  <c r="T434" i="7"/>
  <c r="T440" i="7"/>
  <c r="U446" i="7"/>
  <c r="T446" i="7"/>
  <c r="U413" i="7"/>
  <c r="T413" i="7"/>
  <c r="U431" i="7"/>
  <c r="T431" i="7"/>
  <c r="U426" i="7"/>
  <c r="T426" i="7"/>
  <c r="AD491" i="7"/>
  <c r="AD495" i="7" s="1"/>
  <c r="AE491" i="7"/>
  <c r="AE495" i="7" s="1"/>
  <c r="R426" i="7"/>
  <c r="S426" i="7"/>
  <c r="S494" i="7" l="1"/>
  <c r="Q273" i="7"/>
  <c r="S46" i="7"/>
  <c r="R46" i="7"/>
  <c r="S104" i="7"/>
  <c r="R104" i="7"/>
  <c r="U356" i="7"/>
  <c r="T356" i="7"/>
  <c r="T571" i="7"/>
  <c r="T596" i="7"/>
  <c r="AF599" i="7"/>
  <c r="AF601" i="7"/>
  <c r="T600" i="7"/>
  <c r="T603" i="7"/>
  <c r="T590" i="7"/>
  <c r="T592" i="7"/>
  <c r="T591" i="7"/>
  <c r="AF583" i="7"/>
  <c r="AF588" i="7" s="1"/>
  <c r="T585" i="7"/>
  <c r="T519" i="7"/>
  <c r="T541" i="7"/>
  <c r="T547" i="7"/>
  <c r="T553" i="7"/>
  <c r="T520" i="7"/>
  <c r="T538" i="7"/>
  <c r="T533" i="7"/>
  <c r="T554" i="7"/>
  <c r="AF530" i="7"/>
  <c r="AF535" i="7" s="1"/>
  <c r="AF518" i="7"/>
  <c r="T534" i="7"/>
  <c r="T474" i="7"/>
  <c r="T464" i="7"/>
  <c r="T493" i="7"/>
  <c r="T496" i="7"/>
  <c r="T466" i="7"/>
  <c r="T479" i="7"/>
  <c r="T485" i="7"/>
  <c r="T500" i="7"/>
  <c r="T465" i="7"/>
  <c r="AF504" i="7"/>
  <c r="AF500" i="7"/>
  <c r="T412" i="7"/>
  <c r="T427" i="7"/>
  <c r="T432" i="7"/>
  <c r="T447" i="7"/>
  <c r="T428" i="7"/>
  <c r="T416" i="7"/>
  <c r="U360" i="7"/>
  <c r="T384" i="7"/>
  <c r="T376" i="7"/>
  <c r="T391" i="7"/>
  <c r="AF365" i="7"/>
  <c r="T360" i="7"/>
  <c r="AF367" i="7"/>
  <c r="T244" i="7"/>
  <c r="T272" i="7"/>
  <c r="T275" i="7"/>
  <c r="T245" i="7"/>
  <c r="T258" i="7"/>
  <c r="T263" i="7"/>
  <c r="T279" i="7"/>
  <c r="AF255" i="7"/>
  <c r="AF254" i="7"/>
  <c r="AF260" i="7" s="1"/>
  <c r="T248" i="7"/>
  <c r="T210" i="7"/>
  <c r="U186" i="7"/>
  <c r="T186" i="7"/>
  <c r="AF217" i="7"/>
  <c r="AF219" i="7" s="1"/>
  <c r="T209" i="7"/>
  <c r="T211" i="7"/>
  <c r="T215" i="7"/>
  <c r="T207" i="7"/>
  <c r="T188" i="7"/>
  <c r="AF197" i="7"/>
  <c r="AF203" i="7" s="1"/>
  <c r="T131" i="7"/>
  <c r="T153" i="7"/>
  <c r="T151" i="7"/>
  <c r="T166" i="7"/>
  <c r="T147" i="7"/>
  <c r="AF125" i="7"/>
  <c r="AF142" i="7"/>
  <c r="AF147" i="7" s="1"/>
  <c r="T146" i="7"/>
  <c r="T71" i="7"/>
  <c r="T100" i="7"/>
  <c r="T103" i="7"/>
  <c r="AF95" i="7"/>
  <c r="T73" i="7"/>
  <c r="T90" i="7"/>
  <c r="T92" i="7"/>
  <c r="T107" i="7"/>
  <c r="T91" i="7"/>
  <c r="T75" i="7"/>
  <c r="T86" i="7"/>
  <c r="T72" i="7"/>
  <c r="AF108" i="7"/>
  <c r="T96" i="7"/>
  <c r="AF99" i="7"/>
  <c r="T94" i="7"/>
  <c r="T14" i="7"/>
  <c r="T31" i="7"/>
  <c r="T28" i="7"/>
  <c r="T40" i="7"/>
  <c r="U244" i="7"/>
  <c r="U412" i="7"/>
  <c r="U465" i="7"/>
  <c r="U131" i="7"/>
  <c r="R598" i="7"/>
  <c r="P490" i="7"/>
  <c r="Q382" i="7"/>
  <c r="R269" i="7"/>
  <c r="R157" i="7"/>
  <c r="U151" i="7"/>
  <c r="U538" i="7"/>
  <c r="S151" i="7"/>
  <c r="U263" i="7"/>
  <c r="P539" i="7"/>
  <c r="Q479" i="7"/>
  <c r="R533" i="7"/>
  <c r="S533" i="7"/>
  <c r="AF603" i="7" l="1"/>
  <c r="AF155" i="7"/>
  <c r="T136" i="7"/>
  <c r="AF596" i="7"/>
  <c r="T577" i="7"/>
  <c r="AF542" i="7"/>
  <c r="T524" i="7"/>
  <c r="AF96" i="7"/>
  <c r="T78" i="7"/>
  <c r="AF268" i="7"/>
  <c r="T249" i="7"/>
  <c r="AF211" i="7"/>
  <c r="T192" i="7"/>
  <c r="AF372" i="7"/>
  <c r="AF380" i="7" l="1"/>
  <c r="T361" i="7"/>
  <c r="R15" i="7"/>
  <c r="R73" i="7"/>
  <c r="P132" i="7"/>
  <c r="R188" i="7"/>
  <c r="R245" i="7"/>
  <c r="R357" i="7"/>
  <c r="R413" i="7"/>
  <c r="P520" i="7"/>
  <c r="P573" i="7"/>
  <c r="U573" i="7"/>
  <c r="S357" i="7"/>
  <c r="AC66" i="7"/>
  <c r="AB66" i="7"/>
  <c r="U384" i="7"/>
  <c r="U376" i="7"/>
  <c r="U391" i="7"/>
  <c r="U377" i="7"/>
  <c r="T377" i="7" s="1"/>
  <c r="AG365" i="7"/>
  <c r="AG367" i="7"/>
  <c r="U210" i="7"/>
  <c r="U28" i="7"/>
  <c r="U40" i="7"/>
  <c r="U36" i="7"/>
  <c r="AG217" i="7"/>
  <c r="AG219" i="7" s="1"/>
  <c r="U209" i="7"/>
  <c r="U211" i="7"/>
  <c r="U474" i="7"/>
  <c r="U519" i="7"/>
  <c r="U541" i="7"/>
  <c r="U547" i="7"/>
  <c r="U553" i="7"/>
  <c r="U520" i="7"/>
  <c r="U533" i="7"/>
  <c r="U554" i="7"/>
  <c r="U540" i="7"/>
  <c r="T540" i="7" s="1"/>
  <c r="AG530" i="7"/>
  <c r="AG535" i="7" s="1"/>
  <c r="AG518" i="7"/>
  <c r="U534" i="7"/>
  <c r="U464" i="7"/>
  <c r="U493" i="7"/>
  <c r="U496" i="7"/>
  <c r="U466" i="7"/>
  <c r="U479" i="7"/>
  <c r="U485" i="7"/>
  <c r="U500" i="7"/>
  <c r="AG504" i="7"/>
  <c r="AG500" i="7"/>
  <c r="U258" i="7"/>
  <c r="AG255" i="7"/>
  <c r="AG254" i="7"/>
  <c r="AG260" i="7" s="1"/>
  <c r="U265" i="7"/>
  <c r="T265" i="7" s="1"/>
  <c r="U215" i="7"/>
  <c r="U207" i="7"/>
  <c r="U188" i="7"/>
  <c r="U208" i="7"/>
  <c r="T208" i="7" s="1"/>
  <c r="AG197" i="7"/>
  <c r="AG203" i="7" s="1"/>
  <c r="U199" i="7"/>
  <c r="U166" i="7"/>
  <c r="U147" i="7"/>
  <c r="U152" i="7"/>
  <c r="T152" i="7" s="1"/>
  <c r="AG125" i="7"/>
  <c r="AG142" i="7"/>
  <c r="AG147" i="7" s="1"/>
  <c r="U146" i="7"/>
  <c r="U71" i="7"/>
  <c r="U100" i="7"/>
  <c r="U103" i="7"/>
  <c r="U73" i="7"/>
  <c r="U90" i="7"/>
  <c r="U92" i="7"/>
  <c r="U107" i="7"/>
  <c r="U93" i="7"/>
  <c r="T93" i="7" s="1"/>
  <c r="U91" i="7"/>
  <c r="U75" i="7"/>
  <c r="U86" i="7"/>
  <c r="U72" i="7"/>
  <c r="AG108" i="7"/>
  <c r="U96" i="7"/>
  <c r="AG99" i="7"/>
  <c r="AG268" i="7" l="1"/>
  <c r="U249" i="7"/>
  <c r="AG155" i="7"/>
  <c r="U136" i="7"/>
  <c r="AG211" i="7"/>
  <c r="U192" i="7"/>
  <c r="AG542" i="7"/>
  <c r="U524" i="7"/>
  <c r="AG372" i="7"/>
  <c r="AG95" i="7"/>
  <c r="U427" i="7"/>
  <c r="U432" i="7"/>
  <c r="U447" i="7"/>
  <c r="U433" i="7"/>
  <c r="T433" i="7" s="1"/>
  <c r="U428" i="7"/>
  <c r="U416" i="7"/>
  <c r="U272" i="7"/>
  <c r="U275" i="7"/>
  <c r="U245" i="7"/>
  <c r="U279" i="7"/>
  <c r="U248" i="7"/>
  <c r="U571" i="7"/>
  <c r="U596" i="7"/>
  <c r="AG599" i="7"/>
  <c r="AG601" i="7"/>
  <c r="U600" i="7"/>
  <c r="U603" i="7"/>
  <c r="U590" i="7"/>
  <c r="U592" i="7"/>
  <c r="U591" i="7"/>
  <c r="AG583" i="7"/>
  <c r="AG588" i="7" s="1"/>
  <c r="U593" i="7"/>
  <c r="T593" i="7" s="1"/>
  <c r="U585" i="7"/>
  <c r="AG96" i="7" l="1"/>
  <c r="U78" i="7"/>
  <c r="F16" i="26" s="1"/>
  <c r="Q16" i="26" s="1"/>
  <c r="AG596" i="7"/>
  <c r="U577" i="7"/>
  <c r="AG380" i="7"/>
  <c r="U361" i="7"/>
  <c r="AG603" i="7"/>
  <c r="E77" i="29"/>
  <c r="O10" i="26"/>
  <c r="O11" i="26"/>
  <c r="O13" i="26"/>
  <c r="O14" i="26"/>
  <c r="O20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9" i="26"/>
  <c r="N10" i="26"/>
  <c r="N11" i="26"/>
  <c r="N13" i="26"/>
  <c r="N14" i="26"/>
  <c r="N20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39" i="26"/>
  <c r="N40" i="26"/>
  <c r="N9" i="26"/>
  <c r="M10" i="26"/>
  <c r="M11" i="26"/>
  <c r="M13" i="26"/>
  <c r="M14" i="26"/>
  <c r="M20" i="26"/>
  <c r="M23" i="26"/>
  <c r="M24" i="26"/>
  <c r="M25" i="26"/>
  <c r="M26" i="26"/>
  <c r="M27" i="26"/>
  <c r="M28" i="26"/>
  <c r="M29" i="26"/>
  <c r="M30" i="26"/>
  <c r="M31" i="26"/>
  <c r="M32" i="26"/>
  <c r="M33" i="26"/>
  <c r="M34" i="26"/>
  <c r="M35" i="26"/>
  <c r="M36" i="26"/>
  <c r="M37" i="26"/>
  <c r="M38" i="26"/>
  <c r="M39" i="26"/>
  <c r="M40" i="26"/>
  <c r="M9" i="26"/>
  <c r="L10" i="26"/>
  <c r="L11" i="26"/>
  <c r="L13" i="26"/>
  <c r="L14" i="26"/>
  <c r="L20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9" i="26"/>
  <c r="K10" i="26"/>
  <c r="K11" i="26"/>
  <c r="K13" i="26"/>
  <c r="K14" i="26"/>
  <c r="K20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9" i="26"/>
  <c r="I10" i="26"/>
  <c r="I11" i="26"/>
  <c r="I13" i="26"/>
  <c r="I14" i="26"/>
  <c r="I20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9" i="26"/>
  <c r="H10" i="26"/>
  <c r="H11" i="26"/>
  <c r="H13" i="26"/>
  <c r="H14" i="26"/>
  <c r="H20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9" i="26"/>
  <c r="G10" i="26"/>
  <c r="G11" i="26"/>
  <c r="G13" i="26"/>
  <c r="G14" i="26"/>
  <c r="G20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9" i="26"/>
  <c r="F10" i="26"/>
  <c r="F11" i="26"/>
  <c r="F13" i="26"/>
  <c r="F14" i="26"/>
  <c r="F20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9" i="26"/>
  <c r="E11" i="26"/>
  <c r="E13" i="26"/>
  <c r="E14" i="26"/>
  <c r="E20" i="26"/>
  <c r="E23" i="26"/>
  <c r="E24" i="26"/>
  <c r="E25" i="26"/>
  <c r="E26" i="26"/>
  <c r="E27" i="26"/>
  <c r="E29" i="26"/>
  <c r="E30" i="26"/>
  <c r="E31" i="26"/>
  <c r="E32" i="26"/>
  <c r="E34" i="26"/>
  <c r="E36" i="26"/>
  <c r="E37" i="26"/>
  <c r="E38" i="26"/>
  <c r="E39" i="26"/>
  <c r="E40" i="26"/>
  <c r="E9" i="26"/>
  <c r="U14" i="7"/>
  <c r="E10" i="26" s="1"/>
  <c r="U31" i="7"/>
  <c r="E28" i="26" s="1"/>
  <c r="E33" i="26"/>
  <c r="E35" i="26"/>
  <c r="Q32" i="26" l="1"/>
  <c r="Q13" i="26"/>
  <c r="Q11" i="26"/>
  <c r="Q30" i="26"/>
  <c r="Q10" i="26"/>
  <c r="Q29" i="26"/>
  <c r="Q40" i="26"/>
  <c r="Q28" i="26"/>
  <c r="Q39" i="26"/>
  <c r="Q27" i="26"/>
  <c r="Q38" i="26"/>
  <c r="Q26" i="26"/>
  <c r="Q37" i="26"/>
  <c r="Q25" i="26"/>
  <c r="Q9" i="26"/>
  <c r="Q36" i="26"/>
  <c r="Q24" i="26"/>
  <c r="Q23" i="26"/>
  <c r="Q34" i="26"/>
  <c r="Q20" i="26"/>
  <c r="Q35" i="26"/>
  <c r="Q33" i="26"/>
  <c r="Q14" i="26"/>
  <c r="Q31" i="26"/>
  <c r="R16" i="26"/>
  <c r="O456" i="7"/>
  <c r="AA455" i="7" s="1"/>
  <c r="O403" i="7"/>
  <c r="AA401" i="7" s="1"/>
  <c r="O178" i="7"/>
  <c r="AA176" i="7" s="1"/>
  <c r="O510" i="7"/>
  <c r="S258" i="7"/>
  <c r="S145" i="7"/>
  <c r="S28" i="7"/>
  <c r="R432" i="7"/>
  <c r="R376" i="7"/>
  <c r="R151" i="7"/>
  <c r="R34" i="7"/>
  <c r="R387" i="7"/>
  <c r="S387" i="7"/>
  <c r="S497" i="7"/>
  <c r="R497" i="7"/>
  <c r="S163" i="7"/>
  <c r="R163" i="7"/>
  <c r="S444" i="7"/>
  <c r="R444" i="7"/>
  <c r="R593" i="7"/>
  <c r="S576" i="7"/>
  <c r="R571" i="7"/>
  <c r="AE579" i="7"/>
  <c r="AD600" i="7"/>
  <c r="AD603" i="7" s="1"/>
  <c r="AD569" i="7"/>
  <c r="R588" i="7"/>
  <c r="R584" i="7"/>
  <c r="R604" i="7"/>
  <c r="AD579" i="7"/>
  <c r="AQ578" i="7" s="1"/>
  <c r="AD581" i="7"/>
  <c r="AQ580" i="7" s="1"/>
  <c r="R576" i="7"/>
  <c r="R523" i="7"/>
  <c r="S523" i="7"/>
  <c r="R518" i="7"/>
  <c r="S540" i="7"/>
  <c r="R540" i="7" s="1"/>
  <c r="AD541" i="7"/>
  <c r="R525" i="7" s="1"/>
  <c r="AD549" i="7"/>
  <c r="R519" i="7"/>
  <c r="R554" i="7"/>
  <c r="AD554" i="7"/>
  <c r="AD553" i="7"/>
  <c r="AD544" i="7"/>
  <c r="R551" i="7"/>
  <c r="R550" i="7"/>
  <c r="AD528" i="7"/>
  <c r="S486" i="7"/>
  <c r="R486" i="7" s="1"/>
  <c r="S481" i="7"/>
  <c r="S477" i="7"/>
  <c r="R465" i="7"/>
  <c r="R464" i="7"/>
  <c r="AD487" i="7"/>
  <c r="R471" i="7" s="1"/>
  <c r="AN467" i="7" s="1"/>
  <c r="R481" i="7"/>
  <c r="R494" i="7"/>
  <c r="R474" i="7"/>
  <c r="AD471" i="7"/>
  <c r="AQ470" i="7" s="1"/>
  <c r="AD458" i="7"/>
  <c r="R412" i="7"/>
  <c r="R411" i="7"/>
  <c r="AD433" i="7"/>
  <c r="R418" i="7" s="1"/>
  <c r="AD422" i="7"/>
  <c r="R431" i="7"/>
  <c r="AD410" i="7"/>
  <c r="AD451" i="7"/>
  <c r="R434" i="7"/>
  <c r="R436" i="7"/>
  <c r="AD438" i="7"/>
  <c r="AD441" i="7" s="1"/>
  <c r="R443" i="7"/>
  <c r="AD418" i="7"/>
  <c r="AD420" i="7"/>
  <c r="S384" i="7"/>
  <c r="R360" i="7"/>
  <c r="S360" i="7"/>
  <c r="R365" i="7"/>
  <c r="R355" i="7"/>
  <c r="R378" i="7"/>
  <c r="AD366" i="7"/>
  <c r="AD375" i="7"/>
  <c r="R375" i="7"/>
  <c r="R391" i="7"/>
  <c r="R384" i="7"/>
  <c r="R356" i="7"/>
  <c r="AD367" i="7"/>
  <c r="R359" i="7"/>
  <c r="S278" i="7"/>
  <c r="AE280" i="7"/>
  <c r="R244" i="7"/>
  <c r="R243" i="7"/>
  <c r="R258" i="7"/>
  <c r="AD267" i="7"/>
  <c r="AD248" i="7"/>
  <c r="R278" i="7"/>
  <c r="R262" i="7"/>
  <c r="R260" i="7"/>
  <c r="R263" i="7"/>
  <c r="R261" i="7"/>
  <c r="R247" i="7"/>
  <c r="AD273" i="7"/>
  <c r="AD275" i="7" s="1"/>
  <c r="AD280" i="7"/>
  <c r="R275" i="7"/>
  <c r="AD251" i="7"/>
  <c r="AQ251" i="7" s="1"/>
  <c r="AD255" i="7"/>
  <c r="AD240" i="7"/>
  <c r="S191" i="7"/>
  <c r="S35" i="7"/>
  <c r="R35" i="7" s="1"/>
  <c r="R159" i="7"/>
  <c r="S208" i="7"/>
  <c r="R208" i="7" s="1"/>
  <c r="R196" i="7"/>
  <c r="R191" i="7"/>
  <c r="R186" i="7"/>
  <c r="AD214" i="7"/>
  <c r="AD219" i="7" s="1"/>
  <c r="AD195" i="7"/>
  <c r="R222" i="7"/>
  <c r="R187" i="7"/>
  <c r="R201" i="7"/>
  <c r="AD224" i="7"/>
  <c r="AD198" i="7"/>
  <c r="R218" i="7"/>
  <c r="S150" i="7"/>
  <c r="R150" i="7"/>
  <c r="R131" i="7"/>
  <c r="R130" i="7"/>
  <c r="AD131" i="7"/>
  <c r="R164" i="7"/>
  <c r="R153" i="7"/>
  <c r="AD141" i="7"/>
  <c r="AD154" i="7"/>
  <c r="AD143" i="7"/>
  <c r="R145" i="7"/>
  <c r="R162" i="7"/>
  <c r="R132" i="7"/>
  <c r="AD167" i="7"/>
  <c r="AD159" i="7"/>
  <c r="AD162" i="7" s="1"/>
  <c r="AD138" i="7"/>
  <c r="AD142" i="7"/>
  <c r="AD140" i="7"/>
  <c r="R76" i="7"/>
  <c r="S76" i="7"/>
  <c r="R72" i="7"/>
  <c r="R71" i="7"/>
  <c r="R100" i="7"/>
  <c r="AD83" i="7"/>
  <c r="AD77" i="7"/>
  <c r="AQ77" i="7" s="1"/>
  <c r="AD104" i="7"/>
  <c r="R103" i="7"/>
  <c r="R90" i="7"/>
  <c r="R85" i="7"/>
  <c r="R105" i="7"/>
  <c r="R92" i="7"/>
  <c r="AD82" i="7"/>
  <c r="AD84" i="7"/>
  <c r="S45" i="7"/>
  <c r="R45" i="7"/>
  <c r="R18" i="7"/>
  <c r="S18" i="7"/>
  <c r="R23" i="7"/>
  <c r="R14" i="7"/>
  <c r="R13" i="7"/>
  <c r="R42" i="7"/>
  <c r="AD22" i="7"/>
  <c r="R28" i="7"/>
  <c r="R49" i="7"/>
  <c r="R31" i="7"/>
  <c r="AD24" i="7"/>
  <c r="R26" i="7"/>
  <c r="AD55" i="7"/>
  <c r="R32" i="7"/>
  <c r="R33" i="7"/>
  <c r="AD25" i="7"/>
  <c r="AQ20" i="7"/>
  <c r="AD23" i="7"/>
  <c r="AD34" i="7"/>
  <c r="AD21" i="7"/>
  <c r="AQ21" i="7" s="1"/>
  <c r="AD17" i="7"/>
  <c r="X525" i="7" l="1"/>
  <c r="AN521" i="7"/>
  <c r="V525" i="7"/>
  <c r="AJ267" i="7"/>
  <c r="R250" i="7"/>
  <c r="X250" i="7" s="1"/>
  <c r="AJ154" i="7"/>
  <c r="R137" i="7"/>
  <c r="X137" i="7" s="1"/>
  <c r="X418" i="7"/>
  <c r="X471" i="7"/>
  <c r="V471" i="7"/>
  <c r="AQ575" i="7"/>
  <c r="AD588" i="7"/>
  <c r="R577" i="7" s="1"/>
  <c r="X577" i="7" s="1"/>
  <c r="AD379" i="7"/>
  <c r="AD595" i="7"/>
  <c r="AH541" i="7"/>
  <c r="AJ541" i="7"/>
  <c r="AQ542" i="7"/>
  <c r="AJ603" i="7"/>
  <c r="AH603" i="7"/>
  <c r="AD535" i="7"/>
  <c r="AJ433" i="7"/>
  <c r="AD372" i="7"/>
  <c r="R361" i="7" s="1"/>
  <c r="X361" i="7" s="1"/>
  <c r="AQ418" i="7"/>
  <c r="AD427" i="7"/>
  <c r="AD481" i="7"/>
  <c r="AQ467" i="7"/>
  <c r="AJ487" i="7"/>
  <c r="AH487" i="7"/>
  <c r="AQ487" i="7"/>
  <c r="AQ248" i="7"/>
  <c r="AD260" i="7"/>
  <c r="R249" i="7" s="1"/>
  <c r="X249" i="7" s="1"/>
  <c r="AJ219" i="7"/>
  <c r="AQ218" i="7"/>
  <c r="AH219" i="7"/>
  <c r="AQ195" i="7"/>
  <c r="AD203" i="7"/>
  <c r="R192" i="7" s="1"/>
  <c r="X192" i="7" s="1"/>
  <c r="AQ138" i="7"/>
  <c r="AD147" i="7"/>
  <c r="R136" i="7" s="1"/>
  <c r="X136" i="7" s="1"/>
  <c r="AQ94" i="7"/>
  <c r="AD95" i="7"/>
  <c r="AD88" i="7"/>
  <c r="R77" i="7" s="1"/>
  <c r="AD30" i="7"/>
  <c r="AJ34" i="7"/>
  <c r="AH34" i="7"/>
  <c r="AD37" i="7"/>
  <c r="R20" i="7" s="1"/>
  <c r="AQ34" i="7"/>
  <c r="R274" i="7"/>
  <c r="S92" i="7"/>
  <c r="S376" i="7"/>
  <c r="S375" i="7"/>
  <c r="S431" i="7"/>
  <c r="S90" i="7"/>
  <c r="S32" i="7"/>
  <c r="S31" i="7"/>
  <c r="AE600" i="7"/>
  <c r="AE603" i="7" s="1"/>
  <c r="AE544" i="7"/>
  <c r="AE273" i="7"/>
  <c r="AE275" i="7" s="1"/>
  <c r="AE159" i="7"/>
  <c r="AE162" i="7" s="1"/>
  <c r="M206" i="7"/>
  <c r="AE214" i="7" s="1"/>
  <c r="AE219" i="7" s="1"/>
  <c r="AE438" i="7"/>
  <c r="AE441" i="7" s="1"/>
  <c r="S436" i="7"/>
  <c r="AE549" i="7"/>
  <c r="S378" i="7"/>
  <c r="AE367" i="7"/>
  <c r="AE366" i="7"/>
  <c r="AE375" i="7"/>
  <c r="AJ535" i="7" l="1"/>
  <c r="R524" i="7"/>
  <c r="X524" i="7" s="1"/>
  <c r="AJ30" i="7"/>
  <c r="R19" i="7"/>
  <c r="AN19" i="7" s="1"/>
  <c r="AJ595" i="7"/>
  <c r="R578" i="7"/>
  <c r="X578" i="7" s="1"/>
  <c r="AD488" i="7"/>
  <c r="AH488" i="7" s="1"/>
  <c r="R470" i="7"/>
  <c r="AJ379" i="7"/>
  <c r="R362" i="7"/>
  <c r="X362" i="7" s="1"/>
  <c r="AQ95" i="7"/>
  <c r="R78" i="7"/>
  <c r="X20" i="7"/>
  <c r="V20" i="7"/>
  <c r="AN20" i="7"/>
  <c r="X77" i="7"/>
  <c r="V77" i="7"/>
  <c r="AJ427" i="7"/>
  <c r="R417" i="7"/>
  <c r="AJ588" i="7"/>
  <c r="AD596" i="7"/>
  <c r="AJ596" i="7" s="1"/>
  <c r="AD380" i="7"/>
  <c r="AJ380" i="7" s="1"/>
  <c r="AJ372" i="7"/>
  <c r="AK603" i="7"/>
  <c r="AI603" i="7"/>
  <c r="AD542" i="7"/>
  <c r="AJ542" i="7" s="1"/>
  <c r="AJ481" i="7"/>
  <c r="AQ480" i="7"/>
  <c r="AH481" i="7"/>
  <c r="AD434" i="7"/>
  <c r="AJ434" i="7" s="1"/>
  <c r="AD268" i="7"/>
  <c r="AJ268" i="7" s="1"/>
  <c r="AJ260" i="7"/>
  <c r="AK219" i="7"/>
  <c r="AI219" i="7"/>
  <c r="AD211" i="7"/>
  <c r="AJ211" i="7" s="1"/>
  <c r="AJ203" i="7"/>
  <c r="AQ30" i="7"/>
  <c r="AH30" i="7"/>
  <c r="AJ147" i="7"/>
  <c r="AD155" i="7"/>
  <c r="AJ155" i="7" s="1"/>
  <c r="AD96" i="7"/>
  <c r="AQ96" i="7" s="1"/>
  <c r="AQ88" i="7"/>
  <c r="AJ95" i="7"/>
  <c r="AH95" i="7"/>
  <c r="AJ88" i="7"/>
  <c r="AH88" i="7"/>
  <c r="AJ37" i="7"/>
  <c r="AH37" i="7"/>
  <c r="AQ37" i="7"/>
  <c r="AD38" i="7"/>
  <c r="S391" i="7"/>
  <c r="S356" i="7"/>
  <c r="S368" i="7"/>
  <c r="AE365" i="7"/>
  <c r="AE372" i="7" s="1"/>
  <c r="S361" i="7" s="1"/>
  <c r="Y361" i="7" s="1"/>
  <c r="X78" i="7" l="1"/>
  <c r="AN74" i="7"/>
  <c r="V78" i="7"/>
  <c r="V470" i="7"/>
  <c r="X470" i="7"/>
  <c r="AN466" i="7"/>
  <c r="AQ488" i="7"/>
  <c r="AJ488" i="7"/>
  <c r="X417" i="7"/>
  <c r="AK372" i="7"/>
  <c r="AJ96" i="7"/>
  <c r="AH96" i="7"/>
  <c r="AJ38" i="7"/>
  <c r="AH38" i="7"/>
  <c r="AQ38" i="7"/>
  <c r="AE77" i="7"/>
  <c r="S94" i="7"/>
  <c r="AE82" i="7"/>
  <c r="S100" i="7"/>
  <c r="S105" i="7"/>
  <c r="AE267" i="7"/>
  <c r="AE248" i="7"/>
  <c r="S263" i="7"/>
  <c r="Q263" i="7"/>
  <c r="P440" i="7"/>
  <c r="P445" i="7"/>
  <c r="Q443" i="7"/>
  <c r="P443" i="7"/>
  <c r="Q431" i="7"/>
  <c r="P431" i="7"/>
  <c r="AC433" i="7"/>
  <c r="Q418" i="7" s="1"/>
  <c r="L16" i="9" s="1"/>
  <c r="Q416" i="7"/>
  <c r="P416" i="7"/>
  <c r="AC447" i="7"/>
  <c r="AB447" i="7"/>
  <c r="Q272" i="7"/>
  <c r="P263" i="7"/>
  <c r="Q258" i="7"/>
  <c r="P258" i="7"/>
  <c r="Q262" i="7"/>
  <c r="P262" i="7"/>
  <c r="Q276" i="7"/>
  <c r="P272" i="7"/>
  <c r="Q261" i="7"/>
  <c r="P261" i="7"/>
  <c r="Q248" i="7"/>
  <c r="P248" i="7"/>
  <c r="AC267" i="7"/>
  <c r="Q250" i="7" s="1"/>
  <c r="AC254" i="7"/>
  <c r="AC260" i="7" s="1"/>
  <c r="Q249" i="7" s="1"/>
  <c r="AB254" i="7"/>
  <c r="AB260" i="7" s="1"/>
  <c r="P249" i="7" s="1"/>
  <c r="P256" i="7"/>
  <c r="Q266" i="7"/>
  <c r="P266" i="7"/>
  <c r="Q604" i="7"/>
  <c r="P604" i="7"/>
  <c r="Q603" i="7"/>
  <c r="P603" i="7"/>
  <c r="Q600" i="7"/>
  <c r="P600" i="7"/>
  <c r="Q592" i="7"/>
  <c r="P592" i="7"/>
  <c r="Q591" i="7"/>
  <c r="P591" i="7"/>
  <c r="AC595" i="7"/>
  <c r="Q578" i="7" s="1"/>
  <c r="AB595" i="7"/>
  <c r="P578" i="7" s="1"/>
  <c r="AC582" i="7"/>
  <c r="AB582" i="7"/>
  <c r="Q576" i="7"/>
  <c r="P576" i="7"/>
  <c r="AC613" i="7"/>
  <c r="AB613" i="7"/>
  <c r="S443" i="7"/>
  <c r="AE433" i="7"/>
  <c r="S418" i="7" s="1"/>
  <c r="S413" i="7"/>
  <c r="AE418" i="7"/>
  <c r="AE420" i="7"/>
  <c r="S359" i="7"/>
  <c r="AE379" i="7"/>
  <c r="S551" i="7"/>
  <c r="AE522" i="7"/>
  <c r="AE541" i="7"/>
  <c r="S525" i="7" s="1"/>
  <c r="AE528" i="7"/>
  <c r="AE251" i="7"/>
  <c r="AE255" i="7"/>
  <c r="AE240" i="7"/>
  <c r="AK267" i="7" l="1"/>
  <c r="S250" i="7"/>
  <c r="AK379" i="7"/>
  <c r="S362" i="7"/>
  <c r="N16" i="24"/>
  <c r="Y525" i="7"/>
  <c r="N16" i="27" s="1"/>
  <c r="W525" i="7"/>
  <c r="N16" i="25" s="1"/>
  <c r="AO521" i="7"/>
  <c r="N16" i="28" s="1"/>
  <c r="L16" i="24"/>
  <c r="AO414" i="7"/>
  <c r="L16" i="28" s="1"/>
  <c r="Y418" i="7"/>
  <c r="L16" i="27" s="1"/>
  <c r="W418" i="7"/>
  <c r="L16" i="25" s="1"/>
  <c r="V578" i="7"/>
  <c r="AN574" i="7"/>
  <c r="O16" i="9"/>
  <c r="I15" i="9"/>
  <c r="V249" i="7"/>
  <c r="AN245" i="7"/>
  <c r="AO246" i="7"/>
  <c r="I16" i="28" s="1"/>
  <c r="I16" i="9"/>
  <c r="W250" i="7"/>
  <c r="I16" i="25" s="1"/>
  <c r="AB427" i="7"/>
  <c r="P417" i="7" s="1"/>
  <c r="AQ594" i="7"/>
  <c r="AH595" i="7"/>
  <c r="AR542" i="7"/>
  <c r="AK541" i="7"/>
  <c r="AI541" i="7"/>
  <c r="AE427" i="7"/>
  <c r="AK433" i="7"/>
  <c r="AR434" i="7"/>
  <c r="AI433" i="7"/>
  <c r="AB433" i="7"/>
  <c r="P418" i="7" s="1"/>
  <c r="AQ433" i="7"/>
  <c r="AC427" i="7"/>
  <c r="AE380" i="7"/>
  <c r="AK380" i="7" s="1"/>
  <c r="AB267" i="7"/>
  <c r="AQ267" i="7" s="1"/>
  <c r="AE260" i="7"/>
  <c r="AI267" i="7"/>
  <c r="AR267" i="7"/>
  <c r="AC268" i="7"/>
  <c r="AQ260" i="7"/>
  <c r="AH260" i="7"/>
  <c r="S550" i="7"/>
  <c r="S103" i="7"/>
  <c r="AE95" i="7"/>
  <c r="AE83" i="7"/>
  <c r="I17" i="9" l="1"/>
  <c r="AQ427" i="7"/>
  <c r="AH427" i="7"/>
  <c r="AK260" i="7"/>
  <c r="S249" i="7"/>
  <c r="K16" i="24"/>
  <c r="Y362" i="7"/>
  <c r="K16" i="27" s="1"/>
  <c r="AR95" i="7"/>
  <c r="S78" i="7"/>
  <c r="AC434" i="7"/>
  <c r="Q417" i="7"/>
  <c r="L15" i="9" s="1"/>
  <c r="L17" i="9" s="1"/>
  <c r="AN414" i="7"/>
  <c r="V418" i="7"/>
  <c r="V417" i="7"/>
  <c r="AN413" i="7"/>
  <c r="Y250" i="7"/>
  <c r="I16" i="27" s="1"/>
  <c r="I16" i="24"/>
  <c r="AE535" i="7"/>
  <c r="S524" i="7" s="1"/>
  <c r="Y524" i="7" s="1"/>
  <c r="N15" i="27" s="1"/>
  <c r="N17" i="27" s="1"/>
  <c r="AK427" i="7"/>
  <c r="S417" i="7"/>
  <c r="AH267" i="7"/>
  <c r="P250" i="7"/>
  <c r="AI260" i="7"/>
  <c r="AR260" i="7"/>
  <c r="AE268" i="7"/>
  <c r="AK268" i="7" s="1"/>
  <c r="AB268" i="7"/>
  <c r="AH268" i="7" s="1"/>
  <c r="AE434" i="7"/>
  <c r="AK434" i="7" s="1"/>
  <c r="AH433" i="7"/>
  <c r="AB434" i="7"/>
  <c r="AQ434" i="7"/>
  <c r="AI427" i="7"/>
  <c r="AR427" i="7"/>
  <c r="AK95" i="7"/>
  <c r="AI95" i="7"/>
  <c r="AE542" i="7" l="1"/>
  <c r="AK542" i="7" s="1"/>
  <c r="Y249" i="7"/>
  <c r="AO245" i="7"/>
  <c r="W249" i="7"/>
  <c r="I15" i="25" s="1"/>
  <c r="I17" i="25" s="1"/>
  <c r="Y78" i="7"/>
  <c r="F16" i="27" s="1"/>
  <c r="F16" i="24"/>
  <c r="AO74" i="7"/>
  <c r="F16" i="28" s="1"/>
  <c r="W78" i="7"/>
  <c r="F16" i="25" s="1"/>
  <c r="AK535" i="7"/>
  <c r="Y417" i="7"/>
  <c r="W417" i="7"/>
  <c r="L15" i="25" s="1"/>
  <c r="L17" i="25" s="1"/>
  <c r="AO413" i="7"/>
  <c r="AN246" i="7"/>
  <c r="V250" i="7"/>
  <c r="AI268" i="7"/>
  <c r="AR268" i="7"/>
  <c r="AQ268" i="7"/>
  <c r="AI434" i="7"/>
  <c r="AQ435" i="7"/>
  <c r="AH434" i="7"/>
  <c r="AR435" i="7"/>
  <c r="S519" i="7"/>
  <c r="S554" i="7"/>
  <c r="AE554" i="7"/>
  <c r="S188" i="7"/>
  <c r="S201" i="7"/>
  <c r="S42" i="7" l="1"/>
  <c r="S15" i="7"/>
  <c r="S34" i="7"/>
  <c r="S218" i="7"/>
  <c r="O25" i="24" l="1"/>
  <c r="O33" i="24"/>
  <c r="S598" i="7"/>
  <c r="O30" i="24"/>
  <c r="AE569" i="7"/>
  <c r="O13" i="24"/>
  <c r="O20" i="24"/>
  <c r="O24" i="24"/>
  <c r="O26" i="24"/>
  <c r="O28" i="24"/>
  <c r="O29" i="24"/>
  <c r="O34" i="24"/>
  <c r="O35" i="24"/>
  <c r="O36" i="24"/>
  <c r="O37" i="24"/>
  <c r="O38" i="24"/>
  <c r="O40" i="24"/>
  <c r="N11" i="24"/>
  <c r="N13" i="24"/>
  <c r="N20" i="24"/>
  <c r="N23" i="24"/>
  <c r="N24" i="24"/>
  <c r="N26" i="24"/>
  <c r="N27" i="24"/>
  <c r="N28" i="24"/>
  <c r="N34" i="24"/>
  <c r="N35" i="24"/>
  <c r="N36" i="24"/>
  <c r="N37" i="24"/>
  <c r="N38" i="24"/>
  <c r="N40" i="24"/>
  <c r="M13" i="24"/>
  <c r="M24" i="24"/>
  <c r="M26" i="24"/>
  <c r="M28" i="24"/>
  <c r="M29" i="24"/>
  <c r="M34" i="24"/>
  <c r="M35" i="24"/>
  <c r="M36" i="24"/>
  <c r="M37" i="24"/>
  <c r="M38" i="24"/>
  <c r="L13" i="24"/>
  <c r="L20" i="24"/>
  <c r="L23" i="24"/>
  <c r="L24" i="24"/>
  <c r="L26" i="24"/>
  <c r="L27" i="24"/>
  <c r="L28" i="24"/>
  <c r="L29" i="24"/>
  <c r="L34" i="24"/>
  <c r="L35" i="24"/>
  <c r="L36" i="24"/>
  <c r="L37" i="24"/>
  <c r="L38" i="24"/>
  <c r="L40" i="24"/>
  <c r="K13" i="24"/>
  <c r="K24" i="24"/>
  <c r="K26" i="24"/>
  <c r="K27" i="24"/>
  <c r="K28" i="24"/>
  <c r="K29" i="24"/>
  <c r="K32" i="24"/>
  <c r="K34" i="24"/>
  <c r="K35" i="24"/>
  <c r="K36" i="24"/>
  <c r="K37" i="24"/>
  <c r="K38" i="24"/>
  <c r="K40" i="24"/>
  <c r="I20" i="24"/>
  <c r="I24" i="24"/>
  <c r="I26" i="24"/>
  <c r="I34" i="24"/>
  <c r="I35" i="24"/>
  <c r="I37" i="24"/>
  <c r="I38" i="24"/>
  <c r="I40" i="24"/>
  <c r="H13" i="24"/>
  <c r="H23" i="24"/>
  <c r="H24" i="24"/>
  <c r="H26" i="24"/>
  <c r="H27" i="24"/>
  <c r="H28" i="24"/>
  <c r="H33" i="24"/>
  <c r="H34" i="24"/>
  <c r="H35" i="24"/>
  <c r="H36" i="24"/>
  <c r="H37" i="24"/>
  <c r="H38" i="24"/>
  <c r="H40" i="24"/>
  <c r="G13" i="24"/>
  <c r="G14" i="24"/>
  <c r="G20" i="24"/>
  <c r="G23" i="24"/>
  <c r="G24" i="24"/>
  <c r="G26" i="24"/>
  <c r="G27" i="24"/>
  <c r="G28" i="24"/>
  <c r="G29" i="24"/>
  <c r="G32" i="24"/>
  <c r="G34" i="24"/>
  <c r="G35" i="24"/>
  <c r="G36" i="24"/>
  <c r="G38" i="24"/>
  <c r="G40" i="24"/>
  <c r="F13" i="24"/>
  <c r="F20" i="24"/>
  <c r="F23" i="24"/>
  <c r="F25" i="24"/>
  <c r="F26" i="24"/>
  <c r="F27" i="24"/>
  <c r="F28" i="24"/>
  <c r="F34" i="24"/>
  <c r="F35" i="24"/>
  <c r="F36" i="24"/>
  <c r="F37" i="24"/>
  <c r="F38" i="24"/>
  <c r="F40" i="24"/>
  <c r="E13" i="24"/>
  <c r="E24" i="24"/>
  <c r="E26" i="24"/>
  <c r="E27" i="24"/>
  <c r="E29" i="24"/>
  <c r="E33" i="24"/>
  <c r="E34" i="24"/>
  <c r="E35" i="24"/>
  <c r="E36" i="24"/>
  <c r="E37" i="24"/>
  <c r="E38" i="24"/>
  <c r="E40" i="24"/>
  <c r="K30" i="24"/>
  <c r="K31" i="24"/>
  <c r="AE23" i="7"/>
  <c r="N29" i="24"/>
  <c r="N39" i="24"/>
  <c r="N30" i="24"/>
  <c r="AE553" i="7"/>
  <c r="N31" i="24"/>
  <c r="N25" i="24"/>
  <c r="N32" i="24"/>
  <c r="N14" i="24"/>
  <c r="S604" i="7"/>
  <c r="O39" i="24"/>
  <c r="O31" i="24"/>
  <c r="AE595" i="7"/>
  <c r="S578" i="7" s="1"/>
  <c r="AE581" i="7"/>
  <c r="O14" i="24"/>
  <c r="N33" i="24"/>
  <c r="O10" i="24"/>
  <c r="S571" i="7"/>
  <c r="O9" i="24" s="1"/>
  <c r="L11" i="24"/>
  <c r="K11" i="24"/>
  <c r="S245" i="7"/>
  <c r="H11" i="24"/>
  <c r="S132" i="7"/>
  <c r="G11" i="24" s="1"/>
  <c r="S73" i="7"/>
  <c r="F11" i="24" s="1"/>
  <c r="E11" i="24"/>
  <c r="O11" i="24"/>
  <c r="O32" i="24"/>
  <c r="S588" i="7"/>
  <c r="O27" i="24" s="1"/>
  <c r="O23" i="24"/>
  <c r="N10" i="24"/>
  <c r="S518" i="7"/>
  <c r="N9" i="24" s="1"/>
  <c r="AE487" i="7"/>
  <c r="S471" i="7" s="1"/>
  <c r="S464" i="7"/>
  <c r="M9" i="24" s="1"/>
  <c r="M39" i="24"/>
  <c r="M11" i="24"/>
  <c r="M30" i="24"/>
  <c r="M25" i="24"/>
  <c r="M33" i="24"/>
  <c r="M14" i="24"/>
  <c r="M31" i="24"/>
  <c r="M32" i="24"/>
  <c r="S465" i="7"/>
  <c r="M10" i="24" s="1"/>
  <c r="M23" i="24"/>
  <c r="M27" i="24"/>
  <c r="M40" i="24"/>
  <c r="S474" i="7"/>
  <c r="M20" i="24" s="1"/>
  <c r="AE471" i="7"/>
  <c r="AE458" i="7"/>
  <c r="S412" i="7"/>
  <c r="L10" i="24" s="1"/>
  <c r="S411" i="7"/>
  <c r="L9" i="24" s="1"/>
  <c r="L39" i="24"/>
  <c r="L31" i="24"/>
  <c r="AE410" i="7"/>
  <c r="AE451" i="7"/>
  <c r="L33" i="24"/>
  <c r="L32" i="24"/>
  <c r="L30" i="24"/>
  <c r="L25" i="24"/>
  <c r="L14" i="24"/>
  <c r="S365" i="7"/>
  <c r="K20" i="24" s="1"/>
  <c r="K10" i="24"/>
  <c r="S355" i="7"/>
  <c r="K9" i="24" s="1"/>
  <c r="K39" i="24"/>
  <c r="K33" i="24"/>
  <c r="K23" i="24"/>
  <c r="K25" i="24"/>
  <c r="K14" i="24"/>
  <c r="S260" i="7"/>
  <c r="I27" i="24" s="1"/>
  <c r="H32" i="24"/>
  <c r="G31" i="24"/>
  <c r="P519" i="7"/>
  <c r="P518" i="7"/>
  <c r="AB530" i="7"/>
  <c r="P547" i="7"/>
  <c r="P538" i="7"/>
  <c r="AB547" i="7"/>
  <c r="P543" i="7"/>
  <c r="AB524" i="7"/>
  <c r="AB529" i="7"/>
  <c r="P550" i="7"/>
  <c r="P537" i="7"/>
  <c r="P532" i="7"/>
  <c r="P465" i="7"/>
  <c r="P464" i="7"/>
  <c r="P479" i="7"/>
  <c r="AB493" i="7"/>
  <c r="AB495" i="7" s="1"/>
  <c r="P484" i="7"/>
  <c r="P493" i="7"/>
  <c r="AB459" i="7"/>
  <c r="P412" i="7"/>
  <c r="P411" i="7"/>
  <c r="AB442" i="7"/>
  <c r="P444" i="7"/>
  <c r="Q465" i="7"/>
  <c r="Q464" i="7"/>
  <c r="Q519" i="7"/>
  <c r="Q518" i="7"/>
  <c r="Q538" i="7"/>
  <c r="AC530" i="7"/>
  <c r="Q547" i="7"/>
  <c r="Q522" i="7"/>
  <c r="AC547" i="7"/>
  <c r="Q541" i="7"/>
  <c r="Q543" i="7"/>
  <c r="AC524" i="7"/>
  <c r="AC529" i="7"/>
  <c r="Q550" i="7"/>
  <c r="Q537" i="7"/>
  <c r="Q539" i="7"/>
  <c r="Q532" i="7"/>
  <c r="Q487" i="7"/>
  <c r="Q490" i="7"/>
  <c r="AC493" i="7"/>
  <c r="AC495" i="7" s="1"/>
  <c r="Q484" i="7"/>
  <c r="Q493" i="7"/>
  <c r="AC459" i="7"/>
  <c r="Q412" i="7"/>
  <c r="Q411" i="7"/>
  <c r="AC442" i="7"/>
  <c r="Q444" i="7"/>
  <c r="P433" i="7"/>
  <c r="Q384" i="7"/>
  <c r="Q375" i="7"/>
  <c r="Q370" i="7"/>
  <c r="AC210" i="7"/>
  <c r="Q193" i="7" s="1"/>
  <c r="Q150" i="7"/>
  <c r="Q162" i="7"/>
  <c r="AC154" i="7"/>
  <c r="Q137" i="7" s="1"/>
  <c r="Q145" i="7"/>
  <c r="Q131" i="7"/>
  <c r="Q86" i="7"/>
  <c r="Q94" i="7"/>
  <c r="AC98" i="7"/>
  <c r="AI98" i="7" s="1"/>
  <c r="Q90" i="7"/>
  <c r="Q107" i="7"/>
  <c r="Q91" i="7"/>
  <c r="Q33" i="7"/>
  <c r="Q36" i="7"/>
  <c r="I11" i="24" l="1"/>
  <c r="AO241" i="7"/>
  <c r="Q27" i="24"/>
  <c r="Q11" i="24"/>
  <c r="Q38" i="24"/>
  <c r="Q35" i="24"/>
  <c r="Q40" i="24"/>
  <c r="Q26" i="24"/>
  <c r="Q34" i="24"/>
  <c r="AE588" i="7"/>
  <c r="S577" i="7" s="1"/>
  <c r="Y577" i="7" s="1"/>
  <c r="O15" i="27" s="1"/>
  <c r="O17" i="27" s="1"/>
  <c r="M16" i="24"/>
  <c r="AO467" i="7"/>
  <c r="M16" i="28" s="1"/>
  <c r="G16" i="9"/>
  <c r="Y578" i="7"/>
  <c r="O16" i="27" s="1"/>
  <c r="O16" i="24"/>
  <c r="AO574" i="7"/>
  <c r="O16" i="28" s="1"/>
  <c r="W578" i="7"/>
  <c r="O16" i="25" s="1"/>
  <c r="AO189" i="7"/>
  <c r="H16" i="28" s="1"/>
  <c r="H16" i="9"/>
  <c r="W193" i="7"/>
  <c r="H16" i="25" s="1"/>
  <c r="Y471" i="7"/>
  <c r="M16" i="27" s="1"/>
  <c r="W471" i="7"/>
  <c r="M16" i="25" s="1"/>
  <c r="AK595" i="7"/>
  <c r="AR594" i="7"/>
  <c r="AI595" i="7"/>
  <c r="AC535" i="7"/>
  <c r="Q524" i="7" s="1"/>
  <c r="AQ524" i="7"/>
  <c r="AB535" i="7"/>
  <c r="P524" i="7" s="1"/>
  <c r="AK487" i="7"/>
  <c r="AI487" i="7"/>
  <c r="AR487" i="7"/>
  <c r="AE481" i="7"/>
  <c r="S470" i="7" s="1"/>
  <c r="AR210" i="7"/>
  <c r="AI210" i="7"/>
  <c r="AB154" i="7"/>
  <c r="P137" i="7" s="1"/>
  <c r="AQ153" i="7"/>
  <c r="AE596" i="7" l="1"/>
  <c r="AK596" i="7" s="1"/>
  <c r="AK588" i="7"/>
  <c r="AO520" i="7"/>
  <c r="N15" i="9"/>
  <c r="N17" i="9" s="1"/>
  <c r="W524" i="7"/>
  <c r="N15" i="25" s="1"/>
  <c r="N17" i="25" s="1"/>
  <c r="AN520" i="7"/>
  <c r="V524" i="7"/>
  <c r="Y470" i="7"/>
  <c r="AO466" i="7"/>
  <c r="W470" i="7"/>
  <c r="M15" i="25" s="1"/>
  <c r="M17" i="25" s="1"/>
  <c r="V137" i="7"/>
  <c r="AN133" i="7"/>
  <c r="AH535" i="7"/>
  <c r="AQ535" i="7"/>
  <c r="AB542" i="7"/>
  <c r="AC542" i="7"/>
  <c r="AR535" i="7"/>
  <c r="AI535" i="7"/>
  <c r="AK481" i="7"/>
  <c r="AR480" i="7"/>
  <c r="AI481" i="7"/>
  <c r="AE488" i="7"/>
  <c r="AH154" i="7"/>
  <c r="AQ154" i="7"/>
  <c r="AC13" i="7"/>
  <c r="AB13" i="7"/>
  <c r="AH542" i="7" l="1"/>
  <c r="AQ543" i="7"/>
  <c r="AI542" i="7"/>
  <c r="AR543" i="7"/>
  <c r="AI488" i="7"/>
  <c r="AK488" i="7"/>
  <c r="AR488" i="7"/>
  <c r="AC359" i="7"/>
  <c r="AC372" i="7" s="1"/>
  <c r="Q361" i="7" s="1"/>
  <c r="K15" i="9" l="1"/>
  <c r="AO357" i="7"/>
  <c r="W361" i="7"/>
  <c r="K15" i="25" s="1"/>
  <c r="AI372" i="7"/>
  <c r="AR372" i="7"/>
  <c r="S244" i="7"/>
  <c r="I10" i="24" s="1"/>
  <c r="S243" i="7"/>
  <c r="I9" i="24" s="1"/>
  <c r="I33" i="24"/>
  <c r="I25" i="24"/>
  <c r="S269" i="7"/>
  <c r="I36" i="24" s="1"/>
  <c r="Q36" i="24" s="1"/>
  <c r="I39" i="24"/>
  <c r="I30" i="24"/>
  <c r="I31" i="24"/>
  <c r="I32" i="24"/>
  <c r="S262" i="7"/>
  <c r="I29" i="24" s="1"/>
  <c r="S261" i="7"/>
  <c r="I28" i="24" s="1"/>
  <c r="S247" i="7"/>
  <c r="I13" i="24" s="1"/>
  <c r="Q13" i="24" s="1"/>
  <c r="I23" i="24"/>
  <c r="S275" i="7"/>
  <c r="S274" i="7" s="1"/>
  <c r="I14" i="24"/>
  <c r="H14" i="24"/>
  <c r="E14" i="24"/>
  <c r="S196" i="7"/>
  <c r="H20" i="24" s="1"/>
  <c r="S187" i="7"/>
  <c r="H10" i="24" s="1"/>
  <c r="S186" i="7"/>
  <c r="H9" i="24" s="1"/>
  <c r="H30" i="24"/>
  <c r="H39" i="24"/>
  <c r="AE195" i="7"/>
  <c r="AE203" i="7" s="1"/>
  <c r="S192" i="7" s="1"/>
  <c r="Y192" i="7" s="1"/>
  <c r="H31" i="24"/>
  <c r="S222" i="7"/>
  <c r="H25" i="24"/>
  <c r="AE224" i="7"/>
  <c r="H29" i="24"/>
  <c r="S159" i="7"/>
  <c r="G39" i="24" s="1"/>
  <c r="G30" i="24"/>
  <c r="AE131" i="7"/>
  <c r="S164" i="7"/>
  <c r="S153" i="7"/>
  <c r="G33" i="24" s="1"/>
  <c r="AE141" i="7"/>
  <c r="AE154" i="7"/>
  <c r="AE143" i="7"/>
  <c r="G25" i="24"/>
  <c r="S157" i="7"/>
  <c r="G37" i="24" s="1"/>
  <c r="Q37" i="24" s="1"/>
  <c r="S162" i="7"/>
  <c r="AE138" i="7"/>
  <c r="AE140" i="7"/>
  <c r="S72" i="7"/>
  <c r="F10" i="24" s="1"/>
  <c r="S71" i="7"/>
  <c r="F9" i="24" s="1"/>
  <c r="F39" i="24"/>
  <c r="F30" i="24"/>
  <c r="F14" i="24"/>
  <c r="F33" i="24"/>
  <c r="F31" i="24"/>
  <c r="F32" i="24"/>
  <c r="F29" i="24"/>
  <c r="S85" i="7"/>
  <c r="F24" i="24" s="1"/>
  <c r="Q24" i="24" s="1"/>
  <c r="AE104" i="7"/>
  <c r="AE84" i="7"/>
  <c r="E31" i="24"/>
  <c r="Q31" i="24" s="1"/>
  <c r="S33" i="7"/>
  <c r="E30" i="24" s="1"/>
  <c r="E32" i="24"/>
  <c r="E39" i="24"/>
  <c r="AE22" i="7"/>
  <c r="E25" i="24"/>
  <c r="AE24" i="7"/>
  <c r="AE25" i="7"/>
  <c r="AE34" i="7"/>
  <c r="AE21" i="7"/>
  <c r="AE17" i="7"/>
  <c r="P377" i="7"/>
  <c r="Q605" i="7"/>
  <c r="Q594" i="7"/>
  <c r="AC588" i="7"/>
  <c r="Q577" i="7" s="1"/>
  <c r="AC379" i="7"/>
  <c r="Q362" i="7" s="1"/>
  <c r="Q253" i="7"/>
  <c r="AC275" i="7"/>
  <c r="Q219" i="7"/>
  <c r="P219" i="7"/>
  <c r="Q140" i="7"/>
  <c r="AC147" i="7"/>
  <c r="P91" i="7"/>
  <c r="P33" i="7"/>
  <c r="E127" i="14"/>
  <c r="E129" i="14" s="1"/>
  <c r="F127" i="14"/>
  <c r="F129" i="14" s="1"/>
  <c r="P31" i="7"/>
  <c r="Q31" i="7"/>
  <c r="Q42" i="7"/>
  <c r="Q28" i="7"/>
  <c r="Q14" i="24" l="1"/>
  <c r="Q25" i="24"/>
  <c r="Q33" i="24"/>
  <c r="Q29" i="24"/>
  <c r="Q32" i="24"/>
  <c r="Q39" i="24"/>
  <c r="Q30" i="24"/>
  <c r="AR154" i="7"/>
  <c r="S137" i="7"/>
  <c r="K16" i="9"/>
  <c r="Q16" i="9" s="1"/>
  <c r="AO358" i="7"/>
  <c r="K16" i="28" s="1"/>
  <c r="W362" i="7"/>
  <c r="K16" i="25" s="1"/>
  <c r="K17" i="25" s="1"/>
  <c r="AC155" i="7"/>
  <c r="Q136" i="7"/>
  <c r="H240" i="14"/>
  <c r="H242" i="14" s="1"/>
  <c r="O15" i="9"/>
  <c r="O17" i="9" s="1"/>
  <c r="W577" i="7"/>
  <c r="O15" i="25" s="1"/>
  <c r="O17" i="25" s="1"/>
  <c r="AO573" i="7"/>
  <c r="AI588" i="7"/>
  <c r="AC596" i="7"/>
  <c r="AR587" i="7"/>
  <c r="AR379" i="7"/>
  <c r="AI379" i="7"/>
  <c r="AC380" i="7"/>
  <c r="AK203" i="7"/>
  <c r="AE211" i="7"/>
  <c r="AK211" i="7" s="1"/>
  <c r="AK154" i="7"/>
  <c r="AI154" i="7"/>
  <c r="AE147" i="7"/>
  <c r="AE88" i="7"/>
  <c r="AE30" i="7"/>
  <c r="S19" i="7" s="1"/>
  <c r="AO19" i="7" s="1"/>
  <c r="AK34" i="7"/>
  <c r="AE37" i="7"/>
  <c r="S20" i="7" s="1"/>
  <c r="AI34" i="7"/>
  <c r="H127" i="14"/>
  <c r="H129" i="14" s="1"/>
  <c r="K17" i="9" l="1"/>
  <c r="R16" i="9"/>
  <c r="AI147" i="7"/>
  <c r="S136" i="7"/>
  <c r="Y136" i="7" s="1"/>
  <c r="E16" i="24"/>
  <c r="Y20" i="7"/>
  <c r="E16" i="27" s="1"/>
  <c r="W20" i="7"/>
  <c r="E16" i="25" s="1"/>
  <c r="AO20" i="7"/>
  <c r="E16" i="28" s="1"/>
  <c r="G16" i="24"/>
  <c r="Y137" i="7"/>
  <c r="G16" i="27" s="1"/>
  <c r="AO133" i="7"/>
  <c r="G16" i="28" s="1"/>
  <c r="W137" i="7"/>
  <c r="G16" i="25" s="1"/>
  <c r="G15" i="9"/>
  <c r="G17" i="9" s="1"/>
  <c r="AR88" i="7"/>
  <c r="S77" i="7"/>
  <c r="AR595" i="7"/>
  <c r="AI596" i="7"/>
  <c r="AR380" i="7"/>
  <c r="AI380" i="7"/>
  <c r="AK147" i="7"/>
  <c r="AE155" i="7"/>
  <c r="AR147" i="7"/>
  <c r="AI88" i="7"/>
  <c r="AK88" i="7"/>
  <c r="AE96" i="7"/>
  <c r="AK37" i="7"/>
  <c r="AI37" i="7"/>
  <c r="AR37" i="7"/>
  <c r="AK30" i="7"/>
  <c r="AE38" i="7"/>
  <c r="AR30" i="7"/>
  <c r="AI30" i="7"/>
  <c r="AC99" i="7"/>
  <c r="AC103" i="7" s="1"/>
  <c r="Q79" i="7" s="1"/>
  <c r="AC43" i="7"/>
  <c r="AC45" i="7" s="1"/>
  <c r="AI45" i="7" s="1"/>
  <c r="AB43" i="7"/>
  <c r="AB45" i="7" s="1"/>
  <c r="Q187" i="7"/>
  <c r="P187" i="7"/>
  <c r="P186" i="7"/>
  <c r="Q186" i="7"/>
  <c r="Q220" i="7"/>
  <c r="P220" i="7"/>
  <c r="AC221" i="7"/>
  <c r="AB221" i="7"/>
  <c r="Q16" i="24" l="1"/>
  <c r="R16" i="24" s="1"/>
  <c r="Q16" i="25"/>
  <c r="Q16" i="28"/>
  <c r="Q16" i="27"/>
  <c r="AO132" i="7"/>
  <c r="W136" i="7"/>
  <c r="G15" i="25" s="1"/>
  <c r="G17" i="25" s="1"/>
  <c r="AO73" i="7"/>
  <c r="Y77" i="7"/>
  <c r="W77" i="7"/>
  <c r="F15" i="25" s="1"/>
  <c r="F17" i="25" s="1"/>
  <c r="F15" i="24"/>
  <c r="F17" i="24" s="1"/>
  <c r="AK155" i="7"/>
  <c r="AR155" i="7"/>
  <c r="AI155" i="7"/>
  <c r="AR96" i="7"/>
  <c r="AK96" i="7"/>
  <c r="AI96" i="7"/>
  <c r="AK38" i="7"/>
  <c r="AR38" i="7"/>
  <c r="AI38" i="7"/>
  <c r="AB210" i="7"/>
  <c r="P193" i="7" s="1"/>
  <c r="Q215" i="7"/>
  <c r="P215" i="7"/>
  <c r="AC203" i="7"/>
  <c r="Q192" i="7" s="1"/>
  <c r="AC186" i="7"/>
  <c r="AB186" i="7"/>
  <c r="AC224" i="7"/>
  <c r="AB224" i="7"/>
  <c r="Q72" i="7"/>
  <c r="P72" i="7"/>
  <c r="P86" i="7"/>
  <c r="Q96" i="7"/>
  <c r="P96" i="7"/>
  <c r="AB99" i="7"/>
  <c r="AB98" i="7"/>
  <c r="AH98" i="7" s="1"/>
  <c r="P90" i="7"/>
  <c r="P107" i="7"/>
  <c r="P88" i="7"/>
  <c r="Q88" i="7"/>
  <c r="Q102" i="7"/>
  <c r="AB103" i="7" l="1"/>
  <c r="P79" i="7" s="1"/>
  <c r="R16" i="27"/>
  <c r="R16" i="28"/>
  <c r="R16" i="25"/>
  <c r="H15" i="9"/>
  <c r="H17" i="9" s="1"/>
  <c r="W192" i="7"/>
  <c r="H15" i="25" s="1"/>
  <c r="H17" i="25" s="1"/>
  <c r="AO188" i="7"/>
  <c r="V193" i="7"/>
  <c r="AN189" i="7"/>
  <c r="AQ210" i="7"/>
  <c r="AH210" i="7"/>
  <c r="AQ197" i="7"/>
  <c r="AB203" i="7"/>
  <c r="P192" i="7" s="1"/>
  <c r="AC211" i="7"/>
  <c r="AI203" i="7"/>
  <c r="AR203" i="7"/>
  <c r="AN188" i="7" l="1"/>
  <c r="V192" i="7"/>
  <c r="AR211" i="7"/>
  <c r="AI211" i="7"/>
  <c r="AB211" i="7"/>
  <c r="AH203" i="7"/>
  <c r="AQ203" i="7"/>
  <c r="S130" i="7"/>
  <c r="G9" i="24" s="1"/>
  <c r="S131" i="7"/>
  <c r="G10" i="24" s="1"/>
  <c r="AE167" i="7"/>
  <c r="AQ211" i="7" l="1"/>
  <c r="AH211" i="7"/>
  <c r="S23" i="7"/>
  <c r="E20" i="24" s="1"/>
  <c r="Q20" i="24" s="1"/>
  <c r="S14" i="7"/>
  <c r="E10" i="24" s="1"/>
  <c r="Q10" i="24" s="1"/>
  <c r="S13" i="7"/>
  <c r="E9" i="24" s="1"/>
  <c r="Q9" i="24" s="1"/>
  <c r="S49" i="7"/>
  <c r="E28" i="24"/>
  <c r="Q28" i="24" s="1"/>
  <c r="S26" i="7"/>
  <c r="E23" i="24" s="1"/>
  <c r="Q23" i="24" s="1"/>
  <c r="AE55" i="7"/>
  <c r="P581" i="7" l="1"/>
  <c r="P572" i="7"/>
  <c r="P571" i="7"/>
  <c r="P605" i="7"/>
  <c r="P594" i="7"/>
  <c r="AB588" i="7"/>
  <c r="P577" i="7" s="1"/>
  <c r="P356" i="7"/>
  <c r="P355" i="7"/>
  <c r="AB383" i="7"/>
  <c r="P378" i="7"/>
  <c r="P382" i="7"/>
  <c r="P370" i="7"/>
  <c r="P387" i="7"/>
  <c r="P384" i="7"/>
  <c r="P375" i="7"/>
  <c r="AB379" i="7"/>
  <c r="P362" i="7" s="1"/>
  <c r="AB392" i="7"/>
  <c r="AB359" i="7"/>
  <c r="P244" i="7"/>
  <c r="P243" i="7"/>
  <c r="P273" i="7"/>
  <c r="P253" i="7"/>
  <c r="AB276" i="7"/>
  <c r="AB275" i="7"/>
  <c r="P276" i="7"/>
  <c r="P222" i="7"/>
  <c r="P162" i="7"/>
  <c r="Q135" i="7"/>
  <c r="P140" i="7"/>
  <c r="P130" i="7"/>
  <c r="P150" i="7"/>
  <c r="P145" i="7"/>
  <c r="P135" i="7"/>
  <c r="P149" i="7"/>
  <c r="AB134" i="7"/>
  <c r="P131" i="7"/>
  <c r="P143" i="7"/>
  <c r="P14" i="7"/>
  <c r="P13" i="7"/>
  <c r="AN13" i="7" s="1"/>
  <c r="P37" i="7"/>
  <c r="P42" i="7"/>
  <c r="E686" i="14"/>
  <c r="E688" i="14" s="1"/>
  <c r="V362" i="7" l="1"/>
  <c r="AN358" i="7"/>
  <c r="AN573" i="7"/>
  <c r="V577" i="7"/>
  <c r="AH588" i="7"/>
  <c r="AB596" i="7"/>
  <c r="AQ587" i="7"/>
  <c r="AB372" i="7"/>
  <c r="P361" i="7" s="1"/>
  <c r="AQ359" i="7"/>
  <c r="AQ379" i="7"/>
  <c r="AH379" i="7"/>
  <c r="AB147" i="7"/>
  <c r="AQ134" i="7"/>
  <c r="H465" i="29"/>
  <c r="H468" i="29" s="1"/>
  <c r="H684" i="29"/>
  <c r="H686" i="29" s="1"/>
  <c r="H688" i="29" s="1"/>
  <c r="H796" i="29" l="1"/>
  <c r="H797" i="29" s="1"/>
  <c r="H855" i="29"/>
  <c r="H470" i="29"/>
  <c r="H500" i="29"/>
  <c r="AN357" i="7"/>
  <c r="V361" i="7"/>
  <c r="AB155" i="7"/>
  <c r="AH155" i="7" s="1"/>
  <c r="P136" i="7"/>
  <c r="AH596" i="7"/>
  <c r="AQ595" i="7"/>
  <c r="AB380" i="7"/>
  <c r="AH372" i="7"/>
  <c r="AQ372" i="7"/>
  <c r="AH147" i="7"/>
  <c r="AQ147" i="7"/>
  <c r="Q581" i="7"/>
  <c r="H502" i="29" l="1"/>
  <c r="AQ155" i="7"/>
  <c r="V136" i="7"/>
  <c r="AN132" i="7"/>
  <c r="AQ380" i="7"/>
  <c r="AH380" i="7"/>
  <c r="Q571" i="7"/>
  <c r="Q572" i="7"/>
  <c r="F686" i="14"/>
  <c r="F688" i="14" s="1"/>
  <c r="G686" i="14"/>
  <c r="E469" i="14"/>
  <c r="F469" i="14"/>
  <c r="H469" i="14"/>
  <c r="AJ218" i="7"/>
  <c r="AH218" i="7"/>
  <c r="Q356" i="7"/>
  <c r="H471" i="14" l="1"/>
  <c r="H800" i="14"/>
  <c r="J801" i="14" s="1"/>
  <c r="F471" i="14"/>
  <c r="F800" i="14"/>
  <c r="J798" i="14" s="1"/>
  <c r="G688" i="14"/>
  <c r="G800" i="14"/>
  <c r="J799" i="14" s="1"/>
  <c r="E471" i="14"/>
  <c r="E800" i="14"/>
  <c r="J797" i="14" s="1"/>
  <c r="H187" i="14"/>
  <c r="H688" i="14"/>
  <c r="E801" i="14" l="1"/>
  <c r="P38" i="7"/>
  <c r="P28" i="7"/>
  <c r="H74" i="14" l="1"/>
  <c r="H404" i="14" l="1"/>
  <c r="J405" i="14" s="1"/>
  <c r="H859" i="14"/>
  <c r="J860" i="14" s="1"/>
  <c r="I75" i="14"/>
  <c r="H76" i="14"/>
  <c r="Q13" i="7"/>
  <c r="AO13" i="7" s="1"/>
  <c r="AC277" i="7" l="1"/>
  <c r="Q130" i="7"/>
  <c r="Q355" i="7"/>
  <c r="Q378" i="7"/>
  <c r="Q387" i="7"/>
  <c r="Q222" i="7"/>
  <c r="Q149" i="7"/>
  <c r="Q14" i="7"/>
  <c r="G859" i="14"/>
  <c r="J858" i="14" s="1"/>
  <c r="G187" i="14" l="1"/>
  <c r="G404" i="14"/>
  <c r="J403" i="14" s="1"/>
  <c r="AC392" i="7"/>
  <c r="I470" i="14"/>
  <c r="Q244" i="7"/>
  <c r="Q243" i="7"/>
  <c r="I579" i="14" l="1"/>
  <c r="H146" i="14" l="1"/>
  <c r="E92" i="14"/>
  <c r="F92" i="14"/>
  <c r="G92" i="14"/>
  <c r="I93" i="14"/>
  <c r="G94" i="14" l="1"/>
  <c r="F94" i="14"/>
  <c r="E94" i="14"/>
  <c r="I147" i="14"/>
  <c r="H148" i="14"/>
  <c r="U602" i="7" l="1"/>
  <c r="O41" i="26" s="1"/>
  <c r="T602" i="7"/>
  <c r="S602" i="7"/>
  <c r="O41" i="24" s="1"/>
  <c r="R602" i="7"/>
  <c r="P602" i="7"/>
  <c r="Y606" i="7"/>
  <c r="X606" i="7"/>
  <c r="W606" i="7"/>
  <c r="V606" i="7"/>
  <c r="P549" i="7"/>
  <c r="Y554" i="7"/>
  <c r="X554" i="7"/>
  <c r="W554" i="7"/>
  <c r="V554" i="7"/>
  <c r="Y553" i="7"/>
  <c r="X553" i="7"/>
  <c r="W553" i="7"/>
  <c r="V553" i="7"/>
  <c r="Y552" i="7"/>
  <c r="X552" i="7"/>
  <c r="W552" i="7"/>
  <c r="V552" i="7"/>
  <c r="Y551" i="7"/>
  <c r="X551" i="7"/>
  <c r="W551" i="7"/>
  <c r="V551" i="7"/>
  <c r="Y550" i="7"/>
  <c r="X550" i="7"/>
  <c r="V550" i="7"/>
  <c r="Q549" i="7"/>
  <c r="U549" i="7"/>
  <c r="N41" i="26" s="1"/>
  <c r="T549" i="7"/>
  <c r="S549" i="7"/>
  <c r="N41" i="24" s="1"/>
  <c r="R549" i="7"/>
  <c r="U495" i="7"/>
  <c r="M41" i="26" s="1"/>
  <c r="T495" i="7"/>
  <c r="S495" i="7"/>
  <c r="M41" i="24" s="1"/>
  <c r="R495" i="7"/>
  <c r="P495" i="7"/>
  <c r="Y499" i="7"/>
  <c r="X499" i="7"/>
  <c r="W499" i="7"/>
  <c r="V499" i="7"/>
  <c r="U442" i="7"/>
  <c r="L41" i="26" s="1"/>
  <c r="T442" i="7"/>
  <c r="S442" i="7"/>
  <c r="L41" i="24" s="1"/>
  <c r="R442" i="7"/>
  <c r="P442" i="7"/>
  <c r="Y446" i="7"/>
  <c r="X446" i="7"/>
  <c r="W446" i="7"/>
  <c r="V446" i="7"/>
  <c r="P217" i="7"/>
  <c r="P386" i="7"/>
  <c r="Q386" i="7"/>
  <c r="Y391" i="7"/>
  <c r="X391" i="7"/>
  <c r="V391" i="7"/>
  <c r="W391" i="7"/>
  <c r="Y390" i="7"/>
  <c r="X390" i="7"/>
  <c r="V390" i="7"/>
  <c r="Y389" i="7"/>
  <c r="X389" i="7"/>
  <c r="W389" i="7"/>
  <c r="V389" i="7"/>
  <c r="Y388" i="7"/>
  <c r="X388" i="7"/>
  <c r="W388" i="7"/>
  <c r="V388" i="7"/>
  <c r="Y387" i="7"/>
  <c r="X387" i="7"/>
  <c r="W387" i="7"/>
  <c r="V387" i="7"/>
  <c r="U386" i="7"/>
  <c r="K41" i="26" s="1"/>
  <c r="T386" i="7"/>
  <c r="S386" i="7"/>
  <c r="K41" i="24" s="1"/>
  <c r="R386" i="7"/>
  <c r="U274" i="7"/>
  <c r="I41" i="26" s="1"/>
  <c r="T274" i="7"/>
  <c r="I41" i="24"/>
  <c r="P274" i="7"/>
  <c r="Y278" i="7"/>
  <c r="X278" i="7"/>
  <c r="V278" i="7"/>
  <c r="W278" i="7"/>
  <c r="W275" i="7"/>
  <c r="V275" i="7"/>
  <c r="X275" i="7"/>
  <c r="Y275" i="7"/>
  <c r="W276" i="7"/>
  <c r="V276" i="7"/>
  <c r="X276" i="7"/>
  <c r="Y276" i="7"/>
  <c r="V277" i="7"/>
  <c r="W277" i="7"/>
  <c r="X277" i="7"/>
  <c r="Y277" i="7"/>
  <c r="W279" i="7"/>
  <c r="V279" i="7"/>
  <c r="X279" i="7"/>
  <c r="Y279" i="7"/>
  <c r="W443" i="7"/>
  <c r="V443" i="7"/>
  <c r="X443" i="7"/>
  <c r="Y443" i="7"/>
  <c r="V444" i="7"/>
  <c r="W444" i="7"/>
  <c r="X444" i="7"/>
  <c r="Y444" i="7"/>
  <c r="V445" i="7"/>
  <c r="W445" i="7"/>
  <c r="X445" i="7"/>
  <c r="Y445" i="7"/>
  <c r="W447" i="7"/>
  <c r="V447" i="7"/>
  <c r="X447" i="7"/>
  <c r="Y447" i="7"/>
  <c r="W496" i="7"/>
  <c r="V496" i="7"/>
  <c r="X496" i="7"/>
  <c r="Y496" i="7"/>
  <c r="V497" i="7"/>
  <c r="W497" i="7"/>
  <c r="X497" i="7"/>
  <c r="Y497" i="7"/>
  <c r="W498" i="7"/>
  <c r="V498" i="7"/>
  <c r="X498" i="7"/>
  <c r="Y498" i="7"/>
  <c r="W500" i="7"/>
  <c r="V500" i="7"/>
  <c r="X500" i="7"/>
  <c r="Y500" i="7"/>
  <c r="W603" i="7"/>
  <c r="V603" i="7"/>
  <c r="X603" i="7"/>
  <c r="Y603" i="7"/>
  <c r="W604" i="7"/>
  <c r="V604" i="7"/>
  <c r="X604" i="7"/>
  <c r="Y604" i="7"/>
  <c r="V605" i="7"/>
  <c r="W605" i="7"/>
  <c r="X605" i="7"/>
  <c r="Y605" i="7"/>
  <c r="V607" i="7"/>
  <c r="W607" i="7"/>
  <c r="X607" i="7"/>
  <c r="Y607" i="7"/>
  <c r="U161" i="7"/>
  <c r="G41" i="26" s="1"/>
  <c r="T161" i="7"/>
  <c r="S161" i="7"/>
  <c r="G41" i="24" s="1"/>
  <c r="R161" i="7"/>
  <c r="U102" i="7"/>
  <c r="F41" i="26" s="1"/>
  <c r="T102" i="7"/>
  <c r="S102" i="7"/>
  <c r="F41" i="24" s="1"/>
  <c r="R102" i="7"/>
  <c r="U44" i="7"/>
  <c r="E41" i="26" s="1"/>
  <c r="T44" i="7"/>
  <c r="S44" i="7"/>
  <c r="E41" i="24" s="1"/>
  <c r="R44" i="7"/>
  <c r="P44" i="7"/>
  <c r="Y48" i="7"/>
  <c r="X48" i="7"/>
  <c r="V48" i="7"/>
  <c r="W48" i="7"/>
  <c r="Y106" i="7"/>
  <c r="X106" i="7"/>
  <c r="V106" i="7"/>
  <c r="W106" i="7"/>
  <c r="Y165" i="7"/>
  <c r="X165" i="7"/>
  <c r="V165" i="7"/>
  <c r="W165" i="7"/>
  <c r="Y221" i="7"/>
  <c r="X221" i="7"/>
  <c r="V221" i="7"/>
  <c r="U217" i="7"/>
  <c r="H41" i="26" s="1"/>
  <c r="T217" i="7"/>
  <c r="S217" i="7"/>
  <c r="H41" i="24" s="1"/>
  <c r="R217" i="7"/>
  <c r="W221" i="7"/>
  <c r="Q41" i="24" l="1"/>
  <c r="Q41" i="26"/>
  <c r="Y602" i="7"/>
  <c r="O41" i="27" s="1"/>
  <c r="V274" i="7"/>
  <c r="Y495" i="7"/>
  <c r="M41" i="27" s="1"/>
  <c r="W549" i="7"/>
  <c r="N41" i="25" s="1"/>
  <c r="X549" i="7"/>
  <c r="W386" i="7"/>
  <c r="K41" i="25" s="1"/>
  <c r="Q217" i="7"/>
  <c r="V217" i="7"/>
  <c r="Y549" i="7"/>
  <c r="N41" i="27" s="1"/>
  <c r="Q602" i="7"/>
  <c r="W602" i="7" s="1"/>
  <c r="O41" i="25" s="1"/>
  <c r="Q495" i="7"/>
  <c r="W495" i="7" s="1"/>
  <c r="M41" i="25" s="1"/>
  <c r="V495" i="7"/>
  <c r="X386" i="7"/>
  <c r="Q274" i="7"/>
  <c r="W274" i="7" s="1"/>
  <c r="I41" i="25" s="1"/>
  <c r="Q442" i="7"/>
  <c r="W442" i="7" s="1"/>
  <c r="L41" i="25" s="1"/>
  <c r="V602" i="7"/>
  <c r="V442" i="7"/>
  <c r="Q44" i="7"/>
  <c r="X602" i="7"/>
  <c r="V386" i="7"/>
  <c r="Y386" i="7"/>
  <c r="K41" i="27" s="1"/>
  <c r="V549" i="7"/>
  <c r="W550" i="7"/>
  <c r="X495" i="7"/>
  <c r="Y442" i="7"/>
  <c r="L41" i="27" s="1"/>
  <c r="X442" i="7"/>
  <c r="W390" i="7"/>
  <c r="Y274" i="7"/>
  <c r="I41" i="27" s="1"/>
  <c r="X274" i="7"/>
  <c r="O11" i="9" l="1"/>
  <c r="O13" i="9"/>
  <c r="O20" i="9"/>
  <c r="O23" i="9"/>
  <c r="O24" i="9"/>
  <c r="O25" i="9"/>
  <c r="O26" i="9"/>
  <c r="O27" i="9"/>
  <c r="O28" i="9"/>
  <c r="O29" i="9"/>
  <c r="O32" i="9"/>
  <c r="O34" i="9"/>
  <c r="O36" i="9"/>
  <c r="O37" i="9"/>
  <c r="O38" i="9"/>
  <c r="O40" i="9"/>
  <c r="O10" i="9"/>
  <c r="O9" i="9"/>
  <c r="O33" i="9"/>
  <c r="O35" i="9"/>
  <c r="O39" i="9"/>
  <c r="O31" i="9"/>
  <c r="O30" i="9"/>
  <c r="O14" i="9"/>
  <c r="N11" i="9"/>
  <c r="N13" i="9"/>
  <c r="N14" i="9"/>
  <c r="N20" i="9"/>
  <c r="N23" i="9"/>
  <c r="N24" i="9"/>
  <c r="N26" i="9"/>
  <c r="N27" i="9"/>
  <c r="N29" i="9"/>
  <c r="N31" i="9"/>
  <c r="N32" i="9"/>
  <c r="N34" i="9"/>
  <c r="N35" i="9"/>
  <c r="N37" i="9"/>
  <c r="N38" i="9"/>
  <c r="N40" i="9"/>
  <c r="N10" i="9"/>
  <c r="N9" i="9"/>
  <c r="N33" i="9"/>
  <c r="N25" i="9"/>
  <c r="N36" i="9"/>
  <c r="N30" i="9"/>
  <c r="N28" i="9"/>
  <c r="N39" i="9"/>
  <c r="M13" i="9"/>
  <c r="M24" i="9"/>
  <c r="M26" i="9"/>
  <c r="M27" i="9"/>
  <c r="M28" i="9"/>
  <c r="M34" i="9"/>
  <c r="M35" i="9"/>
  <c r="M36" i="9"/>
  <c r="M37" i="9"/>
  <c r="M38" i="9"/>
  <c r="M40" i="9"/>
  <c r="M20" i="9"/>
  <c r="M10" i="9"/>
  <c r="M9" i="9"/>
  <c r="M33" i="9"/>
  <c r="M11" i="9"/>
  <c r="M31" i="9"/>
  <c r="M39" i="9"/>
  <c r="M30" i="9"/>
  <c r="M25" i="9"/>
  <c r="M14" i="9"/>
  <c r="M29" i="9"/>
  <c r="M32" i="9"/>
  <c r="M23" i="9"/>
  <c r="L14" i="9"/>
  <c r="L20" i="9"/>
  <c r="L23" i="9"/>
  <c r="L26" i="9"/>
  <c r="L27" i="9"/>
  <c r="L28" i="9"/>
  <c r="L34" i="9"/>
  <c r="L35" i="9"/>
  <c r="L36" i="9"/>
  <c r="L37" i="9"/>
  <c r="L38" i="9"/>
  <c r="L40" i="9"/>
  <c r="L10" i="9"/>
  <c r="L9" i="9"/>
  <c r="L33" i="9"/>
  <c r="L30" i="9"/>
  <c r="L13" i="9"/>
  <c r="L39" i="9"/>
  <c r="L11" i="9"/>
  <c r="L29" i="9"/>
  <c r="L32" i="9"/>
  <c r="L25" i="9"/>
  <c r="L31" i="9"/>
  <c r="L24" i="9"/>
  <c r="AG455" i="7"/>
  <c r="U456" i="7"/>
  <c r="U510" i="7"/>
  <c r="AA509" i="7"/>
  <c r="AG401" i="7"/>
  <c r="U403" i="7"/>
  <c r="K11" i="9"/>
  <c r="K13" i="9"/>
  <c r="K14" i="9"/>
  <c r="K20" i="9"/>
  <c r="K23" i="9"/>
  <c r="K24" i="9"/>
  <c r="K26" i="9"/>
  <c r="K27" i="9"/>
  <c r="K29" i="9"/>
  <c r="K31" i="9"/>
  <c r="K34" i="9"/>
  <c r="K35" i="9"/>
  <c r="K36" i="9"/>
  <c r="K38" i="9"/>
  <c r="K40" i="9"/>
  <c r="K10" i="9"/>
  <c r="K9" i="9"/>
  <c r="K33" i="9"/>
  <c r="K37" i="9"/>
  <c r="K25" i="9"/>
  <c r="K30" i="9"/>
  <c r="K39" i="9"/>
  <c r="K32" i="9"/>
  <c r="K28" i="9"/>
  <c r="AG345" i="7"/>
  <c r="AA345" i="7"/>
  <c r="O347" i="7"/>
  <c r="I13" i="9"/>
  <c r="I23" i="9"/>
  <c r="I24" i="9"/>
  <c r="I26" i="9"/>
  <c r="I27" i="9"/>
  <c r="I28" i="9"/>
  <c r="I34" i="9"/>
  <c r="I35" i="9"/>
  <c r="I36" i="9"/>
  <c r="I37" i="9"/>
  <c r="I38" i="9"/>
  <c r="I10" i="9"/>
  <c r="I9" i="9"/>
  <c r="I31" i="9"/>
  <c r="I33" i="9"/>
  <c r="I40" i="9"/>
  <c r="I20" i="9"/>
  <c r="I11" i="9"/>
  <c r="I39" i="9"/>
  <c r="I32" i="9"/>
  <c r="I25" i="9"/>
  <c r="I29" i="9"/>
  <c r="I30" i="9"/>
  <c r="I14" i="9"/>
  <c r="AA233" i="7"/>
  <c r="O235" i="7"/>
  <c r="H13" i="9"/>
  <c r="H14" i="9"/>
  <c r="H20" i="9"/>
  <c r="H23" i="9"/>
  <c r="H24" i="9"/>
  <c r="H26" i="9"/>
  <c r="H28" i="9"/>
  <c r="H31" i="9"/>
  <c r="H34" i="9"/>
  <c r="H36" i="9"/>
  <c r="H37" i="9"/>
  <c r="H38" i="9"/>
  <c r="H39" i="9"/>
  <c r="H40" i="9"/>
  <c r="H9" i="9"/>
  <c r="H10" i="9"/>
  <c r="H30" i="9"/>
  <c r="H33" i="9"/>
  <c r="H35" i="9"/>
  <c r="H25" i="9"/>
  <c r="H29" i="9"/>
  <c r="H32" i="9"/>
  <c r="H11" i="9"/>
  <c r="H27" i="9"/>
  <c r="P161" i="7"/>
  <c r="P102" i="7" l="1"/>
  <c r="G13" i="9"/>
  <c r="G24" i="9"/>
  <c r="G26" i="9"/>
  <c r="G27" i="9"/>
  <c r="G28" i="9"/>
  <c r="G33" i="9"/>
  <c r="G34" i="9"/>
  <c r="G35" i="9"/>
  <c r="G36" i="9"/>
  <c r="G37" i="9"/>
  <c r="G38" i="9"/>
  <c r="G40" i="9"/>
  <c r="G30" i="9"/>
  <c r="G20" i="9"/>
  <c r="G9" i="9"/>
  <c r="G39" i="9"/>
  <c r="G25" i="9"/>
  <c r="G14" i="9"/>
  <c r="Q161" i="7"/>
  <c r="G29" i="9"/>
  <c r="G11" i="9"/>
  <c r="G31" i="9"/>
  <c r="G32" i="9"/>
  <c r="G10" i="9"/>
  <c r="G23" i="9"/>
  <c r="AA120" i="7"/>
  <c r="F11" i="9"/>
  <c r="F13" i="9"/>
  <c r="F14" i="9"/>
  <c r="F20" i="9"/>
  <c r="F23" i="9"/>
  <c r="F24" i="9"/>
  <c r="F25" i="9"/>
  <c r="F26" i="9"/>
  <c r="F27" i="9"/>
  <c r="F28" i="9"/>
  <c r="F29" i="9"/>
  <c r="F30" i="9"/>
  <c r="F32" i="9"/>
  <c r="F34" i="9"/>
  <c r="F35" i="9"/>
  <c r="F36" i="9"/>
  <c r="F37" i="9"/>
  <c r="F38" i="9"/>
  <c r="F40" i="9"/>
  <c r="F9" i="9"/>
  <c r="F10" i="9"/>
  <c r="F33" i="9"/>
  <c r="AA61" i="7"/>
  <c r="F39" i="9" l="1"/>
  <c r="F31" i="9"/>
  <c r="Q37" i="7"/>
  <c r="E34" i="9" s="1"/>
  <c r="Q34" i="9" s="1"/>
  <c r="E10" i="9"/>
  <c r="Q10" i="9" s="1"/>
  <c r="E11" i="9"/>
  <c r="Q11" i="9" s="1"/>
  <c r="E13" i="9"/>
  <c r="Q13" i="9" s="1"/>
  <c r="E14" i="9"/>
  <c r="Q14" i="9" s="1"/>
  <c r="E20" i="9"/>
  <c r="Q20" i="9" s="1"/>
  <c r="E23" i="9"/>
  <c r="Q23" i="9" s="1"/>
  <c r="E24" i="9"/>
  <c r="Q24" i="9" s="1"/>
  <c r="E26" i="9"/>
  <c r="Q26" i="9" s="1"/>
  <c r="E27" i="9"/>
  <c r="Q27" i="9" s="1"/>
  <c r="E28" i="9"/>
  <c r="Q28" i="9" s="1"/>
  <c r="E29" i="9"/>
  <c r="Q29" i="9" s="1"/>
  <c r="E31" i="9"/>
  <c r="Q31" i="9" s="1"/>
  <c r="E32" i="9"/>
  <c r="Q32" i="9" s="1"/>
  <c r="E36" i="9"/>
  <c r="Q36" i="9" s="1"/>
  <c r="E37" i="9"/>
  <c r="Q37" i="9" s="1"/>
  <c r="E38" i="9"/>
  <c r="Q38" i="9" s="1"/>
  <c r="E39" i="9"/>
  <c r="Q39" i="9" s="1"/>
  <c r="E40" i="9"/>
  <c r="Q40" i="9" s="1"/>
  <c r="E33" i="9"/>
  <c r="Q33" i="9" s="1"/>
  <c r="Q38" i="7"/>
  <c r="E35" i="9" s="1"/>
  <c r="Q35" i="9" s="1"/>
  <c r="E30" i="9"/>
  <c r="Q30" i="9" s="1"/>
  <c r="E25" i="9"/>
  <c r="Q25" i="9" s="1"/>
  <c r="AR612" i="7"/>
  <c r="AQ612" i="7"/>
  <c r="AR611" i="7"/>
  <c r="AQ611" i="7"/>
  <c r="AG614" i="7"/>
  <c r="U583" i="7" s="1"/>
  <c r="O22" i="26" s="1"/>
  <c r="AF614" i="7"/>
  <c r="T583" i="7" s="1"/>
  <c r="AE614" i="7"/>
  <c r="S583" i="7" s="1"/>
  <c r="O22" i="24" s="1"/>
  <c r="AD614" i="7"/>
  <c r="R583" i="7" s="1"/>
  <c r="AC614" i="7"/>
  <c r="Q583" i="7" s="1"/>
  <c r="O22" i="9" s="1"/>
  <c r="AB614" i="7"/>
  <c r="P583" i="7" s="1"/>
  <c r="AR610" i="7"/>
  <c r="AQ610" i="7"/>
  <c r="AK613" i="7"/>
  <c r="AJ613" i="7"/>
  <c r="AI613" i="7"/>
  <c r="AH613" i="7"/>
  <c r="AK612" i="7"/>
  <c r="AJ612" i="7"/>
  <c r="AI612" i="7"/>
  <c r="AH612" i="7"/>
  <c r="AR608" i="7"/>
  <c r="AQ608" i="7"/>
  <c r="AJ611" i="7"/>
  <c r="AR607" i="7"/>
  <c r="AQ607" i="7"/>
  <c r="AG610" i="7"/>
  <c r="U582" i="7" s="1"/>
  <c r="O21" i="26" s="1"/>
  <c r="AF610" i="7"/>
  <c r="T582" i="7" s="1"/>
  <c r="AE610" i="7"/>
  <c r="S582" i="7" s="1"/>
  <c r="O21" i="24" s="1"/>
  <c r="AD610" i="7"/>
  <c r="R582" i="7" s="1"/>
  <c r="AC610" i="7"/>
  <c r="Q582" i="7" s="1"/>
  <c r="O21" i="9" s="1"/>
  <c r="AB610" i="7"/>
  <c r="P582" i="7" s="1"/>
  <c r="AK609" i="7"/>
  <c r="AJ609" i="7"/>
  <c r="AI609" i="7"/>
  <c r="AH609" i="7"/>
  <c r="AR605" i="7"/>
  <c r="AQ605" i="7"/>
  <c r="AK608" i="7"/>
  <c r="AJ608" i="7"/>
  <c r="AI608" i="7"/>
  <c r="AR604" i="7"/>
  <c r="AQ604" i="7"/>
  <c r="AG607" i="7"/>
  <c r="U580" i="7" s="1"/>
  <c r="O19" i="26" s="1"/>
  <c r="AF607" i="7"/>
  <c r="T580" i="7" s="1"/>
  <c r="AE607" i="7"/>
  <c r="AD607" i="7"/>
  <c r="AC607" i="7"/>
  <c r="AB607" i="7"/>
  <c r="AR603" i="7"/>
  <c r="AQ603" i="7"/>
  <c r="AK606" i="7"/>
  <c r="AJ606" i="7"/>
  <c r="AI606" i="7"/>
  <c r="AH606" i="7"/>
  <c r="AK605" i="7"/>
  <c r="AJ605" i="7"/>
  <c r="AI605" i="7"/>
  <c r="AH605" i="7"/>
  <c r="AR601" i="7"/>
  <c r="AQ601" i="7"/>
  <c r="AO602" i="7"/>
  <c r="AN602" i="7"/>
  <c r="AJ604" i="7"/>
  <c r="O41" i="9"/>
  <c r="AR600" i="7"/>
  <c r="AQ600" i="7"/>
  <c r="AO601" i="7"/>
  <c r="AN601" i="7"/>
  <c r="U579" i="7"/>
  <c r="O18" i="26" s="1"/>
  <c r="T579" i="7"/>
  <c r="S579" i="7"/>
  <c r="O18" i="24" s="1"/>
  <c r="P579" i="7"/>
  <c r="Y601" i="7"/>
  <c r="O40" i="27" s="1"/>
  <c r="X601" i="7"/>
  <c r="W601" i="7"/>
  <c r="O40" i="25" s="1"/>
  <c r="V601" i="7"/>
  <c r="AR599" i="7"/>
  <c r="AQ599" i="7"/>
  <c r="AO600" i="7"/>
  <c r="AN600" i="7"/>
  <c r="AJ602" i="7"/>
  <c r="AH602" i="7"/>
  <c r="Y600" i="7"/>
  <c r="O39" i="27" s="1"/>
  <c r="X600" i="7"/>
  <c r="W600" i="7"/>
  <c r="O39" i="25" s="1"/>
  <c r="V600" i="7"/>
  <c r="AR598" i="7"/>
  <c r="AQ598" i="7"/>
  <c r="AO599" i="7"/>
  <c r="AN599" i="7"/>
  <c r="AK601" i="7"/>
  <c r="AJ601" i="7"/>
  <c r="AI601" i="7"/>
  <c r="AH601" i="7"/>
  <c r="Y599" i="7"/>
  <c r="O38" i="27" s="1"/>
  <c r="X599" i="7"/>
  <c r="W599" i="7"/>
  <c r="O38" i="25" s="1"/>
  <c r="V599" i="7"/>
  <c r="AK600" i="7"/>
  <c r="AJ600" i="7"/>
  <c r="AI600" i="7"/>
  <c r="AH600" i="7"/>
  <c r="Y598" i="7"/>
  <c r="O37" i="27" s="1"/>
  <c r="X598" i="7"/>
  <c r="W598" i="7"/>
  <c r="O37" i="25" s="1"/>
  <c r="V598" i="7"/>
  <c r="AO597" i="7"/>
  <c r="O40" i="28" s="1"/>
  <c r="AN597" i="7"/>
  <c r="AK599" i="7"/>
  <c r="AJ599" i="7"/>
  <c r="AI599" i="7"/>
  <c r="AH599" i="7"/>
  <c r="Y597" i="7"/>
  <c r="O36" i="27" s="1"/>
  <c r="X597" i="7"/>
  <c r="W597" i="7"/>
  <c r="O36" i="25" s="1"/>
  <c r="V597" i="7"/>
  <c r="AO596" i="7"/>
  <c r="O39" i="28" s="1"/>
  <c r="AN596" i="7"/>
  <c r="Y596" i="7"/>
  <c r="O35" i="27" s="1"/>
  <c r="X596" i="7"/>
  <c r="W596" i="7"/>
  <c r="O35" i="25" s="1"/>
  <c r="V596" i="7"/>
  <c r="AQ586" i="7"/>
  <c r="AO595" i="7"/>
  <c r="O38" i="28" s="1"/>
  <c r="AN595" i="7"/>
  <c r="Y595" i="7"/>
  <c r="O34" i="27" s="1"/>
  <c r="X595" i="7"/>
  <c r="W595" i="7"/>
  <c r="O34" i="25" s="1"/>
  <c r="V595" i="7"/>
  <c r="AR591" i="7"/>
  <c r="AQ591" i="7"/>
  <c r="AO594" i="7"/>
  <c r="O37" i="28" s="1"/>
  <c r="AN594" i="7"/>
  <c r="O15" i="26"/>
  <c r="O17" i="26" s="1"/>
  <c r="Y594" i="7"/>
  <c r="O33" i="27" s="1"/>
  <c r="X594" i="7"/>
  <c r="W594" i="7"/>
  <c r="O33" i="25" s="1"/>
  <c r="V594" i="7"/>
  <c r="AR585" i="7"/>
  <c r="AQ585" i="7"/>
  <c r="AO593" i="7"/>
  <c r="O36" i="28" s="1"/>
  <c r="AN593" i="7"/>
  <c r="AK587" i="7"/>
  <c r="AJ587" i="7"/>
  <c r="AI587" i="7"/>
  <c r="AH587" i="7"/>
  <c r="Y593" i="7"/>
  <c r="O32" i="27" s="1"/>
  <c r="X593" i="7"/>
  <c r="W593" i="7"/>
  <c r="O32" i="25" s="1"/>
  <c r="V593" i="7"/>
  <c r="AR592" i="7"/>
  <c r="AQ592" i="7"/>
  <c r="AO592" i="7"/>
  <c r="O35" i="28" s="1"/>
  <c r="AN592" i="7"/>
  <c r="AK592" i="7"/>
  <c r="AJ592" i="7"/>
  <c r="AI592" i="7"/>
  <c r="AH592" i="7"/>
  <c r="Y592" i="7"/>
  <c r="O31" i="27" s="1"/>
  <c r="X592" i="7"/>
  <c r="W592" i="7"/>
  <c r="O31" i="25" s="1"/>
  <c r="V592" i="7"/>
  <c r="AR584" i="7"/>
  <c r="AQ584" i="7"/>
  <c r="AO591" i="7"/>
  <c r="O34" i="28" s="1"/>
  <c r="AN591" i="7"/>
  <c r="AK586" i="7"/>
  <c r="AJ586" i="7"/>
  <c r="AI586" i="7"/>
  <c r="AH586" i="7"/>
  <c r="Y591" i="7"/>
  <c r="O30" i="27" s="1"/>
  <c r="X591" i="7"/>
  <c r="W591" i="7"/>
  <c r="O30" i="25" s="1"/>
  <c r="V591" i="7"/>
  <c r="AR583" i="7"/>
  <c r="AQ583" i="7"/>
  <c r="AO590" i="7"/>
  <c r="O33" i="28" s="1"/>
  <c r="AN590" i="7"/>
  <c r="AK593" i="7"/>
  <c r="AJ593" i="7"/>
  <c r="AI593" i="7"/>
  <c r="AH593" i="7"/>
  <c r="Y590" i="7"/>
  <c r="O29" i="27" s="1"/>
  <c r="X590" i="7"/>
  <c r="W590" i="7"/>
  <c r="O29" i="25" s="1"/>
  <c r="V590" i="7"/>
  <c r="AR582" i="7"/>
  <c r="AQ582" i="7"/>
  <c r="AO589" i="7"/>
  <c r="O32" i="28" s="1"/>
  <c r="AN589" i="7"/>
  <c r="AK585" i="7"/>
  <c r="AJ585" i="7"/>
  <c r="AI585" i="7"/>
  <c r="AH585" i="7"/>
  <c r="Y589" i="7"/>
  <c r="O28" i="27" s="1"/>
  <c r="X589" i="7"/>
  <c r="W589" i="7"/>
  <c r="O28" i="25" s="1"/>
  <c r="V589" i="7"/>
  <c r="AR581" i="7"/>
  <c r="AQ581" i="7"/>
  <c r="AO588" i="7"/>
  <c r="O31" i="28" s="1"/>
  <c r="AN588" i="7"/>
  <c r="AK584" i="7"/>
  <c r="AJ584" i="7"/>
  <c r="AI584" i="7"/>
  <c r="AH584" i="7"/>
  <c r="Y588" i="7"/>
  <c r="O27" i="27" s="1"/>
  <c r="X588" i="7"/>
  <c r="W588" i="7"/>
  <c r="O27" i="25" s="1"/>
  <c r="V588" i="7"/>
  <c r="AR590" i="7"/>
  <c r="AQ590" i="7"/>
  <c r="AO587" i="7"/>
  <c r="O30" i="28" s="1"/>
  <c r="AN587" i="7"/>
  <c r="AK583" i="7"/>
  <c r="AJ583" i="7"/>
  <c r="AI583" i="7"/>
  <c r="AH583" i="7"/>
  <c r="Y587" i="7"/>
  <c r="O26" i="27" s="1"/>
  <c r="X587" i="7"/>
  <c r="W587" i="7"/>
  <c r="O26" i="25" s="1"/>
  <c r="V587" i="7"/>
  <c r="AR580" i="7"/>
  <c r="AO586" i="7"/>
  <c r="O29" i="28" s="1"/>
  <c r="AN586" i="7"/>
  <c r="AK582" i="7"/>
  <c r="AJ582" i="7"/>
  <c r="AI582" i="7"/>
  <c r="AH582" i="7"/>
  <c r="Y586" i="7"/>
  <c r="O25" i="27" s="1"/>
  <c r="X586" i="7"/>
  <c r="W586" i="7"/>
  <c r="O25" i="25" s="1"/>
  <c r="V586" i="7"/>
  <c r="AR589" i="7"/>
  <c r="AQ589" i="7"/>
  <c r="AO585" i="7"/>
  <c r="O28" i="28" s="1"/>
  <c r="AN585" i="7"/>
  <c r="AK591" i="7"/>
  <c r="AJ591" i="7"/>
  <c r="AI591" i="7"/>
  <c r="AH591" i="7"/>
  <c r="Y585" i="7"/>
  <c r="O24" i="27" s="1"/>
  <c r="X585" i="7"/>
  <c r="W585" i="7"/>
  <c r="O24" i="25" s="1"/>
  <c r="V585" i="7"/>
  <c r="AR593" i="7"/>
  <c r="AQ593" i="7"/>
  <c r="AO584" i="7"/>
  <c r="O27" i="28" s="1"/>
  <c r="AN584" i="7"/>
  <c r="AK581" i="7"/>
  <c r="AJ581" i="7"/>
  <c r="AI581" i="7"/>
  <c r="AH581" i="7"/>
  <c r="Y584" i="7"/>
  <c r="O23" i="27" s="1"/>
  <c r="X584" i="7"/>
  <c r="W584" i="7"/>
  <c r="O23" i="25" s="1"/>
  <c r="V584" i="7"/>
  <c r="AR579" i="7"/>
  <c r="AQ579" i="7"/>
  <c r="AO583" i="7"/>
  <c r="O26" i="28" s="1"/>
  <c r="AN583" i="7"/>
  <c r="AK590" i="7"/>
  <c r="AJ590" i="7"/>
  <c r="AI590" i="7"/>
  <c r="AH590" i="7"/>
  <c r="AR578" i="7"/>
  <c r="AO582" i="7"/>
  <c r="O25" i="28" s="1"/>
  <c r="AN582" i="7"/>
  <c r="AK594" i="7"/>
  <c r="AJ594" i="7"/>
  <c r="AI594" i="7"/>
  <c r="AH594" i="7"/>
  <c r="AR577" i="7"/>
  <c r="AQ577" i="7"/>
  <c r="AO581" i="7"/>
  <c r="O24" i="28" s="1"/>
  <c r="AN581" i="7"/>
  <c r="AK580" i="7"/>
  <c r="AJ580" i="7"/>
  <c r="AI580" i="7"/>
  <c r="AH580" i="7"/>
  <c r="Y581" i="7"/>
  <c r="O20" i="27" s="1"/>
  <c r="X581" i="7"/>
  <c r="W581" i="7"/>
  <c r="O20" i="25" s="1"/>
  <c r="V581" i="7"/>
  <c r="AR576" i="7"/>
  <c r="AQ576" i="7"/>
  <c r="AO580" i="7"/>
  <c r="O23" i="28" s="1"/>
  <c r="AN580" i="7"/>
  <c r="AK579" i="7"/>
  <c r="AJ579" i="7"/>
  <c r="AI579" i="7"/>
  <c r="AH579" i="7"/>
  <c r="AR575" i="7"/>
  <c r="AK578" i="7"/>
  <c r="AJ578" i="7"/>
  <c r="AI578" i="7"/>
  <c r="AH578" i="7"/>
  <c r="R579" i="7"/>
  <c r="AR574" i="7"/>
  <c r="AQ574" i="7"/>
  <c r="AK577" i="7"/>
  <c r="AJ577" i="7"/>
  <c r="AI577" i="7"/>
  <c r="AH577" i="7"/>
  <c r="AR573" i="7"/>
  <c r="AQ573" i="7"/>
  <c r="AO577" i="7"/>
  <c r="O20" i="28" s="1"/>
  <c r="AN577" i="7"/>
  <c r="AK576" i="7"/>
  <c r="AJ576" i="7"/>
  <c r="AI576" i="7"/>
  <c r="AH576" i="7"/>
  <c r="Y576" i="7"/>
  <c r="O14" i="27" s="1"/>
  <c r="X576" i="7"/>
  <c r="W576" i="7"/>
  <c r="O14" i="25" s="1"/>
  <c r="V576" i="7"/>
  <c r="AK575" i="7"/>
  <c r="AJ575" i="7"/>
  <c r="AI575" i="7"/>
  <c r="AH575" i="7"/>
  <c r="Y575" i="7"/>
  <c r="O13" i="27" s="1"/>
  <c r="X575" i="7"/>
  <c r="W575" i="7"/>
  <c r="O13" i="25" s="1"/>
  <c r="V575" i="7"/>
  <c r="AR571" i="7"/>
  <c r="AQ571" i="7"/>
  <c r="AK574" i="7"/>
  <c r="AJ574" i="7"/>
  <c r="AI574" i="7"/>
  <c r="AH574" i="7"/>
  <c r="AR570" i="7"/>
  <c r="AQ570" i="7"/>
  <c r="AG573" i="7"/>
  <c r="U574" i="7" s="1"/>
  <c r="O12" i="26" s="1"/>
  <c r="AF573" i="7"/>
  <c r="T574" i="7" s="1"/>
  <c r="AE573" i="7"/>
  <c r="S574" i="7" s="1"/>
  <c r="O12" i="24" s="1"/>
  <c r="AD573" i="7"/>
  <c r="R574" i="7" s="1"/>
  <c r="AC573" i="7"/>
  <c r="Q574" i="7" s="1"/>
  <c r="O12" i="9" s="1"/>
  <c r="AB573" i="7"/>
  <c r="P574" i="7" s="1"/>
  <c r="X573" i="7"/>
  <c r="V573" i="7"/>
  <c r="Y573" i="7"/>
  <c r="O11" i="27" s="1"/>
  <c r="AR569" i="7"/>
  <c r="AQ569" i="7"/>
  <c r="AO572" i="7"/>
  <c r="O14" i="28" s="1"/>
  <c r="AN572" i="7"/>
  <c r="AK572" i="7"/>
  <c r="AJ572" i="7"/>
  <c r="AI572" i="7"/>
  <c r="AH572" i="7"/>
  <c r="X572" i="7"/>
  <c r="V572" i="7"/>
  <c r="Y572" i="7"/>
  <c r="O10" i="27" s="1"/>
  <c r="AR568" i="7"/>
  <c r="AQ568" i="7"/>
  <c r="AO571" i="7"/>
  <c r="O13" i="28" s="1"/>
  <c r="AN571" i="7"/>
  <c r="AK571" i="7"/>
  <c r="AJ571" i="7"/>
  <c r="AI571" i="7"/>
  <c r="AH571" i="7"/>
  <c r="X571" i="7"/>
  <c r="V571" i="7"/>
  <c r="Y571" i="7"/>
  <c r="O9" i="27" s="1"/>
  <c r="AR567" i="7"/>
  <c r="AQ567" i="7"/>
  <c r="AK570" i="7"/>
  <c r="AJ570" i="7"/>
  <c r="AI570" i="7"/>
  <c r="AH570" i="7"/>
  <c r="AR566" i="7"/>
  <c r="AQ566" i="7"/>
  <c r="AN569" i="7"/>
  <c r="AK569" i="7"/>
  <c r="AJ569" i="7"/>
  <c r="AI569" i="7"/>
  <c r="AH569" i="7"/>
  <c r="AR565" i="7"/>
  <c r="AQ565" i="7"/>
  <c r="AN568" i="7"/>
  <c r="AK568" i="7"/>
  <c r="AJ568" i="7"/>
  <c r="AI568" i="7"/>
  <c r="AH568" i="7"/>
  <c r="AR564" i="7"/>
  <c r="AQ564" i="7"/>
  <c r="AN567" i="7"/>
  <c r="AK567" i="7"/>
  <c r="AJ567" i="7"/>
  <c r="AI567" i="7"/>
  <c r="AH567" i="7"/>
  <c r="AK566" i="7"/>
  <c r="AJ566" i="7"/>
  <c r="AI566" i="7"/>
  <c r="AH566" i="7"/>
  <c r="AK565" i="7"/>
  <c r="AJ565" i="7"/>
  <c r="AI565" i="7"/>
  <c r="AH565" i="7"/>
  <c r="AR559" i="7"/>
  <c r="AQ559" i="7"/>
  <c r="AR558" i="7"/>
  <c r="AQ558" i="7"/>
  <c r="AG559" i="7"/>
  <c r="U530" i="7" s="1"/>
  <c r="N22" i="26" s="1"/>
  <c r="AF559" i="7"/>
  <c r="T530" i="7" s="1"/>
  <c r="AE559" i="7"/>
  <c r="S530" i="7" s="1"/>
  <c r="N22" i="24" s="1"/>
  <c r="AD559" i="7"/>
  <c r="R530" i="7" s="1"/>
  <c r="AC559" i="7"/>
  <c r="Q530" i="7" s="1"/>
  <c r="N22" i="9" s="1"/>
  <c r="AB559" i="7"/>
  <c r="P530" i="7" s="1"/>
  <c r="AR557" i="7"/>
  <c r="AQ557" i="7"/>
  <c r="AK558" i="7"/>
  <c r="AJ558" i="7"/>
  <c r="AI558" i="7"/>
  <c r="AH558" i="7"/>
  <c r="AK557" i="7"/>
  <c r="AJ557" i="7"/>
  <c r="AI557" i="7"/>
  <c r="AH557" i="7"/>
  <c r="AR555" i="7"/>
  <c r="AQ555" i="7"/>
  <c r="AJ556" i="7"/>
  <c r="AR554" i="7"/>
  <c r="AQ554" i="7"/>
  <c r="AG555" i="7"/>
  <c r="U529" i="7" s="1"/>
  <c r="N21" i="26" s="1"/>
  <c r="AF555" i="7"/>
  <c r="T529" i="7" s="1"/>
  <c r="AE555" i="7"/>
  <c r="S529" i="7" s="1"/>
  <c r="N21" i="24" s="1"/>
  <c r="AD555" i="7"/>
  <c r="R529" i="7" s="1"/>
  <c r="AC555" i="7"/>
  <c r="AB555" i="7"/>
  <c r="P529" i="7" s="1"/>
  <c r="AK554" i="7"/>
  <c r="AJ554" i="7"/>
  <c r="AI554" i="7"/>
  <c r="AH554" i="7"/>
  <c r="AR552" i="7"/>
  <c r="AQ552" i="7"/>
  <c r="AK553" i="7"/>
  <c r="AJ553" i="7"/>
  <c r="AI553" i="7"/>
  <c r="AR551" i="7"/>
  <c r="AQ551" i="7"/>
  <c r="AG552" i="7"/>
  <c r="U527" i="7" s="1"/>
  <c r="N19" i="26" s="1"/>
  <c r="AF552" i="7"/>
  <c r="AE552" i="7"/>
  <c r="S527" i="7" s="1"/>
  <c r="AD552" i="7"/>
  <c r="AC552" i="7"/>
  <c r="AB552" i="7"/>
  <c r="AR550" i="7"/>
  <c r="AQ550" i="7"/>
  <c r="AK551" i="7"/>
  <c r="AJ551" i="7"/>
  <c r="AI551" i="7"/>
  <c r="AH551" i="7"/>
  <c r="AK550" i="7"/>
  <c r="AJ550" i="7"/>
  <c r="AI550" i="7"/>
  <c r="AH550" i="7"/>
  <c r="AR548" i="7"/>
  <c r="AQ548" i="7"/>
  <c r="AO549" i="7"/>
  <c r="AN549" i="7"/>
  <c r="AJ549" i="7"/>
  <c r="N41" i="9"/>
  <c r="AR547" i="7"/>
  <c r="AQ547" i="7"/>
  <c r="AO548" i="7"/>
  <c r="AN548" i="7"/>
  <c r="AG548" i="7"/>
  <c r="U526" i="7" s="1"/>
  <c r="N18" i="26" s="1"/>
  <c r="AF548" i="7"/>
  <c r="T526" i="7" s="1"/>
  <c r="AE548" i="7"/>
  <c r="S526" i="7" s="1"/>
  <c r="N18" i="24" s="1"/>
  <c r="AD548" i="7"/>
  <c r="AC548" i="7"/>
  <c r="AB548" i="7"/>
  <c r="P526" i="7" s="1"/>
  <c r="Y548" i="7"/>
  <c r="N40" i="27" s="1"/>
  <c r="X548" i="7"/>
  <c r="W548" i="7"/>
  <c r="N40" i="25" s="1"/>
  <c r="V548" i="7"/>
  <c r="AR546" i="7"/>
  <c r="AQ546" i="7"/>
  <c r="AO547" i="7"/>
  <c r="AN547" i="7"/>
  <c r="AJ547" i="7"/>
  <c r="AH547" i="7"/>
  <c r="Y547" i="7"/>
  <c r="N39" i="27" s="1"/>
  <c r="X547" i="7"/>
  <c r="W547" i="7"/>
  <c r="N39" i="25" s="1"/>
  <c r="V547" i="7"/>
  <c r="AR545" i="7"/>
  <c r="AQ545" i="7"/>
  <c r="AO546" i="7"/>
  <c r="AN546" i="7"/>
  <c r="AK546" i="7"/>
  <c r="AJ546" i="7"/>
  <c r="AI546" i="7"/>
  <c r="AH546" i="7"/>
  <c r="Y546" i="7"/>
  <c r="N38" i="27" s="1"/>
  <c r="X546" i="7"/>
  <c r="W546" i="7"/>
  <c r="N38" i="25" s="1"/>
  <c r="V546" i="7"/>
  <c r="AK545" i="7"/>
  <c r="AJ545" i="7"/>
  <c r="AI545" i="7"/>
  <c r="AH545" i="7"/>
  <c r="Y545" i="7"/>
  <c r="N37" i="27" s="1"/>
  <c r="X545" i="7"/>
  <c r="W545" i="7"/>
  <c r="N37" i="25" s="1"/>
  <c r="V545" i="7"/>
  <c r="AO544" i="7"/>
  <c r="N40" i="28" s="1"/>
  <c r="AN544" i="7"/>
  <c r="AK544" i="7"/>
  <c r="AJ544" i="7"/>
  <c r="AI544" i="7"/>
  <c r="AH544" i="7"/>
  <c r="Y544" i="7"/>
  <c r="N36" i="27" s="1"/>
  <c r="X544" i="7"/>
  <c r="W544" i="7"/>
  <c r="N36" i="25" s="1"/>
  <c r="V544" i="7"/>
  <c r="AO543" i="7"/>
  <c r="N39" i="28" s="1"/>
  <c r="AN543" i="7"/>
  <c r="Y543" i="7"/>
  <c r="N35" i="27" s="1"/>
  <c r="X543" i="7"/>
  <c r="W543" i="7"/>
  <c r="N35" i="25" s="1"/>
  <c r="V543" i="7"/>
  <c r="AR534" i="7"/>
  <c r="AQ534" i="7"/>
  <c r="AO542" i="7"/>
  <c r="N38" i="28" s="1"/>
  <c r="AN542" i="7"/>
  <c r="Y542" i="7"/>
  <c r="N34" i="27" s="1"/>
  <c r="X542" i="7"/>
  <c r="W542" i="7"/>
  <c r="N34" i="25" s="1"/>
  <c r="V542" i="7"/>
  <c r="AR539" i="7"/>
  <c r="AQ539" i="7"/>
  <c r="AO541" i="7"/>
  <c r="N37" i="28" s="1"/>
  <c r="AN541" i="7"/>
  <c r="N15" i="26"/>
  <c r="N17" i="26" s="1"/>
  <c r="Y541" i="7"/>
  <c r="N33" i="27" s="1"/>
  <c r="X541" i="7"/>
  <c r="W541" i="7"/>
  <c r="N33" i="25" s="1"/>
  <c r="V541" i="7"/>
  <c r="AR533" i="7"/>
  <c r="AQ533" i="7"/>
  <c r="AO540" i="7"/>
  <c r="N36" i="28" s="1"/>
  <c r="AN540" i="7"/>
  <c r="AK534" i="7"/>
  <c r="AJ534" i="7"/>
  <c r="AI534" i="7"/>
  <c r="AH534" i="7"/>
  <c r="Y540" i="7"/>
  <c r="N32" i="27" s="1"/>
  <c r="X540" i="7"/>
  <c r="W540" i="7"/>
  <c r="N32" i="25" s="1"/>
  <c r="V540" i="7"/>
  <c r="AR540" i="7"/>
  <c r="AQ540" i="7"/>
  <c r="AO539" i="7"/>
  <c r="N35" i="28" s="1"/>
  <c r="AN539" i="7"/>
  <c r="AK538" i="7"/>
  <c r="AJ538" i="7"/>
  <c r="AI538" i="7"/>
  <c r="AH538" i="7"/>
  <c r="Y539" i="7"/>
  <c r="N31" i="27" s="1"/>
  <c r="X539" i="7"/>
  <c r="W539" i="7"/>
  <c r="N31" i="25" s="1"/>
  <c r="V539" i="7"/>
  <c r="AR532" i="7"/>
  <c r="AQ532" i="7"/>
  <c r="AO538" i="7"/>
  <c r="N34" i="28" s="1"/>
  <c r="AN538" i="7"/>
  <c r="AK533" i="7"/>
  <c r="AJ533" i="7"/>
  <c r="AI533" i="7"/>
  <c r="AH533" i="7"/>
  <c r="Y538" i="7"/>
  <c r="N30" i="27" s="1"/>
  <c r="X538" i="7"/>
  <c r="W538" i="7"/>
  <c r="N30" i="25" s="1"/>
  <c r="V538" i="7"/>
  <c r="AR531" i="7"/>
  <c r="AQ531" i="7"/>
  <c r="AO537" i="7"/>
  <c r="N33" i="28" s="1"/>
  <c r="AN537" i="7"/>
  <c r="AK539" i="7"/>
  <c r="AJ539" i="7"/>
  <c r="AI539" i="7"/>
  <c r="AH539" i="7"/>
  <c r="Y537" i="7"/>
  <c r="N29" i="27" s="1"/>
  <c r="X537" i="7"/>
  <c r="W537" i="7"/>
  <c r="N29" i="25" s="1"/>
  <c r="V537" i="7"/>
  <c r="AR530" i="7"/>
  <c r="AQ530" i="7"/>
  <c r="AO536" i="7"/>
  <c r="N32" i="28" s="1"/>
  <c r="AN536" i="7"/>
  <c r="AK532" i="7"/>
  <c r="AJ532" i="7"/>
  <c r="AI532" i="7"/>
  <c r="AH532" i="7"/>
  <c r="Y536" i="7"/>
  <c r="N28" i="27" s="1"/>
  <c r="X536" i="7"/>
  <c r="W536" i="7"/>
  <c r="N28" i="25" s="1"/>
  <c r="V536" i="7"/>
  <c r="AR529" i="7"/>
  <c r="AQ529" i="7"/>
  <c r="AO535" i="7"/>
  <c r="N31" i="28" s="1"/>
  <c r="AN535" i="7"/>
  <c r="AK531" i="7"/>
  <c r="AJ531" i="7"/>
  <c r="AI531" i="7"/>
  <c r="AH531" i="7"/>
  <c r="Y535" i="7"/>
  <c r="N27" i="27" s="1"/>
  <c r="X535" i="7"/>
  <c r="W535" i="7"/>
  <c r="N27" i="25" s="1"/>
  <c r="V535" i="7"/>
  <c r="AR538" i="7"/>
  <c r="AQ538" i="7"/>
  <c r="AO534" i="7"/>
  <c r="N30" i="28" s="1"/>
  <c r="AN534" i="7"/>
  <c r="AK530" i="7"/>
  <c r="AJ530" i="7"/>
  <c r="AI530" i="7"/>
  <c r="AH530" i="7"/>
  <c r="Y534" i="7"/>
  <c r="N26" i="27" s="1"/>
  <c r="X534" i="7"/>
  <c r="W534" i="7"/>
  <c r="N26" i="25" s="1"/>
  <c r="V534" i="7"/>
  <c r="AR528" i="7"/>
  <c r="AQ528" i="7"/>
  <c r="AO533" i="7"/>
  <c r="N29" i="28" s="1"/>
  <c r="AN533" i="7"/>
  <c r="AK529" i="7"/>
  <c r="AJ529" i="7"/>
  <c r="AI529" i="7"/>
  <c r="AH529" i="7"/>
  <c r="Y533" i="7"/>
  <c r="N25" i="27" s="1"/>
  <c r="X533" i="7"/>
  <c r="W533" i="7"/>
  <c r="N25" i="25" s="1"/>
  <c r="V533" i="7"/>
  <c r="AR537" i="7"/>
  <c r="AQ537" i="7"/>
  <c r="AO532" i="7"/>
  <c r="N28" i="28" s="1"/>
  <c r="AN532" i="7"/>
  <c r="AK537" i="7"/>
  <c r="AJ537" i="7"/>
  <c r="AI537" i="7"/>
  <c r="AH537" i="7"/>
  <c r="Y532" i="7"/>
  <c r="N24" i="27" s="1"/>
  <c r="X532" i="7"/>
  <c r="W532" i="7"/>
  <c r="N24" i="25" s="1"/>
  <c r="V532" i="7"/>
  <c r="AR541" i="7"/>
  <c r="AQ541" i="7"/>
  <c r="AO531" i="7"/>
  <c r="N27" i="28" s="1"/>
  <c r="AN531" i="7"/>
  <c r="AK528" i="7"/>
  <c r="AJ528" i="7"/>
  <c r="AI528" i="7"/>
  <c r="AH528" i="7"/>
  <c r="Y531" i="7"/>
  <c r="N23" i="27" s="1"/>
  <c r="X531" i="7"/>
  <c r="W531" i="7"/>
  <c r="N23" i="25" s="1"/>
  <c r="V531" i="7"/>
  <c r="AR527" i="7"/>
  <c r="AQ527" i="7"/>
  <c r="AO530" i="7"/>
  <c r="N26" i="28" s="1"/>
  <c r="AN530" i="7"/>
  <c r="AK536" i="7"/>
  <c r="AJ536" i="7"/>
  <c r="AI536" i="7"/>
  <c r="AH536" i="7"/>
  <c r="AR526" i="7"/>
  <c r="AQ526" i="7"/>
  <c r="AO529" i="7"/>
  <c r="N25" i="28" s="1"/>
  <c r="AN529" i="7"/>
  <c r="AK540" i="7"/>
  <c r="AJ540" i="7"/>
  <c r="AI540" i="7"/>
  <c r="AH540" i="7"/>
  <c r="AR525" i="7"/>
  <c r="AQ525" i="7"/>
  <c r="AO528" i="7"/>
  <c r="N24" i="28" s="1"/>
  <c r="AN528" i="7"/>
  <c r="AK527" i="7"/>
  <c r="AJ527" i="7"/>
  <c r="AI527" i="7"/>
  <c r="AH527" i="7"/>
  <c r="Y528" i="7"/>
  <c r="N20" i="27" s="1"/>
  <c r="X528" i="7"/>
  <c r="W528" i="7"/>
  <c r="N20" i="25" s="1"/>
  <c r="V528" i="7"/>
  <c r="AR524" i="7"/>
  <c r="AO527" i="7"/>
  <c r="N23" i="28" s="1"/>
  <c r="AN527" i="7"/>
  <c r="AK526" i="7"/>
  <c r="AJ526" i="7"/>
  <c r="AI526" i="7"/>
  <c r="AH526" i="7"/>
  <c r="AR523" i="7"/>
  <c r="AQ523" i="7"/>
  <c r="AK525" i="7"/>
  <c r="AJ525" i="7"/>
  <c r="AI525" i="7"/>
  <c r="AH525" i="7"/>
  <c r="AR522" i="7"/>
  <c r="AQ522" i="7"/>
  <c r="AK524" i="7"/>
  <c r="AJ524" i="7"/>
  <c r="AI524" i="7"/>
  <c r="AH524" i="7"/>
  <c r="AR521" i="7"/>
  <c r="AQ521" i="7"/>
  <c r="AO524" i="7"/>
  <c r="N20" i="28" s="1"/>
  <c r="AN524" i="7"/>
  <c r="AK523" i="7"/>
  <c r="AJ523" i="7"/>
  <c r="AI523" i="7"/>
  <c r="AH523" i="7"/>
  <c r="Y523" i="7"/>
  <c r="N14" i="27" s="1"/>
  <c r="X523" i="7"/>
  <c r="W523" i="7"/>
  <c r="N14" i="25" s="1"/>
  <c r="V523" i="7"/>
  <c r="AK522" i="7"/>
  <c r="AJ522" i="7"/>
  <c r="AI522" i="7"/>
  <c r="AH522" i="7"/>
  <c r="Y522" i="7"/>
  <c r="N13" i="27" s="1"/>
  <c r="X522" i="7"/>
  <c r="W522" i="7"/>
  <c r="N13" i="25" s="1"/>
  <c r="V522" i="7"/>
  <c r="AR519" i="7"/>
  <c r="AQ519" i="7"/>
  <c r="AK521" i="7"/>
  <c r="AJ521" i="7"/>
  <c r="AI521" i="7"/>
  <c r="AH521" i="7"/>
  <c r="AR518" i="7"/>
  <c r="AQ518" i="7"/>
  <c r="AG520" i="7"/>
  <c r="U521" i="7" s="1"/>
  <c r="N12" i="26" s="1"/>
  <c r="AF520" i="7"/>
  <c r="T521" i="7" s="1"/>
  <c r="AE520" i="7"/>
  <c r="S521" i="7" s="1"/>
  <c r="N12" i="24" s="1"/>
  <c r="AD520" i="7"/>
  <c r="R521" i="7" s="1"/>
  <c r="AC520" i="7"/>
  <c r="Q521" i="7" s="1"/>
  <c r="N12" i="9" s="1"/>
  <c r="AB520" i="7"/>
  <c r="P521" i="7" s="1"/>
  <c r="X520" i="7"/>
  <c r="V520" i="7"/>
  <c r="Y520" i="7"/>
  <c r="N11" i="27" s="1"/>
  <c r="AR517" i="7"/>
  <c r="AQ517" i="7"/>
  <c r="AO519" i="7"/>
  <c r="N14" i="28" s="1"/>
  <c r="AN519" i="7"/>
  <c r="AK519" i="7"/>
  <c r="AJ519" i="7"/>
  <c r="AI519" i="7"/>
  <c r="AH519" i="7"/>
  <c r="X519" i="7"/>
  <c r="V519" i="7"/>
  <c r="Y519" i="7"/>
  <c r="N10" i="27" s="1"/>
  <c r="AR516" i="7"/>
  <c r="AQ516" i="7"/>
  <c r="AO518" i="7"/>
  <c r="N13" i="28" s="1"/>
  <c r="AN518" i="7"/>
  <c r="AK518" i="7"/>
  <c r="AJ518" i="7"/>
  <c r="AI518" i="7"/>
  <c r="AH518" i="7"/>
  <c r="X518" i="7"/>
  <c r="V518" i="7"/>
  <c r="W518" i="7"/>
  <c r="N9" i="25" s="1"/>
  <c r="AR515" i="7"/>
  <c r="AQ515" i="7"/>
  <c r="AK517" i="7"/>
  <c r="AJ517" i="7"/>
  <c r="AI517" i="7"/>
  <c r="AH517" i="7"/>
  <c r="AR514" i="7"/>
  <c r="AQ514" i="7"/>
  <c r="AN516" i="7"/>
  <c r="AK516" i="7"/>
  <c r="AJ516" i="7"/>
  <c r="AI516" i="7"/>
  <c r="AH516" i="7"/>
  <c r="AR513" i="7"/>
  <c r="AQ513" i="7"/>
  <c r="AN515" i="7"/>
  <c r="AK515" i="7"/>
  <c r="AJ515" i="7"/>
  <c r="AI515" i="7"/>
  <c r="AH515" i="7"/>
  <c r="AR512" i="7"/>
  <c r="AQ512" i="7"/>
  <c r="AO514" i="7"/>
  <c r="N9" i="28" s="1"/>
  <c r="AN514" i="7"/>
  <c r="AK514" i="7"/>
  <c r="AJ514" i="7"/>
  <c r="AI514" i="7"/>
  <c r="AH514" i="7"/>
  <c r="AK513" i="7"/>
  <c r="AJ513" i="7"/>
  <c r="AI513" i="7"/>
  <c r="AH513" i="7"/>
  <c r="AK512" i="7"/>
  <c r="AJ512" i="7"/>
  <c r="AI512" i="7"/>
  <c r="AH512" i="7"/>
  <c r="AR505" i="7"/>
  <c r="AQ505" i="7"/>
  <c r="AR504" i="7"/>
  <c r="AQ504" i="7"/>
  <c r="AG506" i="7"/>
  <c r="U476" i="7" s="1"/>
  <c r="M22" i="26" s="1"/>
  <c r="AF506" i="7"/>
  <c r="T476" i="7" s="1"/>
  <c r="AE506" i="7"/>
  <c r="AD506" i="7"/>
  <c r="AC506" i="7"/>
  <c r="Q476" i="7" s="1"/>
  <c r="M22" i="9" s="1"/>
  <c r="AB506" i="7"/>
  <c r="P476" i="7" s="1"/>
  <c r="AR503" i="7"/>
  <c r="AQ503" i="7"/>
  <c r="AK505" i="7"/>
  <c r="AJ505" i="7"/>
  <c r="AI505" i="7"/>
  <c r="AH505" i="7"/>
  <c r="AK504" i="7"/>
  <c r="AJ504" i="7"/>
  <c r="AI504" i="7"/>
  <c r="AH504" i="7"/>
  <c r="AR501" i="7"/>
  <c r="AQ501" i="7"/>
  <c r="AJ503" i="7"/>
  <c r="AR500" i="7"/>
  <c r="AQ500" i="7"/>
  <c r="AG502" i="7"/>
  <c r="U475" i="7" s="1"/>
  <c r="M21" i="26" s="1"/>
  <c r="AF502" i="7"/>
  <c r="T475" i="7" s="1"/>
  <c r="AE502" i="7"/>
  <c r="S475" i="7" s="1"/>
  <c r="M21" i="24" s="1"/>
  <c r="AD502" i="7"/>
  <c r="R475" i="7" s="1"/>
  <c r="AC502" i="7"/>
  <c r="Q475" i="7" s="1"/>
  <c r="M21" i="9" s="1"/>
  <c r="AB502" i="7"/>
  <c r="AK501" i="7"/>
  <c r="AJ501" i="7"/>
  <c r="AI501" i="7"/>
  <c r="AH501" i="7"/>
  <c r="AR498" i="7"/>
  <c r="AQ498" i="7"/>
  <c r="AK500" i="7"/>
  <c r="AJ500" i="7"/>
  <c r="AI500" i="7"/>
  <c r="AR497" i="7"/>
  <c r="AQ497" i="7"/>
  <c r="AG499" i="7"/>
  <c r="U473" i="7" s="1"/>
  <c r="M19" i="26" s="1"/>
  <c r="AF499" i="7"/>
  <c r="T473" i="7" s="1"/>
  <c r="AE499" i="7"/>
  <c r="S473" i="7" s="1"/>
  <c r="M19" i="24" s="1"/>
  <c r="AD499" i="7"/>
  <c r="R473" i="7" s="1"/>
  <c r="AC499" i="7"/>
  <c r="AB499" i="7"/>
  <c r="AR496" i="7"/>
  <c r="AQ496" i="7"/>
  <c r="AK498" i="7"/>
  <c r="AJ498" i="7"/>
  <c r="AI498" i="7"/>
  <c r="AH498" i="7"/>
  <c r="AK497" i="7"/>
  <c r="AJ497" i="7"/>
  <c r="AI497" i="7"/>
  <c r="AH497" i="7"/>
  <c r="AR494" i="7"/>
  <c r="AQ494" i="7"/>
  <c r="AO495" i="7"/>
  <c r="AN495" i="7"/>
  <c r="AJ496" i="7"/>
  <c r="M41" i="9"/>
  <c r="AR493" i="7"/>
  <c r="AQ493" i="7"/>
  <c r="AO494" i="7"/>
  <c r="AN494" i="7"/>
  <c r="U472" i="7"/>
  <c r="M18" i="26" s="1"/>
  <c r="T472" i="7"/>
  <c r="S472" i="7"/>
  <c r="M18" i="24" s="1"/>
  <c r="R472" i="7"/>
  <c r="Q472" i="7"/>
  <c r="M18" i="9" s="1"/>
  <c r="Y494" i="7"/>
  <c r="M40" i="27" s="1"/>
  <c r="X494" i="7"/>
  <c r="W494" i="7"/>
  <c r="M40" i="25" s="1"/>
  <c r="V494" i="7"/>
  <c r="AR492" i="7"/>
  <c r="AQ492" i="7"/>
  <c r="AO493" i="7"/>
  <c r="AN493" i="7"/>
  <c r="AJ494" i="7"/>
  <c r="AH494" i="7"/>
  <c r="Y493" i="7"/>
  <c r="M39" i="27" s="1"/>
  <c r="X493" i="7"/>
  <c r="W493" i="7"/>
  <c r="M39" i="25" s="1"/>
  <c r="V493" i="7"/>
  <c r="AR491" i="7"/>
  <c r="AQ491" i="7"/>
  <c r="AO492" i="7"/>
  <c r="AN492" i="7"/>
  <c r="AK493" i="7"/>
  <c r="AJ493" i="7"/>
  <c r="AI493" i="7"/>
  <c r="AH493" i="7"/>
  <c r="Y492" i="7"/>
  <c r="M38" i="27" s="1"/>
  <c r="X492" i="7"/>
  <c r="W492" i="7"/>
  <c r="M38" i="25" s="1"/>
  <c r="V492" i="7"/>
  <c r="AK492" i="7"/>
  <c r="AJ492" i="7"/>
  <c r="AI492" i="7"/>
  <c r="AH492" i="7"/>
  <c r="Y491" i="7"/>
  <c r="M37" i="27" s="1"/>
  <c r="X491" i="7"/>
  <c r="W491" i="7"/>
  <c r="M37" i="25" s="1"/>
  <c r="V491" i="7"/>
  <c r="AO490" i="7"/>
  <c r="M40" i="28" s="1"/>
  <c r="AN490" i="7"/>
  <c r="AK491" i="7"/>
  <c r="AJ491" i="7"/>
  <c r="AI491" i="7"/>
  <c r="AH491" i="7"/>
  <c r="Y490" i="7"/>
  <c r="M36" i="27" s="1"/>
  <c r="X490" i="7"/>
  <c r="W490" i="7"/>
  <c r="M36" i="25" s="1"/>
  <c r="V490" i="7"/>
  <c r="AO489" i="7"/>
  <c r="M39" i="28" s="1"/>
  <c r="AN489" i="7"/>
  <c r="Y489" i="7"/>
  <c r="M35" i="27" s="1"/>
  <c r="X489" i="7"/>
  <c r="W489" i="7"/>
  <c r="M35" i="25" s="1"/>
  <c r="V489" i="7"/>
  <c r="AR479" i="7"/>
  <c r="AO488" i="7"/>
  <c r="M38" i="28" s="1"/>
  <c r="AN488" i="7"/>
  <c r="Y488" i="7"/>
  <c r="M34" i="27" s="1"/>
  <c r="X488" i="7"/>
  <c r="W488" i="7"/>
  <c r="M34" i="25" s="1"/>
  <c r="V488" i="7"/>
  <c r="AR484" i="7"/>
  <c r="AQ484" i="7"/>
  <c r="AO487" i="7"/>
  <c r="M37" i="28" s="1"/>
  <c r="AN487" i="7"/>
  <c r="M15" i="26"/>
  <c r="M17" i="26" s="1"/>
  <c r="Y487" i="7"/>
  <c r="M33" i="27" s="1"/>
  <c r="X487" i="7"/>
  <c r="W487" i="7"/>
  <c r="M33" i="25" s="1"/>
  <c r="V487" i="7"/>
  <c r="AR478" i="7"/>
  <c r="AQ478" i="7"/>
  <c r="AO486" i="7"/>
  <c r="M36" i="28" s="1"/>
  <c r="AN486" i="7"/>
  <c r="AK480" i="7"/>
  <c r="AJ480" i="7"/>
  <c r="AI480" i="7"/>
  <c r="AH480" i="7"/>
  <c r="Y486" i="7"/>
  <c r="M32" i="27" s="1"/>
  <c r="X486" i="7"/>
  <c r="W486" i="7"/>
  <c r="M32" i="25" s="1"/>
  <c r="V486" i="7"/>
  <c r="AR485" i="7"/>
  <c r="AQ485" i="7"/>
  <c r="AO485" i="7"/>
  <c r="M35" i="28" s="1"/>
  <c r="AN485" i="7"/>
  <c r="AK484" i="7"/>
  <c r="AJ484" i="7"/>
  <c r="AI484" i="7"/>
  <c r="AH484" i="7"/>
  <c r="Y485" i="7"/>
  <c r="M31" i="27" s="1"/>
  <c r="X485" i="7"/>
  <c r="W485" i="7"/>
  <c r="M31" i="25" s="1"/>
  <c r="V485" i="7"/>
  <c r="AR477" i="7"/>
  <c r="AQ477" i="7"/>
  <c r="AO484" i="7"/>
  <c r="M34" i="28" s="1"/>
  <c r="AN484" i="7"/>
  <c r="AK479" i="7"/>
  <c r="AJ479" i="7"/>
  <c r="AI479" i="7"/>
  <c r="AH479" i="7"/>
  <c r="Y484" i="7"/>
  <c r="M30" i="27" s="1"/>
  <c r="X484" i="7"/>
  <c r="W484" i="7"/>
  <c r="M30" i="25" s="1"/>
  <c r="V484" i="7"/>
  <c r="AR476" i="7"/>
  <c r="AQ476" i="7"/>
  <c r="AO483" i="7"/>
  <c r="M33" i="28" s="1"/>
  <c r="AN483" i="7"/>
  <c r="AK485" i="7"/>
  <c r="AJ485" i="7"/>
  <c r="AI485" i="7"/>
  <c r="AH485" i="7"/>
  <c r="Y483" i="7"/>
  <c r="M29" i="27" s="1"/>
  <c r="X483" i="7"/>
  <c r="W483" i="7"/>
  <c r="M29" i="25" s="1"/>
  <c r="V483" i="7"/>
  <c r="AR475" i="7"/>
  <c r="AQ475" i="7"/>
  <c r="AO482" i="7"/>
  <c r="M32" i="28" s="1"/>
  <c r="AN482" i="7"/>
  <c r="AK478" i="7"/>
  <c r="AJ478" i="7"/>
  <c r="AI478" i="7"/>
  <c r="AH478" i="7"/>
  <c r="Y482" i="7"/>
  <c r="M28" i="27" s="1"/>
  <c r="X482" i="7"/>
  <c r="W482" i="7"/>
  <c r="M28" i="25" s="1"/>
  <c r="V482" i="7"/>
  <c r="AR474" i="7"/>
  <c r="AQ474" i="7"/>
  <c r="AO481" i="7"/>
  <c r="M31" i="28" s="1"/>
  <c r="AN481" i="7"/>
  <c r="AK477" i="7"/>
  <c r="AJ477" i="7"/>
  <c r="AI477" i="7"/>
  <c r="AH477" i="7"/>
  <c r="Y481" i="7"/>
  <c r="M27" i="27" s="1"/>
  <c r="X481" i="7"/>
  <c r="W481" i="7"/>
  <c r="M27" i="25" s="1"/>
  <c r="V481" i="7"/>
  <c r="AR483" i="7"/>
  <c r="AQ483" i="7"/>
  <c r="AO480" i="7"/>
  <c r="M30" i="28" s="1"/>
  <c r="AN480" i="7"/>
  <c r="AK476" i="7"/>
  <c r="AJ476" i="7"/>
  <c r="AI476" i="7"/>
  <c r="AH476" i="7"/>
  <c r="Y480" i="7"/>
  <c r="M26" i="27" s="1"/>
  <c r="X480" i="7"/>
  <c r="W480" i="7"/>
  <c r="M26" i="25" s="1"/>
  <c r="V480" i="7"/>
  <c r="AR473" i="7"/>
  <c r="AQ473" i="7"/>
  <c r="AO479" i="7"/>
  <c r="M29" i="28" s="1"/>
  <c r="AN479" i="7"/>
  <c r="AK475" i="7"/>
  <c r="AJ475" i="7"/>
  <c r="AI475" i="7"/>
  <c r="AH475" i="7"/>
  <c r="Y479" i="7"/>
  <c r="M25" i="27" s="1"/>
  <c r="X479" i="7"/>
  <c r="W479" i="7"/>
  <c r="M25" i="25" s="1"/>
  <c r="V479" i="7"/>
  <c r="AR482" i="7"/>
  <c r="AQ482" i="7"/>
  <c r="AO478" i="7"/>
  <c r="M28" i="28" s="1"/>
  <c r="AN478" i="7"/>
  <c r="AK483" i="7"/>
  <c r="AJ483" i="7"/>
  <c r="AI483" i="7"/>
  <c r="AH483" i="7"/>
  <c r="Y478" i="7"/>
  <c r="M24" i="27" s="1"/>
  <c r="X478" i="7"/>
  <c r="W478" i="7"/>
  <c r="M24" i="25" s="1"/>
  <c r="V478" i="7"/>
  <c r="AR486" i="7"/>
  <c r="AO477" i="7"/>
  <c r="M27" i="28" s="1"/>
  <c r="AN477" i="7"/>
  <c r="AK474" i="7"/>
  <c r="AJ474" i="7"/>
  <c r="AI474" i="7"/>
  <c r="AH474" i="7"/>
  <c r="Y477" i="7"/>
  <c r="M23" i="27" s="1"/>
  <c r="X477" i="7"/>
  <c r="W477" i="7"/>
  <c r="M23" i="25" s="1"/>
  <c r="V477" i="7"/>
  <c r="AR472" i="7"/>
  <c r="AQ472" i="7"/>
  <c r="AO476" i="7"/>
  <c r="M26" i="28" s="1"/>
  <c r="AN476" i="7"/>
  <c r="AK482" i="7"/>
  <c r="AJ482" i="7"/>
  <c r="AI482" i="7"/>
  <c r="AH482" i="7"/>
  <c r="AR471" i="7"/>
  <c r="AQ471" i="7"/>
  <c r="AO475" i="7"/>
  <c r="M25" i="28" s="1"/>
  <c r="AN475" i="7"/>
  <c r="AK486" i="7"/>
  <c r="AJ486" i="7"/>
  <c r="AI486" i="7"/>
  <c r="AH486" i="7"/>
  <c r="AR470" i="7"/>
  <c r="AO474" i="7"/>
  <c r="M24" i="28" s="1"/>
  <c r="AN474" i="7"/>
  <c r="AK473" i="7"/>
  <c r="AJ473" i="7"/>
  <c r="AI473" i="7"/>
  <c r="AH473" i="7"/>
  <c r="Y474" i="7"/>
  <c r="M20" i="27" s="1"/>
  <c r="X474" i="7"/>
  <c r="W474" i="7"/>
  <c r="M20" i="25" s="1"/>
  <c r="V474" i="7"/>
  <c r="AR469" i="7"/>
  <c r="AQ469" i="7"/>
  <c r="AO473" i="7"/>
  <c r="M23" i="28" s="1"/>
  <c r="AN473" i="7"/>
  <c r="AK472" i="7"/>
  <c r="AJ472" i="7"/>
  <c r="AI472" i="7"/>
  <c r="AH472" i="7"/>
  <c r="AR468" i="7"/>
  <c r="AQ468" i="7"/>
  <c r="AK471" i="7"/>
  <c r="AJ471" i="7"/>
  <c r="AI471" i="7"/>
  <c r="AH471" i="7"/>
  <c r="AR467" i="7"/>
  <c r="AK470" i="7"/>
  <c r="AJ470" i="7"/>
  <c r="AI470" i="7"/>
  <c r="AH470" i="7"/>
  <c r="AR466" i="7"/>
  <c r="AO470" i="7"/>
  <c r="M20" i="28" s="1"/>
  <c r="AN470" i="7"/>
  <c r="AK469" i="7"/>
  <c r="AJ469" i="7"/>
  <c r="AI469" i="7"/>
  <c r="AH469" i="7"/>
  <c r="Y469" i="7"/>
  <c r="M14" i="27" s="1"/>
  <c r="X469" i="7"/>
  <c r="W469" i="7"/>
  <c r="M14" i="25" s="1"/>
  <c r="V469" i="7"/>
  <c r="AK468" i="7"/>
  <c r="AJ468" i="7"/>
  <c r="AI468" i="7"/>
  <c r="AH468" i="7"/>
  <c r="Y468" i="7"/>
  <c r="M13" i="27" s="1"/>
  <c r="X468" i="7"/>
  <c r="W468" i="7"/>
  <c r="M13" i="25" s="1"/>
  <c r="V468" i="7"/>
  <c r="AR464" i="7"/>
  <c r="AQ464" i="7"/>
  <c r="AK467" i="7"/>
  <c r="AJ467" i="7"/>
  <c r="AI467" i="7"/>
  <c r="AH467" i="7"/>
  <c r="AR463" i="7"/>
  <c r="AQ463" i="7"/>
  <c r="AG466" i="7"/>
  <c r="AF466" i="7"/>
  <c r="T467" i="7" s="1"/>
  <c r="AE466" i="7"/>
  <c r="S467" i="7" s="1"/>
  <c r="M12" i="24" s="1"/>
  <c r="AD466" i="7"/>
  <c r="R467" i="7" s="1"/>
  <c r="AC466" i="7"/>
  <c r="Q467" i="7" s="1"/>
  <c r="M12" i="9" s="1"/>
  <c r="AB466" i="7"/>
  <c r="P467" i="7" s="1"/>
  <c r="X466" i="7"/>
  <c r="V466" i="7"/>
  <c r="W466" i="7"/>
  <c r="M11" i="25" s="1"/>
  <c r="AR462" i="7"/>
  <c r="AQ462" i="7"/>
  <c r="AO465" i="7"/>
  <c r="M14" i="28" s="1"/>
  <c r="AN465" i="7"/>
  <c r="AK465" i="7"/>
  <c r="AJ465" i="7"/>
  <c r="AI465" i="7"/>
  <c r="AH465" i="7"/>
  <c r="X465" i="7"/>
  <c r="V465" i="7"/>
  <c r="Y465" i="7"/>
  <c r="M10" i="27" s="1"/>
  <c r="AR461" i="7"/>
  <c r="AQ461" i="7"/>
  <c r="AO464" i="7"/>
  <c r="M13" i="28" s="1"/>
  <c r="AN464" i="7"/>
  <c r="AK464" i="7"/>
  <c r="AJ464" i="7"/>
  <c r="AI464" i="7"/>
  <c r="AH464" i="7"/>
  <c r="X464" i="7"/>
  <c r="V464" i="7"/>
  <c r="AO460" i="7"/>
  <c r="M9" i="28" s="1"/>
  <c r="AR460" i="7"/>
  <c r="AQ460" i="7"/>
  <c r="AK463" i="7"/>
  <c r="AJ463" i="7"/>
  <c r="AI463" i="7"/>
  <c r="AH463" i="7"/>
  <c r="AR459" i="7"/>
  <c r="AQ459" i="7"/>
  <c r="AN462" i="7"/>
  <c r="AK462" i="7"/>
  <c r="AJ462" i="7"/>
  <c r="AI462" i="7"/>
  <c r="AH462" i="7"/>
  <c r="AR458" i="7"/>
  <c r="AQ458" i="7"/>
  <c r="AN461" i="7"/>
  <c r="AK461" i="7"/>
  <c r="AJ461" i="7"/>
  <c r="AI461" i="7"/>
  <c r="AH461" i="7"/>
  <c r="AR457" i="7"/>
  <c r="AQ457" i="7"/>
  <c r="AN460" i="7"/>
  <c r="AK460" i="7"/>
  <c r="AJ460" i="7"/>
  <c r="AI460" i="7"/>
  <c r="AH460" i="7"/>
  <c r="AK459" i="7"/>
  <c r="AJ459" i="7"/>
  <c r="AI459" i="7"/>
  <c r="AH459" i="7"/>
  <c r="AK458" i="7"/>
  <c r="AJ458" i="7"/>
  <c r="AI458" i="7"/>
  <c r="AH458" i="7"/>
  <c r="AR452" i="7"/>
  <c r="AQ452" i="7"/>
  <c r="AR451" i="7"/>
  <c r="AQ451" i="7"/>
  <c r="AG452" i="7"/>
  <c r="U423" i="7" s="1"/>
  <c r="L22" i="26" s="1"/>
  <c r="AF452" i="7"/>
  <c r="T423" i="7" s="1"/>
  <c r="AE452" i="7"/>
  <c r="S423" i="7" s="1"/>
  <c r="L22" i="24" s="1"/>
  <c r="AD452" i="7"/>
  <c r="R423" i="7" s="1"/>
  <c r="AC452" i="7"/>
  <c r="Q423" i="7" s="1"/>
  <c r="L22" i="9" s="1"/>
  <c r="AB452" i="7"/>
  <c r="P423" i="7" s="1"/>
  <c r="AR450" i="7"/>
  <c r="AQ450" i="7"/>
  <c r="AK451" i="7"/>
  <c r="AJ451" i="7"/>
  <c r="AI451" i="7"/>
  <c r="AH451" i="7"/>
  <c r="AK450" i="7"/>
  <c r="AJ450" i="7"/>
  <c r="AI450" i="7"/>
  <c r="AH450" i="7"/>
  <c r="AR448" i="7"/>
  <c r="AQ448" i="7"/>
  <c r="AJ449" i="7"/>
  <c r="AR447" i="7"/>
  <c r="AQ447" i="7"/>
  <c r="AG448" i="7"/>
  <c r="AF448" i="7"/>
  <c r="T422" i="7" s="1"/>
  <c r="AE448" i="7"/>
  <c r="S422" i="7" s="1"/>
  <c r="L21" i="24" s="1"/>
  <c r="AD448" i="7"/>
  <c r="AC448" i="7"/>
  <c r="Q422" i="7" s="1"/>
  <c r="L21" i="9" s="1"/>
  <c r="AB448" i="7"/>
  <c r="P422" i="7" s="1"/>
  <c r="AK447" i="7"/>
  <c r="AJ447" i="7"/>
  <c r="AI447" i="7"/>
  <c r="AH447" i="7"/>
  <c r="AR445" i="7"/>
  <c r="AQ445" i="7"/>
  <c r="AK446" i="7"/>
  <c r="AJ446" i="7"/>
  <c r="AI446" i="7"/>
  <c r="AR444" i="7"/>
  <c r="AQ444" i="7"/>
  <c r="AG445" i="7"/>
  <c r="U420" i="7" s="1"/>
  <c r="L19" i="26" s="1"/>
  <c r="AF445" i="7"/>
  <c r="T420" i="7" s="1"/>
  <c r="AE445" i="7"/>
  <c r="S420" i="7" s="1"/>
  <c r="L19" i="24" s="1"/>
  <c r="AD445" i="7"/>
  <c r="R420" i="7" s="1"/>
  <c r="AC445" i="7"/>
  <c r="Q420" i="7" s="1"/>
  <c r="AB445" i="7"/>
  <c r="AR443" i="7"/>
  <c r="AQ443" i="7"/>
  <c r="AK444" i="7"/>
  <c r="AJ444" i="7"/>
  <c r="AI444" i="7"/>
  <c r="AH444" i="7"/>
  <c r="AK443" i="7"/>
  <c r="AJ443" i="7"/>
  <c r="AI443" i="7"/>
  <c r="AH443" i="7"/>
  <c r="AR441" i="7"/>
  <c r="AQ441" i="7"/>
  <c r="AO442" i="7"/>
  <c r="AN442" i="7"/>
  <c r="AJ442" i="7"/>
  <c r="L41" i="9"/>
  <c r="AR440" i="7"/>
  <c r="AQ440" i="7"/>
  <c r="AO441" i="7"/>
  <c r="AN441" i="7"/>
  <c r="U419" i="7"/>
  <c r="L18" i="26" s="1"/>
  <c r="T419" i="7"/>
  <c r="S419" i="7"/>
  <c r="L18" i="24" s="1"/>
  <c r="P419" i="7"/>
  <c r="Y441" i="7"/>
  <c r="L40" i="27" s="1"/>
  <c r="X441" i="7"/>
  <c r="W441" i="7"/>
  <c r="L40" i="25" s="1"/>
  <c r="V441" i="7"/>
  <c r="AR439" i="7"/>
  <c r="AQ439" i="7"/>
  <c r="AO440" i="7"/>
  <c r="AN440" i="7"/>
  <c r="AJ440" i="7"/>
  <c r="AH440" i="7"/>
  <c r="Y440" i="7"/>
  <c r="L39" i="27" s="1"/>
  <c r="X440" i="7"/>
  <c r="W440" i="7"/>
  <c r="L39" i="25" s="1"/>
  <c r="V440" i="7"/>
  <c r="AR438" i="7"/>
  <c r="AQ438" i="7"/>
  <c r="AO439" i="7"/>
  <c r="AN439" i="7"/>
  <c r="AK439" i="7"/>
  <c r="AJ439" i="7"/>
  <c r="AI439" i="7"/>
  <c r="AH439" i="7"/>
  <c r="Y439" i="7"/>
  <c r="L38" i="27" s="1"/>
  <c r="X439" i="7"/>
  <c r="W439" i="7"/>
  <c r="L38" i="25" s="1"/>
  <c r="V439" i="7"/>
  <c r="AK438" i="7"/>
  <c r="AJ438" i="7"/>
  <c r="AI438" i="7"/>
  <c r="AH438" i="7"/>
  <c r="Y438" i="7"/>
  <c r="L37" i="27" s="1"/>
  <c r="X438" i="7"/>
  <c r="W438" i="7"/>
  <c r="L37" i="25" s="1"/>
  <c r="V438" i="7"/>
  <c r="AO437" i="7"/>
  <c r="L40" i="28" s="1"/>
  <c r="AN437" i="7"/>
  <c r="AK437" i="7"/>
  <c r="AJ437" i="7"/>
  <c r="AI437" i="7"/>
  <c r="AH437" i="7"/>
  <c r="Y437" i="7"/>
  <c r="L36" i="27" s="1"/>
  <c r="X437" i="7"/>
  <c r="W437" i="7"/>
  <c r="L36" i="25" s="1"/>
  <c r="V437" i="7"/>
  <c r="AO436" i="7"/>
  <c r="L39" i="28" s="1"/>
  <c r="AN436" i="7"/>
  <c r="Y436" i="7"/>
  <c r="L35" i="27" s="1"/>
  <c r="X436" i="7"/>
  <c r="W436" i="7"/>
  <c r="L35" i="25" s="1"/>
  <c r="V436" i="7"/>
  <c r="AR426" i="7"/>
  <c r="AO435" i="7"/>
  <c r="L38" i="28" s="1"/>
  <c r="AN435" i="7"/>
  <c r="Y435" i="7"/>
  <c r="L34" i="27" s="1"/>
  <c r="X435" i="7"/>
  <c r="W435" i="7"/>
  <c r="L34" i="25" s="1"/>
  <c r="V435" i="7"/>
  <c r="AR431" i="7"/>
  <c r="AQ431" i="7"/>
  <c r="AO434" i="7"/>
  <c r="L37" i="28" s="1"/>
  <c r="AN434" i="7"/>
  <c r="L15" i="26"/>
  <c r="L17" i="26" s="1"/>
  <c r="L15" i="24"/>
  <c r="L17" i="24" s="1"/>
  <c r="Y434" i="7"/>
  <c r="L33" i="27" s="1"/>
  <c r="X434" i="7"/>
  <c r="W434" i="7"/>
  <c r="L33" i="25" s="1"/>
  <c r="V434" i="7"/>
  <c r="AR425" i="7"/>
  <c r="AQ425" i="7"/>
  <c r="AO433" i="7"/>
  <c r="L36" i="28" s="1"/>
  <c r="AN433" i="7"/>
  <c r="AK426" i="7"/>
  <c r="AJ426" i="7"/>
  <c r="AI426" i="7"/>
  <c r="AH426" i="7"/>
  <c r="Y433" i="7"/>
  <c r="L32" i="27" s="1"/>
  <c r="X433" i="7"/>
  <c r="W433" i="7"/>
  <c r="L32" i="25" s="1"/>
  <c r="V433" i="7"/>
  <c r="AR432" i="7"/>
  <c r="AQ432" i="7"/>
  <c r="AO432" i="7"/>
  <c r="L35" i="28" s="1"/>
  <c r="AN432" i="7"/>
  <c r="AK430" i="7"/>
  <c r="AJ430" i="7"/>
  <c r="AI430" i="7"/>
  <c r="AH430" i="7"/>
  <c r="Y432" i="7"/>
  <c r="L31" i="27" s="1"/>
  <c r="X432" i="7"/>
  <c r="W432" i="7"/>
  <c r="L31" i="25" s="1"/>
  <c r="V432" i="7"/>
  <c r="AR424" i="7"/>
  <c r="AQ424" i="7"/>
  <c r="AO431" i="7"/>
  <c r="L34" i="28" s="1"/>
  <c r="AN431" i="7"/>
  <c r="AK425" i="7"/>
  <c r="AJ425" i="7"/>
  <c r="AI425" i="7"/>
  <c r="AH425" i="7"/>
  <c r="Y431" i="7"/>
  <c r="L30" i="27" s="1"/>
  <c r="X431" i="7"/>
  <c r="W431" i="7"/>
  <c r="L30" i="25" s="1"/>
  <c r="V431" i="7"/>
  <c r="AR423" i="7"/>
  <c r="AQ423" i="7"/>
  <c r="AO430" i="7"/>
  <c r="L33" i="28" s="1"/>
  <c r="AN430" i="7"/>
  <c r="AK431" i="7"/>
  <c r="AJ431" i="7"/>
  <c r="AI431" i="7"/>
  <c r="AH431" i="7"/>
  <c r="Y430" i="7"/>
  <c r="L29" i="27" s="1"/>
  <c r="X430" i="7"/>
  <c r="W430" i="7"/>
  <c r="L29" i="25" s="1"/>
  <c r="V430" i="7"/>
  <c r="AR422" i="7"/>
  <c r="AQ422" i="7"/>
  <c r="AO429" i="7"/>
  <c r="L32" i="28" s="1"/>
  <c r="AN429" i="7"/>
  <c r="AK424" i="7"/>
  <c r="AJ424" i="7"/>
  <c r="AI424" i="7"/>
  <c r="AH424" i="7"/>
  <c r="Y429" i="7"/>
  <c r="L28" i="27" s="1"/>
  <c r="X429" i="7"/>
  <c r="W429" i="7"/>
  <c r="L28" i="25" s="1"/>
  <c r="V429" i="7"/>
  <c r="AR421" i="7"/>
  <c r="AQ421" i="7"/>
  <c r="AO428" i="7"/>
  <c r="L31" i="28" s="1"/>
  <c r="AN428" i="7"/>
  <c r="AK423" i="7"/>
  <c r="AJ423" i="7"/>
  <c r="AI423" i="7"/>
  <c r="AH423" i="7"/>
  <c r="Y428" i="7"/>
  <c r="L27" i="27" s="1"/>
  <c r="X428" i="7"/>
  <c r="W428" i="7"/>
  <c r="L27" i="25" s="1"/>
  <c r="V428" i="7"/>
  <c r="AR430" i="7"/>
  <c r="AQ430" i="7"/>
  <c r="AO427" i="7"/>
  <c r="L30" i="28" s="1"/>
  <c r="AN427" i="7"/>
  <c r="AK422" i="7"/>
  <c r="AJ422" i="7"/>
  <c r="AI422" i="7"/>
  <c r="AH422" i="7"/>
  <c r="Y427" i="7"/>
  <c r="L26" i="27" s="1"/>
  <c r="X427" i="7"/>
  <c r="W427" i="7"/>
  <c r="L26" i="25" s="1"/>
  <c r="V427" i="7"/>
  <c r="AR420" i="7"/>
  <c r="AQ420" i="7"/>
  <c r="AO426" i="7"/>
  <c r="L29" i="28" s="1"/>
  <c r="AN426" i="7"/>
  <c r="AK421" i="7"/>
  <c r="AJ421" i="7"/>
  <c r="AI421" i="7"/>
  <c r="AH421" i="7"/>
  <c r="Y426" i="7"/>
  <c r="L25" i="27" s="1"/>
  <c r="X426" i="7"/>
  <c r="W426" i="7"/>
  <c r="L25" i="25" s="1"/>
  <c r="V426" i="7"/>
  <c r="AR429" i="7"/>
  <c r="AQ429" i="7"/>
  <c r="AO425" i="7"/>
  <c r="L28" i="28" s="1"/>
  <c r="AN425" i="7"/>
  <c r="AK429" i="7"/>
  <c r="AJ429" i="7"/>
  <c r="AI429" i="7"/>
  <c r="AH429" i="7"/>
  <c r="Y425" i="7"/>
  <c r="L24" i="27" s="1"/>
  <c r="X425" i="7"/>
  <c r="W425" i="7"/>
  <c r="L24" i="25" s="1"/>
  <c r="V425" i="7"/>
  <c r="AR433" i="7"/>
  <c r="AO424" i="7"/>
  <c r="L27" i="28" s="1"/>
  <c r="AN424" i="7"/>
  <c r="AK420" i="7"/>
  <c r="AJ420" i="7"/>
  <c r="AI420" i="7"/>
  <c r="AH420" i="7"/>
  <c r="Y424" i="7"/>
  <c r="L23" i="27" s="1"/>
  <c r="X424" i="7"/>
  <c r="W424" i="7"/>
  <c r="L23" i="25" s="1"/>
  <c r="V424" i="7"/>
  <c r="AR419" i="7"/>
  <c r="AQ419" i="7"/>
  <c r="AO423" i="7"/>
  <c r="L26" i="28" s="1"/>
  <c r="AN423" i="7"/>
  <c r="AK428" i="7"/>
  <c r="AJ428" i="7"/>
  <c r="AI428" i="7"/>
  <c r="AH428" i="7"/>
  <c r="AR418" i="7"/>
  <c r="AO422" i="7"/>
  <c r="L25" i="28" s="1"/>
  <c r="AN422" i="7"/>
  <c r="AK432" i="7"/>
  <c r="AJ432" i="7"/>
  <c r="AI432" i="7"/>
  <c r="AH432" i="7"/>
  <c r="AR417" i="7"/>
  <c r="AQ417" i="7"/>
  <c r="AO421" i="7"/>
  <c r="L24" i="28" s="1"/>
  <c r="AN421" i="7"/>
  <c r="AK419" i="7"/>
  <c r="AJ419" i="7"/>
  <c r="AI419" i="7"/>
  <c r="AH419" i="7"/>
  <c r="Y421" i="7"/>
  <c r="L20" i="27" s="1"/>
  <c r="X421" i="7"/>
  <c r="W421" i="7"/>
  <c r="L20" i="25" s="1"/>
  <c r="V421" i="7"/>
  <c r="AR416" i="7"/>
  <c r="AQ416" i="7"/>
  <c r="AO420" i="7"/>
  <c r="L23" i="28" s="1"/>
  <c r="AN420" i="7"/>
  <c r="AK418" i="7"/>
  <c r="AJ418" i="7"/>
  <c r="AI418" i="7"/>
  <c r="AH418" i="7"/>
  <c r="AR415" i="7"/>
  <c r="AQ415" i="7"/>
  <c r="AK417" i="7"/>
  <c r="AJ417" i="7"/>
  <c r="AI417" i="7"/>
  <c r="AH417" i="7"/>
  <c r="AR414" i="7"/>
  <c r="AQ414" i="7"/>
  <c r="AK416" i="7"/>
  <c r="AJ416" i="7"/>
  <c r="AI416" i="7"/>
  <c r="AH416" i="7"/>
  <c r="AR413" i="7"/>
  <c r="AO417" i="7"/>
  <c r="L20" i="28" s="1"/>
  <c r="AN417" i="7"/>
  <c r="AK415" i="7"/>
  <c r="AJ415" i="7"/>
  <c r="AI415" i="7"/>
  <c r="AH415" i="7"/>
  <c r="Y416" i="7"/>
  <c r="L14" i="27" s="1"/>
  <c r="X416" i="7"/>
  <c r="W416" i="7"/>
  <c r="L14" i="25" s="1"/>
  <c r="V416" i="7"/>
  <c r="AK414" i="7"/>
  <c r="AJ414" i="7"/>
  <c r="AI414" i="7"/>
  <c r="AH414" i="7"/>
  <c r="Y415" i="7"/>
  <c r="L13" i="27" s="1"/>
  <c r="X415" i="7"/>
  <c r="W415" i="7"/>
  <c r="L13" i="25" s="1"/>
  <c r="V415" i="7"/>
  <c r="AR411" i="7"/>
  <c r="AQ411" i="7"/>
  <c r="AK413" i="7"/>
  <c r="AJ413" i="7"/>
  <c r="AI413" i="7"/>
  <c r="AH413" i="7"/>
  <c r="AR410" i="7"/>
  <c r="AQ410" i="7"/>
  <c r="AG412" i="7"/>
  <c r="U414" i="7" s="1"/>
  <c r="L12" i="26" s="1"/>
  <c r="AF412" i="7"/>
  <c r="T414" i="7" s="1"/>
  <c r="AE412" i="7"/>
  <c r="AD412" i="7"/>
  <c r="AC412" i="7"/>
  <c r="Q414" i="7" s="1"/>
  <c r="L12" i="9" s="1"/>
  <c r="AB412" i="7"/>
  <c r="P414" i="7" s="1"/>
  <c r="X413" i="7"/>
  <c r="V413" i="7"/>
  <c r="W413" i="7"/>
  <c r="L11" i="25" s="1"/>
  <c r="AR409" i="7"/>
  <c r="AQ409" i="7"/>
  <c r="AO412" i="7"/>
  <c r="L14" i="28" s="1"/>
  <c r="AN412" i="7"/>
  <c r="AK411" i="7"/>
  <c r="AJ411" i="7"/>
  <c r="AI411" i="7"/>
  <c r="AH411" i="7"/>
  <c r="X412" i="7"/>
  <c r="V412" i="7"/>
  <c r="W412" i="7"/>
  <c r="L10" i="25" s="1"/>
  <c r="AR408" i="7"/>
  <c r="AQ408" i="7"/>
  <c r="AO411" i="7"/>
  <c r="L13" i="28" s="1"/>
  <c r="AN411" i="7"/>
  <c r="AK410" i="7"/>
  <c r="AJ410" i="7"/>
  <c r="AI410" i="7"/>
  <c r="AH410" i="7"/>
  <c r="X411" i="7"/>
  <c r="V411" i="7"/>
  <c r="AO407" i="7"/>
  <c r="L9" i="28" s="1"/>
  <c r="AR407" i="7"/>
  <c r="AQ407" i="7"/>
  <c r="AK409" i="7"/>
  <c r="AJ409" i="7"/>
  <c r="AI409" i="7"/>
  <c r="AH409" i="7"/>
  <c r="AR406" i="7"/>
  <c r="AQ406" i="7"/>
  <c r="AN409" i="7"/>
  <c r="AK408" i="7"/>
  <c r="AJ408" i="7"/>
  <c r="AI408" i="7"/>
  <c r="AH408" i="7"/>
  <c r="AR405" i="7"/>
  <c r="AQ405" i="7"/>
  <c r="AN408" i="7"/>
  <c r="AK407" i="7"/>
  <c r="AJ407" i="7"/>
  <c r="AI407" i="7"/>
  <c r="AH407" i="7"/>
  <c r="AR404" i="7"/>
  <c r="AQ404" i="7"/>
  <c r="AN407" i="7"/>
  <c r="AK406" i="7"/>
  <c r="AJ406" i="7"/>
  <c r="AI406" i="7"/>
  <c r="AH406" i="7"/>
  <c r="AK405" i="7"/>
  <c r="AJ405" i="7"/>
  <c r="AI405" i="7"/>
  <c r="AH405" i="7"/>
  <c r="AK404" i="7"/>
  <c r="AJ404" i="7"/>
  <c r="AI404" i="7"/>
  <c r="AH404" i="7"/>
  <c r="AR397" i="7"/>
  <c r="AQ397" i="7"/>
  <c r="AR396" i="7"/>
  <c r="AQ396" i="7"/>
  <c r="AG398" i="7"/>
  <c r="U367" i="7" s="1"/>
  <c r="K22" i="26" s="1"/>
  <c r="AF398" i="7"/>
  <c r="T367" i="7" s="1"/>
  <c r="AE398" i="7"/>
  <c r="AD398" i="7"/>
  <c r="R367" i="7" s="1"/>
  <c r="AC398" i="7"/>
  <c r="Q367" i="7" s="1"/>
  <c r="K22" i="9" s="1"/>
  <c r="AB398" i="7"/>
  <c r="P367" i="7" s="1"/>
  <c r="AR395" i="7"/>
  <c r="AQ395" i="7"/>
  <c r="AK397" i="7"/>
  <c r="AJ397" i="7"/>
  <c r="AI397" i="7"/>
  <c r="AH397" i="7"/>
  <c r="AK396" i="7"/>
  <c r="AJ396" i="7"/>
  <c r="AI396" i="7"/>
  <c r="AH396" i="7"/>
  <c r="AR393" i="7"/>
  <c r="AQ393" i="7"/>
  <c r="AJ395" i="7"/>
  <c r="AR392" i="7"/>
  <c r="AQ392" i="7"/>
  <c r="AG394" i="7"/>
  <c r="U366" i="7" s="1"/>
  <c r="K21" i="26" s="1"/>
  <c r="AF394" i="7"/>
  <c r="T366" i="7" s="1"/>
  <c r="AE394" i="7"/>
  <c r="S366" i="7" s="1"/>
  <c r="K21" i="24" s="1"/>
  <c r="AD394" i="7"/>
  <c r="R366" i="7" s="1"/>
  <c r="AC394" i="7"/>
  <c r="AB394" i="7"/>
  <c r="P366" i="7" s="1"/>
  <c r="AK393" i="7"/>
  <c r="AJ393" i="7"/>
  <c r="AI393" i="7"/>
  <c r="AH393" i="7"/>
  <c r="AR390" i="7"/>
  <c r="AQ390" i="7"/>
  <c r="AK392" i="7"/>
  <c r="AJ392" i="7"/>
  <c r="AI392" i="7"/>
  <c r="AR389" i="7"/>
  <c r="AQ389" i="7"/>
  <c r="AG391" i="7"/>
  <c r="U364" i="7" s="1"/>
  <c r="K19" i="26" s="1"/>
  <c r="AF391" i="7"/>
  <c r="T364" i="7" s="1"/>
  <c r="AE391" i="7"/>
  <c r="AD391" i="7"/>
  <c r="AC391" i="7"/>
  <c r="AB391" i="7"/>
  <c r="AR388" i="7"/>
  <c r="AQ388" i="7"/>
  <c r="AK390" i="7"/>
  <c r="AJ390" i="7"/>
  <c r="AI390" i="7"/>
  <c r="AH390" i="7"/>
  <c r="AK389" i="7"/>
  <c r="AJ389" i="7"/>
  <c r="AI389" i="7"/>
  <c r="AH389" i="7"/>
  <c r="AR386" i="7"/>
  <c r="AQ386" i="7"/>
  <c r="AO386" i="7"/>
  <c r="AN386" i="7"/>
  <c r="AJ388" i="7"/>
  <c r="K41" i="9"/>
  <c r="AR385" i="7"/>
  <c r="AQ385" i="7"/>
  <c r="AO385" i="7"/>
  <c r="AN385" i="7"/>
  <c r="AG387" i="7"/>
  <c r="U363" i="7" s="1"/>
  <c r="K18" i="26" s="1"/>
  <c r="AF387" i="7"/>
  <c r="T363" i="7" s="1"/>
  <c r="AE387" i="7"/>
  <c r="S363" i="7" s="1"/>
  <c r="K18" i="24" s="1"/>
  <c r="AD387" i="7"/>
  <c r="R363" i="7" s="1"/>
  <c r="AC387" i="7"/>
  <c r="Q363" i="7" s="1"/>
  <c r="K18" i="9" s="1"/>
  <c r="AB387" i="7"/>
  <c r="P363" i="7" s="1"/>
  <c r="Y385" i="7"/>
  <c r="K40" i="27" s="1"/>
  <c r="X385" i="7"/>
  <c r="W385" i="7"/>
  <c r="K40" i="25" s="1"/>
  <c r="V385" i="7"/>
  <c r="AR384" i="7"/>
  <c r="AQ384" i="7"/>
  <c r="AO384" i="7"/>
  <c r="AN384" i="7"/>
  <c r="AJ386" i="7"/>
  <c r="AH386" i="7"/>
  <c r="Y384" i="7"/>
  <c r="K39" i="27" s="1"/>
  <c r="X384" i="7"/>
  <c r="W384" i="7"/>
  <c r="K39" i="25" s="1"/>
  <c r="V384" i="7"/>
  <c r="AR383" i="7"/>
  <c r="AQ383" i="7"/>
  <c r="AO383" i="7"/>
  <c r="AN383" i="7"/>
  <c r="AK385" i="7"/>
  <c r="AJ385" i="7"/>
  <c r="AI385" i="7"/>
  <c r="AH385" i="7"/>
  <c r="Y383" i="7"/>
  <c r="K38" i="27" s="1"/>
  <c r="X383" i="7"/>
  <c r="W383" i="7"/>
  <c r="K38" i="25" s="1"/>
  <c r="V383" i="7"/>
  <c r="AK384" i="7"/>
  <c r="AJ384" i="7"/>
  <c r="AI384" i="7"/>
  <c r="AH384" i="7"/>
  <c r="Y382" i="7"/>
  <c r="K37" i="27" s="1"/>
  <c r="X382" i="7"/>
  <c r="W382" i="7"/>
  <c r="K37" i="25" s="1"/>
  <c r="V382" i="7"/>
  <c r="AO381" i="7"/>
  <c r="K40" i="28" s="1"/>
  <c r="AN381" i="7"/>
  <c r="AK383" i="7"/>
  <c r="AJ383" i="7"/>
  <c r="AI383" i="7"/>
  <c r="AH383" i="7"/>
  <c r="Y381" i="7"/>
  <c r="K36" i="27" s="1"/>
  <c r="X381" i="7"/>
  <c r="W381" i="7"/>
  <c r="K36" i="25" s="1"/>
  <c r="V381" i="7"/>
  <c r="AO380" i="7"/>
  <c r="K39" i="28" s="1"/>
  <c r="AN380" i="7"/>
  <c r="Y380" i="7"/>
  <c r="K35" i="27" s="1"/>
  <c r="X380" i="7"/>
  <c r="W380" i="7"/>
  <c r="K35" i="25" s="1"/>
  <c r="V380" i="7"/>
  <c r="AR371" i="7"/>
  <c r="AQ371" i="7"/>
  <c r="AO379" i="7"/>
  <c r="K38" i="28" s="1"/>
  <c r="AN379" i="7"/>
  <c r="Y379" i="7"/>
  <c r="K34" i="27" s="1"/>
  <c r="X379" i="7"/>
  <c r="W379" i="7"/>
  <c r="K34" i="25" s="1"/>
  <c r="V379" i="7"/>
  <c r="AR376" i="7"/>
  <c r="AQ376" i="7"/>
  <c r="AO378" i="7"/>
  <c r="K37" i="28" s="1"/>
  <c r="AN378" i="7"/>
  <c r="K15" i="26"/>
  <c r="K17" i="26" s="1"/>
  <c r="Y378" i="7"/>
  <c r="K33" i="27" s="1"/>
  <c r="X378" i="7"/>
  <c r="W378" i="7"/>
  <c r="K33" i="25" s="1"/>
  <c r="V378" i="7"/>
  <c r="AR370" i="7"/>
  <c r="AQ370" i="7"/>
  <c r="AO377" i="7"/>
  <c r="K36" i="28" s="1"/>
  <c r="AN377" i="7"/>
  <c r="AK371" i="7"/>
  <c r="AJ371" i="7"/>
  <c r="AI371" i="7"/>
  <c r="AH371" i="7"/>
  <c r="Y377" i="7"/>
  <c r="K32" i="27" s="1"/>
  <c r="X377" i="7"/>
  <c r="W377" i="7"/>
  <c r="K32" i="25" s="1"/>
  <c r="V377" i="7"/>
  <c r="AR377" i="7"/>
  <c r="AQ377" i="7"/>
  <c r="AO376" i="7"/>
  <c r="K35" i="28" s="1"/>
  <c r="AN376" i="7"/>
  <c r="AK376" i="7"/>
  <c r="AJ376" i="7"/>
  <c r="AI376" i="7"/>
  <c r="AH376" i="7"/>
  <c r="Y376" i="7"/>
  <c r="K31" i="27" s="1"/>
  <c r="X376" i="7"/>
  <c r="W376" i="7"/>
  <c r="K31" i="25" s="1"/>
  <c r="V376" i="7"/>
  <c r="AR369" i="7"/>
  <c r="AQ369" i="7"/>
  <c r="AO375" i="7"/>
  <c r="K34" i="28" s="1"/>
  <c r="AN375" i="7"/>
  <c r="AK370" i="7"/>
  <c r="AJ370" i="7"/>
  <c r="AI370" i="7"/>
  <c r="AH370" i="7"/>
  <c r="Y375" i="7"/>
  <c r="K30" i="27" s="1"/>
  <c r="X375" i="7"/>
  <c r="W375" i="7"/>
  <c r="K30" i="25" s="1"/>
  <c r="V375" i="7"/>
  <c r="AR368" i="7"/>
  <c r="AQ368" i="7"/>
  <c r="AO374" i="7"/>
  <c r="K33" i="28" s="1"/>
  <c r="AN374" i="7"/>
  <c r="AK377" i="7"/>
  <c r="AJ377" i="7"/>
  <c r="AI377" i="7"/>
  <c r="AH377" i="7"/>
  <c r="Y374" i="7"/>
  <c r="K29" i="27" s="1"/>
  <c r="X374" i="7"/>
  <c r="W374" i="7"/>
  <c r="K29" i="25" s="1"/>
  <c r="V374" i="7"/>
  <c r="AR367" i="7"/>
  <c r="AQ367" i="7"/>
  <c r="AO373" i="7"/>
  <c r="K32" i="28" s="1"/>
  <c r="AN373" i="7"/>
  <c r="AK369" i="7"/>
  <c r="AJ369" i="7"/>
  <c r="AI369" i="7"/>
  <c r="AH369" i="7"/>
  <c r="Y373" i="7"/>
  <c r="K28" i="27" s="1"/>
  <c r="X373" i="7"/>
  <c r="W373" i="7"/>
  <c r="K28" i="25" s="1"/>
  <c r="V373" i="7"/>
  <c r="AR366" i="7"/>
  <c r="AQ366" i="7"/>
  <c r="AO372" i="7"/>
  <c r="K31" i="28" s="1"/>
  <c r="AN372" i="7"/>
  <c r="AK368" i="7"/>
  <c r="AJ368" i="7"/>
  <c r="AI368" i="7"/>
  <c r="AH368" i="7"/>
  <c r="Y372" i="7"/>
  <c r="K27" i="27" s="1"/>
  <c r="X372" i="7"/>
  <c r="W372" i="7"/>
  <c r="K27" i="25" s="1"/>
  <c r="V372" i="7"/>
  <c r="AR375" i="7"/>
  <c r="AQ375" i="7"/>
  <c r="AO371" i="7"/>
  <c r="K30" i="28" s="1"/>
  <c r="AN371" i="7"/>
  <c r="AK367" i="7"/>
  <c r="AJ367" i="7"/>
  <c r="AI367" i="7"/>
  <c r="AH367" i="7"/>
  <c r="Y371" i="7"/>
  <c r="K26" i="27" s="1"/>
  <c r="X371" i="7"/>
  <c r="W371" i="7"/>
  <c r="K26" i="25" s="1"/>
  <c r="V371" i="7"/>
  <c r="AR365" i="7"/>
  <c r="AQ365" i="7"/>
  <c r="AO370" i="7"/>
  <c r="K29" i="28" s="1"/>
  <c r="AN370" i="7"/>
  <c r="AK366" i="7"/>
  <c r="AJ366" i="7"/>
  <c r="AI366" i="7"/>
  <c r="AH366" i="7"/>
  <c r="Y370" i="7"/>
  <c r="K25" i="27" s="1"/>
  <c r="X370" i="7"/>
  <c r="W370" i="7"/>
  <c r="K25" i="25" s="1"/>
  <c r="V370" i="7"/>
  <c r="AR374" i="7"/>
  <c r="AQ374" i="7"/>
  <c r="AO369" i="7"/>
  <c r="K28" i="28" s="1"/>
  <c r="AN369" i="7"/>
  <c r="AK375" i="7"/>
  <c r="AJ375" i="7"/>
  <c r="AI375" i="7"/>
  <c r="AH375" i="7"/>
  <c r="Y369" i="7"/>
  <c r="K24" i="27" s="1"/>
  <c r="X369" i="7"/>
  <c r="W369" i="7"/>
  <c r="K24" i="25" s="1"/>
  <c r="V369" i="7"/>
  <c r="AR378" i="7"/>
  <c r="AQ378" i="7"/>
  <c r="AO368" i="7"/>
  <c r="K27" i="28" s="1"/>
  <c r="AN368" i="7"/>
  <c r="AK365" i="7"/>
  <c r="AJ365" i="7"/>
  <c r="AI365" i="7"/>
  <c r="AH365" i="7"/>
  <c r="Y368" i="7"/>
  <c r="K23" i="27" s="1"/>
  <c r="X368" i="7"/>
  <c r="W368" i="7"/>
  <c r="K23" i="25" s="1"/>
  <c r="V368" i="7"/>
  <c r="AR364" i="7"/>
  <c r="AQ364" i="7"/>
  <c r="AO367" i="7"/>
  <c r="K26" i="28" s="1"/>
  <c r="AN367" i="7"/>
  <c r="AK374" i="7"/>
  <c r="AJ374" i="7"/>
  <c r="AI374" i="7"/>
  <c r="AH374" i="7"/>
  <c r="AR363" i="7"/>
  <c r="AQ363" i="7"/>
  <c r="AO366" i="7"/>
  <c r="K25" i="28" s="1"/>
  <c r="AN366" i="7"/>
  <c r="AK378" i="7"/>
  <c r="AJ378" i="7"/>
  <c r="AI378" i="7"/>
  <c r="AH378" i="7"/>
  <c r="AR362" i="7"/>
  <c r="AQ362" i="7"/>
  <c r="AO365" i="7"/>
  <c r="K24" i="28" s="1"/>
  <c r="AN365" i="7"/>
  <c r="AK364" i="7"/>
  <c r="AJ364" i="7"/>
  <c r="AI364" i="7"/>
  <c r="AH364" i="7"/>
  <c r="Y365" i="7"/>
  <c r="K20" i="27" s="1"/>
  <c r="X365" i="7"/>
  <c r="W365" i="7"/>
  <c r="K20" i="25" s="1"/>
  <c r="V365" i="7"/>
  <c r="AR361" i="7"/>
  <c r="AQ361" i="7"/>
  <c r="AO364" i="7"/>
  <c r="K23" i="28" s="1"/>
  <c r="AN364" i="7"/>
  <c r="AK363" i="7"/>
  <c r="AJ363" i="7"/>
  <c r="AI363" i="7"/>
  <c r="AH363" i="7"/>
  <c r="AR360" i="7"/>
  <c r="AQ360" i="7"/>
  <c r="AK362" i="7"/>
  <c r="AJ362" i="7"/>
  <c r="AI362" i="7"/>
  <c r="AH362" i="7"/>
  <c r="AR359" i="7"/>
  <c r="AK361" i="7"/>
  <c r="AJ361" i="7"/>
  <c r="AI361" i="7"/>
  <c r="AH361" i="7"/>
  <c r="AR358" i="7"/>
  <c r="AO361" i="7"/>
  <c r="K20" i="28" s="1"/>
  <c r="AN361" i="7"/>
  <c r="AK360" i="7"/>
  <c r="AJ360" i="7"/>
  <c r="AI360" i="7"/>
  <c r="AH360" i="7"/>
  <c r="Y360" i="7"/>
  <c r="K14" i="27" s="1"/>
  <c r="X360" i="7"/>
  <c r="W360" i="7"/>
  <c r="K14" i="25" s="1"/>
  <c r="V360" i="7"/>
  <c r="AK359" i="7"/>
  <c r="AJ359" i="7"/>
  <c r="AI359" i="7"/>
  <c r="AH359" i="7"/>
  <c r="Y359" i="7"/>
  <c r="K13" i="27" s="1"/>
  <c r="X359" i="7"/>
  <c r="W359" i="7"/>
  <c r="K13" i="25" s="1"/>
  <c r="V359" i="7"/>
  <c r="AR356" i="7"/>
  <c r="AQ356" i="7"/>
  <c r="AK358" i="7"/>
  <c r="AJ358" i="7"/>
  <c r="AI358" i="7"/>
  <c r="AH358" i="7"/>
  <c r="AR355" i="7"/>
  <c r="AQ355" i="7"/>
  <c r="AG357" i="7"/>
  <c r="U358" i="7" s="1"/>
  <c r="K12" i="26" s="1"/>
  <c r="AF357" i="7"/>
  <c r="T358" i="7" s="1"/>
  <c r="AE357" i="7"/>
  <c r="S358" i="7" s="1"/>
  <c r="K12" i="24" s="1"/>
  <c r="AD357" i="7"/>
  <c r="R358" i="7" s="1"/>
  <c r="AC357" i="7"/>
  <c r="AB357" i="7"/>
  <c r="P358" i="7" s="1"/>
  <c r="X357" i="7"/>
  <c r="V357" i="7"/>
  <c r="Y357" i="7"/>
  <c r="K11" i="27" s="1"/>
  <c r="AR354" i="7"/>
  <c r="AQ354" i="7"/>
  <c r="AO356" i="7"/>
  <c r="K14" i="28" s="1"/>
  <c r="AN356" i="7"/>
  <c r="AK356" i="7"/>
  <c r="AJ356" i="7"/>
  <c r="AI356" i="7"/>
  <c r="AH356" i="7"/>
  <c r="X356" i="7"/>
  <c r="V356" i="7"/>
  <c r="Y356" i="7"/>
  <c r="K10" i="27" s="1"/>
  <c r="AR353" i="7"/>
  <c r="AQ353" i="7"/>
  <c r="AO355" i="7"/>
  <c r="K13" i="28" s="1"/>
  <c r="AN355" i="7"/>
  <c r="AK355" i="7"/>
  <c r="AJ355" i="7"/>
  <c r="AI355" i="7"/>
  <c r="AH355" i="7"/>
  <c r="X355" i="7"/>
  <c r="V355" i="7"/>
  <c r="Y355" i="7"/>
  <c r="K9" i="27" s="1"/>
  <c r="AR352" i="7"/>
  <c r="AQ352" i="7"/>
  <c r="AK354" i="7"/>
  <c r="AJ354" i="7"/>
  <c r="AI354" i="7"/>
  <c r="AH354" i="7"/>
  <c r="AR351" i="7"/>
  <c r="AQ351" i="7"/>
  <c r="AN353" i="7"/>
  <c r="AK353" i="7"/>
  <c r="AJ353" i="7"/>
  <c r="AI353" i="7"/>
  <c r="AH353" i="7"/>
  <c r="AR350" i="7"/>
  <c r="AQ350" i="7"/>
  <c r="AN352" i="7"/>
  <c r="AK352" i="7"/>
  <c r="AJ352" i="7"/>
  <c r="AI352" i="7"/>
  <c r="AH352" i="7"/>
  <c r="AR349" i="7"/>
  <c r="AQ349" i="7"/>
  <c r="AN351" i="7"/>
  <c r="AK351" i="7"/>
  <c r="AJ351" i="7"/>
  <c r="AI351" i="7"/>
  <c r="AH351" i="7"/>
  <c r="AK350" i="7"/>
  <c r="AJ350" i="7"/>
  <c r="AI350" i="7"/>
  <c r="AH350" i="7"/>
  <c r="AK349" i="7"/>
  <c r="AJ349" i="7"/>
  <c r="AI349" i="7"/>
  <c r="AH349" i="7"/>
  <c r="AR285" i="7"/>
  <c r="AQ285" i="7"/>
  <c r="AR284" i="7"/>
  <c r="AQ284" i="7"/>
  <c r="AG286" i="7"/>
  <c r="U255" i="7" s="1"/>
  <c r="I22" i="26" s="1"/>
  <c r="AF286" i="7"/>
  <c r="T255" i="7" s="1"/>
  <c r="AE286" i="7"/>
  <c r="AD286" i="7"/>
  <c r="AC286" i="7"/>
  <c r="Q255" i="7" s="1"/>
  <c r="I22" i="9" s="1"/>
  <c r="AB286" i="7"/>
  <c r="P255" i="7" s="1"/>
  <c r="AR283" i="7"/>
  <c r="AQ283" i="7"/>
  <c r="AK285" i="7"/>
  <c r="AJ285" i="7"/>
  <c r="AI285" i="7"/>
  <c r="AH285" i="7"/>
  <c r="AK284" i="7"/>
  <c r="AJ284" i="7"/>
  <c r="AI284" i="7"/>
  <c r="AH284" i="7"/>
  <c r="AR281" i="7"/>
  <c r="AQ281" i="7"/>
  <c r="AJ283" i="7"/>
  <c r="AR280" i="7"/>
  <c r="AQ280" i="7"/>
  <c r="AG282" i="7"/>
  <c r="AF282" i="7"/>
  <c r="T254" i="7" s="1"/>
  <c r="AE282" i="7"/>
  <c r="S254" i="7" s="1"/>
  <c r="I21" i="24" s="1"/>
  <c r="AD282" i="7"/>
  <c r="R254" i="7" s="1"/>
  <c r="AC282" i="7"/>
  <c r="Q254" i="7" s="1"/>
  <c r="I21" i="9" s="1"/>
  <c r="AB282" i="7"/>
  <c r="AK281" i="7"/>
  <c r="AJ281" i="7"/>
  <c r="AI281" i="7"/>
  <c r="AH281" i="7"/>
  <c r="AR278" i="7"/>
  <c r="AQ278" i="7"/>
  <c r="AK280" i="7"/>
  <c r="AJ280" i="7"/>
  <c r="AI280" i="7"/>
  <c r="AR277" i="7"/>
  <c r="AQ277" i="7"/>
  <c r="AG279" i="7"/>
  <c r="U252" i="7" s="1"/>
  <c r="I19" i="26" s="1"/>
  <c r="AF279" i="7"/>
  <c r="T252" i="7" s="1"/>
  <c r="AE279" i="7"/>
  <c r="AD279" i="7"/>
  <c r="R252" i="7" s="1"/>
  <c r="AC279" i="7"/>
  <c r="AB279" i="7"/>
  <c r="P252" i="7" s="1"/>
  <c r="AR276" i="7"/>
  <c r="AQ276" i="7"/>
  <c r="AK278" i="7"/>
  <c r="AJ278" i="7"/>
  <c r="AI278" i="7"/>
  <c r="AH278" i="7"/>
  <c r="AK277" i="7"/>
  <c r="AJ277" i="7"/>
  <c r="AI277" i="7"/>
  <c r="AH277" i="7"/>
  <c r="AR274" i="7"/>
  <c r="AQ274" i="7"/>
  <c r="AO274" i="7"/>
  <c r="AN274" i="7"/>
  <c r="AJ276" i="7"/>
  <c r="AR273" i="7"/>
  <c r="AQ273" i="7"/>
  <c r="AO273" i="7"/>
  <c r="AN273" i="7"/>
  <c r="U251" i="7"/>
  <c r="I18" i="26" s="1"/>
  <c r="S251" i="7"/>
  <c r="I18" i="24" s="1"/>
  <c r="R251" i="7"/>
  <c r="P251" i="7"/>
  <c r="Y273" i="7"/>
  <c r="I40" i="27" s="1"/>
  <c r="X273" i="7"/>
  <c r="W273" i="7"/>
  <c r="I40" i="25" s="1"/>
  <c r="V273" i="7"/>
  <c r="AR272" i="7"/>
  <c r="AQ272" i="7"/>
  <c r="AO272" i="7"/>
  <c r="AN272" i="7"/>
  <c r="AJ274" i="7"/>
  <c r="AH274" i="7"/>
  <c r="Y272" i="7"/>
  <c r="I39" i="27" s="1"/>
  <c r="X272" i="7"/>
  <c r="W272" i="7"/>
  <c r="I39" i="25" s="1"/>
  <c r="V272" i="7"/>
  <c r="AR271" i="7"/>
  <c r="AQ271" i="7"/>
  <c r="AO271" i="7"/>
  <c r="AN271" i="7"/>
  <c r="AK273" i="7"/>
  <c r="AJ273" i="7"/>
  <c r="AI273" i="7"/>
  <c r="AH273" i="7"/>
  <c r="Y271" i="7"/>
  <c r="I38" i="27" s="1"/>
  <c r="X271" i="7"/>
  <c r="W271" i="7"/>
  <c r="I38" i="25" s="1"/>
  <c r="V271" i="7"/>
  <c r="AK272" i="7"/>
  <c r="AJ272" i="7"/>
  <c r="AI272" i="7"/>
  <c r="AH272" i="7"/>
  <c r="Y270" i="7"/>
  <c r="I37" i="27" s="1"/>
  <c r="X270" i="7"/>
  <c r="W270" i="7"/>
  <c r="I37" i="25" s="1"/>
  <c r="V270" i="7"/>
  <c r="AO269" i="7"/>
  <c r="I40" i="28" s="1"/>
  <c r="AN269" i="7"/>
  <c r="AK271" i="7"/>
  <c r="AJ271" i="7"/>
  <c r="AI271" i="7"/>
  <c r="AH271" i="7"/>
  <c r="Y269" i="7"/>
  <c r="I36" i="27" s="1"/>
  <c r="X269" i="7"/>
  <c r="W269" i="7"/>
  <c r="I36" i="25" s="1"/>
  <c r="V269" i="7"/>
  <c r="AO268" i="7"/>
  <c r="I39" i="28" s="1"/>
  <c r="AN268" i="7"/>
  <c r="Y268" i="7"/>
  <c r="I35" i="27" s="1"/>
  <c r="X268" i="7"/>
  <c r="W268" i="7"/>
  <c r="I35" i="25" s="1"/>
  <c r="V268" i="7"/>
  <c r="AR259" i="7"/>
  <c r="AQ259" i="7"/>
  <c r="AO267" i="7"/>
  <c r="I38" i="28" s="1"/>
  <c r="AN267" i="7"/>
  <c r="Y267" i="7"/>
  <c r="I34" i="27" s="1"/>
  <c r="X267" i="7"/>
  <c r="W267" i="7"/>
  <c r="I34" i="25" s="1"/>
  <c r="V267" i="7"/>
  <c r="AR264" i="7"/>
  <c r="AQ264" i="7"/>
  <c r="AO266" i="7"/>
  <c r="I37" i="28" s="1"/>
  <c r="AN266" i="7"/>
  <c r="I15" i="26"/>
  <c r="I17" i="26" s="1"/>
  <c r="I15" i="24"/>
  <c r="I17" i="24" s="1"/>
  <c r="Y266" i="7"/>
  <c r="I33" i="27" s="1"/>
  <c r="X266" i="7"/>
  <c r="W266" i="7"/>
  <c r="I33" i="25" s="1"/>
  <c r="V266" i="7"/>
  <c r="AR258" i="7"/>
  <c r="AQ258" i="7"/>
  <c r="AO265" i="7"/>
  <c r="I36" i="28" s="1"/>
  <c r="AN265" i="7"/>
  <c r="AK259" i="7"/>
  <c r="AJ259" i="7"/>
  <c r="AI259" i="7"/>
  <c r="AH259" i="7"/>
  <c r="Y265" i="7"/>
  <c r="I32" i="27" s="1"/>
  <c r="X265" i="7"/>
  <c r="W265" i="7"/>
  <c r="I32" i="25" s="1"/>
  <c r="V265" i="7"/>
  <c r="AR265" i="7"/>
  <c r="AQ265" i="7"/>
  <c r="AO264" i="7"/>
  <c r="I35" i="28" s="1"/>
  <c r="AN264" i="7"/>
  <c r="AK264" i="7"/>
  <c r="AJ264" i="7"/>
  <c r="AI264" i="7"/>
  <c r="AH264" i="7"/>
  <c r="Y264" i="7"/>
  <c r="I31" i="27" s="1"/>
  <c r="X264" i="7"/>
  <c r="W264" i="7"/>
  <c r="I31" i="25" s="1"/>
  <c r="V264" i="7"/>
  <c r="AR257" i="7"/>
  <c r="AQ257" i="7"/>
  <c r="AO263" i="7"/>
  <c r="I34" i="28" s="1"/>
  <c r="AN263" i="7"/>
  <c r="AK258" i="7"/>
  <c r="AJ258" i="7"/>
  <c r="AI258" i="7"/>
  <c r="AH258" i="7"/>
  <c r="Y263" i="7"/>
  <c r="I30" i="27" s="1"/>
  <c r="X263" i="7"/>
  <c r="W263" i="7"/>
  <c r="I30" i="25" s="1"/>
  <c r="V263" i="7"/>
  <c r="AR256" i="7"/>
  <c r="AQ256" i="7"/>
  <c r="AO262" i="7"/>
  <c r="I33" i="28" s="1"/>
  <c r="AN262" i="7"/>
  <c r="AK265" i="7"/>
  <c r="AJ265" i="7"/>
  <c r="AI265" i="7"/>
  <c r="AH265" i="7"/>
  <c r="Y262" i="7"/>
  <c r="I29" i="27" s="1"/>
  <c r="X262" i="7"/>
  <c r="W262" i="7"/>
  <c r="I29" i="25" s="1"/>
  <c r="V262" i="7"/>
  <c r="AR255" i="7"/>
  <c r="AQ255" i="7"/>
  <c r="AO261" i="7"/>
  <c r="I32" i="28" s="1"/>
  <c r="AN261" i="7"/>
  <c r="AK257" i="7"/>
  <c r="AJ257" i="7"/>
  <c r="AI257" i="7"/>
  <c r="AH257" i="7"/>
  <c r="Y261" i="7"/>
  <c r="I28" i="27" s="1"/>
  <c r="X261" i="7"/>
  <c r="W261" i="7"/>
  <c r="I28" i="25" s="1"/>
  <c r="V261" i="7"/>
  <c r="AR254" i="7"/>
  <c r="AQ254" i="7"/>
  <c r="AO260" i="7"/>
  <c r="I31" i="28" s="1"/>
  <c r="AN260" i="7"/>
  <c r="AK256" i="7"/>
  <c r="AJ256" i="7"/>
  <c r="AI256" i="7"/>
  <c r="AH256" i="7"/>
  <c r="Y260" i="7"/>
  <c r="I27" i="27" s="1"/>
  <c r="X260" i="7"/>
  <c r="W260" i="7"/>
  <c r="I27" i="25" s="1"/>
  <c r="V260" i="7"/>
  <c r="AR263" i="7"/>
  <c r="AQ263" i="7"/>
  <c r="AO259" i="7"/>
  <c r="I30" i="28" s="1"/>
  <c r="AN259" i="7"/>
  <c r="AK255" i="7"/>
  <c r="AJ255" i="7"/>
  <c r="AI255" i="7"/>
  <c r="AH255" i="7"/>
  <c r="Y259" i="7"/>
  <c r="I26" i="27" s="1"/>
  <c r="X259" i="7"/>
  <c r="W259" i="7"/>
  <c r="I26" i="25" s="1"/>
  <c r="V259" i="7"/>
  <c r="AR253" i="7"/>
  <c r="AQ253" i="7"/>
  <c r="AO258" i="7"/>
  <c r="I29" i="28" s="1"/>
  <c r="AN258" i="7"/>
  <c r="AK254" i="7"/>
  <c r="AJ254" i="7"/>
  <c r="AI254" i="7"/>
  <c r="AH254" i="7"/>
  <c r="Y258" i="7"/>
  <c r="I25" i="27" s="1"/>
  <c r="X258" i="7"/>
  <c r="W258" i="7"/>
  <c r="I25" i="25" s="1"/>
  <c r="V258" i="7"/>
  <c r="AR262" i="7"/>
  <c r="AQ262" i="7"/>
  <c r="AO257" i="7"/>
  <c r="I28" i="28" s="1"/>
  <c r="AN257" i="7"/>
  <c r="AK263" i="7"/>
  <c r="AJ263" i="7"/>
  <c r="AI263" i="7"/>
  <c r="AH263" i="7"/>
  <c r="Y257" i="7"/>
  <c r="I24" i="27" s="1"/>
  <c r="X257" i="7"/>
  <c r="W257" i="7"/>
  <c r="I24" i="25" s="1"/>
  <c r="V257" i="7"/>
  <c r="AR266" i="7"/>
  <c r="AQ266" i="7"/>
  <c r="AO256" i="7"/>
  <c r="I27" i="28" s="1"/>
  <c r="AN256" i="7"/>
  <c r="AK253" i="7"/>
  <c r="AJ253" i="7"/>
  <c r="AI253" i="7"/>
  <c r="AH253" i="7"/>
  <c r="Y256" i="7"/>
  <c r="I23" i="27" s="1"/>
  <c r="X256" i="7"/>
  <c r="W256" i="7"/>
  <c r="I23" i="25" s="1"/>
  <c r="V256" i="7"/>
  <c r="AR252" i="7"/>
  <c r="AQ252" i="7"/>
  <c r="AO255" i="7"/>
  <c r="I26" i="28" s="1"/>
  <c r="AN255" i="7"/>
  <c r="AK262" i="7"/>
  <c r="AJ262" i="7"/>
  <c r="AI262" i="7"/>
  <c r="AH262" i="7"/>
  <c r="AR251" i="7"/>
  <c r="AO254" i="7"/>
  <c r="I25" i="28" s="1"/>
  <c r="AN254" i="7"/>
  <c r="AK266" i="7"/>
  <c r="AJ266" i="7"/>
  <c r="AI266" i="7"/>
  <c r="AH266" i="7"/>
  <c r="AR250" i="7"/>
  <c r="AQ250" i="7"/>
  <c r="AO253" i="7"/>
  <c r="I24" i="28" s="1"/>
  <c r="AN253" i="7"/>
  <c r="AK252" i="7"/>
  <c r="AJ252" i="7"/>
  <c r="AI252" i="7"/>
  <c r="AH252" i="7"/>
  <c r="Y253" i="7"/>
  <c r="I20" i="27" s="1"/>
  <c r="X253" i="7"/>
  <c r="W253" i="7"/>
  <c r="I20" i="25" s="1"/>
  <c r="V253" i="7"/>
  <c r="AR249" i="7"/>
  <c r="AQ249" i="7"/>
  <c r="AO252" i="7"/>
  <c r="I23" i="28" s="1"/>
  <c r="AN252" i="7"/>
  <c r="AK251" i="7"/>
  <c r="AJ251" i="7"/>
  <c r="AI251" i="7"/>
  <c r="AH251" i="7"/>
  <c r="AR248" i="7"/>
  <c r="AK250" i="7"/>
  <c r="AJ250" i="7"/>
  <c r="AI250" i="7"/>
  <c r="AH250" i="7"/>
  <c r="AR247" i="7"/>
  <c r="AQ247" i="7"/>
  <c r="AK249" i="7"/>
  <c r="AJ249" i="7"/>
  <c r="AI249" i="7"/>
  <c r="AH249" i="7"/>
  <c r="AR246" i="7"/>
  <c r="AO249" i="7"/>
  <c r="I20" i="28" s="1"/>
  <c r="AN249" i="7"/>
  <c r="AK248" i="7"/>
  <c r="AJ248" i="7"/>
  <c r="AI248" i="7"/>
  <c r="AH248" i="7"/>
  <c r="Y248" i="7"/>
  <c r="I14" i="27" s="1"/>
  <c r="X248" i="7"/>
  <c r="W248" i="7"/>
  <c r="I14" i="25" s="1"/>
  <c r="V248" i="7"/>
  <c r="AK247" i="7"/>
  <c r="AJ247" i="7"/>
  <c r="AI247" i="7"/>
  <c r="AH247" i="7"/>
  <c r="Y247" i="7"/>
  <c r="I13" i="27" s="1"/>
  <c r="X247" i="7"/>
  <c r="W247" i="7"/>
  <c r="I13" i="25" s="1"/>
  <c r="V247" i="7"/>
  <c r="AR244" i="7"/>
  <c r="AQ244" i="7"/>
  <c r="AK246" i="7"/>
  <c r="AJ246" i="7"/>
  <c r="AI246" i="7"/>
  <c r="AH246" i="7"/>
  <c r="AR243" i="7"/>
  <c r="AQ243" i="7"/>
  <c r="AG245" i="7"/>
  <c r="U246" i="7" s="1"/>
  <c r="I12" i="26" s="1"/>
  <c r="AF245" i="7"/>
  <c r="T246" i="7" s="1"/>
  <c r="AE245" i="7"/>
  <c r="AD245" i="7"/>
  <c r="R246" i="7" s="1"/>
  <c r="AC245" i="7"/>
  <c r="Q246" i="7" s="1"/>
  <c r="I12" i="9" s="1"/>
  <c r="AB245" i="7"/>
  <c r="P246" i="7" s="1"/>
  <c r="X245" i="7"/>
  <c r="V245" i="7"/>
  <c r="W245" i="7"/>
  <c r="I11" i="25" s="1"/>
  <c r="AR242" i="7"/>
  <c r="AQ242" i="7"/>
  <c r="AO244" i="7"/>
  <c r="I14" i="28" s="1"/>
  <c r="AN244" i="7"/>
  <c r="AK244" i="7"/>
  <c r="AJ244" i="7"/>
  <c r="AI244" i="7"/>
  <c r="AH244" i="7"/>
  <c r="X244" i="7"/>
  <c r="V244" i="7"/>
  <c r="W244" i="7"/>
  <c r="I10" i="25" s="1"/>
  <c r="AR241" i="7"/>
  <c r="AQ241" i="7"/>
  <c r="AO243" i="7"/>
  <c r="I13" i="28" s="1"/>
  <c r="AN243" i="7"/>
  <c r="AK243" i="7"/>
  <c r="AJ243" i="7"/>
  <c r="AI243" i="7"/>
  <c r="AH243" i="7"/>
  <c r="X243" i="7"/>
  <c r="V243" i="7"/>
  <c r="Y243" i="7"/>
  <c r="I9" i="27" s="1"/>
  <c r="AR240" i="7"/>
  <c r="AQ240" i="7"/>
  <c r="AK242" i="7"/>
  <c r="AJ242" i="7"/>
  <c r="AI242" i="7"/>
  <c r="AH242" i="7"/>
  <c r="AR239" i="7"/>
  <c r="AQ239" i="7"/>
  <c r="I11" i="28"/>
  <c r="AN241" i="7"/>
  <c r="AK241" i="7"/>
  <c r="AJ241" i="7"/>
  <c r="AI241" i="7"/>
  <c r="AH241" i="7"/>
  <c r="AR238" i="7"/>
  <c r="AQ238" i="7"/>
  <c r="AN240" i="7"/>
  <c r="AK240" i="7"/>
  <c r="AJ240" i="7"/>
  <c r="AI240" i="7"/>
  <c r="AH240" i="7"/>
  <c r="AR237" i="7"/>
  <c r="AQ237" i="7"/>
  <c r="AO239" i="7"/>
  <c r="I9" i="28" s="1"/>
  <c r="AN239" i="7"/>
  <c r="AK239" i="7"/>
  <c r="AJ239" i="7"/>
  <c r="AI239" i="7"/>
  <c r="AH239" i="7"/>
  <c r="AK238" i="7"/>
  <c r="AJ238" i="7"/>
  <c r="AI238" i="7"/>
  <c r="AH238" i="7"/>
  <c r="AK237" i="7"/>
  <c r="AJ237" i="7"/>
  <c r="AI237" i="7"/>
  <c r="AH237" i="7"/>
  <c r="AR228" i="7"/>
  <c r="AQ228" i="7"/>
  <c r="AR227" i="7"/>
  <c r="AQ227" i="7"/>
  <c r="AG230" i="7"/>
  <c r="U198" i="7" s="1"/>
  <c r="H22" i="26" s="1"/>
  <c r="AF230" i="7"/>
  <c r="T198" i="7" s="1"/>
  <c r="AE230" i="7"/>
  <c r="S198" i="7" s="1"/>
  <c r="H22" i="24" s="1"/>
  <c r="AD230" i="7"/>
  <c r="R198" i="7" s="1"/>
  <c r="AC230" i="7"/>
  <c r="Q198" i="7" s="1"/>
  <c r="H22" i="9" s="1"/>
  <c r="AB230" i="7"/>
  <c r="P198" i="7" s="1"/>
  <c r="AR226" i="7"/>
  <c r="AQ226" i="7"/>
  <c r="AK229" i="7"/>
  <c r="AJ229" i="7"/>
  <c r="AI229" i="7"/>
  <c r="AH229" i="7"/>
  <c r="AK228" i="7"/>
  <c r="AJ228" i="7"/>
  <c r="AI228" i="7"/>
  <c r="AH228" i="7"/>
  <c r="AR224" i="7"/>
  <c r="AQ224" i="7"/>
  <c r="AJ227" i="7"/>
  <c r="AR223" i="7"/>
  <c r="AQ223" i="7"/>
  <c r="AG226" i="7"/>
  <c r="U197" i="7" s="1"/>
  <c r="H21" i="26" s="1"/>
  <c r="AF226" i="7"/>
  <c r="T197" i="7" s="1"/>
  <c r="AE226" i="7"/>
  <c r="AD226" i="7"/>
  <c r="R197" i="7" s="1"/>
  <c r="AC226" i="7"/>
  <c r="AB226" i="7"/>
  <c r="P197" i="7" s="1"/>
  <c r="AK225" i="7"/>
  <c r="AJ225" i="7"/>
  <c r="AI225" i="7"/>
  <c r="AH225" i="7"/>
  <c r="AR221" i="7"/>
  <c r="AQ221" i="7"/>
  <c r="AK224" i="7"/>
  <c r="AJ224" i="7"/>
  <c r="AI224" i="7"/>
  <c r="Y222" i="7"/>
  <c r="X222" i="7"/>
  <c r="W222" i="7"/>
  <c r="V222" i="7"/>
  <c r="AR220" i="7"/>
  <c r="AQ220" i="7"/>
  <c r="AG223" i="7"/>
  <c r="U195" i="7" s="1"/>
  <c r="H19" i="26" s="1"/>
  <c r="AF223" i="7"/>
  <c r="T195" i="7" s="1"/>
  <c r="AE223" i="7"/>
  <c r="S195" i="7" s="1"/>
  <c r="H19" i="24" s="1"/>
  <c r="AD223" i="7"/>
  <c r="R195" i="7" s="1"/>
  <c r="AC223" i="7"/>
  <c r="AB223" i="7"/>
  <c r="Y220" i="7"/>
  <c r="X220" i="7"/>
  <c r="W220" i="7"/>
  <c r="V220" i="7"/>
  <c r="AR219" i="7"/>
  <c r="AQ219" i="7"/>
  <c r="AK222" i="7"/>
  <c r="AJ222" i="7"/>
  <c r="AI222" i="7"/>
  <c r="AH222" i="7"/>
  <c r="Y219" i="7"/>
  <c r="X219" i="7"/>
  <c r="W219" i="7"/>
  <c r="V219" i="7"/>
  <c r="AK221" i="7"/>
  <c r="AJ221" i="7"/>
  <c r="AI221" i="7"/>
  <c r="AH221" i="7"/>
  <c r="Y218" i="7"/>
  <c r="X218" i="7"/>
  <c r="W218" i="7"/>
  <c r="V218" i="7"/>
  <c r="AR217" i="7"/>
  <c r="AQ217" i="7"/>
  <c r="AO217" i="7"/>
  <c r="AN217" i="7"/>
  <c r="AJ220" i="7"/>
  <c r="H41" i="9"/>
  <c r="AR216" i="7"/>
  <c r="AQ216" i="7"/>
  <c r="AO216" i="7"/>
  <c r="AN216" i="7"/>
  <c r="U194" i="7"/>
  <c r="H18" i="26" s="1"/>
  <c r="S194" i="7"/>
  <c r="H18" i="24" s="1"/>
  <c r="R194" i="7"/>
  <c r="Q194" i="7"/>
  <c r="H18" i="9" s="1"/>
  <c r="Y216" i="7"/>
  <c r="H40" i="27" s="1"/>
  <c r="X216" i="7"/>
  <c r="W216" i="7"/>
  <c r="H40" i="25" s="1"/>
  <c r="V216" i="7"/>
  <c r="AR215" i="7"/>
  <c r="AQ215" i="7"/>
  <c r="AO215" i="7"/>
  <c r="AN215" i="7"/>
  <c r="AJ217" i="7"/>
  <c r="AH217" i="7"/>
  <c r="Y215" i="7"/>
  <c r="H39" i="27" s="1"/>
  <c r="X215" i="7"/>
  <c r="W215" i="7"/>
  <c r="H39" i="25" s="1"/>
  <c r="V215" i="7"/>
  <c r="AR214" i="7"/>
  <c r="AQ214" i="7"/>
  <c r="AO214" i="7"/>
  <c r="AN214" i="7"/>
  <c r="AK216" i="7"/>
  <c r="AJ216" i="7"/>
  <c r="AI216" i="7"/>
  <c r="AH216" i="7"/>
  <c r="Y214" i="7"/>
  <c r="H38" i="27" s="1"/>
  <c r="X214" i="7"/>
  <c r="W214" i="7"/>
  <c r="H38" i="25" s="1"/>
  <c r="V214" i="7"/>
  <c r="AK215" i="7"/>
  <c r="AJ215" i="7"/>
  <c r="AI215" i="7"/>
  <c r="AH215" i="7"/>
  <c r="Y213" i="7"/>
  <c r="H37" i="27" s="1"/>
  <c r="X213" i="7"/>
  <c r="W213" i="7"/>
  <c r="H37" i="25" s="1"/>
  <c r="V213" i="7"/>
  <c r="AO212" i="7"/>
  <c r="H40" i="28" s="1"/>
  <c r="AN212" i="7"/>
  <c r="AK214" i="7"/>
  <c r="AJ214" i="7"/>
  <c r="AI214" i="7"/>
  <c r="AH214" i="7"/>
  <c r="Y212" i="7"/>
  <c r="H36" i="27" s="1"/>
  <c r="X212" i="7"/>
  <c r="W212" i="7"/>
  <c r="H36" i="25" s="1"/>
  <c r="V212" i="7"/>
  <c r="AO211" i="7"/>
  <c r="H39" i="28" s="1"/>
  <c r="AN211" i="7"/>
  <c r="Y211" i="7"/>
  <c r="H35" i="27" s="1"/>
  <c r="X211" i="7"/>
  <c r="W211" i="7"/>
  <c r="H35" i="25" s="1"/>
  <c r="V211" i="7"/>
  <c r="AR202" i="7"/>
  <c r="AO210" i="7"/>
  <c r="H38" i="28" s="1"/>
  <c r="AN210" i="7"/>
  <c r="Y210" i="7"/>
  <c r="H34" i="27" s="1"/>
  <c r="X210" i="7"/>
  <c r="W210" i="7"/>
  <c r="H34" i="25" s="1"/>
  <c r="V210" i="7"/>
  <c r="AR207" i="7"/>
  <c r="AQ207" i="7"/>
  <c r="AO209" i="7"/>
  <c r="H37" i="28" s="1"/>
  <c r="AN209" i="7"/>
  <c r="H15" i="26"/>
  <c r="H17" i="26" s="1"/>
  <c r="H15" i="24"/>
  <c r="H17" i="24" s="1"/>
  <c r="Y209" i="7"/>
  <c r="H33" i="27" s="1"/>
  <c r="X209" i="7"/>
  <c r="W209" i="7"/>
  <c r="H33" i="25" s="1"/>
  <c r="V209" i="7"/>
  <c r="AR201" i="7"/>
  <c r="AQ201" i="7"/>
  <c r="AO208" i="7"/>
  <c r="H36" i="28" s="1"/>
  <c r="AN208" i="7"/>
  <c r="AK202" i="7"/>
  <c r="AJ202" i="7"/>
  <c r="AI202" i="7"/>
  <c r="AH202" i="7"/>
  <c r="Y208" i="7"/>
  <c r="H32" i="27" s="1"/>
  <c r="X208" i="7"/>
  <c r="W208" i="7"/>
  <c r="H32" i="25" s="1"/>
  <c r="V208" i="7"/>
  <c r="AR208" i="7"/>
  <c r="AQ208" i="7"/>
  <c r="AO207" i="7"/>
  <c r="H35" i="28" s="1"/>
  <c r="AN207" i="7"/>
  <c r="AK207" i="7"/>
  <c r="AJ207" i="7"/>
  <c r="AI207" i="7"/>
  <c r="AH207" i="7"/>
  <c r="Y207" i="7"/>
  <c r="H31" i="27" s="1"/>
  <c r="X207" i="7"/>
  <c r="W207" i="7"/>
  <c r="H31" i="25" s="1"/>
  <c r="V207" i="7"/>
  <c r="AR200" i="7"/>
  <c r="AQ200" i="7"/>
  <c r="AO206" i="7"/>
  <c r="H34" i="28" s="1"/>
  <c r="AN206" i="7"/>
  <c r="AK201" i="7"/>
  <c r="AJ201" i="7"/>
  <c r="AI201" i="7"/>
  <c r="AH201" i="7"/>
  <c r="Y206" i="7"/>
  <c r="H30" i="27" s="1"/>
  <c r="X206" i="7"/>
  <c r="W206" i="7"/>
  <c r="H30" i="25" s="1"/>
  <c r="V206" i="7"/>
  <c r="AR199" i="7"/>
  <c r="AQ199" i="7"/>
  <c r="AO205" i="7"/>
  <c r="H33" i="28" s="1"/>
  <c r="AN205" i="7"/>
  <c r="AK208" i="7"/>
  <c r="AJ208" i="7"/>
  <c r="AI208" i="7"/>
  <c r="AH208" i="7"/>
  <c r="Y205" i="7"/>
  <c r="H29" i="27" s="1"/>
  <c r="X205" i="7"/>
  <c r="W205" i="7"/>
  <c r="H29" i="25" s="1"/>
  <c r="V205" i="7"/>
  <c r="AR198" i="7"/>
  <c r="AQ198" i="7"/>
  <c r="AO204" i="7"/>
  <c r="H32" i="28" s="1"/>
  <c r="AN204" i="7"/>
  <c r="AK200" i="7"/>
  <c r="AJ200" i="7"/>
  <c r="AI200" i="7"/>
  <c r="AH200" i="7"/>
  <c r="Y204" i="7"/>
  <c r="H28" i="27" s="1"/>
  <c r="X204" i="7"/>
  <c r="W204" i="7"/>
  <c r="H28" i="25" s="1"/>
  <c r="V204" i="7"/>
  <c r="AR197" i="7"/>
  <c r="AO203" i="7"/>
  <c r="H31" i="28" s="1"/>
  <c r="AN203" i="7"/>
  <c r="AK199" i="7"/>
  <c r="AJ199" i="7"/>
  <c r="AI199" i="7"/>
  <c r="AH199" i="7"/>
  <c r="Y203" i="7"/>
  <c r="H27" i="27" s="1"/>
  <c r="X203" i="7"/>
  <c r="W203" i="7"/>
  <c r="H27" i="25" s="1"/>
  <c r="V203" i="7"/>
  <c r="AR206" i="7"/>
  <c r="AQ206" i="7"/>
  <c r="AO202" i="7"/>
  <c r="H30" i="28" s="1"/>
  <c r="AN202" i="7"/>
  <c r="AK198" i="7"/>
  <c r="AJ198" i="7"/>
  <c r="AI198" i="7"/>
  <c r="AH198" i="7"/>
  <c r="Y202" i="7"/>
  <c r="H26" i="27" s="1"/>
  <c r="X202" i="7"/>
  <c r="W202" i="7"/>
  <c r="H26" i="25" s="1"/>
  <c r="V202" i="7"/>
  <c r="AR196" i="7"/>
  <c r="AQ196" i="7"/>
  <c r="AO201" i="7"/>
  <c r="H29" i="28" s="1"/>
  <c r="AN201" i="7"/>
  <c r="AK197" i="7"/>
  <c r="AJ197" i="7"/>
  <c r="AI197" i="7"/>
  <c r="AH197" i="7"/>
  <c r="Y201" i="7"/>
  <c r="H25" i="27" s="1"/>
  <c r="X201" i="7"/>
  <c r="W201" i="7"/>
  <c r="H25" i="25" s="1"/>
  <c r="V201" i="7"/>
  <c r="AR205" i="7"/>
  <c r="AQ205" i="7"/>
  <c r="AO200" i="7"/>
  <c r="H28" i="28" s="1"/>
  <c r="AN200" i="7"/>
  <c r="AK206" i="7"/>
  <c r="AJ206" i="7"/>
  <c r="AI206" i="7"/>
  <c r="AH206" i="7"/>
  <c r="Y200" i="7"/>
  <c r="H24" i="27" s="1"/>
  <c r="X200" i="7"/>
  <c r="W200" i="7"/>
  <c r="H24" i="25" s="1"/>
  <c r="V200" i="7"/>
  <c r="AR209" i="7"/>
  <c r="AQ209" i="7"/>
  <c r="AO199" i="7"/>
  <c r="H27" i="28" s="1"/>
  <c r="AN199" i="7"/>
  <c r="AK196" i="7"/>
  <c r="AJ196" i="7"/>
  <c r="AI196" i="7"/>
  <c r="AH196" i="7"/>
  <c r="Y199" i="7"/>
  <c r="H23" i="27" s="1"/>
  <c r="X199" i="7"/>
  <c r="W199" i="7"/>
  <c r="H23" i="25" s="1"/>
  <c r="V199" i="7"/>
  <c r="AR195" i="7"/>
  <c r="AO198" i="7"/>
  <c r="H26" i="28" s="1"/>
  <c r="AN198" i="7"/>
  <c r="AK205" i="7"/>
  <c r="AJ205" i="7"/>
  <c r="AI205" i="7"/>
  <c r="AH205" i="7"/>
  <c r="AR194" i="7"/>
  <c r="AQ194" i="7"/>
  <c r="AO197" i="7"/>
  <c r="H25" i="28" s="1"/>
  <c r="AN197" i="7"/>
  <c r="AK209" i="7"/>
  <c r="AJ209" i="7"/>
  <c r="AI209" i="7"/>
  <c r="AH209" i="7"/>
  <c r="AR193" i="7"/>
  <c r="AQ193" i="7"/>
  <c r="AO196" i="7"/>
  <c r="H24" i="28" s="1"/>
  <c r="AN196" i="7"/>
  <c r="AK195" i="7"/>
  <c r="AJ195" i="7"/>
  <c r="AI195" i="7"/>
  <c r="AH195" i="7"/>
  <c r="Y196" i="7"/>
  <c r="H20" i="27" s="1"/>
  <c r="X196" i="7"/>
  <c r="W196" i="7"/>
  <c r="H20" i="25" s="1"/>
  <c r="V196" i="7"/>
  <c r="AR192" i="7"/>
  <c r="AQ192" i="7"/>
  <c r="AO195" i="7"/>
  <c r="H23" i="28" s="1"/>
  <c r="AN195" i="7"/>
  <c r="AK194" i="7"/>
  <c r="AJ194" i="7"/>
  <c r="AI194" i="7"/>
  <c r="AH194" i="7"/>
  <c r="AR191" i="7"/>
  <c r="AQ191" i="7"/>
  <c r="AK193" i="7"/>
  <c r="AJ193" i="7"/>
  <c r="AI193" i="7"/>
  <c r="AH193" i="7"/>
  <c r="AR190" i="7"/>
  <c r="AQ190" i="7"/>
  <c r="AK192" i="7"/>
  <c r="AJ192" i="7"/>
  <c r="AI192" i="7"/>
  <c r="AH192" i="7"/>
  <c r="AR189" i="7"/>
  <c r="AQ189" i="7"/>
  <c r="AO192" i="7"/>
  <c r="H20" i="28" s="1"/>
  <c r="AN192" i="7"/>
  <c r="AK191" i="7"/>
  <c r="AJ191" i="7"/>
  <c r="AI191" i="7"/>
  <c r="AH191" i="7"/>
  <c r="Y191" i="7"/>
  <c r="H14" i="27" s="1"/>
  <c r="X191" i="7"/>
  <c r="W191" i="7"/>
  <c r="H14" i="25" s="1"/>
  <c r="V191" i="7"/>
  <c r="AK190" i="7"/>
  <c r="AJ190" i="7"/>
  <c r="AI190" i="7"/>
  <c r="AH190" i="7"/>
  <c r="Y190" i="7"/>
  <c r="H13" i="27" s="1"/>
  <c r="X190" i="7"/>
  <c r="W190" i="7"/>
  <c r="H13" i="25" s="1"/>
  <c r="V190" i="7"/>
  <c r="AR187" i="7"/>
  <c r="AQ187" i="7"/>
  <c r="AK189" i="7"/>
  <c r="AJ189" i="7"/>
  <c r="AI189" i="7"/>
  <c r="AH189" i="7"/>
  <c r="AR186" i="7"/>
  <c r="AQ186" i="7"/>
  <c r="AG188" i="7"/>
  <c r="AF188" i="7"/>
  <c r="T189" i="7" s="1"/>
  <c r="AE188" i="7"/>
  <c r="AD188" i="7"/>
  <c r="R189" i="7" s="1"/>
  <c r="AC188" i="7"/>
  <c r="Q189" i="7" s="1"/>
  <c r="H12" i="9" s="1"/>
  <c r="AB188" i="7"/>
  <c r="P189" i="7" s="1"/>
  <c r="X188" i="7"/>
  <c r="V188" i="7"/>
  <c r="Y188" i="7"/>
  <c r="H11" i="27" s="1"/>
  <c r="AR185" i="7"/>
  <c r="AQ185" i="7"/>
  <c r="AO187" i="7"/>
  <c r="H14" i="28" s="1"/>
  <c r="AN187" i="7"/>
  <c r="AK187" i="7"/>
  <c r="AJ187" i="7"/>
  <c r="AI187" i="7"/>
  <c r="AH187" i="7"/>
  <c r="X187" i="7"/>
  <c r="V187" i="7"/>
  <c r="Y187" i="7"/>
  <c r="H10" i="27" s="1"/>
  <c r="AR184" i="7"/>
  <c r="AQ184" i="7"/>
  <c r="AO186" i="7"/>
  <c r="H13" i="28" s="1"/>
  <c r="AN186" i="7"/>
  <c r="AK186" i="7"/>
  <c r="AJ186" i="7"/>
  <c r="AI186" i="7"/>
  <c r="AH186" i="7"/>
  <c r="X186" i="7"/>
  <c r="V186" i="7"/>
  <c r="Y186" i="7"/>
  <c r="H9" i="27" s="1"/>
  <c r="AR183" i="7"/>
  <c r="AQ183" i="7"/>
  <c r="AK185" i="7"/>
  <c r="AJ185" i="7"/>
  <c r="AI185" i="7"/>
  <c r="AH185" i="7"/>
  <c r="AR182" i="7"/>
  <c r="AQ182" i="7"/>
  <c r="AN184" i="7"/>
  <c r="AK184" i="7"/>
  <c r="AJ184" i="7"/>
  <c r="AI184" i="7"/>
  <c r="AH184" i="7"/>
  <c r="AR181" i="7"/>
  <c r="AQ181" i="7"/>
  <c r="AN183" i="7"/>
  <c r="AK183" i="7"/>
  <c r="AJ183" i="7"/>
  <c r="AI183" i="7"/>
  <c r="AH183" i="7"/>
  <c r="AR180" i="7"/>
  <c r="AQ180" i="7"/>
  <c r="AO182" i="7"/>
  <c r="H9" i="28" s="1"/>
  <c r="AN182" i="7"/>
  <c r="AK182" i="7"/>
  <c r="AJ182" i="7"/>
  <c r="AI182" i="7"/>
  <c r="AH182" i="7"/>
  <c r="AK181" i="7"/>
  <c r="AJ181" i="7"/>
  <c r="AI181" i="7"/>
  <c r="AH181" i="7"/>
  <c r="AK180" i="7"/>
  <c r="AJ180" i="7"/>
  <c r="AI180" i="7"/>
  <c r="AH180" i="7"/>
  <c r="AR172" i="7"/>
  <c r="AQ172" i="7"/>
  <c r="AR171" i="7"/>
  <c r="AQ171" i="7"/>
  <c r="AG173" i="7"/>
  <c r="U142" i="7" s="1"/>
  <c r="G22" i="26" s="1"/>
  <c r="AF173" i="7"/>
  <c r="T142" i="7" s="1"/>
  <c r="AE173" i="7"/>
  <c r="S142" i="7" s="1"/>
  <c r="G22" i="24" s="1"/>
  <c r="AD173" i="7"/>
  <c r="R142" i="7" s="1"/>
  <c r="AC173" i="7"/>
  <c r="Q142" i="7" s="1"/>
  <c r="AB173" i="7"/>
  <c r="AR170" i="7"/>
  <c r="AQ170" i="7"/>
  <c r="AK172" i="7"/>
  <c r="AJ172" i="7"/>
  <c r="AI172" i="7"/>
  <c r="AH172" i="7"/>
  <c r="AK171" i="7"/>
  <c r="AJ171" i="7"/>
  <c r="AI171" i="7"/>
  <c r="AH171" i="7"/>
  <c r="AR168" i="7"/>
  <c r="AQ168" i="7"/>
  <c r="AJ170" i="7"/>
  <c r="AR167" i="7"/>
  <c r="AQ167" i="7"/>
  <c r="AG169" i="7"/>
  <c r="U141" i="7" s="1"/>
  <c r="G21" i="26" s="1"/>
  <c r="AF169" i="7"/>
  <c r="T141" i="7" s="1"/>
  <c r="AE169" i="7"/>
  <c r="S141" i="7" s="1"/>
  <c r="G21" i="24" s="1"/>
  <c r="AD169" i="7"/>
  <c r="R141" i="7" s="1"/>
  <c r="AC169" i="7"/>
  <c r="Q141" i="7" s="1"/>
  <c r="AB169" i="7"/>
  <c r="P141" i="7" s="1"/>
  <c r="AK168" i="7"/>
  <c r="AJ168" i="7"/>
  <c r="AI168" i="7"/>
  <c r="AH168" i="7"/>
  <c r="AR165" i="7"/>
  <c r="AQ165" i="7"/>
  <c r="AK167" i="7"/>
  <c r="AJ167" i="7"/>
  <c r="AI167" i="7"/>
  <c r="Y166" i="7"/>
  <c r="X166" i="7"/>
  <c r="W166" i="7"/>
  <c r="V166" i="7"/>
  <c r="AR164" i="7"/>
  <c r="AQ164" i="7"/>
  <c r="AG166" i="7"/>
  <c r="U139" i="7" s="1"/>
  <c r="G19" i="26" s="1"/>
  <c r="AF166" i="7"/>
  <c r="T139" i="7" s="1"/>
  <c r="AE166" i="7"/>
  <c r="S139" i="7" s="1"/>
  <c r="G19" i="24" s="1"/>
  <c r="AD166" i="7"/>
  <c r="AC166" i="7"/>
  <c r="AB166" i="7"/>
  <c r="Y164" i="7"/>
  <c r="X164" i="7"/>
  <c r="W164" i="7"/>
  <c r="V164" i="7"/>
  <c r="AR163" i="7"/>
  <c r="AQ163" i="7"/>
  <c r="AK165" i="7"/>
  <c r="AJ165" i="7"/>
  <c r="AI165" i="7"/>
  <c r="AH165" i="7"/>
  <c r="Y163" i="7"/>
  <c r="X163" i="7"/>
  <c r="W163" i="7"/>
  <c r="V163" i="7"/>
  <c r="AK164" i="7"/>
  <c r="AJ164" i="7"/>
  <c r="AI164" i="7"/>
  <c r="AH164" i="7"/>
  <c r="Y162" i="7"/>
  <c r="X162" i="7"/>
  <c r="W162" i="7"/>
  <c r="V162" i="7"/>
  <c r="AR161" i="7"/>
  <c r="AQ161" i="7"/>
  <c r="AO161" i="7"/>
  <c r="AN161" i="7"/>
  <c r="AJ163" i="7"/>
  <c r="AR160" i="7"/>
  <c r="AQ160" i="7"/>
  <c r="AO160" i="7"/>
  <c r="AN160" i="7"/>
  <c r="U138" i="7"/>
  <c r="G18" i="26" s="1"/>
  <c r="T138" i="7"/>
  <c r="S138" i="7"/>
  <c r="G18" i="24" s="1"/>
  <c r="R138" i="7"/>
  <c r="P138" i="7"/>
  <c r="Y160" i="7"/>
  <c r="G40" i="27" s="1"/>
  <c r="X160" i="7"/>
  <c r="W160" i="7"/>
  <c r="G40" i="25" s="1"/>
  <c r="V160" i="7"/>
  <c r="AR159" i="7"/>
  <c r="AQ159" i="7"/>
  <c r="AO159" i="7"/>
  <c r="AN159" i="7"/>
  <c r="AJ161" i="7"/>
  <c r="AH161" i="7"/>
  <c r="Y159" i="7"/>
  <c r="G39" i="27" s="1"/>
  <c r="X159" i="7"/>
  <c r="W159" i="7"/>
  <c r="G39" i="25" s="1"/>
  <c r="V159" i="7"/>
  <c r="AR158" i="7"/>
  <c r="AQ158" i="7"/>
  <c r="AO158" i="7"/>
  <c r="AN158" i="7"/>
  <c r="AK160" i="7"/>
  <c r="AJ160" i="7"/>
  <c r="AI160" i="7"/>
  <c r="AH160" i="7"/>
  <c r="Y158" i="7"/>
  <c r="G38" i="27" s="1"/>
  <c r="X158" i="7"/>
  <c r="W158" i="7"/>
  <c r="G38" i="25" s="1"/>
  <c r="V158" i="7"/>
  <c r="AK159" i="7"/>
  <c r="AJ159" i="7"/>
  <c r="AI159" i="7"/>
  <c r="AH159" i="7"/>
  <c r="Y157" i="7"/>
  <c r="G37" i="27" s="1"/>
  <c r="X157" i="7"/>
  <c r="W157" i="7"/>
  <c r="G37" i="25" s="1"/>
  <c r="V157" i="7"/>
  <c r="AO156" i="7"/>
  <c r="G40" i="28" s="1"/>
  <c r="AN156" i="7"/>
  <c r="AK158" i="7"/>
  <c r="AJ158" i="7"/>
  <c r="AI158" i="7"/>
  <c r="AH158" i="7"/>
  <c r="Y156" i="7"/>
  <c r="G36" i="27" s="1"/>
  <c r="X156" i="7"/>
  <c r="W156" i="7"/>
  <c r="G36" i="25" s="1"/>
  <c r="V156" i="7"/>
  <c r="AO155" i="7"/>
  <c r="G39" i="28" s="1"/>
  <c r="AN155" i="7"/>
  <c r="Y155" i="7"/>
  <c r="G35" i="27" s="1"/>
  <c r="X155" i="7"/>
  <c r="W155" i="7"/>
  <c r="G35" i="25" s="1"/>
  <c r="V155" i="7"/>
  <c r="AR146" i="7"/>
  <c r="AQ146" i="7"/>
  <c r="AO154" i="7"/>
  <c r="G38" i="28" s="1"/>
  <c r="AN154" i="7"/>
  <c r="Y154" i="7"/>
  <c r="G34" i="27" s="1"/>
  <c r="X154" i="7"/>
  <c r="W154" i="7"/>
  <c r="G34" i="25" s="1"/>
  <c r="V154" i="7"/>
  <c r="AR151" i="7"/>
  <c r="AQ151" i="7"/>
  <c r="AO153" i="7"/>
  <c r="G37" i="28" s="1"/>
  <c r="AN153" i="7"/>
  <c r="G15" i="26"/>
  <c r="G17" i="26" s="1"/>
  <c r="Y153" i="7"/>
  <c r="G33" i="27" s="1"/>
  <c r="X153" i="7"/>
  <c r="W153" i="7"/>
  <c r="G33" i="25" s="1"/>
  <c r="V153" i="7"/>
  <c r="AR145" i="7"/>
  <c r="AQ145" i="7"/>
  <c r="AO152" i="7"/>
  <c r="G36" i="28" s="1"/>
  <c r="AN152" i="7"/>
  <c r="AK146" i="7"/>
  <c r="AJ146" i="7"/>
  <c r="AI146" i="7"/>
  <c r="AH146" i="7"/>
  <c r="Y152" i="7"/>
  <c r="G32" i="27" s="1"/>
  <c r="X152" i="7"/>
  <c r="W152" i="7"/>
  <c r="G32" i="25" s="1"/>
  <c r="V152" i="7"/>
  <c r="AR152" i="7"/>
  <c r="AQ152" i="7"/>
  <c r="AO151" i="7"/>
  <c r="G35" i="28" s="1"/>
  <c r="AN151" i="7"/>
  <c r="AK151" i="7"/>
  <c r="AJ151" i="7"/>
  <c r="AI151" i="7"/>
  <c r="AH151" i="7"/>
  <c r="Y151" i="7"/>
  <c r="G31" i="27" s="1"/>
  <c r="X151" i="7"/>
  <c r="W151" i="7"/>
  <c r="G31" i="25" s="1"/>
  <c r="V151" i="7"/>
  <c r="AR144" i="7"/>
  <c r="AQ144" i="7"/>
  <c r="AO150" i="7"/>
  <c r="G34" i="28" s="1"/>
  <c r="AN150" i="7"/>
  <c r="AK145" i="7"/>
  <c r="AJ145" i="7"/>
  <c r="AI145" i="7"/>
  <c r="AH145" i="7"/>
  <c r="Y150" i="7"/>
  <c r="G30" i="27" s="1"/>
  <c r="X150" i="7"/>
  <c r="W150" i="7"/>
  <c r="G30" i="25" s="1"/>
  <c r="V150" i="7"/>
  <c r="AR143" i="7"/>
  <c r="AQ143" i="7"/>
  <c r="AO149" i="7"/>
  <c r="G33" i="28" s="1"/>
  <c r="AN149" i="7"/>
  <c r="AK152" i="7"/>
  <c r="AJ152" i="7"/>
  <c r="AI152" i="7"/>
  <c r="AH152" i="7"/>
  <c r="Y149" i="7"/>
  <c r="G29" i="27" s="1"/>
  <c r="X149" i="7"/>
  <c r="W149" i="7"/>
  <c r="G29" i="25" s="1"/>
  <c r="V149" i="7"/>
  <c r="AR142" i="7"/>
  <c r="AQ142" i="7"/>
  <c r="AO148" i="7"/>
  <c r="G32" i="28" s="1"/>
  <c r="AN148" i="7"/>
  <c r="AK144" i="7"/>
  <c r="AJ144" i="7"/>
  <c r="AI144" i="7"/>
  <c r="AH144" i="7"/>
  <c r="Y148" i="7"/>
  <c r="G28" i="27" s="1"/>
  <c r="X148" i="7"/>
  <c r="W148" i="7"/>
  <c r="G28" i="25" s="1"/>
  <c r="V148" i="7"/>
  <c r="AR141" i="7"/>
  <c r="AQ141" i="7"/>
  <c r="AO147" i="7"/>
  <c r="G31" i="28" s="1"/>
  <c r="AN147" i="7"/>
  <c r="AK143" i="7"/>
  <c r="AJ143" i="7"/>
  <c r="AI143" i="7"/>
  <c r="AH143" i="7"/>
  <c r="Y147" i="7"/>
  <c r="G27" i="27" s="1"/>
  <c r="X147" i="7"/>
  <c r="W147" i="7"/>
  <c r="G27" i="25" s="1"/>
  <c r="V147" i="7"/>
  <c r="AR150" i="7"/>
  <c r="AQ150" i="7"/>
  <c r="AO146" i="7"/>
  <c r="G30" i="28" s="1"/>
  <c r="AN146" i="7"/>
  <c r="AK142" i="7"/>
  <c r="AJ142" i="7"/>
  <c r="AI142" i="7"/>
  <c r="AH142" i="7"/>
  <c r="Y146" i="7"/>
  <c r="G26" i="27" s="1"/>
  <c r="X146" i="7"/>
  <c r="W146" i="7"/>
  <c r="G26" i="25" s="1"/>
  <c r="V146" i="7"/>
  <c r="AR140" i="7"/>
  <c r="AQ140" i="7"/>
  <c r="AO145" i="7"/>
  <c r="G29" i="28" s="1"/>
  <c r="AN145" i="7"/>
  <c r="AK141" i="7"/>
  <c r="AJ141" i="7"/>
  <c r="AI141" i="7"/>
  <c r="AH141" i="7"/>
  <c r="Y145" i="7"/>
  <c r="G25" i="27" s="1"/>
  <c r="X145" i="7"/>
  <c r="W145" i="7"/>
  <c r="G25" i="25" s="1"/>
  <c r="V145" i="7"/>
  <c r="AR149" i="7"/>
  <c r="AQ149" i="7"/>
  <c r="AO144" i="7"/>
  <c r="G28" i="28" s="1"/>
  <c r="AN144" i="7"/>
  <c r="AK150" i="7"/>
  <c r="AJ150" i="7"/>
  <c r="AI150" i="7"/>
  <c r="AH150" i="7"/>
  <c r="Y144" i="7"/>
  <c r="G24" i="27" s="1"/>
  <c r="X144" i="7"/>
  <c r="W144" i="7"/>
  <c r="G24" i="25" s="1"/>
  <c r="V144" i="7"/>
  <c r="AR153" i="7"/>
  <c r="AO143" i="7"/>
  <c r="G27" i="28" s="1"/>
  <c r="AN143" i="7"/>
  <c r="AK140" i="7"/>
  <c r="AJ140" i="7"/>
  <c r="AI140" i="7"/>
  <c r="AH140" i="7"/>
  <c r="Y143" i="7"/>
  <c r="G23" i="27" s="1"/>
  <c r="X143" i="7"/>
  <c r="W143" i="7"/>
  <c r="G23" i="25" s="1"/>
  <c r="V143" i="7"/>
  <c r="AR139" i="7"/>
  <c r="AO142" i="7"/>
  <c r="G26" i="28" s="1"/>
  <c r="AN142" i="7"/>
  <c r="AK149" i="7"/>
  <c r="AJ149" i="7"/>
  <c r="AI149" i="7"/>
  <c r="AH149" i="7"/>
  <c r="AR138" i="7"/>
  <c r="AO141" i="7"/>
  <c r="G25" i="28" s="1"/>
  <c r="AN141" i="7"/>
  <c r="AK153" i="7"/>
  <c r="AJ153" i="7"/>
  <c r="AI153" i="7"/>
  <c r="AH153" i="7"/>
  <c r="AR137" i="7"/>
  <c r="AO140" i="7"/>
  <c r="G24" i="28" s="1"/>
  <c r="AN140" i="7"/>
  <c r="AK139" i="7"/>
  <c r="AJ139" i="7"/>
  <c r="AI139" i="7"/>
  <c r="AH139" i="7"/>
  <c r="Y140" i="7"/>
  <c r="G20" i="27" s="1"/>
  <c r="X140" i="7"/>
  <c r="W140" i="7"/>
  <c r="G20" i="25" s="1"/>
  <c r="V140" i="7"/>
  <c r="AR136" i="7"/>
  <c r="AO139" i="7"/>
  <c r="G23" i="28" s="1"/>
  <c r="AN139" i="7"/>
  <c r="AK138" i="7"/>
  <c r="AJ138" i="7"/>
  <c r="AI138" i="7"/>
  <c r="AH138" i="7"/>
  <c r="AR135" i="7"/>
  <c r="AK137" i="7"/>
  <c r="AJ137" i="7"/>
  <c r="AI137" i="7"/>
  <c r="AH137" i="7"/>
  <c r="AR134" i="7"/>
  <c r="AK136" i="7"/>
  <c r="AJ136" i="7"/>
  <c r="AI136" i="7"/>
  <c r="AH136" i="7"/>
  <c r="AR133" i="7"/>
  <c r="AQ133" i="7"/>
  <c r="AO136" i="7"/>
  <c r="G20" i="28" s="1"/>
  <c r="AN136" i="7"/>
  <c r="AK135" i="7"/>
  <c r="AJ135" i="7"/>
  <c r="AI135" i="7"/>
  <c r="AH135" i="7"/>
  <c r="Y135" i="7"/>
  <c r="G14" i="27" s="1"/>
  <c r="X135" i="7"/>
  <c r="W135" i="7"/>
  <c r="G14" i="25" s="1"/>
  <c r="V135" i="7"/>
  <c r="AK134" i="7"/>
  <c r="AJ134" i="7"/>
  <c r="AI134" i="7"/>
  <c r="AH134" i="7"/>
  <c r="Y134" i="7"/>
  <c r="G13" i="27" s="1"/>
  <c r="X134" i="7"/>
  <c r="W134" i="7"/>
  <c r="G13" i="25" s="1"/>
  <c r="V134" i="7"/>
  <c r="AR131" i="7"/>
  <c r="AQ131" i="7"/>
  <c r="AK133" i="7"/>
  <c r="AJ133" i="7"/>
  <c r="AI133" i="7"/>
  <c r="AH133" i="7"/>
  <c r="AR130" i="7"/>
  <c r="AQ130" i="7"/>
  <c r="AG132" i="7"/>
  <c r="U133" i="7" s="1"/>
  <c r="G12" i="26" s="1"/>
  <c r="AF132" i="7"/>
  <c r="T133" i="7" s="1"/>
  <c r="AE132" i="7"/>
  <c r="S133" i="7" s="1"/>
  <c r="G12" i="24" s="1"/>
  <c r="AD132" i="7"/>
  <c r="R133" i="7" s="1"/>
  <c r="AC132" i="7"/>
  <c r="Q133" i="7" s="1"/>
  <c r="G12" i="9" s="1"/>
  <c r="AB132" i="7"/>
  <c r="P133" i="7" s="1"/>
  <c r="X132" i="7"/>
  <c r="V132" i="7"/>
  <c r="Y132" i="7"/>
  <c r="G11" i="27" s="1"/>
  <c r="AR129" i="7"/>
  <c r="AQ129" i="7"/>
  <c r="AO131" i="7"/>
  <c r="G14" i="28" s="1"/>
  <c r="AN131" i="7"/>
  <c r="AK131" i="7"/>
  <c r="AJ131" i="7"/>
  <c r="AI131" i="7"/>
  <c r="AH131" i="7"/>
  <c r="X131" i="7"/>
  <c r="V131" i="7"/>
  <c r="Y131" i="7"/>
  <c r="G10" i="27" s="1"/>
  <c r="AR128" i="7"/>
  <c r="AQ128" i="7"/>
  <c r="AO130" i="7"/>
  <c r="G13" i="28" s="1"/>
  <c r="AN130" i="7"/>
  <c r="AK130" i="7"/>
  <c r="AJ130" i="7"/>
  <c r="AI130" i="7"/>
  <c r="AH130" i="7"/>
  <c r="X130" i="7"/>
  <c r="V130" i="7"/>
  <c r="Y130" i="7"/>
  <c r="G9" i="27" s="1"/>
  <c r="AR127" i="7"/>
  <c r="AQ127" i="7"/>
  <c r="AK129" i="7"/>
  <c r="AJ129" i="7"/>
  <c r="AI129" i="7"/>
  <c r="AH129" i="7"/>
  <c r="AR126" i="7"/>
  <c r="AQ126" i="7"/>
  <c r="AN128" i="7"/>
  <c r="AK128" i="7"/>
  <c r="AJ128" i="7"/>
  <c r="AI128" i="7"/>
  <c r="AH128" i="7"/>
  <c r="AR125" i="7"/>
  <c r="AQ125" i="7"/>
  <c r="AN127" i="7"/>
  <c r="AK127" i="7"/>
  <c r="AJ127" i="7"/>
  <c r="AI127" i="7"/>
  <c r="AH127" i="7"/>
  <c r="AR124" i="7"/>
  <c r="AQ124" i="7"/>
  <c r="AN126" i="7"/>
  <c r="AK126" i="7"/>
  <c r="AJ126" i="7"/>
  <c r="AI126" i="7"/>
  <c r="AH126" i="7"/>
  <c r="AK125" i="7"/>
  <c r="AJ125" i="7"/>
  <c r="AI125" i="7"/>
  <c r="AH125" i="7"/>
  <c r="AK124" i="7"/>
  <c r="AJ124" i="7"/>
  <c r="AI124" i="7"/>
  <c r="AH124" i="7"/>
  <c r="AR54" i="7"/>
  <c r="AQ54" i="7"/>
  <c r="AR53" i="7"/>
  <c r="AQ53" i="7"/>
  <c r="AG56" i="7"/>
  <c r="U25" i="7" s="1"/>
  <c r="E22" i="26" s="1"/>
  <c r="AF56" i="7"/>
  <c r="T25" i="7" s="1"/>
  <c r="AE56" i="7"/>
  <c r="S25" i="7" s="1"/>
  <c r="E22" i="24" s="1"/>
  <c r="AD56" i="7"/>
  <c r="R25" i="7" s="1"/>
  <c r="AC56" i="7"/>
  <c r="AB56" i="7"/>
  <c r="AR52" i="7"/>
  <c r="AQ52" i="7"/>
  <c r="AK55" i="7"/>
  <c r="AJ55" i="7"/>
  <c r="AI55" i="7"/>
  <c r="AH55" i="7"/>
  <c r="AK54" i="7"/>
  <c r="AJ54" i="7"/>
  <c r="AI54" i="7"/>
  <c r="AH54" i="7"/>
  <c r="AR50" i="7"/>
  <c r="AQ50" i="7"/>
  <c r="AJ53" i="7"/>
  <c r="AR49" i="7"/>
  <c r="AQ49" i="7"/>
  <c r="AG52" i="7"/>
  <c r="U24" i="7" s="1"/>
  <c r="E21" i="26" s="1"/>
  <c r="AF52" i="7"/>
  <c r="T24" i="7" s="1"/>
  <c r="AE52" i="7"/>
  <c r="S24" i="7" s="1"/>
  <c r="E21" i="24" s="1"/>
  <c r="AD52" i="7"/>
  <c r="R24" i="7" s="1"/>
  <c r="AC52" i="7"/>
  <c r="AB52" i="7"/>
  <c r="P24" i="7" s="1"/>
  <c r="AK51" i="7"/>
  <c r="AJ51" i="7"/>
  <c r="AI51" i="7"/>
  <c r="AH51" i="7"/>
  <c r="AR47" i="7"/>
  <c r="AQ47" i="7"/>
  <c r="AK50" i="7"/>
  <c r="AJ50" i="7"/>
  <c r="AI50" i="7"/>
  <c r="Y49" i="7"/>
  <c r="X49" i="7"/>
  <c r="W49" i="7"/>
  <c r="V49" i="7"/>
  <c r="AR46" i="7"/>
  <c r="AQ46" i="7"/>
  <c r="AG49" i="7"/>
  <c r="U22" i="7" s="1"/>
  <c r="E19" i="26" s="1"/>
  <c r="AF49" i="7"/>
  <c r="T22" i="7" s="1"/>
  <c r="AE49" i="7"/>
  <c r="S22" i="7" s="1"/>
  <c r="E19" i="24" s="1"/>
  <c r="AD49" i="7"/>
  <c r="R22" i="7" s="1"/>
  <c r="AC49" i="7"/>
  <c r="AB49" i="7"/>
  <c r="P22" i="7" s="1"/>
  <c r="Y47" i="7"/>
  <c r="X47" i="7"/>
  <c r="W47" i="7"/>
  <c r="V47" i="7"/>
  <c r="AR45" i="7"/>
  <c r="AQ45" i="7"/>
  <c r="AK48" i="7"/>
  <c r="AJ48" i="7"/>
  <c r="AI48" i="7"/>
  <c r="AH48" i="7"/>
  <c r="Y46" i="7"/>
  <c r="X46" i="7"/>
  <c r="W46" i="7"/>
  <c r="V46" i="7"/>
  <c r="AK47" i="7"/>
  <c r="AJ47" i="7"/>
  <c r="AI47" i="7"/>
  <c r="AH47" i="7"/>
  <c r="Y45" i="7"/>
  <c r="X45" i="7"/>
  <c r="W45" i="7"/>
  <c r="V45" i="7"/>
  <c r="AR43" i="7"/>
  <c r="AQ43" i="7"/>
  <c r="AO48" i="7"/>
  <c r="AN48" i="7"/>
  <c r="AJ46" i="7"/>
  <c r="E41" i="9"/>
  <c r="AR42" i="7"/>
  <c r="AQ42" i="7"/>
  <c r="AO47" i="7"/>
  <c r="AN47" i="7"/>
  <c r="U21" i="7"/>
  <c r="E18" i="26" s="1"/>
  <c r="T21" i="7"/>
  <c r="S21" i="7"/>
  <c r="E18" i="24" s="1"/>
  <c r="R21" i="7"/>
  <c r="P21" i="7"/>
  <c r="Y43" i="7"/>
  <c r="E40" i="27" s="1"/>
  <c r="X43" i="7"/>
  <c r="W43" i="7"/>
  <c r="E40" i="25" s="1"/>
  <c r="V43" i="7"/>
  <c r="AR41" i="7"/>
  <c r="AQ41" i="7"/>
  <c r="AO46" i="7"/>
  <c r="AN46" i="7"/>
  <c r="AJ44" i="7"/>
  <c r="AH44" i="7"/>
  <c r="Y42" i="7"/>
  <c r="E39" i="27" s="1"/>
  <c r="X42" i="7"/>
  <c r="W42" i="7"/>
  <c r="E39" i="25" s="1"/>
  <c r="V42" i="7"/>
  <c r="AQ40" i="7"/>
  <c r="AO45" i="7"/>
  <c r="AN45" i="7"/>
  <c r="AK43" i="7"/>
  <c r="AJ43" i="7"/>
  <c r="AI43" i="7"/>
  <c r="AH43" i="7"/>
  <c r="Y41" i="7"/>
  <c r="E38" i="27" s="1"/>
  <c r="X41" i="7"/>
  <c r="W41" i="7"/>
  <c r="E38" i="25" s="1"/>
  <c r="V41" i="7"/>
  <c r="AK42" i="7"/>
  <c r="AJ42" i="7"/>
  <c r="AI42" i="7"/>
  <c r="AH42" i="7"/>
  <c r="Y40" i="7"/>
  <c r="E37" i="27" s="1"/>
  <c r="X40" i="7"/>
  <c r="W40" i="7"/>
  <c r="E37" i="25" s="1"/>
  <c r="V40" i="7"/>
  <c r="AO43" i="7"/>
  <c r="E40" i="28" s="1"/>
  <c r="AN43" i="7"/>
  <c r="AK41" i="7"/>
  <c r="AJ41" i="7"/>
  <c r="AI41" i="7"/>
  <c r="Y39" i="7"/>
  <c r="E36" i="27" s="1"/>
  <c r="X39" i="7"/>
  <c r="W39" i="7"/>
  <c r="E36" i="25" s="1"/>
  <c r="V39" i="7"/>
  <c r="AO42" i="7"/>
  <c r="E39" i="28" s="1"/>
  <c r="AN42" i="7"/>
  <c r="Y38" i="7"/>
  <c r="E35" i="27" s="1"/>
  <c r="X38" i="7"/>
  <c r="V38" i="7"/>
  <c r="AR29" i="7"/>
  <c r="AO41" i="7"/>
  <c r="E38" i="28" s="1"/>
  <c r="AN41" i="7"/>
  <c r="Y37" i="7"/>
  <c r="E34" i="27" s="1"/>
  <c r="X37" i="7"/>
  <c r="W37" i="7"/>
  <c r="E34" i="25" s="1"/>
  <c r="V37" i="7"/>
  <c r="AR34" i="7"/>
  <c r="AO40" i="7"/>
  <c r="E37" i="28" s="1"/>
  <c r="AN40" i="7"/>
  <c r="E15" i="26"/>
  <c r="E17" i="26" s="1"/>
  <c r="E15" i="24"/>
  <c r="E17" i="24" s="1"/>
  <c r="Y36" i="7"/>
  <c r="E33" i="27" s="1"/>
  <c r="X36" i="7"/>
  <c r="V36" i="7"/>
  <c r="AR28" i="7"/>
  <c r="AQ28" i="7"/>
  <c r="AO39" i="7"/>
  <c r="E36" i="28" s="1"/>
  <c r="AN39" i="7"/>
  <c r="AK29" i="7"/>
  <c r="AJ29" i="7"/>
  <c r="AI29" i="7"/>
  <c r="AH29" i="7"/>
  <c r="Y35" i="7"/>
  <c r="E32" i="27" s="1"/>
  <c r="X35" i="7"/>
  <c r="W35" i="7"/>
  <c r="E32" i="25" s="1"/>
  <c r="V35" i="7"/>
  <c r="AR35" i="7"/>
  <c r="AN38" i="7"/>
  <c r="Y34" i="7"/>
  <c r="E31" i="27" s="1"/>
  <c r="X34" i="7"/>
  <c r="W34" i="7"/>
  <c r="E31" i="25" s="1"/>
  <c r="V34" i="7"/>
  <c r="AR27" i="7"/>
  <c r="AQ27" i="7"/>
  <c r="AO37" i="7"/>
  <c r="E34" i="28" s="1"/>
  <c r="AN37" i="7"/>
  <c r="AK28" i="7"/>
  <c r="AJ28" i="7"/>
  <c r="AI28" i="7"/>
  <c r="AH28" i="7"/>
  <c r="Y33" i="7"/>
  <c r="E30" i="27" s="1"/>
  <c r="X33" i="7"/>
  <c r="W33" i="7"/>
  <c r="E30" i="25" s="1"/>
  <c r="V33" i="7"/>
  <c r="AR26" i="7"/>
  <c r="AQ26" i="7"/>
  <c r="AN36" i="7"/>
  <c r="AK35" i="7"/>
  <c r="AJ35" i="7"/>
  <c r="AI35" i="7"/>
  <c r="AH35" i="7"/>
  <c r="Y32" i="7"/>
  <c r="E29" i="27" s="1"/>
  <c r="X32" i="7"/>
  <c r="W32" i="7"/>
  <c r="E29" i="25" s="1"/>
  <c r="V32" i="7"/>
  <c r="AR25" i="7"/>
  <c r="AQ25" i="7"/>
  <c r="AO35" i="7"/>
  <c r="E32" i="28" s="1"/>
  <c r="AN35" i="7"/>
  <c r="AK27" i="7"/>
  <c r="AJ27" i="7"/>
  <c r="AI27" i="7"/>
  <c r="AH27" i="7"/>
  <c r="Y31" i="7"/>
  <c r="E28" i="27" s="1"/>
  <c r="X31" i="7"/>
  <c r="W31" i="7"/>
  <c r="E28" i="25" s="1"/>
  <c r="V31" i="7"/>
  <c r="AR24" i="7"/>
  <c r="AQ24" i="7"/>
  <c r="AO34" i="7"/>
  <c r="E31" i="28" s="1"/>
  <c r="AN34" i="7"/>
  <c r="AK26" i="7"/>
  <c r="AJ26" i="7"/>
  <c r="AI26" i="7"/>
  <c r="AH26" i="7"/>
  <c r="Y30" i="7"/>
  <c r="E27" i="27" s="1"/>
  <c r="X30" i="7"/>
  <c r="W30" i="7"/>
  <c r="E27" i="25" s="1"/>
  <c r="V30" i="7"/>
  <c r="AR33" i="7"/>
  <c r="AO33" i="7"/>
  <c r="E30" i="28" s="1"/>
  <c r="AN33" i="7"/>
  <c r="AK25" i="7"/>
  <c r="AJ25" i="7"/>
  <c r="AI25" i="7"/>
  <c r="AH25" i="7"/>
  <c r="Y29" i="7"/>
  <c r="E26" i="27" s="1"/>
  <c r="X29" i="7"/>
  <c r="W29" i="7"/>
  <c r="E26" i="25" s="1"/>
  <c r="V29" i="7"/>
  <c r="AR23" i="7"/>
  <c r="AQ23" i="7"/>
  <c r="AO32" i="7"/>
  <c r="E29" i="28" s="1"/>
  <c r="AN32" i="7"/>
  <c r="AK24" i="7"/>
  <c r="AJ24" i="7"/>
  <c r="AI24" i="7"/>
  <c r="AH24" i="7"/>
  <c r="Y28" i="7"/>
  <c r="E25" i="27" s="1"/>
  <c r="X28" i="7"/>
  <c r="W28" i="7"/>
  <c r="E25" i="25" s="1"/>
  <c r="V28" i="7"/>
  <c r="AR32" i="7"/>
  <c r="AO31" i="7"/>
  <c r="E28" i="28" s="1"/>
  <c r="AN31" i="7"/>
  <c r="AK33" i="7"/>
  <c r="AJ33" i="7"/>
  <c r="AH33" i="7"/>
  <c r="Y27" i="7"/>
  <c r="E24" i="27" s="1"/>
  <c r="X27" i="7"/>
  <c r="W27" i="7"/>
  <c r="E24" i="25" s="1"/>
  <c r="V27" i="7"/>
  <c r="AR36" i="7"/>
  <c r="AO30" i="7"/>
  <c r="E27" i="28" s="1"/>
  <c r="AN30" i="7"/>
  <c r="AK23" i="7"/>
  <c r="AJ23" i="7"/>
  <c r="AI23" i="7"/>
  <c r="AH23" i="7"/>
  <c r="Y26" i="7"/>
  <c r="E23" i="27" s="1"/>
  <c r="X26" i="7"/>
  <c r="W26" i="7"/>
  <c r="E23" i="25" s="1"/>
  <c r="V26" i="7"/>
  <c r="AR22" i="7"/>
  <c r="AQ22" i="7"/>
  <c r="AO29" i="7"/>
  <c r="E26" i="28" s="1"/>
  <c r="AN29" i="7"/>
  <c r="AK32" i="7"/>
  <c r="AJ32" i="7"/>
  <c r="AR21" i="7"/>
  <c r="AO28" i="7"/>
  <c r="E25" i="28" s="1"/>
  <c r="AN28" i="7"/>
  <c r="AK36" i="7"/>
  <c r="AJ36" i="7"/>
  <c r="AI36" i="7"/>
  <c r="AH36" i="7"/>
  <c r="AR20" i="7"/>
  <c r="AO27" i="7"/>
  <c r="E24" i="28" s="1"/>
  <c r="AN27" i="7"/>
  <c r="AK22" i="7"/>
  <c r="AJ22" i="7"/>
  <c r="AI22" i="7"/>
  <c r="AH22" i="7"/>
  <c r="Y23" i="7"/>
  <c r="E20" i="27" s="1"/>
  <c r="X23" i="7"/>
  <c r="W23" i="7"/>
  <c r="E20" i="25" s="1"/>
  <c r="V23" i="7"/>
  <c r="AR19" i="7"/>
  <c r="AO26" i="7"/>
  <c r="E23" i="28" s="1"/>
  <c r="AN26" i="7"/>
  <c r="AK21" i="7"/>
  <c r="AJ21" i="7"/>
  <c r="AI21" i="7"/>
  <c r="AH21" i="7"/>
  <c r="AR18" i="7"/>
  <c r="AQ18" i="7"/>
  <c r="AK20" i="7"/>
  <c r="AJ20" i="7"/>
  <c r="AI20" i="7"/>
  <c r="AH20" i="7"/>
  <c r="AR17" i="7"/>
  <c r="AQ17" i="7"/>
  <c r="AK19" i="7"/>
  <c r="AJ19" i="7"/>
  <c r="AI19" i="7"/>
  <c r="AH19" i="7"/>
  <c r="AO23" i="7"/>
  <c r="E20" i="28" s="1"/>
  <c r="AN23" i="7"/>
  <c r="AK18" i="7"/>
  <c r="AJ18" i="7"/>
  <c r="AI18" i="7"/>
  <c r="AH18" i="7"/>
  <c r="Y18" i="7"/>
  <c r="E14" i="27" s="1"/>
  <c r="X18" i="7"/>
  <c r="W18" i="7"/>
  <c r="E14" i="25" s="1"/>
  <c r="V18" i="7"/>
  <c r="AK17" i="7"/>
  <c r="AJ17" i="7"/>
  <c r="AI17" i="7"/>
  <c r="AH17" i="7"/>
  <c r="Y17" i="7"/>
  <c r="E13" i="27" s="1"/>
  <c r="X17" i="7"/>
  <c r="W17" i="7"/>
  <c r="E13" i="25" s="1"/>
  <c r="V17" i="7"/>
  <c r="AR14" i="7"/>
  <c r="AQ14" i="7"/>
  <c r="AJ16" i="7"/>
  <c r="AR13" i="7"/>
  <c r="AQ13" i="7"/>
  <c r="AG15" i="7"/>
  <c r="U16" i="7" s="1"/>
  <c r="E12" i="26" s="1"/>
  <c r="AF15" i="7"/>
  <c r="T16" i="7" s="1"/>
  <c r="AE15" i="7"/>
  <c r="AD15" i="7"/>
  <c r="R16" i="7" s="1"/>
  <c r="AC15" i="7"/>
  <c r="Q16" i="7" s="1"/>
  <c r="E12" i="9" s="1"/>
  <c r="AB15" i="7"/>
  <c r="P16" i="7" s="1"/>
  <c r="X15" i="7"/>
  <c r="V15" i="7"/>
  <c r="Y15" i="7"/>
  <c r="E11" i="27" s="1"/>
  <c r="AR12" i="7"/>
  <c r="AQ12" i="7"/>
  <c r="AO18" i="7"/>
  <c r="E14" i="28" s="1"/>
  <c r="AN18" i="7"/>
  <c r="AK14" i="7"/>
  <c r="AJ14" i="7"/>
  <c r="AI14" i="7"/>
  <c r="AH14" i="7"/>
  <c r="X14" i="7"/>
  <c r="V14" i="7"/>
  <c r="Y14" i="7"/>
  <c r="E10" i="27" s="1"/>
  <c r="AR11" i="7"/>
  <c r="AQ11" i="7"/>
  <c r="AO17" i="7"/>
  <c r="E13" i="28" s="1"/>
  <c r="AN17" i="7"/>
  <c r="AK13" i="7"/>
  <c r="AJ13" i="7"/>
  <c r="AI13" i="7"/>
  <c r="AH13" i="7"/>
  <c r="X13" i="7"/>
  <c r="V13" i="7"/>
  <c r="W13" i="7"/>
  <c r="E9" i="25" s="1"/>
  <c r="AR10" i="7"/>
  <c r="AQ10" i="7"/>
  <c r="AK12" i="7"/>
  <c r="AJ12" i="7"/>
  <c r="AI12" i="7"/>
  <c r="AH12" i="7"/>
  <c r="AR9" i="7"/>
  <c r="AQ9" i="7"/>
  <c r="AN15" i="7"/>
  <c r="AK11" i="7"/>
  <c r="AJ11" i="7"/>
  <c r="AI11" i="7"/>
  <c r="AH11" i="7"/>
  <c r="AR8" i="7"/>
  <c r="AQ8" i="7"/>
  <c r="AN14" i="7"/>
  <c r="AK10" i="7"/>
  <c r="AJ10" i="7"/>
  <c r="AI10" i="7"/>
  <c r="AH10" i="7"/>
  <c r="AR7" i="7"/>
  <c r="AQ7" i="7"/>
  <c r="AK9" i="7"/>
  <c r="AJ9" i="7"/>
  <c r="AI9" i="7"/>
  <c r="AH9" i="7"/>
  <c r="AK8" i="7"/>
  <c r="AJ8" i="7"/>
  <c r="AI8" i="7"/>
  <c r="AH8" i="7"/>
  <c r="AK7" i="7"/>
  <c r="AJ7" i="7"/>
  <c r="AI7" i="7"/>
  <c r="AH7" i="7"/>
  <c r="AO102" i="7"/>
  <c r="AN67" i="7"/>
  <c r="AB73" i="7"/>
  <c r="P74" i="7" s="1"/>
  <c r="AR74" i="7"/>
  <c r="AQ65" i="7"/>
  <c r="AR65" i="7"/>
  <c r="AR87" i="7"/>
  <c r="AR75" i="7"/>
  <c r="AR76" i="7"/>
  <c r="AR77" i="7"/>
  <c r="AR78" i="7"/>
  <c r="AR79" i="7"/>
  <c r="AR80" i="7"/>
  <c r="AR94" i="7"/>
  <c r="AR90" i="7"/>
  <c r="AR81" i="7"/>
  <c r="AR91" i="7"/>
  <c r="AR82" i="7"/>
  <c r="AR83" i="7"/>
  <c r="AR84" i="7"/>
  <c r="AR85" i="7"/>
  <c r="AR93" i="7"/>
  <c r="AR86" i="7"/>
  <c r="AR92" i="7"/>
  <c r="AQ80" i="7"/>
  <c r="AQ81" i="7"/>
  <c r="AQ82" i="7"/>
  <c r="AQ83" i="7"/>
  <c r="AQ84" i="7"/>
  <c r="AQ85" i="7"/>
  <c r="AQ86" i="7"/>
  <c r="AQ74" i="7"/>
  <c r="F15" i="26"/>
  <c r="F17" i="26" s="1"/>
  <c r="AK77" i="7"/>
  <c r="AJ77" i="7"/>
  <c r="AI77" i="7"/>
  <c r="AH77" i="7"/>
  <c r="AK76" i="7"/>
  <c r="AJ76" i="7"/>
  <c r="AI76" i="7"/>
  <c r="AH76" i="7"/>
  <c r="AJ75" i="7"/>
  <c r="AI75" i="7"/>
  <c r="AH75" i="7"/>
  <c r="AK74" i="7"/>
  <c r="AJ74" i="7"/>
  <c r="AI74" i="7"/>
  <c r="AH74" i="7"/>
  <c r="AG103" i="7"/>
  <c r="U79" i="7" s="1"/>
  <c r="F18" i="26" s="1"/>
  <c r="AF103" i="7"/>
  <c r="T79" i="7" s="1"/>
  <c r="AE103" i="7"/>
  <c r="AD103" i="7"/>
  <c r="AG73" i="7"/>
  <c r="U74" i="7" s="1"/>
  <c r="F12" i="26" s="1"/>
  <c r="AF73" i="7"/>
  <c r="T74" i="7" s="1"/>
  <c r="AE73" i="7"/>
  <c r="S74" i="7" s="1"/>
  <c r="F12" i="24" s="1"/>
  <c r="AD73" i="7"/>
  <c r="R74" i="7" s="1"/>
  <c r="AC73" i="7"/>
  <c r="AR72" i="7"/>
  <c r="AQ72" i="7"/>
  <c r="AK72" i="7"/>
  <c r="AJ72" i="7"/>
  <c r="AI72" i="7"/>
  <c r="AH72" i="7"/>
  <c r="AR71" i="7"/>
  <c r="AQ71" i="7"/>
  <c r="AK71" i="7"/>
  <c r="AJ71" i="7"/>
  <c r="AI71" i="7"/>
  <c r="AH71" i="7"/>
  <c r="AR70" i="7"/>
  <c r="AQ70" i="7"/>
  <c r="AK70" i="7"/>
  <c r="AJ70" i="7"/>
  <c r="AI70" i="7"/>
  <c r="AH70" i="7"/>
  <c r="AR69" i="7"/>
  <c r="AQ69" i="7"/>
  <c r="AK69" i="7"/>
  <c r="AJ69" i="7"/>
  <c r="AI69" i="7"/>
  <c r="AH69" i="7"/>
  <c r="Y107" i="7"/>
  <c r="X107" i="7"/>
  <c r="W107" i="7"/>
  <c r="V107" i="7"/>
  <c r="AR68" i="7"/>
  <c r="AQ68" i="7"/>
  <c r="AK68" i="7"/>
  <c r="AJ68" i="7"/>
  <c r="AI68" i="7"/>
  <c r="AH68" i="7"/>
  <c r="Y105" i="7"/>
  <c r="X105" i="7"/>
  <c r="W105" i="7"/>
  <c r="V105" i="7"/>
  <c r="AK67" i="7"/>
  <c r="AJ67" i="7"/>
  <c r="AI67" i="7"/>
  <c r="AR67" i="7"/>
  <c r="AQ67" i="7"/>
  <c r="Y104" i="7"/>
  <c r="X104" i="7"/>
  <c r="W104" i="7"/>
  <c r="V104" i="7"/>
  <c r="AR66" i="7"/>
  <c r="AQ66" i="7"/>
  <c r="AK66" i="7"/>
  <c r="AJ66" i="7"/>
  <c r="AI66" i="7"/>
  <c r="AH66" i="7"/>
  <c r="Y103" i="7"/>
  <c r="X103" i="7"/>
  <c r="V103" i="7"/>
  <c r="AN102" i="7"/>
  <c r="AK65" i="7"/>
  <c r="AJ65" i="7"/>
  <c r="AI65" i="7"/>
  <c r="AH65" i="7"/>
  <c r="F41" i="9"/>
  <c r="AO101" i="7"/>
  <c r="AN101" i="7"/>
  <c r="AG114" i="7"/>
  <c r="U83" i="7" s="1"/>
  <c r="F22" i="26" s="1"/>
  <c r="AF114" i="7"/>
  <c r="T83" i="7" s="1"/>
  <c r="AE114" i="7"/>
  <c r="S83" i="7" s="1"/>
  <c r="F22" i="24" s="1"/>
  <c r="AD114" i="7"/>
  <c r="R83" i="7" s="1"/>
  <c r="AC114" i="7"/>
  <c r="AB114" i="7"/>
  <c r="Y101" i="7"/>
  <c r="F40" i="27" s="1"/>
  <c r="X101" i="7"/>
  <c r="W101" i="7"/>
  <c r="F40" i="25" s="1"/>
  <c r="V101" i="7"/>
  <c r="AR112" i="7"/>
  <c r="AQ112" i="7"/>
  <c r="AO100" i="7"/>
  <c r="AN100" i="7"/>
  <c r="AK113" i="7"/>
  <c r="AJ113" i="7"/>
  <c r="AI113" i="7"/>
  <c r="AH113" i="7"/>
  <c r="Y100" i="7"/>
  <c r="F39" i="27" s="1"/>
  <c r="X100" i="7"/>
  <c r="W100" i="7"/>
  <c r="F39" i="25" s="1"/>
  <c r="V100" i="7"/>
  <c r="AR111" i="7"/>
  <c r="AQ111" i="7"/>
  <c r="AN99" i="7"/>
  <c r="AK112" i="7"/>
  <c r="AJ112" i="7"/>
  <c r="AI112" i="7"/>
  <c r="AH112" i="7"/>
  <c r="Y99" i="7"/>
  <c r="F38" i="27" s="1"/>
  <c r="X99" i="7"/>
  <c r="W99" i="7"/>
  <c r="F38" i="25" s="1"/>
  <c r="V99" i="7"/>
  <c r="AR110" i="7"/>
  <c r="AQ110" i="7"/>
  <c r="AJ111" i="7"/>
  <c r="Y98" i="7"/>
  <c r="F37" i="27" s="1"/>
  <c r="X98" i="7"/>
  <c r="W98" i="7"/>
  <c r="F37" i="25" s="1"/>
  <c r="V98" i="7"/>
  <c r="AO97" i="7"/>
  <c r="F40" i="28" s="1"/>
  <c r="AN97" i="7"/>
  <c r="AG110" i="7"/>
  <c r="U82" i="7" s="1"/>
  <c r="F21" i="26" s="1"/>
  <c r="AF110" i="7"/>
  <c r="T82" i="7" s="1"/>
  <c r="AE110" i="7"/>
  <c r="S82" i="7" s="1"/>
  <c r="F21" i="24" s="1"/>
  <c r="AD110" i="7"/>
  <c r="R82" i="7" s="1"/>
  <c r="AC110" i="7"/>
  <c r="AB110" i="7"/>
  <c r="X97" i="7"/>
  <c r="V97" i="7"/>
  <c r="Y97" i="7"/>
  <c r="F36" i="27" s="1"/>
  <c r="AR108" i="7"/>
  <c r="AQ108" i="7"/>
  <c r="AO96" i="7"/>
  <c r="F39" i="28" s="1"/>
  <c r="AN96" i="7"/>
  <c r="AK109" i="7"/>
  <c r="AJ109" i="7"/>
  <c r="AI109" i="7"/>
  <c r="AH109" i="7"/>
  <c r="Y96" i="7"/>
  <c r="F35" i="27" s="1"/>
  <c r="X96" i="7"/>
  <c r="V96" i="7"/>
  <c r="W96" i="7"/>
  <c r="F35" i="25" s="1"/>
  <c r="AR107" i="7"/>
  <c r="AO95" i="7"/>
  <c r="F38" i="28" s="1"/>
  <c r="AN95" i="7"/>
  <c r="AI108" i="7"/>
  <c r="AK108" i="7"/>
  <c r="AJ108" i="7"/>
  <c r="Y95" i="7"/>
  <c r="F34" i="27" s="1"/>
  <c r="X95" i="7"/>
  <c r="W95" i="7"/>
  <c r="F34" i="25" s="1"/>
  <c r="V95" i="7"/>
  <c r="AO94" i="7"/>
  <c r="F37" i="28" s="1"/>
  <c r="AN94" i="7"/>
  <c r="AG107" i="7"/>
  <c r="AF107" i="7"/>
  <c r="T80" i="7" s="1"/>
  <c r="AE107" i="7"/>
  <c r="S80" i="7" s="1"/>
  <c r="F19" i="24" s="1"/>
  <c r="AD107" i="7"/>
  <c r="R80" i="7" s="1"/>
  <c r="AC107" i="7"/>
  <c r="Q80" i="7" s="1"/>
  <c r="AB107" i="7"/>
  <c r="P80" i="7" s="1"/>
  <c r="X94" i="7"/>
  <c r="W94" i="7"/>
  <c r="F33" i="25" s="1"/>
  <c r="V94" i="7"/>
  <c r="Y94" i="7"/>
  <c r="F33" i="27" s="1"/>
  <c r="AR105" i="7"/>
  <c r="AQ105" i="7"/>
  <c r="AO93" i="7"/>
  <c r="F36" i="28" s="1"/>
  <c r="AN93" i="7"/>
  <c r="AK106" i="7"/>
  <c r="AJ106" i="7"/>
  <c r="AI106" i="7"/>
  <c r="AH106" i="7"/>
  <c r="Y93" i="7"/>
  <c r="F32" i="27" s="1"/>
  <c r="X93" i="7"/>
  <c r="W93" i="7"/>
  <c r="F32" i="25" s="1"/>
  <c r="V93" i="7"/>
  <c r="AR104" i="7"/>
  <c r="AQ104" i="7"/>
  <c r="AN92" i="7"/>
  <c r="AK105" i="7"/>
  <c r="AJ105" i="7"/>
  <c r="AI105" i="7"/>
  <c r="AH105" i="7"/>
  <c r="X92" i="7"/>
  <c r="V92" i="7"/>
  <c r="AO88" i="7"/>
  <c r="F31" i="28" s="1"/>
  <c r="AR103" i="7"/>
  <c r="AQ103" i="7"/>
  <c r="AO91" i="7"/>
  <c r="F34" i="28" s="1"/>
  <c r="AN91" i="7"/>
  <c r="AJ104" i="7"/>
  <c r="X91" i="7"/>
  <c r="V91" i="7"/>
  <c r="Y91" i="7"/>
  <c r="F30" i="27" s="1"/>
  <c r="AO87" i="7"/>
  <c r="F30" i="28" s="1"/>
  <c r="AO90" i="7"/>
  <c r="F33" i="28" s="1"/>
  <c r="AN90" i="7"/>
  <c r="Y90" i="7"/>
  <c r="F29" i="27" s="1"/>
  <c r="X90" i="7"/>
  <c r="W90" i="7"/>
  <c r="F29" i="25" s="1"/>
  <c r="V90" i="7"/>
  <c r="AR101" i="7"/>
  <c r="AQ101" i="7"/>
  <c r="AO89" i="7"/>
  <c r="F32" i="28" s="1"/>
  <c r="AN89" i="7"/>
  <c r="AJ102" i="7"/>
  <c r="AH102" i="7"/>
  <c r="Y89" i="7"/>
  <c r="F28" i="27" s="1"/>
  <c r="X89" i="7"/>
  <c r="W89" i="7"/>
  <c r="F28" i="25" s="1"/>
  <c r="V89" i="7"/>
  <c r="AR100" i="7"/>
  <c r="AQ100" i="7"/>
  <c r="AN88" i="7"/>
  <c r="AK101" i="7"/>
  <c r="AJ101" i="7"/>
  <c r="AI101" i="7"/>
  <c r="AH101" i="7"/>
  <c r="Y88" i="7"/>
  <c r="F27" i="27" s="1"/>
  <c r="X88" i="7"/>
  <c r="W88" i="7"/>
  <c r="F27" i="25" s="1"/>
  <c r="V88" i="7"/>
  <c r="AR99" i="7"/>
  <c r="AQ99" i="7"/>
  <c r="AN87" i="7"/>
  <c r="AK100" i="7"/>
  <c r="AJ100" i="7"/>
  <c r="AI100" i="7"/>
  <c r="AH100" i="7"/>
  <c r="Y87" i="7"/>
  <c r="F26" i="27" s="1"/>
  <c r="X87" i="7"/>
  <c r="W87" i="7"/>
  <c r="F26" i="25" s="1"/>
  <c r="V87" i="7"/>
  <c r="AQ98" i="7"/>
  <c r="AO86" i="7"/>
  <c r="F29" i="28" s="1"/>
  <c r="AN86" i="7"/>
  <c r="AK99" i="7"/>
  <c r="AJ99" i="7"/>
  <c r="AH99" i="7"/>
  <c r="AR98" i="7"/>
  <c r="Y86" i="7"/>
  <c r="F25" i="27" s="1"/>
  <c r="X86" i="7"/>
  <c r="W86" i="7"/>
  <c r="F25" i="25" s="1"/>
  <c r="V86" i="7"/>
  <c r="AO85" i="7"/>
  <c r="F28" i="28" s="1"/>
  <c r="AN85" i="7"/>
  <c r="X85" i="7"/>
  <c r="W85" i="7"/>
  <c r="F24" i="25" s="1"/>
  <c r="V85" i="7"/>
  <c r="AO81" i="7"/>
  <c r="F24" i="28" s="1"/>
  <c r="AO84" i="7"/>
  <c r="F27" i="28" s="1"/>
  <c r="AN84" i="7"/>
  <c r="Y84" i="7"/>
  <c r="F23" i="27" s="1"/>
  <c r="X84" i="7"/>
  <c r="W84" i="7"/>
  <c r="F23" i="25" s="1"/>
  <c r="V84" i="7"/>
  <c r="AO83" i="7"/>
  <c r="F26" i="28" s="1"/>
  <c r="AN83" i="7"/>
  <c r="AO82" i="7"/>
  <c r="F25" i="28" s="1"/>
  <c r="AN82" i="7"/>
  <c r="AK87" i="7"/>
  <c r="AJ87" i="7"/>
  <c r="AI87" i="7"/>
  <c r="AH87" i="7"/>
  <c r="AN81" i="7"/>
  <c r="AK92" i="7"/>
  <c r="AJ92" i="7"/>
  <c r="AI92" i="7"/>
  <c r="AH92" i="7"/>
  <c r="Y81" i="7"/>
  <c r="F20" i="27" s="1"/>
  <c r="X81" i="7"/>
  <c r="W81" i="7"/>
  <c r="F20" i="25" s="1"/>
  <c r="V81" i="7"/>
  <c r="AO80" i="7"/>
  <c r="F23" i="28" s="1"/>
  <c r="AN80" i="7"/>
  <c r="AH86" i="7"/>
  <c r="AK93" i="7"/>
  <c r="AJ93" i="7"/>
  <c r="AI93" i="7"/>
  <c r="AH93" i="7"/>
  <c r="AJ85" i="7"/>
  <c r="AH85" i="7"/>
  <c r="AK85" i="7"/>
  <c r="AO77" i="7"/>
  <c r="F20" i="28" s="1"/>
  <c r="AN77" i="7"/>
  <c r="AK84" i="7"/>
  <c r="AJ84" i="7"/>
  <c r="AH84" i="7"/>
  <c r="X76" i="7"/>
  <c r="V76" i="7"/>
  <c r="Y76" i="7"/>
  <c r="F14" i="27" s="1"/>
  <c r="AK83" i="7"/>
  <c r="AJ83" i="7"/>
  <c r="AI83" i="7"/>
  <c r="AH83" i="7"/>
  <c r="X75" i="7"/>
  <c r="V75" i="7"/>
  <c r="Y75" i="7"/>
  <c r="F13" i="27" s="1"/>
  <c r="AK82" i="7"/>
  <c r="AJ82" i="7"/>
  <c r="AI82" i="7"/>
  <c r="AH82" i="7"/>
  <c r="AJ91" i="7"/>
  <c r="AI91" i="7"/>
  <c r="AH91" i="7"/>
  <c r="X73" i="7"/>
  <c r="V73" i="7"/>
  <c r="W73" i="7"/>
  <c r="F11" i="25" s="1"/>
  <c r="AO72" i="7"/>
  <c r="F14" i="28" s="1"/>
  <c r="AN72" i="7"/>
  <c r="AJ81" i="7"/>
  <c r="AH81" i="7"/>
  <c r="X72" i="7"/>
  <c r="V72" i="7"/>
  <c r="Y72" i="7"/>
  <c r="F10" i="27" s="1"/>
  <c r="AO71" i="7"/>
  <c r="F13" i="28" s="1"/>
  <c r="AN71" i="7"/>
  <c r="AK90" i="7"/>
  <c r="AJ90" i="7"/>
  <c r="AH90" i="7"/>
  <c r="AI90" i="7"/>
  <c r="X71" i="7"/>
  <c r="V71" i="7"/>
  <c r="Y71" i="7"/>
  <c r="F9" i="27" s="1"/>
  <c r="AK94" i="7"/>
  <c r="AJ94" i="7"/>
  <c r="AI94" i="7"/>
  <c r="AH94" i="7"/>
  <c r="AO69" i="7"/>
  <c r="F11" i="28" s="1"/>
  <c r="AN69" i="7"/>
  <c r="AK80" i="7"/>
  <c r="AJ80" i="7"/>
  <c r="AI80" i="7"/>
  <c r="AH80" i="7"/>
  <c r="AN68" i="7"/>
  <c r="AK79" i="7"/>
  <c r="AJ79" i="7"/>
  <c r="AI79" i="7"/>
  <c r="AH79" i="7"/>
  <c r="AJ78" i="7"/>
  <c r="AI78" i="7"/>
  <c r="AH78" i="7"/>
  <c r="AK78" i="7"/>
  <c r="Q17" i="26" l="1"/>
  <c r="Q13" i="28"/>
  <c r="Q20" i="28"/>
  <c r="Q20" i="27"/>
  <c r="Q34" i="27"/>
  <c r="Q37" i="27"/>
  <c r="Q18" i="26"/>
  <c r="Q25" i="28"/>
  <c r="Q23" i="25"/>
  <c r="Q24" i="25"/>
  <c r="Q25" i="25"/>
  <c r="Q26" i="25"/>
  <c r="Q27" i="25"/>
  <c r="Q28" i="25"/>
  <c r="Q29" i="25"/>
  <c r="Q32" i="25"/>
  <c r="Q23" i="27"/>
  <c r="Q25" i="27"/>
  <c r="Q26" i="27"/>
  <c r="Q27" i="27"/>
  <c r="Q28" i="27"/>
  <c r="Q29" i="27"/>
  <c r="Q30" i="27"/>
  <c r="Q32" i="27"/>
  <c r="Q33" i="27"/>
  <c r="Q15" i="26"/>
  <c r="Q40" i="25"/>
  <c r="Q22" i="26"/>
  <c r="Q37" i="28"/>
  <c r="Q38" i="25"/>
  <c r="Q39" i="25"/>
  <c r="Q40" i="27"/>
  <c r="Q20" i="25"/>
  <c r="Q26" i="28"/>
  <c r="Q27" i="28"/>
  <c r="Q28" i="28"/>
  <c r="Q29" i="28"/>
  <c r="Q14" i="28"/>
  <c r="Q34" i="25"/>
  <c r="Q39" i="28"/>
  <c r="Q37" i="25"/>
  <c r="Q38" i="28"/>
  <c r="Q36" i="27"/>
  <c r="Q14" i="27"/>
  <c r="Q23" i="28"/>
  <c r="Q24" i="28"/>
  <c r="Q35" i="27"/>
  <c r="Q40" i="28"/>
  <c r="Q38" i="27"/>
  <c r="Q39" i="27"/>
  <c r="Q13" i="27"/>
  <c r="Q30" i="28"/>
  <c r="Q31" i="28"/>
  <c r="Q32" i="28"/>
  <c r="Q34" i="28"/>
  <c r="Q36" i="28"/>
  <c r="AN134" i="7"/>
  <c r="AN21" i="7"/>
  <c r="AN575" i="7"/>
  <c r="AN73" i="7"/>
  <c r="R79" i="7"/>
  <c r="X79" i="7" s="1"/>
  <c r="AJ103" i="7"/>
  <c r="S79" i="7"/>
  <c r="F18" i="24" s="1"/>
  <c r="Q18" i="24" s="1"/>
  <c r="AK103" i="7"/>
  <c r="AI103" i="7"/>
  <c r="Q251" i="7"/>
  <c r="I18" i="9" s="1"/>
  <c r="AO38" i="7"/>
  <c r="E35" i="28" s="1"/>
  <c r="W38" i="7"/>
  <c r="E35" i="25" s="1"/>
  <c r="Q35" i="25" s="1"/>
  <c r="Y583" i="7"/>
  <c r="O22" i="27" s="1"/>
  <c r="Q579" i="7"/>
  <c r="Q358" i="7"/>
  <c r="K12" i="9" s="1"/>
  <c r="Q526" i="7"/>
  <c r="W526" i="7" s="1"/>
  <c r="N18" i="25" s="1"/>
  <c r="AJ607" i="7"/>
  <c r="AQ613" i="7"/>
  <c r="Y420" i="7"/>
  <c r="L19" i="27" s="1"/>
  <c r="AH610" i="7"/>
  <c r="Q366" i="7"/>
  <c r="K21" i="9" s="1"/>
  <c r="F19" i="9"/>
  <c r="AI279" i="7"/>
  <c r="AR613" i="7"/>
  <c r="AK607" i="7"/>
  <c r="AJ614" i="7"/>
  <c r="Y25" i="7"/>
  <c r="E22" i="27" s="1"/>
  <c r="AK391" i="7"/>
  <c r="AH275" i="7"/>
  <c r="AJ548" i="7"/>
  <c r="AH445" i="7"/>
  <c r="Y19" i="7"/>
  <c r="E15" i="27" s="1"/>
  <c r="E17" i="27" s="1"/>
  <c r="AK502" i="7"/>
  <c r="X217" i="7"/>
  <c r="AI162" i="7"/>
  <c r="Y217" i="7"/>
  <c r="H41" i="27" s="1"/>
  <c r="X420" i="7"/>
  <c r="AJ448" i="7"/>
  <c r="AK552" i="7"/>
  <c r="AQ173" i="7"/>
  <c r="AJ391" i="7"/>
  <c r="X252" i="7"/>
  <c r="Y475" i="7"/>
  <c r="M21" i="27" s="1"/>
  <c r="AH223" i="7"/>
  <c r="AK226" i="7"/>
  <c r="Y141" i="7"/>
  <c r="G21" i="27" s="1"/>
  <c r="AI286" i="7"/>
  <c r="AR55" i="7"/>
  <c r="AI391" i="7"/>
  <c r="AI495" i="7"/>
  <c r="W472" i="7"/>
  <c r="M18" i="25" s="1"/>
  <c r="S364" i="7"/>
  <c r="K19" i="24" s="1"/>
  <c r="S197" i="7"/>
  <c r="H21" i="24" s="1"/>
  <c r="Q21" i="24" s="1"/>
  <c r="AQ286" i="7"/>
  <c r="AQ275" i="7"/>
  <c r="AI445" i="7"/>
  <c r="W363" i="7"/>
  <c r="K18" i="25" s="1"/>
  <c r="AH552" i="7"/>
  <c r="X423" i="7"/>
  <c r="AJ445" i="7"/>
  <c r="Y363" i="7"/>
  <c r="K18" i="27" s="1"/>
  <c r="AH412" i="7"/>
  <c r="AJ279" i="7"/>
  <c r="V582" i="7"/>
  <c r="AH166" i="7"/>
  <c r="AK169" i="7"/>
  <c r="AR225" i="7"/>
  <c r="AI452" i="7"/>
  <c r="AH495" i="7"/>
  <c r="AO567" i="7"/>
  <c r="O9" i="28" s="1"/>
  <c r="AK15" i="7"/>
  <c r="X138" i="7"/>
  <c r="AR449" i="7"/>
  <c r="P472" i="7"/>
  <c r="V472" i="7" s="1"/>
  <c r="AI555" i="7"/>
  <c r="W583" i="7"/>
  <c r="O22" i="25" s="1"/>
  <c r="AI607" i="7"/>
  <c r="AK610" i="7"/>
  <c r="AN194" i="7"/>
  <c r="AN248" i="7"/>
  <c r="AK162" i="7"/>
  <c r="AJ173" i="7"/>
  <c r="AH391" i="7"/>
  <c r="R422" i="7"/>
  <c r="V422" i="7" s="1"/>
  <c r="AQ506" i="7"/>
  <c r="P420" i="7"/>
  <c r="V420" i="7" s="1"/>
  <c r="V21" i="7"/>
  <c r="AH45" i="7"/>
  <c r="R255" i="7"/>
  <c r="AN251" i="7" s="1"/>
  <c r="Q529" i="7"/>
  <c r="AO525" i="7" s="1"/>
  <c r="N21" i="28" s="1"/>
  <c r="AH555" i="7"/>
  <c r="Q197" i="7"/>
  <c r="H21" i="9" s="1"/>
  <c r="S255" i="7"/>
  <c r="I22" i="24" s="1"/>
  <c r="P527" i="7"/>
  <c r="AQ553" i="7"/>
  <c r="V367" i="7"/>
  <c r="AR442" i="7"/>
  <c r="N19" i="24"/>
  <c r="T251" i="7"/>
  <c r="AN247" i="7" s="1"/>
  <c r="AQ442" i="7"/>
  <c r="AR606" i="7"/>
  <c r="AR51" i="7"/>
  <c r="I15" i="27"/>
  <c r="I17" i="27" s="1"/>
  <c r="I15" i="28"/>
  <c r="I17" i="28" s="1"/>
  <c r="I41" i="9"/>
  <c r="AO471" i="7"/>
  <c r="M21" i="28" s="1"/>
  <c r="Q580" i="7"/>
  <c r="O19" i="9" s="1"/>
  <c r="AQ229" i="7"/>
  <c r="AI387" i="7"/>
  <c r="AQ398" i="7"/>
  <c r="AJ412" i="7"/>
  <c r="Y473" i="7"/>
  <c r="M19" i="27" s="1"/>
  <c r="X475" i="7"/>
  <c r="Y526" i="7"/>
  <c r="N18" i="27" s="1"/>
  <c r="S580" i="7"/>
  <c r="O19" i="24" s="1"/>
  <c r="W582" i="7"/>
  <c r="O21" i="25" s="1"/>
  <c r="AR609" i="7"/>
  <c r="V197" i="7"/>
  <c r="X16" i="7"/>
  <c r="AK52" i="7"/>
  <c r="Q138" i="7"/>
  <c r="V161" i="7"/>
  <c r="AK166" i="7"/>
  <c r="AI230" i="7"/>
  <c r="AH448" i="7"/>
  <c r="AQ556" i="7"/>
  <c r="AJ559" i="7"/>
  <c r="X582" i="7"/>
  <c r="AN579" i="7"/>
  <c r="AH607" i="7"/>
  <c r="AJ610" i="7"/>
  <c r="AI282" i="7"/>
  <c r="AQ279" i="7"/>
  <c r="AI506" i="7"/>
  <c r="R526" i="7"/>
  <c r="X526" i="7" s="1"/>
  <c r="AR549" i="7"/>
  <c r="V24" i="7"/>
  <c r="X44" i="7"/>
  <c r="AR218" i="7"/>
  <c r="AQ15" i="7"/>
  <c r="Y44" i="7"/>
  <c r="E41" i="27" s="1"/>
  <c r="AQ55" i="7"/>
  <c r="H15" i="27"/>
  <c r="H17" i="27" s="1"/>
  <c r="V251" i="7"/>
  <c r="AH357" i="7"/>
  <c r="AK387" i="7"/>
  <c r="AJ398" i="7"/>
  <c r="AK412" i="7"/>
  <c r="AK441" i="7"/>
  <c r="AQ502" i="7"/>
  <c r="AO516" i="7"/>
  <c r="N11" i="28" s="1"/>
  <c r="AK548" i="7"/>
  <c r="AI559" i="7"/>
  <c r="Y133" i="7"/>
  <c r="G12" i="27" s="1"/>
  <c r="AJ282" i="7"/>
  <c r="AQ394" i="7"/>
  <c r="AR502" i="7"/>
  <c r="AQ245" i="7"/>
  <c r="X358" i="7"/>
  <c r="X366" i="7"/>
  <c r="AJ506" i="7"/>
  <c r="AJ56" i="7"/>
  <c r="AI132" i="7"/>
  <c r="AQ225" i="7"/>
  <c r="AK282" i="7"/>
  <c r="AK394" i="7"/>
  <c r="AH398" i="7"/>
  <c r="W423" i="7"/>
  <c r="L22" i="25" s="1"/>
  <c r="AK466" i="7"/>
  <c r="AJ502" i="7"/>
  <c r="AH520" i="7"/>
  <c r="AH573" i="7"/>
  <c r="AJ52" i="7"/>
  <c r="AI226" i="7"/>
  <c r="AN363" i="7"/>
  <c r="AJ499" i="7"/>
  <c r="AN525" i="7"/>
  <c r="AJ555" i="7"/>
  <c r="V579" i="7"/>
  <c r="X141" i="7"/>
  <c r="AJ230" i="7"/>
  <c r="AK245" i="7"/>
  <c r="AQ449" i="7"/>
  <c r="AK499" i="7"/>
  <c r="Y529" i="7"/>
  <c r="N21" i="27" s="1"/>
  <c r="Y582" i="7"/>
  <c r="O21" i="27" s="1"/>
  <c r="AH614" i="7"/>
  <c r="X133" i="7"/>
  <c r="AR188" i="7"/>
  <c r="AN193" i="7"/>
  <c r="AO194" i="7"/>
  <c r="H22" i="28" s="1"/>
  <c r="X363" i="7"/>
  <c r="R414" i="7"/>
  <c r="X414" i="7" s="1"/>
  <c r="AK445" i="7"/>
  <c r="AK448" i="7"/>
  <c r="AR495" i="7"/>
  <c r="AI614" i="7"/>
  <c r="AJ49" i="7"/>
  <c r="AI166" i="7"/>
  <c r="AJ226" i="7"/>
  <c r="AH230" i="7"/>
  <c r="AJ357" i="7"/>
  <c r="Y366" i="7"/>
  <c r="K21" i="27" s="1"/>
  <c r="Y419" i="7"/>
  <c r="L18" i="27" s="1"/>
  <c r="AR44" i="7"/>
  <c r="AK49" i="7"/>
  <c r="V138" i="7"/>
  <c r="Y139" i="7"/>
  <c r="G19" i="27" s="1"/>
  <c r="X142" i="7"/>
  <c r="AJ166" i="7"/>
  <c r="W217" i="7"/>
  <c r="H41" i="25" s="1"/>
  <c r="AK495" i="7"/>
  <c r="AH548" i="7"/>
  <c r="L15" i="28"/>
  <c r="L17" i="28" s="1"/>
  <c r="L15" i="27"/>
  <c r="L17" i="27" s="1"/>
  <c r="X467" i="7"/>
  <c r="G21" i="9"/>
  <c r="W141" i="7"/>
  <c r="G21" i="25" s="1"/>
  <c r="X530" i="7"/>
  <c r="AR556" i="7"/>
  <c r="X102" i="7"/>
  <c r="Y22" i="7"/>
  <c r="E19" i="27" s="1"/>
  <c r="Q24" i="7"/>
  <c r="AO24" i="7" s="1"/>
  <c r="E21" i="28" s="1"/>
  <c r="AO36" i="7"/>
  <c r="E33" i="28" s="1"/>
  <c r="Q33" i="28" s="1"/>
  <c r="AH52" i="7"/>
  <c r="W142" i="7"/>
  <c r="G22" i="25" s="1"/>
  <c r="G22" i="9"/>
  <c r="AQ169" i="7"/>
  <c r="AJ188" i="7"/>
  <c r="AK223" i="7"/>
  <c r="X246" i="7"/>
  <c r="R419" i="7"/>
  <c r="AN415" i="7" s="1"/>
  <c r="U467" i="7"/>
  <c r="P475" i="7"/>
  <c r="V475" i="7" s="1"/>
  <c r="AQ520" i="7"/>
  <c r="Y530" i="7"/>
  <c r="N22" i="27" s="1"/>
  <c r="X574" i="7"/>
  <c r="Y21" i="7"/>
  <c r="E18" i="27" s="1"/>
  <c r="X24" i="7"/>
  <c r="Q25" i="7"/>
  <c r="AO25" i="7" s="1"/>
  <c r="E22" i="28" s="1"/>
  <c r="Y251" i="7"/>
  <c r="I18" i="27" s="1"/>
  <c r="AH282" i="7"/>
  <c r="AO351" i="7"/>
  <c r="K9" i="28" s="1"/>
  <c r="AI448" i="7"/>
  <c r="AH466" i="7"/>
  <c r="AQ465" i="7"/>
  <c r="AJ520" i="7"/>
  <c r="T527" i="7"/>
  <c r="X529" i="7"/>
  <c r="AR572" i="7"/>
  <c r="AQ572" i="7"/>
  <c r="Y24" i="7"/>
  <c r="E21" i="27" s="1"/>
  <c r="X25" i="7"/>
  <c r="W36" i="7"/>
  <c r="E33" i="25" s="1"/>
  <c r="Q33" i="25" s="1"/>
  <c r="AR40" i="7"/>
  <c r="AI49" i="7"/>
  <c r="AJ132" i="7"/>
  <c r="U189" i="7"/>
  <c r="H12" i="26" s="1"/>
  <c r="AH245" i="7"/>
  <c r="X254" i="7"/>
  <c r="AH279" i="7"/>
  <c r="AR286" i="7"/>
  <c r="X367" i="7"/>
  <c r="AI398" i="7"/>
  <c r="AR412" i="7"/>
  <c r="S414" i="7"/>
  <c r="L12" i="24" s="1"/>
  <c r="AN419" i="7"/>
  <c r="AI466" i="7"/>
  <c r="AR465" i="7"/>
  <c r="AH499" i="7"/>
  <c r="AK520" i="7"/>
  <c r="AO545" i="7"/>
  <c r="N41" i="28" s="1"/>
  <c r="AN578" i="7"/>
  <c r="AH15" i="7"/>
  <c r="AQ162" i="7"/>
  <c r="AR173" i="7"/>
  <c r="X195" i="7"/>
  <c r="AJ245" i="7"/>
  <c r="AQ387" i="7"/>
  <c r="AJ466" i="7"/>
  <c r="AI499" i="7"/>
  <c r="AI573" i="7"/>
  <c r="AO126" i="7"/>
  <c r="G9" i="28" s="1"/>
  <c r="AJ15" i="7"/>
  <c r="AI52" i="7"/>
  <c r="AQ132" i="7"/>
  <c r="X161" i="7"/>
  <c r="AH169" i="7"/>
  <c r="AO184" i="7"/>
  <c r="H11" i="28" s="1"/>
  <c r="X189" i="7"/>
  <c r="P194" i="7"/>
  <c r="V194" i="7" s="1"/>
  <c r="Y195" i="7"/>
  <c r="H19" i="27" s="1"/>
  <c r="AH226" i="7"/>
  <c r="Y358" i="7"/>
  <c r="K12" i="27" s="1"/>
  <c r="AH394" i="7"/>
  <c r="AR398" i="7"/>
  <c r="AH441" i="7"/>
  <c r="AN526" i="7"/>
  <c r="AI548" i="7"/>
  <c r="AJ573" i="7"/>
  <c r="X583" i="7"/>
  <c r="P25" i="7"/>
  <c r="AN25" i="7" s="1"/>
  <c r="AN70" i="7"/>
  <c r="AQ44" i="7"/>
  <c r="W44" i="7"/>
  <c r="E41" i="25" s="1"/>
  <c r="AH56" i="7"/>
  <c r="AR132" i="7"/>
  <c r="AJ162" i="7"/>
  <c r="Y161" i="7"/>
  <c r="G41" i="27" s="1"/>
  <c r="AI169" i="7"/>
  <c r="AR169" i="7"/>
  <c r="AK188" i="7"/>
  <c r="AQ188" i="7"/>
  <c r="AO190" i="7"/>
  <c r="H18" i="28" s="1"/>
  <c r="X197" i="7"/>
  <c r="AK279" i="7"/>
  <c r="AQ357" i="7"/>
  <c r="V363" i="7"/>
  <c r="AJ387" i="7"/>
  <c r="AI394" i="7"/>
  <c r="AQ446" i="7"/>
  <c r="W475" i="7"/>
  <c r="M21" i="25" s="1"/>
  <c r="V529" i="7"/>
  <c r="AK573" i="7"/>
  <c r="E9" i="28"/>
  <c r="Y574" i="7"/>
  <c r="O12" i="27" s="1"/>
  <c r="AI56" i="7"/>
  <c r="AH132" i="7"/>
  <c r="Q139" i="7"/>
  <c r="AO135" i="7" s="1"/>
  <c r="G19" i="28" s="1"/>
  <c r="V141" i="7"/>
  <c r="AJ169" i="7"/>
  <c r="AH173" i="7"/>
  <c r="AR282" i="7"/>
  <c r="AR357" i="7"/>
  <c r="AJ394" i="7"/>
  <c r="AR394" i="7"/>
  <c r="AH502" i="7"/>
  <c r="AR506" i="7"/>
  <c r="AR229" i="7"/>
  <c r="AR275" i="7"/>
  <c r="Q364" i="7"/>
  <c r="V366" i="7"/>
  <c r="AQ412" i="7"/>
  <c r="AQ495" i="7"/>
  <c r="AI502" i="7"/>
  <c r="AQ602" i="7"/>
  <c r="AK132" i="7"/>
  <c r="AR162" i="7"/>
  <c r="AH188" i="7"/>
  <c r="X198" i="7"/>
  <c r="AI223" i="7"/>
  <c r="AI357" i="7"/>
  <c r="AR387" i="7"/>
  <c r="AI552" i="7"/>
  <c r="AR602" i="7"/>
  <c r="AI610" i="7"/>
  <c r="AQ609" i="7"/>
  <c r="X22" i="7"/>
  <c r="AJ45" i="7"/>
  <c r="Y138" i="7"/>
  <c r="G18" i="27" s="1"/>
  <c r="P142" i="7"/>
  <c r="AR166" i="7"/>
  <c r="AI188" i="7"/>
  <c r="W198" i="7"/>
  <c r="H22" i="25" s="1"/>
  <c r="AJ223" i="7"/>
  <c r="AR245" i="7"/>
  <c r="AK275" i="7"/>
  <c r="AK357" i="7"/>
  <c r="AN359" i="7"/>
  <c r="AR391" i="7"/>
  <c r="Q419" i="7"/>
  <c r="AH506" i="7"/>
  <c r="Y521" i="7"/>
  <c r="N12" i="27" s="1"/>
  <c r="AQ549" i="7"/>
  <c r="AJ552" i="7"/>
  <c r="AK555" i="7"/>
  <c r="AO353" i="7"/>
  <c r="K11" i="28" s="1"/>
  <c r="AO68" i="7"/>
  <c r="F10" i="28" s="1"/>
  <c r="AO462" i="7"/>
  <c r="M11" i="28" s="1"/>
  <c r="AO15" i="7"/>
  <c r="E11" i="28" s="1"/>
  <c r="Y245" i="7"/>
  <c r="I11" i="27" s="1"/>
  <c r="AO409" i="7"/>
  <c r="L11" i="28" s="1"/>
  <c r="W130" i="7"/>
  <c r="G9" i="25" s="1"/>
  <c r="W571" i="7"/>
  <c r="O9" i="25" s="1"/>
  <c r="AO128" i="7"/>
  <c r="G11" i="28" s="1"/>
  <c r="AO569" i="7"/>
  <c r="O11" i="28" s="1"/>
  <c r="W161" i="7"/>
  <c r="G41" i="25" s="1"/>
  <c r="G41" i="9"/>
  <c r="W186" i="7"/>
  <c r="H9" i="25" s="1"/>
  <c r="W464" i="7"/>
  <c r="M9" i="25" s="1"/>
  <c r="W520" i="7"/>
  <c r="N11" i="25" s="1"/>
  <c r="W355" i="7"/>
  <c r="K9" i="25" s="1"/>
  <c r="Y464" i="7"/>
  <c r="M9" i="27" s="1"/>
  <c r="Y518" i="7"/>
  <c r="N9" i="27" s="1"/>
  <c r="Y413" i="7"/>
  <c r="L11" i="27" s="1"/>
  <c r="E9" i="9"/>
  <c r="Q9" i="9" s="1"/>
  <c r="Q21" i="7"/>
  <c r="AR15" i="7"/>
  <c r="AI15" i="7"/>
  <c r="AN570" i="7"/>
  <c r="V574" i="7"/>
  <c r="AO570" i="7"/>
  <c r="O12" i="28" s="1"/>
  <c r="W574" i="7"/>
  <c r="O12" i="25" s="1"/>
  <c r="X579" i="7"/>
  <c r="Y579" i="7"/>
  <c r="O18" i="27" s="1"/>
  <c r="AO579" i="7"/>
  <c r="O22" i="28" s="1"/>
  <c r="W572" i="7"/>
  <c r="O10" i="25" s="1"/>
  <c r="P580" i="7"/>
  <c r="AQ606" i="7"/>
  <c r="W573" i="7"/>
  <c r="O11" i="25" s="1"/>
  <c r="AO568" i="7"/>
  <c r="O10" i="28" s="1"/>
  <c r="R580" i="7"/>
  <c r="X580" i="7" s="1"/>
  <c r="AN598" i="7"/>
  <c r="AK614" i="7"/>
  <c r="O15" i="24"/>
  <c r="O17" i="24" s="1"/>
  <c r="AO578" i="7"/>
  <c r="O21" i="28" s="1"/>
  <c r="AO598" i="7"/>
  <c r="O41" i="28" s="1"/>
  <c r="V583" i="7"/>
  <c r="AO517" i="7"/>
  <c r="N12" i="28" s="1"/>
  <c r="W521" i="7"/>
  <c r="N12" i="25" s="1"/>
  <c r="X521" i="7"/>
  <c r="V521" i="7"/>
  <c r="AN517" i="7"/>
  <c r="W530" i="7"/>
  <c r="N22" i="25" s="1"/>
  <c r="AO526" i="7"/>
  <c r="N22" i="28" s="1"/>
  <c r="AI520" i="7"/>
  <c r="AR520" i="7"/>
  <c r="AH559" i="7"/>
  <c r="W519" i="7"/>
  <c r="N10" i="25" s="1"/>
  <c r="Q527" i="7"/>
  <c r="N19" i="9" s="1"/>
  <c r="AR553" i="7"/>
  <c r="AO515" i="7"/>
  <c r="N10" i="28" s="1"/>
  <c r="R527" i="7"/>
  <c r="AN545" i="7"/>
  <c r="AK559" i="7"/>
  <c r="N15" i="24"/>
  <c r="N17" i="24" s="1"/>
  <c r="V530" i="7"/>
  <c r="AN463" i="7"/>
  <c r="V467" i="7"/>
  <c r="W467" i="7"/>
  <c r="M12" i="25" s="1"/>
  <c r="AO468" i="7"/>
  <c r="M18" i="28" s="1"/>
  <c r="X472" i="7"/>
  <c r="Y472" i="7"/>
  <c r="M18" i="27" s="1"/>
  <c r="W465" i="7"/>
  <c r="M10" i="25" s="1"/>
  <c r="P473" i="7"/>
  <c r="AQ499" i="7"/>
  <c r="Q473" i="7"/>
  <c r="M19" i="9" s="1"/>
  <c r="AR499" i="7"/>
  <c r="M15" i="9"/>
  <c r="M17" i="9" s="1"/>
  <c r="AO461" i="7"/>
  <c r="M10" i="28" s="1"/>
  <c r="X473" i="7"/>
  <c r="R476" i="7"/>
  <c r="X476" i="7" s="1"/>
  <c r="AN491" i="7"/>
  <c r="AJ495" i="7"/>
  <c r="AK506" i="7"/>
  <c r="Y466" i="7"/>
  <c r="M11" i="27" s="1"/>
  <c r="M15" i="24"/>
  <c r="M17" i="24" s="1"/>
  <c r="S476" i="7"/>
  <c r="M22" i="24" s="1"/>
  <c r="AO491" i="7"/>
  <c r="M41" i="28" s="1"/>
  <c r="Y423" i="7"/>
  <c r="L22" i="27" s="1"/>
  <c r="AO419" i="7"/>
  <c r="L22" i="28" s="1"/>
  <c r="W411" i="7"/>
  <c r="L9" i="25" s="1"/>
  <c r="AI412" i="7"/>
  <c r="U422" i="7"/>
  <c r="AH452" i="7"/>
  <c r="Y411" i="7"/>
  <c r="L9" i="27" s="1"/>
  <c r="L19" i="9"/>
  <c r="W422" i="7"/>
  <c r="L21" i="25" s="1"/>
  <c r="AI441" i="7"/>
  <c r="AR446" i="7"/>
  <c r="AJ452" i="7"/>
  <c r="AO408" i="7"/>
  <c r="L10" i="28" s="1"/>
  <c r="Y412" i="7"/>
  <c r="L10" i="27" s="1"/>
  <c r="AN438" i="7"/>
  <c r="AJ441" i="7"/>
  <c r="AK452" i="7"/>
  <c r="AO438" i="7"/>
  <c r="L41" i="28" s="1"/>
  <c r="V423" i="7"/>
  <c r="AN354" i="7"/>
  <c r="V358" i="7"/>
  <c r="AO359" i="7"/>
  <c r="K18" i="28" s="1"/>
  <c r="W356" i="7"/>
  <c r="K10" i="25" s="1"/>
  <c r="P364" i="7"/>
  <c r="AH387" i="7"/>
  <c r="AQ391" i="7"/>
  <c r="W357" i="7"/>
  <c r="K11" i="25" s="1"/>
  <c r="AO352" i="7"/>
  <c r="K10" i="28" s="1"/>
  <c r="AN362" i="7"/>
  <c r="R364" i="7"/>
  <c r="X364" i="7" s="1"/>
  <c r="AN382" i="7"/>
  <c r="AK398" i="7"/>
  <c r="K15" i="24"/>
  <c r="K17" i="24" s="1"/>
  <c r="S367" i="7"/>
  <c r="K22" i="24" s="1"/>
  <c r="AO382" i="7"/>
  <c r="K41" i="28" s="1"/>
  <c r="AN242" i="7"/>
  <c r="V246" i="7"/>
  <c r="S246" i="7"/>
  <c r="I12" i="24" s="1"/>
  <c r="AQ282" i="7"/>
  <c r="W243" i="7"/>
  <c r="I9" i="25" s="1"/>
  <c r="AI245" i="7"/>
  <c r="U254" i="7"/>
  <c r="AH286" i="7"/>
  <c r="Q252" i="7"/>
  <c r="I19" i="9" s="1"/>
  <c r="W254" i="7"/>
  <c r="I21" i="25" s="1"/>
  <c r="AI275" i="7"/>
  <c r="AR279" i="7"/>
  <c r="AJ286" i="7"/>
  <c r="AO240" i="7"/>
  <c r="I10" i="28" s="1"/>
  <c r="Y244" i="7"/>
  <c r="I10" i="27" s="1"/>
  <c r="AN270" i="7"/>
  <c r="AJ275" i="7"/>
  <c r="AK286" i="7"/>
  <c r="S252" i="7"/>
  <c r="I19" i="24" s="1"/>
  <c r="AO270" i="7"/>
  <c r="I41" i="28" s="1"/>
  <c r="V252" i="7"/>
  <c r="P254" i="7"/>
  <c r="AN185" i="7"/>
  <c r="V189" i="7"/>
  <c r="Y194" i="7"/>
  <c r="H18" i="27" s="1"/>
  <c r="T194" i="7"/>
  <c r="S189" i="7"/>
  <c r="H12" i="24" s="1"/>
  <c r="Y198" i="7"/>
  <c r="H22" i="27" s="1"/>
  <c r="W187" i="7"/>
  <c r="H10" i="25" s="1"/>
  <c r="P195" i="7"/>
  <c r="AQ222" i="7"/>
  <c r="W188" i="7"/>
  <c r="H11" i="25" s="1"/>
  <c r="Q195" i="7"/>
  <c r="H19" i="9" s="1"/>
  <c r="AR222" i="7"/>
  <c r="AO183" i="7"/>
  <c r="H10" i="28" s="1"/>
  <c r="AN213" i="7"/>
  <c r="AK230" i="7"/>
  <c r="AO213" i="7"/>
  <c r="H41" i="28" s="1"/>
  <c r="V198" i="7"/>
  <c r="AN129" i="7"/>
  <c r="V133" i="7"/>
  <c r="Y142" i="7"/>
  <c r="G22" i="27" s="1"/>
  <c r="AO129" i="7"/>
  <c r="G12" i="28" s="1"/>
  <c r="W133" i="7"/>
  <c r="G12" i="25" s="1"/>
  <c r="AO138" i="7"/>
  <c r="G22" i="28" s="1"/>
  <c r="W131" i="7"/>
  <c r="G10" i="25" s="1"/>
  <c r="P139" i="7"/>
  <c r="AH162" i="7"/>
  <c r="AQ166" i="7"/>
  <c r="AI173" i="7"/>
  <c r="W132" i="7"/>
  <c r="G11" i="25" s="1"/>
  <c r="AO127" i="7"/>
  <c r="G10" i="28" s="1"/>
  <c r="AN137" i="7"/>
  <c r="R139" i="7"/>
  <c r="X139" i="7" s="1"/>
  <c r="AN157" i="7"/>
  <c r="AK173" i="7"/>
  <c r="G15" i="24"/>
  <c r="G17" i="24" s="1"/>
  <c r="AO137" i="7"/>
  <c r="G21" i="28" s="1"/>
  <c r="AO157" i="7"/>
  <c r="G41" i="28" s="1"/>
  <c r="AN22" i="7"/>
  <c r="V22" i="7"/>
  <c r="V16" i="7"/>
  <c r="AN16" i="7"/>
  <c r="S16" i="7"/>
  <c r="E12" i="24" s="1"/>
  <c r="AQ51" i="7"/>
  <c r="Y13" i="7"/>
  <c r="E9" i="27" s="1"/>
  <c r="W15" i="7"/>
  <c r="E11" i="25" s="1"/>
  <c r="E15" i="9"/>
  <c r="E17" i="9" s="1"/>
  <c r="Q17" i="9" s="1"/>
  <c r="Q22" i="7"/>
  <c r="E19" i="9" s="1"/>
  <c r="AR48" i="7"/>
  <c r="W14" i="7"/>
  <c r="E10" i="25" s="1"/>
  <c r="AO14" i="7"/>
  <c r="E10" i="28" s="1"/>
  <c r="X19" i="7"/>
  <c r="AN24" i="7"/>
  <c r="X21" i="7"/>
  <c r="AN44" i="7"/>
  <c r="V44" i="7"/>
  <c r="AK56" i="7"/>
  <c r="AQ48" i="7"/>
  <c r="AO44" i="7"/>
  <c r="E41" i="28" s="1"/>
  <c r="AH49" i="7"/>
  <c r="V102" i="7"/>
  <c r="AO67" i="7"/>
  <c r="F9" i="28" s="1"/>
  <c r="Y73" i="7"/>
  <c r="F11" i="27" s="1"/>
  <c r="W72" i="7"/>
  <c r="F10" i="25" s="1"/>
  <c r="AR73" i="7"/>
  <c r="AR109" i="7"/>
  <c r="AN98" i="7"/>
  <c r="AI114" i="7"/>
  <c r="Q82" i="7"/>
  <c r="AH110" i="7"/>
  <c r="AR102" i="7"/>
  <c r="X80" i="7"/>
  <c r="AH103" i="7"/>
  <c r="AR106" i="7"/>
  <c r="AR113" i="7"/>
  <c r="AK107" i="7"/>
  <c r="V80" i="7"/>
  <c r="AN76" i="7"/>
  <c r="W80" i="7"/>
  <c r="F19" i="25" s="1"/>
  <c r="Y83" i="7"/>
  <c r="F22" i="27" s="1"/>
  <c r="U80" i="7"/>
  <c r="Q83" i="7"/>
  <c r="W83" i="7" s="1"/>
  <c r="F22" i="25" s="1"/>
  <c r="AK114" i="7"/>
  <c r="X83" i="7"/>
  <c r="AH114" i="7"/>
  <c r="AJ114" i="7"/>
  <c r="AK110" i="7"/>
  <c r="AQ109" i="7"/>
  <c r="AJ110" i="7"/>
  <c r="P82" i="7"/>
  <c r="AQ106" i="7"/>
  <c r="AJ107" i="7"/>
  <c r="Y74" i="7"/>
  <c r="F12" i="27" s="1"/>
  <c r="AK73" i="7"/>
  <c r="X74" i="7"/>
  <c r="Q74" i="7"/>
  <c r="F12" i="9" s="1"/>
  <c r="Y79" i="7"/>
  <c r="F18" i="27" s="1"/>
  <c r="W102" i="7"/>
  <c r="F41" i="25" s="1"/>
  <c r="Y102" i="7"/>
  <c r="F41" i="27" s="1"/>
  <c r="AO98" i="7"/>
  <c r="F41" i="28" s="1"/>
  <c r="AI81" i="7"/>
  <c r="AI84" i="7"/>
  <c r="AQ102" i="7"/>
  <c r="AO92" i="7"/>
  <c r="F35" i="28" s="1"/>
  <c r="AQ107" i="7"/>
  <c r="W103" i="7"/>
  <c r="AK81" i="7"/>
  <c r="AQ113" i="7"/>
  <c r="AI86" i="7"/>
  <c r="AI99" i="7"/>
  <c r="AH107" i="7"/>
  <c r="AI110" i="7"/>
  <c r="W71" i="7"/>
  <c r="F9" i="25" s="1"/>
  <c r="AK91" i="7"/>
  <c r="AJ86" i="7"/>
  <c r="P83" i="7"/>
  <c r="AN79" i="7" s="1"/>
  <c r="Y85" i="7"/>
  <c r="F24" i="27" s="1"/>
  <c r="Q24" i="27" s="1"/>
  <c r="W92" i="7"/>
  <c r="F31" i="25" s="1"/>
  <c r="Q31" i="25" s="1"/>
  <c r="AI107" i="7"/>
  <c r="AH67" i="7"/>
  <c r="W75" i="7"/>
  <c r="F13" i="25" s="1"/>
  <c r="Q13" i="25" s="1"/>
  <c r="AK86" i="7"/>
  <c r="W91" i="7"/>
  <c r="F30" i="25" s="1"/>
  <c r="Q30" i="25" s="1"/>
  <c r="W97" i="7"/>
  <c r="F36" i="25" s="1"/>
  <c r="Q36" i="25" s="1"/>
  <c r="AO99" i="7"/>
  <c r="Y92" i="7"/>
  <c r="F31" i="27" s="1"/>
  <c r="Q31" i="27" s="1"/>
  <c r="W76" i="7"/>
  <c r="F14" i="25" s="1"/>
  <c r="Q14" i="25" s="1"/>
  <c r="AI85" i="7"/>
  <c r="Y82" i="7"/>
  <c r="F21" i="27" s="1"/>
  <c r="AI73" i="7"/>
  <c r="F18" i="9"/>
  <c r="AJ73" i="7"/>
  <c r="Q17" i="24" l="1"/>
  <c r="R17" i="24" s="1"/>
  <c r="R17" i="9"/>
  <c r="R17" i="26"/>
  <c r="Q15" i="9"/>
  <c r="Q41" i="9"/>
  <c r="Q12" i="9"/>
  <c r="Q35" i="28"/>
  <c r="Q12" i="24"/>
  <c r="Q9" i="27"/>
  <c r="Q41" i="27"/>
  <c r="Q10" i="27"/>
  <c r="Q41" i="25"/>
  <c r="Q10" i="25"/>
  <c r="Q11" i="25"/>
  <c r="Q9" i="28"/>
  <c r="Q11" i="27"/>
  <c r="Q9" i="25"/>
  <c r="Q19" i="24"/>
  <c r="Q11" i="28"/>
  <c r="Q41" i="28"/>
  <c r="Q22" i="24"/>
  <c r="Q15" i="24"/>
  <c r="R15" i="24" s="1"/>
  <c r="Q18" i="27"/>
  <c r="Q10" i="28"/>
  <c r="AO247" i="7"/>
  <c r="I18" i="28" s="1"/>
  <c r="N18" i="9"/>
  <c r="AO522" i="7"/>
  <c r="N18" i="28" s="1"/>
  <c r="AO21" i="7"/>
  <c r="E18" i="28" s="1"/>
  <c r="E18" i="9"/>
  <c r="AO575" i="7"/>
  <c r="O18" i="28" s="1"/>
  <c r="O18" i="9"/>
  <c r="G18" i="9"/>
  <c r="AO134" i="7"/>
  <c r="G18" i="28" s="1"/>
  <c r="L18" i="9"/>
  <c r="AO415" i="7"/>
  <c r="L18" i="28" s="1"/>
  <c r="AN522" i="7"/>
  <c r="AO354" i="7"/>
  <c r="K12" i="28" s="1"/>
  <c r="W251" i="7"/>
  <c r="I18" i="25" s="1"/>
  <c r="AO463" i="7"/>
  <c r="M12" i="28" s="1"/>
  <c r="M12" i="26"/>
  <c r="Q12" i="26" s="1"/>
  <c r="AO418" i="7"/>
  <c r="L21" i="28" s="1"/>
  <c r="L21" i="26"/>
  <c r="Y254" i="7"/>
  <c r="I21" i="27" s="1"/>
  <c r="I21" i="26"/>
  <c r="AO76" i="7"/>
  <c r="F19" i="28" s="1"/>
  <c r="F19" i="26"/>
  <c r="Q19" i="26" s="1"/>
  <c r="W579" i="7"/>
  <c r="O18" i="25" s="1"/>
  <c r="Y476" i="7"/>
  <c r="M22" i="27" s="1"/>
  <c r="Y414" i="7"/>
  <c r="L12" i="27" s="1"/>
  <c r="Y527" i="7"/>
  <c r="N19" i="27" s="1"/>
  <c r="Y580" i="7"/>
  <c r="O19" i="27" s="1"/>
  <c r="M15" i="27"/>
  <c r="M17" i="27" s="1"/>
  <c r="Y367" i="7"/>
  <c r="K22" i="27" s="1"/>
  <c r="Y364" i="7"/>
  <c r="K19" i="27" s="1"/>
  <c r="K15" i="27"/>
  <c r="K17" i="27" s="1"/>
  <c r="Y252" i="7"/>
  <c r="I19" i="27" s="1"/>
  <c r="Y197" i="7"/>
  <c r="H21" i="27" s="1"/>
  <c r="Y246" i="7"/>
  <c r="I12" i="27" s="1"/>
  <c r="Y255" i="7"/>
  <c r="I22" i="27" s="1"/>
  <c r="AO362" i="7"/>
  <c r="K21" i="28" s="1"/>
  <c r="W366" i="7"/>
  <c r="K21" i="25" s="1"/>
  <c r="W358" i="7"/>
  <c r="K12" i="25" s="1"/>
  <c r="G15" i="27"/>
  <c r="G17" i="27" s="1"/>
  <c r="Y16" i="7"/>
  <c r="E12" i="27" s="1"/>
  <c r="AN190" i="7"/>
  <c r="AN418" i="7"/>
  <c r="AN468" i="7"/>
  <c r="AO360" i="7"/>
  <c r="K19" i="28" s="1"/>
  <c r="W580" i="7"/>
  <c r="O19" i="25" s="1"/>
  <c r="X251" i="7"/>
  <c r="W414" i="7"/>
  <c r="L12" i="25" s="1"/>
  <c r="W197" i="7"/>
  <c r="H21" i="25" s="1"/>
  <c r="AN471" i="7"/>
  <c r="AO193" i="7"/>
  <c r="H21" i="28" s="1"/>
  <c r="Y467" i="7"/>
  <c r="M12" i="27" s="1"/>
  <c r="AO251" i="7"/>
  <c r="I22" i="28" s="1"/>
  <c r="V414" i="7"/>
  <c r="AN410" i="7"/>
  <c r="X255" i="7"/>
  <c r="V255" i="7"/>
  <c r="AO250" i="7"/>
  <c r="I21" i="28" s="1"/>
  <c r="W529" i="7"/>
  <c r="N21" i="25" s="1"/>
  <c r="N21" i="9"/>
  <c r="X422" i="7"/>
  <c r="V25" i="7"/>
  <c r="AN416" i="7"/>
  <c r="W138" i="7"/>
  <c r="G18" i="25" s="1"/>
  <c r="W364" i="7"/>
  <c r="K19" i="25" s="1"/>
  <c r="K19" i="9"/>
  <c r="W255" i="7"/>
  <c r="I22" i="25" s="1"/>
  <c r="AO576" i="7"/>
  <c r="O19" i="28" s="1"/>
  <c r="V526" i="7"/>
  <c r="W194" i="7"/>
  <c r="H18" i="25" s="1"/>
  <c r="AO472" i="7"/>
  <c r="M22" i="28" s="1"/>
  <c r="AO410" i="7"/>
  <c r="L12" i="28" s="1"/>
  <c r="W24" i="7"/>
  <c r="E21" i="25" s="1"/>
  <c r="E21" i="9"/>
  <c r="Y189" i="7"/>
  <c r="H12" i="27" s="1"/>
  <c r="X419" i="7"/>
  <c r="V419" i="7"/>
  <c r="V142" i="7"/>
  <c r="AN138" i="7"/>
  <c r="W419" i="7"/>
  <c r="L18" i="25" s="1"/>
  <c r="W476" i="7"/>
  <c r="M22" i="25" s="1"/>
  <c r="W21" i="7"/>
  <c r="E18" i="25" s="1"/>
  <c r="AO79" i="7"/>
  <c r="F22" i="28" s="1"/>
  <c r="F22" i="9"/>
  <c r="X527" i="7"/>
  <c r="W139" i="7"/>
  <c r="G19" i="25" s="1"/>
  <c r="G19" i="9"/>
  <c r="W25" i="7"/>
  <c r="E22" i="25" s="1"/>
  <c r="E22" i="9"/>
  <c r="F15" i="28"/>
  <c r="F17" i="28" s="1"/>
  <c r="AO78" i="7"/>
  <c r="F21" i="28" s="1"/>
  <c r="F21" i="9"/>
  <c r="O15" i="28"/>
  <c r="O17" i="28" s="1"/>
  <c r="AN576" i="7"/>
  <c r="V580" i="7"/>
  <c r="N15" i="28"/>
  <c r="N17" i="28" s="1"/>
  <c r="AN523" i="7"/>
  <c r="W527" i="7"/>
  <c r="N19" i="25" s="1"/>
  <c r="AO523" i="7"/>
  <c r="N19" i="28" s="1"/>
  <c r="V527" i="7"/>
  <c r="V476" i="7"/>
  <c r="AN472" i="7"/>
  <c r="M15" i="28"/>
  <c r="M17" i="28" s="1"/>
  <c r="W473" i="7"/>
  <c r="M19" i="25" s="1"/>
  <c r="AO469" i="7"/>
  <c r="M19" i="28" s="1"/>
  <c r="AN469" i="7"/>
  <c r="V473" i="7"/>
  <c r="Y422" i="7"/>
  <c r="L21" i="27" s="1"/>
  <c r="W420" i="7"/>
  <c r="L19" i="25" s="1"/>
  <c r="AO416" i="7"/>
  <c r="L19" i="28" s="1"/>
  <c r="AO363" i="7"/>
  <c r="K22" i="28" s="1"/>
  <c r="W367" i="7"/>
  <c r="K22" i="25" s="1"/>
  <c r="AN360" i="7"/>
  <c r="V364" i="7"/>
  <c r="K15" i="28"/>
  <c r="K17" i="28" s="1"/>
  <c r="W252" i="7"/>
  <c r="I19" i="25" s="1"/>
  <c r="AO248" i="7"/>
  <c r="I19" i="28" s="1"/>
  <c r="W246" i="7"/>
  <c r="I12" i="25" s="1"/>
  <c r="AO242" i="7"/>
  <c r="I12" i="28" s="1"/>
  <c r="V254" i="7"/>
  <c r="AN250" i="7"/>
  <c r="W195" i="7"/>
  <c r="H19" i="25" s="1"/>
  <c r="AO191" i="7"/>
  <c r="H19" i="28" s="1"/>
  <c r="X194" i="7"/>
  <c r="H15" i="28"/>
  <c r="H17" i="28" s="1"/>
  <c r="W189" i="7"/>
  <c r="H12" i="25" s="1"/>
  <c r="AO185" i="7"/>
  <c r="H12" i="28" s="1"/>
  <c r="AN191" i="7"/>
  <c r="V195" i="7"/>
  <c r="AN135" i="7"/>
  <c r="V139" i="7"/>
  <c r="G15" i="28"/>
  <c r="G17" i="28" s="1"/>
  <c r="W16" i="7"/>
  <c r="E12" i="25" s="1"/>
  <c r="AO16" i="7"/>
  <c r="E12" i="28" s="1"/>
  <c r="V19" i="7"/>
  <c r="W22" i="7"/>
  <c r="E19" i="25" s="1"/>
  <c r="AO22" i="7"/>
  <c r="E19" i="28" s="1"/>
  <c r="W19" i="7"/>
  <c r="E15" i="25" s="1"/>
  <c r="E15" i="28"/>
  <c r="E17" i="28" s="1"/>
  <c r="W82" i="7"/>
  <c r="F21" i="25" s="1"/>
  <c r="AQ73" i="7"/>
  <c r="Y80" i="7"/>
  <c r="F19" i="27" s="1"/>
  <c r="V74" i="7"/>
  <c r="AH73" i="7"/>
  <c r="AO70" i="7"/>
  <c r="F12" i="28" s="1"/>
  <c r="W74" i="7"/>
  <c r="F12" i="25" s="1"/>
  <c r="AN78" i="7"/>
  <c r="X82" i="7"/>
  <c r="V82" i="7"/>
  <c r="AN75" i="7"/>
  <c r="V79" i="7"/>
  <c r="V83" i="7"/>
  <c r="Q15" i="25" l="1"/>
  <c r="E17" i="25"/>
  <c r="Q17" i="25" s="1"/>
  <c r="Q21" i="27"/>
  <c r="Q17" i="28"/>
  <c r="Q21" i="26"/>
  <c r="Q22" i="9"/>
  <c r="Q21" i="25"/>
  <c r="Q12" i="27"/>
  <c r="Q21" i="28"/>
  <c r="Q19" i="27"/>
  <c r="Q12" i="28"/>
  <c r="Q19" i="28"/>
  <c r="Q15" i="28"/>
  <c r="Q22" i="27"/>
  <c r="Q19" i="25"/>
  <c r="Q22" i="25"/>
  <c r="Q22" i="28"/>
  <c r="Q19" i="9"/>
  <c r="Q12" i="25"/>
  <c r="Q18" i="9"/>
  <c r="Q21" i="9"/>
  <c r="R18" i="27"/>
  <c r="W79" i="7"/>
  <c r="F18" i="25" s="1"/>
  <c r="Q18" i="25" s="1"/>
  <c r="AO75" i="7"/>
  <c r="F18" i="28" s="1"/>
  <c r="Q18" i="28" s="1"/>
  <c r="F15" i="27"/>
  <c r="Q15" i="27" l="1"/>
  <c r="F17" i="27"/>
  <c r="Q17" i="27" s="1"/>
  <c r="R17" i="25"/>
  <c r="R17" i="28"/>
  <c r="R18" i="28"/>
  <c r="R17" i="27" l="1"/>
  <c r="O75" i="29"/>
  <c r="O77" i="29" l="1"/>
  <c r="I698" i="29"/>
  <c r="I700" i="29" s="1"/>
  <c r="J698" i="29"/>
  <c r="J700" i="29" s="1"/>
  <c r="K698" i="29"/>
  <c r="K700" i="29" s="1"/>
  <c r="M698" i="29"/>
  <c r="M700" i="29" s="1"/>
  <c r="O698" i="29"/>
  <c r="O700" i="29" s="1"/>
  <c r="P698" i="29"/>
  <c r="P700" i="29" s="1"/>
  <c r="J632" i="29"/>
  <c r="K632" i="29"/>
  <c r="L632" i="29"/>
  <c r="M632" i="29"/>
  <c r="O632" i="29"/>
  <c r="I652" i="29"/>
  <c r="I654" i="29" s="1"/>
  <c r="J652" i="29"/>
  <c r="L652" i="29"/>
  <c r="L654" i="29" s="1"/>
  <c r="M652" i="29"/>
  <c r="M654" i="29" s="1"/>
  <c r="N652" i="29"/>
  <c r="N654" i="29" s="1"/>
  <c r="O652" i="29"/>
  <c r="O654" i="29" s="1"/>
  <c r="P652" i="29"/>
  <c r="I595" i="29"/>
  <c r="K595" i="29"/>
  <c r="L595" i="29"/>
  <c r="M595" i="29"/>
  <c r="N595" i="29"/>
  <c r="O595" i="29"/>
  <c r="J588" i="29"/>
  <c r="J590" i="29" s="1"/>
  <c r="K588" i="29"/>
  <c r="L588" i="29"/>
  <c r="M588" i="29"/>
  <c r="M590" i="29" s="1"/>
  <c r="O588" i="29"/>
  <c r="O590" i="29" s="1"/>
  <c r="P588" i="29"/>
  <c r="I533" i="29"/>
  <c r="J533" i="29"/>
  <c r="M533" i="29"/>
  <c r="M535" i="29" s="1"/>
  <c r="N533" i="29"/>
  <c r="N535" i="29" s="1"/>
  <c r="O533" i="29"/>
  <c r="O535" i="29" s="1"/>
  <c r="E534" i="14"/>
  <c r="F534" i="14"/>
  <c r="F536" i="14" s="1"/>
  <c r="G534" i="14"/>
  <c r="M480" i="29"/>
  <c r="N480" i="29"/>
  <c r="O480" i="29"/>
  <c r="I312" i="29"/>
  <c r="I314" i="29" s="1"/>
  <c r="K312" i="29"/>
  <c r="K314" i="29" s="1"/>
  <c r="L312" i="29"/>
  <c r="L314" i="29" s="1"/>
  <c r="N312" i="29"/>
  <c r="N314" i="29" s="1"/>
  <c r="O312" i="29"/>
  <c r="O314" i="29" s="1"/>
  <c r="L292" i="29"/>
  <c r="L294" i="29" s="1"/>
  <c r="M292" i="29"/>
  <c r="M294" i="29" s="1"/>
  <c r="O292" i="29"/>
  <c r="O294" i="29" s="1"/>
  <c r="I195" i="29"/>
  <c r="I197" i="29" s="1"/>
  <c r="J195" i="29"/>
  <c r="J197" i="29" s="1"/>
  <c r="K195" i="29"/>
  <c r="K197" i="29" s="1"/>
  <c r="L195" i="29"/>
  <c r="L197" i="29" s="1"/>
  <c r="M195" i="29"/>
  <c r="M197" i="29" s="1"/>
  <c r="N195" i="29"/>
  <c r="N197" i="29" s="1"/>
  <c r="O195" i="29"/>
  <c r="O197" i="29" s="1"/>
  <c r="P195" i="29"/>
  <c r="P197" i="29" s="1"/>
  <c r="I203" i="29"/>
  <c r="I205" i="29" s="1"/>
  <c r="J203" i="29"/>
  <c r="J873" i="29" s="1"/>
  <c r="K203" i="29"/>
  <c r="M203" i="29"/>
  <c r="M205" i="29" s="1"/>
  <c r="N203" i="29"/>
  <c r="N205" i="29" s="1"/>
  <c r="O203" i="29"/>
  <c r="O205" i="29" s="1"/>
  <c r="P203" i="29"/>
  <c r="P205" i="29" s="1"/>
  <c r="I185" i="29"/>
  <c r="J185" i="29"/>
  <c r="K185" i="29"/>
  <c r="L185" i="29"/>
  <c r="M185" i="29"/>
  <c r="N185" i="29"/>
  <c r="O185" i="29"/>
  <c r="P185" i="29"/>
  <c r="E205" i="14"/>
  <c r="E207" i="14" s="1"/>
  <c r="F205" i="14"/>
  <c r="F207" i="14" s="1"/>
  <c r="G205" i="14"/>
  <c r="G207" i="14" s="1"/>
  <c r="I147" i="29"/>
  <c r="L147" i="29"/>
  <c r="M147" i="29"/>
  <c r="N147" i="29"/>
  <c r="O147" i="29"/>
  <c r="P147" i="29"/>
  <c r="E147" i="29"/>
  <c r="F147" i="29"/>
  <c r="G147" i="29"/>
  <c r="F77" i="29"/>
  <c r="G75" i="29"/>
  <c r="I75" i="29"/>
  <c r="J75" i="29"/>
  <c r="K75" i="29"/>
  <c r="L75" i="29"/>
  <c r="M75" i="29"/>
  <c r="N75" i="29"/>
  <c r="P75" i="29"/>
  <c r="P873" i="29" l="1"/>
  <c r="M873" i="29"/>
  <c r="N873" i="29"/>
  <c r="N855" i="29"/>
  <c r="O873" i="29"/>
  <c r="M597" i="29"/>
  <c r="M814" i="29"/>
  <c r="M634" i="29"/>
  <c r="M796" i="29"/>
  <c r="L597" i="29"/>
  <c r="L814" i="29"/>
  <c r="L634" i="29"/>
  <c r="L796" i="29"/>
  <c r="L797" i="29" s="1"/>
  <c r="J535" i="29"/>
  <c r="J805" i="29"/>
  <c r="K597" i="29"/>
  <c r="K814" i="29"/>
  <c r="K634" i="29"/>
  <c r="K796" i="29"/>
  <c r="I535" i="29"/>
  <c r="I805" i="29"/>
  <c r="I597" i="29"/>
  <c r="I814" i="29"/>
  <c r="J634" i="29"/>
  <c r="J796" i="29"/>
  <c r="J797" i="29" s="1"/>
  <c r="P590" i="29"/>
  <c r="P805" i="29"/>
  <c r="P806" i="29" s="1"/>
  <c r="P654" i="29"/>
  <c r="P814" i="29"/>
  <c r="M482" i="29"/>
  <c r="M805" i="29"/>
  <c r="L590" i="29"/>
  <c r="L805" i="29"/>
  <c r="L873" i="29"/>
  <c r="O482" i="29"/>
  <c r="O805" i="29"/>
  <c r="K590" i="29"/>
  <c r="K805" i="29"/>
  <c r="K855" i="29"/>
  <c r="K873" i="29"/>
  <c r="J654" i="29"/>
  <c r="J814" i="29"/>
  <c r="I873" i="29"/>
  <c r="N482" i="29"/>
  <c r="N805" i="29"/>
  <c r="O597" i="29"/>
  <c r="O814" i="29"/>
  <c r="N597" i="29"/>
  <c r="N814" i="29"/>
  <c r="O634" i="29"/>
  <c r="O796" i="29"/>
  <c r="O855" i="29"/>
  <c r="E421" i="29"/>
  <c r="E422" i="29" s="1"/>
  <c r="E873" i="29"/>
  <c r="E874" i="29" s="1"/>
  <c r="G421" i="29"/>
  <c r="G422" i="29" s="1"/>
  <c r="G873" i="29"/>
  <c r="F421" i="29"/>
  <c r="F422" i="29" s="1"/>
  <c r="F873" i="29"/>
  <c r="P149" i="29"/>
  <c r="P421" i="29"/>
  <c r="P422" i="29" s="1"/>
  <c r="N149" i="29"/>
  <c r="N421" i="29"/>
  <c r="N422" i="29" s="1"/>
  <c r="K77" i="29"/>
  <c r="K403" i="29"/>
  <c r="K404" i="29" s="1"/>
  <c r="O149" i="29"/>
  <c r="O421" i="29"/>
  <c r="O422" i="29" s="1"/>
  <c r="I77" i="29"/>
  <c r="M77" i="29"/>
  <c r="L149" i="29"/>
  <c r="L421" i="29"/>
  <c r="L422" i="29" s="1"/>
  <c r="P77" i="29"/>
  <c r="N77" i="29"/>
  <c r="N403" i="29"/>
  <c r="N404" i="29" s="1"/>
  <c r="M149" i="29"/>
  <c r="M421" i="29"/>
  <c r="M422" i="29" s="1"/>
  <c r="G77" i="29"/>
  <c r="K205" i="29"/>
  <c r="K421" i="29"/>
  <c r="K422" i="29" s="1"/>
  <c r="I149" i="29"/>
  <c r="I421" i="29"/>
  <c r="I422" i="29" s="1"/>
  <c r="J205" i="29"/>
  <c r="J421" i="29"/>
  <c r="J422" i="29" s="1"/>
  <c r="O403" i="29"/>
  <c r="O404" i="29" s="1"/>
  <c r="L77" i="29"/>
  <c r="J77" i="29"/>
  <c r="E536" i="14"/>
  <c r="F483" i="14"/>
  <c r="G536" i="14"/>
  <c r="G149" i="29"/>
  <c r="F149" i="29"/>
  <c r="E149" i="29"/>
  <c r="E547" i="14"/>
  <c r="E549" i="14" s="1"/>
  <c r="O797" i="29"/>
  <c r="M797" i="29"/>
  <c r="K797" i="29"/>
  <c r="O500" i="29"/>
  <c r="O502" i="29" s="1"/>
  <c r="N500" i="29"/>
  <c r="N502" i="29" s="1"/>
  <c r="M500" i="29"/>
  <c r="M502" i="29" s="1"/>
  <c r="K500" i="29"/>
  <c r="K502" i="29" s="1"/>
  <c r="N321" i="29"/>
  <c r="N323" i="29" s="1"/>
  <c r="O715" i="29"/>
  <c r="O717" i="29" s="1"/>
  <c r="K715" i="29"/>
  <c r="K717" i="29" s="1"/>
  <c r="N715" i="29"/>
  <c r="N717" i="29" s="1"/>
  <c r="P715" i="29"/>
  <c r="P717" i="29" s="1"/>
  <c r="J715" i="29"/>
  <c r="J717" i="29" s="1"/>
  <c r="I715" i="29"/>
  <c r="I717" i="29" s="1"/>
  <c r="G715" i="29"/>
  <c r="G717" i="29" s="1"/>
  <c r="L715" i="29"/>
  <c r="L717" i="29" s="1"/>
  <c r="G719" i="29"/>
  <c r="G721" i="29" s="1"/>
  <c r="O719" i="29"/>
  <c r="O721" i="29" s="1"/>
  <c r="P711" i="29"/>
  <c r="P713" i="29" s="1"/>
  <c r="N719" i="29"/>
  <c r="N721" i="29" s="1"/>
  <c r="M711" i="29"/>
  <c r="M713" i="29" s="1"/>
  <c r="M715" i="29"/>
  <c r="M717" i="29" s="1"/>
  <c r="I711" i="29"/>
  <c r="I713" i="29" s="1"/>
  <c r="H715" i="29"/>
  <c r="H717" i="29" s="1"/>
  <c r="I719" i="29"/>
  <c r="I721" i="29" s="1"/>
  <c r="K711" i="29"/>
  <c r="K713" i="29" s="1"/>
  <c r="G711" i="29"/>
  <c r="G713" i="29" s="1"/>
  <c r="O711" i="29"/>
  <c r="O713" i="29" s="1"/>
  <c r="M719" i="29"/>
  <c r="M721" i="29" s="1"/>
  <c r="N711" i="29"/>
  <c r="N713" i="29" s="1"/>
  <c r="L719" i="29"/>
  <c r="L721" i="29" s="1"/>
  <c r="K719" i="29"/>
  <c r="K721" i="29" s="1"/>
  <c r="L711" i="29"/>
  <c r="L713" i="29" s="1"/>
  <c r="J719" i="29"/>
  <c r="J721" i="29" s="1"/>
  <c r="J711" i="29"/>
  <c r="J713" i="29" s="1"/>
  <c r="H719" i="29"/>
  <c r="H721" i="29" s="1"/>
  <c r="H711" i="29"/>
  <c r="H713" i="29" s="1"/>
  <c r="P719" i="29"/>
  <c r="P721" i="29" s="1"/>
  <c r="L657" i="29"/>
  <c r="L659" i="29" s="1"/>
  <c r="N603" i="29"/>
  <c r="N605" i="29" s="1"/>
  <c r="L661" i="29"/>
  <c r="L663" i="29" s="1"/>
  <c r="N661" i="29"/>
  <c r="N663" i="29" s="1"/>
  <c r="M661" i="29"/>
  <c r="M663" i="29" s="1"/>
  <c r="K661" i="29"/>
  <c r="K663" i="29" s="1"/>
  <c r="J661" i="29"/>
  <c r="J663" i="29" s="1"/>
  <c r="I661" i="29"/>
  <c r="I663" i="29" s="1"/>
  <c r="N665" i="29"/>
  <c r="N667" i="29" s="1"/>
  <c r="O665" i="29"/>
  <c r="O667" i="29" s="1"/>
  <c r="O661" i="29"/>
  <c r="O663" i="29" s="1"/>
  <c r="M665" i="29"/>
  <c r="M667" i="29" s="1"/>
  <c r="J665" i="29"/>
  <c r="J667" i="29" s="1"/>
  <c r="H665" i="29"/>
  <c r="H667" i="29" s="1"/>
  <c r="N657" i="29"/>
  <c r="N659" i="29" s="1"/>
  <c r="K665" i="29"/>
  <c r="K667" i="29" s="1"/>
  <c r="L665" i="29"/>
  <c r="L667" i="29" s="1"/>
  <c r="O657" i="29"/>
  <c r="O659" i="29" s="1"/>
  <c r="P657" i="29"/>
  <c r="P659" i="29" s="1"/>
  <c r="G657" i="29"/>
  <c r="G659" i="29" s="1"/>
  <c r="M657" i="29"/>
  <c r="M659" i="29" s="1"/>
  <c r="G661" i="29"/>
  <c r="G663" i="29" s="1"/>
  <c r="K657" i="29"/>
  <c r="K659" i="29" s="1"/>
  <c r="P665" i="29"/>
  <c r="P667" i="29" s="1"/>
  <c r="H657" i="29"/>
  <c r="H659" i="29" s="1"/>
  <c r="P661" i="29"/>
  <c r="P663" i="29" s="1"/>
  <c r="H661" i="29"/>
  <c r="H663" i="29" s="1"/>
  <c r="G665" i="29"/>
  <c r="G667" i="29" s="1"/>
  <c r="J657" i="29"/>
  <c r="J659" i="29" s="1"/>
  <c r="I657" i="29"/>
  <c r="I659" i="29" s="1"/>
  <c r="I665" i="29"/>
  <c r="I667" i="29" s="1"/>
  <c r="M603" i="29"/>
  <c r="M605" i="29" s="1"/>
  <c r="L603" i="29"/>
  <c r="L605" i="29" s="1"/>
  <c r="K603" i="29"/>
  <c r="K605" i="29" s="1"/>
  <c r="J603" i="29"/>
  <c r="J605" i="29" s="1"/>
  <c r="I603" i="29"/>
  <c r="I605" i="29" s="1"/>
  <c r="H603" i="29"/>
  <c r="H605" i="29" s="1"/>
  <c r="G603" i="29"/>
  <c r="G605" i="29" s="1"/>
  <c r="P603" i="29"/>
  <c r="P605" i="29" s="1"/>
  <c r="O603" i="29"/>
  <c r="O605" i="29" s="1"/>
  <c r="K599" i="29"/>
  <c r="K601" i="29" s="1"/>
  <c r="M599" i="29"/>
  <c r="M601" i="29" s="1"/>
  <c r="L607" i="29"/>
  <c r="L609" i="29" s="1"/>
  <c r="J607" i="29"/>
  <c r="J609" i="29" s="1"/>
  <c r="N599" i="29"/>
  <c r="N601" i="29" s="1"/>
  <c r="L599" i="29"/>
  <c r="L601" i="29" s="1"/>
  <c r="J599" i="29"/>
  <c r="J601" i="29" s="1"/>
  <c r="I599" i="29"/>
  <c r="I601" i="29" s="1"/>
  <c r="G599" i="29"/>
  <c r="G601" i="29" s="1"/>
  <c r="H607" i="29"/>
  <c r="H609" i="29" s="1"/>
  <c r="G607" i="29"/>
  <c r="G609" i="29" s="1"/>
  <c r="K546" i="29"/>
  <c r="P607" i="29"/>
  <c r="P609" i="29" s="1"/>
  <c r="P599" i="29"/>
  <c r="P601" i="29" s="1"/>
  <c r="N607" i="29"/>
  <c r="N609" i="29" s="1"/>
  <c r="O599" i="29"/>
  <c r="O601" i="29" s="1"/>
  <c r="M607" i="29"/>
  <c r="M609" i="29" s="1"/>
  <c r="O607" i="29"/>
  <c r="O609" i="29" s="1"/>
  <c r="J496" i="29"/>
  <c r="K607" i="29"/>
  <c r="K609" i="29" s="1"/>
  <c r="I607" i="29"/>
  <c r="I609" i="29" s="1"/>
  <c r="H599" i="29"/>
  <c r="H601" i="29" s="1"/>
  <c r="J550" i="29"/>
  <c r="J552" i="29" s="1"/>
  <c r="M550" i="29"/>
  <c r="L550" i="29"/>
  <c r="L554" i="29"/>
  <c r="H546" i="29"/>
  <c r="H548" i="29" s="1"/>
  <c r="K554" i="29"/>
  <c r="H550" i="29"/>
  <c r="H552" i="29" s="1"/>
  <c r="O554" i="29"/>
  <c r="K550" i="29"/>
  <c r="M546" i="29"/>
  <c r="O550" i="29"/>
  <c r="N546" i="29"/>
  <c r="I546" i="29"/>
  <c r="I548" i="29" s="1"/>
  <c r="L546" i="29"/>
  <c r="H554" i="29"/>
  <c r="G546" i="29"/>
  <c r="G548" i="29" s="1"/>
  <c r="P546" i="29"/>
  <c r="O546" i="29"/>
  <c r="J546" i="29"/>
  <c r="J548" i="29" s="1"/>
  <c r="G554" i="29"/>
  <c r="G550" i="29"/>
  <c r="G552" i="29" s="1"/>
  <c r="J554" i="29"/>
  <c r="P554" i="29"/>
  <c r="N550" i="29"/>
  <c r="M554" i="29"/>
  <c r="I550" i="29"/>
  <c r="I552" i="29" s="1"/>
  <c r="N554" i="29"/>
  <c r="I554" i="29"/>
  <c r="P550" i="29"/>
  <c r="I496" i="29"/>
  <c r="H496" i="29"/>
  <c r="M321" i="29"/>
  <c r="M323" i="29" s="1"/>
  <c r="O492" i="29"/>
  <c r="O494" i="29" s="1"/>
  <c r="N496" i="29"/>
  <c r="N498" i="29" s="1"/>
  <c r="K492" i="29"/>
  <c r="K494" i="29" s="1"/>
  <c r="L496" i="29"/>
  <c r="L498" i="29" s="1"/>
  <c r="K496" i="29"/>
  <c r="K498" i="29" s="1"/>
  <c r="J492" i="29"/>
  <c r="H492" i="29"/>
  <c r="G492" i="29"/>
  <c r="I492" i="29"/>
  <c r="M492" i="29"/>
  <c r="M494" i="29" s="1"/>
  <c r="N492" i="29"/>
  <c r="N494" i="29" s="1"/>
  <c r="L492" i="29"/>
  <c r="L494" i="29" s="1"/>
  <c r="O496" i="29"/>
  <c r="O498" i="29" s="1"/>
  <c r="P492" i="29"/>
  <c r="P494" i="29" s="1"/>
  <c r="M496" i="29"/>
  <c r="M498" i="29" s="1"/>
  <c r="G496" i="29"/>
  <c r="L321" i="29"/>
  <c r="L323" i="29" s="1"/>
  <c r="K321" i="29"/>
  <c r="K323" i="29" s="1"/>
  <c r="K317" i="29"/>
  <c r="K319" i="29" s="1"/>
  <c r="I321" i="29"/>
  <c r="I323" i="29" s="1"/>
  <c r="J321" i="29"/>
  <c r="J323" i="29" s="1"/>
  <c r="G325" i="29"/>
  <c r="G327" i="29" s="1"/>
  <c r="O325" i="29"/>
  <c r="O327" i="29" s="1"/>
  <c r="H321" i="29"/>
  <c r="H323" i="29" s="1"/>
  <c r="P325" i="29"/>
  <c r="P327" i="29" s="1"/>
  <c r="N325" i="29"/>
  <c r="N327" i="29" s="1"/>
  <c r="G321" i="29"/>
  <c r="G323" i="29" s="1"/>
  <c r="P321" i="29"/>
  <c r="P323" i="29" s="1"/>
  <c r="O321" i="29"/>
  <c r="O323" i="29" s="1"/>
  <c r="H325" i="29"/>
  <c r="H327" i="29" s="1"/>
  <c r="L325" i="29"/>
  <c r="L327" i="29" s="1"/>
  <c r="O317" i="29"/>
  <c r="O319" i="29" s="1"/>
  <c r="N317" i="29"/>
  <c r="N319" i="29" s="1"/>
  <c r="K325" i="29"/>
  <c r="K327" i="29" s="1"/>
  <c r="J325" i="29"/>
  <c r="J327" i="29" s="1"/>
  <c r="J317" i="29"/>
  <c r="J319" i="29" s="1"/>
  <c r="I317" i="29"/>
  <c r="I319" i="29" s="1"/>
  <c r="G317" i="29"/>
  <c r="G319" i="29" s="1"/>
  <c r="P317" i="29"/>
  <c r="P319" i="29" s="1"/>
  <c r="M317" i="29"/>
  <c r="M319" i="29" s="1"/>
  <c r="M325" i="29"/>
  <c r="M327" i="29" s="1"/>
  <c r="L317" i="29"/>
  <c r="L319" i="29" s="1"/>
  <c r="I325" i="29"/>
  <c r="I327" i="29" s="1"/>
  <c r="H317" i="29"/>
  <c r="H319" i="29" s="1"/>
  <c r="I266" i="29"/>
  <c r="I268" i="29" s="1"/>
  <c r="H266" i="29"/>
  <c r="H268" i="29" s="1"/>
  <c r="K266" i="29"/>
  <c r="K268" i="29" s="1"/>
  <c r="K262" i="29"/>
  <c r="K264" i="29" s="1"/>
  <c r="M262" i="29"/>
  <c r="M264" i="29" s="1"/>
  <c r="L262" i="29"/>
  <c r="L264" i="29" s="1"/>
  <c r="J270" i="29"/>
  <c r="J272" i="29" s="1"/>
  <c r="I270" i="29"/>
  <c r="I272" i="29" s="1"/>
  <c r="G266" i="29"/>
  <c r="G268" i="29" s="1"/>
  <c r="P266" i="29"/>
  <c r="P268" i="29" s="1"/>
  <c r="G270" i="29"/>
  <c r="G272" i="29" s="1"/>
  <c r="H270" i="29"/>
  <c r="H272" i="29" s="1"/>
  <c r="O266" i="29"/>
  <c r="O268" i="29" s="1"/>
  <c r="P262" i="29"/>
  <c r="P264" i="29" s="1"/>
  <c r="N266" i="29"/>
  <c r="N268" i="29" s="1"/>
  <c r="J208" i="29"/>
  <c r="J210" i="29" s="1"/>
  <c r="O262" i="29"/>
  <c r="O264" i="29" s="1"/>
  <c r="M266" i="29"/>
  <c r="M268" i="29" s="1"/>
  <c r="N262" i="29"/>
  <c r="N264" i="29" s="1"/>
  <c r="L266" i="29"/>
  <c r="L268" i="29" s="1"/>
  <c r="J266" i="29"/>
  <c r="J268" i="29" s="1"/>
  <c r="J262" i="29"/>
  <c r="J264" i="29" s="1"/>
  <c r="I262" i="29"/>
  <c r="I264" i="29" s="1"/>
  <c r="G262" i="29"/>
  <c r="G264" i="29" s="1"/>
  <c r="H262" i="29"/>
  <c r="H264" i="29" s="1"/>
  <c r="P270" i="29"/>
  <c r="P272" i="29" s="1"/>
  <c r="O270" i="29"/>
  <c r="O272" i="29" s="1"/>
  <c r="N270" i="29"/>
  <c r="N272" i="29" s="1"/>
  <c r="M270" i="29"/>
  <c r="M272" i="29" s="1"/>
  <c r="L270" i="29"/>
  <c r="L272" i="29" s="1"/>
  <c r="K270" i="29"/>
  <c r="K272" i="29" s="1"/>
  <c r="N212" i="29"/>
  <c r="N214" i="29" s="1"/>
  <c r="L212" i="29"/>
  <c r="L214" i="29" s="1"/>
  <c r="I208" i="29"/>
  <c r="I210" i="29" s="1"/>
  <c r="H208" i="29"/>
  <c r="H210" i="29" s="1"/>
  <c r="M212" i="29"/>
  <c r="M214" i="29" s="1"/>
  <c r="J216" i="29"/>
  <c r="J218" i="29" s="1"/>
  <c r="N216" i="29"/>
  <c r="N218" i="29" s="1"/>
  <c r="L216" i="29"/>
  <c r="L218" i="29" s="1"/>
  <c r="K216" i="29"/>
  <c r="K218" i="29" s="1"/>
  <c r="M216" i="29"/>
  <c r="M218" i="29" s="1"/>
  <c r="K212" i="29"/>
  <c r="K214" i="29" s="1"/>
  <c r="J212" i="29"/>
  <c r="J214" i="29" s="1"/>
  <c r="O208" i="29"/>
  <c r="O210" i="29" s="1"/>
  <c r="N208" i="29"/>
  <c r="N210" i="29" s="1"/>
  <c r="M208" i="29"/>
  <c r="M210" i="29" s="1"/>
  <c r="L208" i="29"/>
  <c r="L210" i="29" s="1"/>
  <c r="K208" i="29"/>
  <c r="K210" i="29" s="1"/>
  <c r="O212" i="29"/>
  <c r="O214" i="29" s="1"/>
  <c r="H216" i="29"/>
  <c r="H218" i="29" s="1"/>
  <c r="P216" i="29"/>
  <c r="P218" i="29" s="1"/>
  <c r="O216" i="29"/>
  <c r="O218" i="29" s="1"/>
  <c r="P208" i="29"/>
  <c r="P210" i="29" s="1"/>
  <c r="I212" i="29"/>
  <c r="I214" i="29" s="1"/>
  <c r="I216" i="29"/>
  <c r="I218" i="29" s="1"/>
  <c r="H212" i="29"/>
  <c r="H214" i="29" s="1"/>
  <c r="P212" i="29"/>
  <c r="P214" i="29" s="1"/>
  <c r="H205" i="14"/>
  <c r="I498" i="29" l="1"/>
  <c r="I832" i="29"/>
  <c r="O548" i="29"/>
  <c r="O823" i="29"/>
  <c r="K556" i="29"/>
  <c r="K841" i="29"/>
  <c r="I494" i="29"/>
  <c r="I823" i="29"/>
  <c r="P552" i="29"/>
  <c r="P832" i="29"/>
  <c r="P548" i="29"/>
  <c r="P823" i="29"/>
  <c r="P824" i="29" s="1"/>
  <c r="I556" i="29"/>
  <c r="I841" i="29"/>
  <c r="L556" i="29"/>
  <c r="L841" i="29"/>
  <c r="N556" i="29"/>
  <c r="N841" i="29"/>
  <c r="L552" i="29"/>
  <c r="L832" i="29"/>
  <c r="J494" i="29"/>
  <c r="J823" i="29"/>
  <c r="L548" i="29"/>
  <c r="L823" i="29"/>
  <c r="M552" i="29"/>
  <c r="M832" i="29"/>
  <c r="K548" i="29"/>
  <c r="K823" i="29"/>
  <c r="M556" i="29"/>
  <c r="M841" i="29"/>
  <c r="N552" i="29"/>
  <c r="N832" i="29"/>
  <c r="N548" i="29"/>
  <c r="N823" i="29"/>
  <c r="P556" i="29"/>
  <c r="P841" i="29"/>
  <c r="O552" i="29"/>
  <c r="O832" i="29"/>
  <c r="J556" i="29"/>
  <c r="J841" i="29"/>
  <c r="M548" i="29"/>
  <c r="M823" i="29"/>
  <c r="K552" i="29"/>
  <c r="K832" i="29"/>
  <c r="J498" i="29"/>
  <c r="J832" i="29"/>
  <c r="O556" i="29"/>
  <c r="O841" i="29"/>
  <c r="O842" i="29" s="1"/>
  <c r="H494" i="29"/>
  <c r="H823" i="29"/>
  <c r="H556" i="29"/>
  <c r="H841" i="29"/>
  <c r="G498" i="29"/>
  <c r="G832" i="29"/>
  <c r="G556" i="29"/>
  <c r="G841" i="29"/>
  <c r="H498" i="29"/>
  <c r="H832" i="29"/>
  <c r="G494" i="29"/>
  <c r="G823" i="29"/>
  <c r="H207" i="14"/>
  <c r="I206" i="14"/>
  <c r="P139" i="29"/>
  <c r="P141" i="29" s="1"/>
  <c r="I139" i="29"/>
  <c r="I141" i="29" s="1"/>
  <c r="J139" i="29"/>
  <c r="J864" i="29" s="1"/>
  <c r="K139" i="29"/>
  <c r="K141" i="29" s="1"/>
  <c r="L139" i="29"/>
  <c r="M139" i="29"/>
  <c r="M141" i="29" s="1"/>
  <c r="N139" i="29"/>
  <c r="N141" i="29" s="1"/>
  <c r="O139" i="29"/>
  <c r="O141" i="29" s="1"/>
  <c r="H139" i="29"/>
  <c r="H864" i="29" s="1"/>
  <c r="J141" i="29" l="1"/>
  <c r="J412" i="29"/>
  <c r="J413" i="29" s="1"/>
  <c r="H141" i="29"/>
  <c r="H412" i="29"/>
  <c r="H413" i="29" s="1"/>
  <c r="L156" i="29"/>
  <c r="L141" i="29"/>
  <c r="M156" i="29"/>
  <c r="K156" i="29"/>
  <c r="J156" i="29"/>
  <c r="N156" i="29"/>
  <c r="P156" i="29"/>
  <c r="O156" i="29"/>
  <c r="I156" i="29"/>
  <c r="H156" i="29"/>
  <c r="H158" i="29" s="1"/>
  <c r="K158" i="29" l="1"/>
  <c r="J158" i="29"/>
  <c r="N158" i="29"/>
  <c r="I158" i="29"/>
  <c r="M158" i="29"/>
  <c r="L158" i="29"/>
  <c r="O158" i="29"/>
  <c r="P158" i="29"/>
  <c r="E74" i="14"/>
  <c r="E859" i="14" s="1"/>
  <c r="J856" i="14" s="1"/>
  <c r="F74" i="14"/>
  <c r="P842" i="29"/>
  <c r="N842" i="29"/>
  <c r="M842" i="29"/>
  <c r="L842" i="29"/>
  <c r="K842" i="29"/>
  <c r="J842" i="29"/>
  <c r="I842" i="29"/>
  <c r="P833" i="29"/>
  <c r="O833" i="29"/>
  <c r="N833" i="29"/>
  <c r="M833" i="29"/>
  <c r="L833" i="29"/>
  <c r="K833" i="29"/>
  <c r="J833" i="29"/>
  <c r="I833" i="29"/>
  <c r="O824" i="29"/>
  <c r="N824" i="29"/>
  <c r="M824" i="29"/>
  <c r="L824" i="29"/>
  <c r="K824" i="29"/>
  <c r="J824" i="29"/>
  <c r="I824" i="29"/>
  <c r="P815" i="29"/>
  <c r="O815" i="29"/>
  <c r="N815" i="29"/>
  <c r="M815" i="29"/>
  <c r="L815" i="29"/>
  <c r="K815" i="29"/>
  <c r="J815" i="29"/>
  <c r="I815" i="29"/>
  <c r="O806" i="29"/>
  <c r="N806" i="29"/>
  <c r="M806" i="29"/>
  <c r="L806" i="29"/>
  <c r="K806" i="29"/>
  <c r="J806" i="29"/>
  <c r="I806" i="29"/>
  <c r="G139" i="29"/>
  <c r="G141" i="29" s="1"/>
  <c r="F139" i="29"/>
  <c r="F141" i="29" s="1"/>
  <c r="E139" i="29"/>
  <c r="E864" i="29" s="1"/>
  <c r="P128" i="29"/>
  <c r="M128" i="29"/>
  <c r="L128" i="29"/>
  <c r="J128" i="29"/>
  <c r="I128" i="29"/>
  <c r="G128" i="29"/>
  <c r="F128" i="29"/>
  <c r="E128" i="29"/>
  <c r="P86" i="29"/>
  <c r="O86" i="29"/>
  <c r="N86" i="29"/>
  <c r="N864" i="29" s="1"/>
  <c r="M86" i="29"/>
  <c r="L86" i="29"/>
  <c r="K86" i="29"/>
  <c r="I86" i="29"/>
  <c r="I864" i="29" s="1"/>
  <c r="G86" i="29"/>
  <c r="F86" i="29"/>
  <c r="E88" i="29"/>
  <c r="P403" i="29" l="1"/>
  <c r="P855" i="29"/>
  <c r="P856" i="29" s="1"/>
  <c r="P412" i="29"/>
  <c r="P413" i="29" s="1"/>
  <c r="P864" i="29"/>
  <c r="P865" i="29" s="1"/>
  <c r="L412" i="29"/>
  <c r="L413" i="29" s="1"/>
  <c r="L864" i="29"/>
  <c r="L865" i="29" s="1"/>
  <c r="M412" i="29"/>
  <c r="M413" i="29" s="1"/>
  <c r="M864" i="29"/>
  <c r="M865" i="29" s="1"/>
  <c r="I403" i="29"/>
  <c r="I404" i="29" s="1"/>
  <c r="I855" i="29"/>
  <c r="I856" i="29" s="1"/>
  <c r="M403" i="29"/>
  <c r="M404" i="29" s="1"/>
  <c r="M855" i="29"/>
  <c r="M856" i="29" s="1"/>
  <c r="O412" i="29"/>
  <c r="O864" i="29"/>
  <c r="J403" i="29"/>
  <c r="J404" i="29" s="1"/>
  <c r="J855" i="29"/>
  <c r="J856" i="29" s="1"/>
  <c r="K412" i="29"/>
  <c r="K413" i="29" s="1"/>
  <c r="K864" i="29"/>
  <c r="K865" i="29" s="1"/>
  <c r="L403" i="29"/>
  <c r="L404" i="29" s="1"/>
  <c r="L855" i="29"/>
  <c r="L856" i="29" s="1"/>
  <c r="G864" i="29"/>
  <c r="G865" i="29" s="1"/>
  <c r="F864" i="29"/>
  <c r="F865" i="29" s="1"/>
  <c r="G403" i="29"/>
  <c r="G404" i="29" s="1"/>
  <c r="G855" i="29"/>
  <c r="G856" i="29" s="1"/>
  <c r="E403" i="29"/>
  <c r="E404" i="29" s="1"/>
  <c r="E855" i="29"/>
  <c r="E856" i="29" s="1"/>
  <c r="F403" i="29"/>
  <c r="F404" i="29" s="1"/>
  <c r="F855" i="29"/>
  <c r="F856" i="29" s="1"/>
  <c r="I88" i="29"/>
  <c r="I412" i="29"/>
  <c r="I413" i="29" s="1"/>
  <c r="N88" i="29"/>
  <c r="N412" i="29"/>
  <c r="N413" i="29" s="1"/>
  <c r="F88" i="29"/>
  <c r="F412" i="29"/>
  <c r="F413" i="29" s="1"/>
  <c r="G88" i="29"/>
  <c r="G412" i="29"/>
  <c r="G413" i="29" s="1"/>
  <c r="E141" i="29"/>
  <c r="E412" i="29"/>
  <c r="E413" i="29" s="1"/>
  <c r="F76" i="14"/>
  <c r="E76" i="14"/>
  <c r="E404" i="14"/>
  <c r="J401" i="14" s="1"/>
  <c r="L130" i="29"/>
  <c r="J130" i="29"/>
  <c r="I130" i="29"/>
  <c r="L88" i="29"/>
  <c r="G130" i="29"/>
  <c r="M130" i="29"/>
  <c r="E130" i="29"/>
  <c r="K88" i="29"/>
  <c r="P130" i="29"/>
  <c r="M88" i="29"/>
  <c r="O865" i="29"/>
  <c r="O88" i="29"/>
  <c r="P88" i="29"/>
  <c r="F130" i="29"/>
  <c r="I865" i="29"/>
  <c r="N865" i="29"/>
  <c r="E865" i="29"/>
  <c r="L160" i="29"/>
  <c r="L152" i="29"/>
  <c r="O413" i="29"/>
  <c r="P404" i="29"/>
  <c r="F98" i="29"/>
  <c r="I98" i="29"/>
  <c r="N98" i="29"/>
  <c r="E98" i="29"/>
  <c r="G212" i="29"/>
  <c r="G214" i="29" s="1"/>
  <c r="G208" i="29"/>
  <c r="G210" i="29" s="1"/>
  <c r="G216" i="29"/>
  <c r="G218" i="29" s="1"/>
  <c r="H160" i="29"/>
  <c r="H162" i="29" s="1"/>
  <c r="H152" i="29"/>
  <c r="H154" i="29" s="1"/>
  <c r="I160" i="29"/>
  <c r="I152" i="29"/>
  <c r="J160" i="29"/>
  <c r="J152" i="29"/>
  <c r="K152" i="29"/>
  <c r="K160" i="29"/>
  <c r="G160" i="29"/>
  <c r="G162" i="29" s="1"/>
  <c r="G152" i="29"/>
  <c r="G154" i="29" s="1"/>
  <c r="M152" i="29"/>
  <c r="M160" i="29"/>
  <c r="N152" i="29"/>
  <c r="N160" i="29"/>
  <c r="G156" i="29"/>
  <c r="G158" i="29" s="1"/>
  <c r="O152" i="29"/>
  <c r="O160" i="29"/>
  <c r="P152" i="29"/>
  <c r="P160" i="29"/>
  <c r="F208" i="29"/>
  <c r="F210" i="29" s="1"/>
  <c r="E156" i="29"/>
  <c r="E158" i="29" s="1"/>
  <c r="F160" i="29"/>
  <c r="F162" i="29" s="1"/>
  <c r="J865" i="29"/>
  <c r="P874" i="29"/>
  <c r="O874" i="29"/>
  <c r="N874" i="29"/>
  <c r="I874" i="29"/>
  <c r="J874" i="29"/>
  <c r="E216" i="29"/>
  <c r="E218" i="29" s="1"/>
  <c r="J106" i="29"/>
  <c r="M98" i="29"/>
  <c r="H856" i="29"/>
  <c r="F603" i="29"/>
  <c r="F605" i="29" s="1"/>
  <c r="E160" i="29"/>
  <c r="E162" i="29" s="1"/>
  <c r="F711" i="29"/>
  <c r="F713" i="29" s="1"/>
  <c r="F266" i="29"/>
  <c r="F268" i="29" s="1"/>
  <c r="F657" i="29"/>
  <c r="F659" i="29" s="1"/>
  <c r="E266" i="29"/>
  <c r="E268" i="29" s="1"/>
  <c r="F806" i="29"/>
  <c r="G806" i="29"/>
  <c r="E715" i="29"/>
  <c r="E717" i="29" s="1"/>
  <c r="H806" i="29"/>
  <c r="H874" i="29"/>
  <c r="K856" i="29"/>
  <c r="F156" i="29"/>
  <c r="F158" i="29" s="1"/>
  <c r="E321" i="29"/>
  <c r="E323" i="29" s="1"/>
  <c r="E317" i="29"/>
  <c r="E319" i="29" s="1"/>
  <c r="O106" i="29"/>
  <c r="F317" i="29"/>
  <c r="F319" i="29" s="1"/>
  <c r="E102" i="29"/>
  <c r="F270" i="29"/>
  <c r="F272" i="29" s="1"/>
  <c r="F496" i="29"/>
  <c r="F815" i="29"/>
  <c r="L98" i="29"/>
  <c r="E262" i="29"/>
  <c r="E264" i="29" s="1"/>
  <c r="E657" i="29"/>
  <c r="G815" i="29"/>
  <c r="F262" i="29"/>
  <c r="F264" i="29" s="1"/>
  <c r="F325" i="29"/>
  <c r="F327" i="29" s="1"/>
  <c r="F719" i="29"/>
  <c r="F721" i="29" s="1"/>
  <c r="F216" i="29"/>
  <c r="F218" i="29" s="1"/>
  <c r="N856" i="29"/>
  <c r="E719" i="29"/>
  <c r="E721" i="29" s="1"/>
  <c r="F550" i="29"/>
  <c r="F552" i="29" s="1"/>
  <c r="F607" i="29"/>
  <c r="F609" i="29" s="1"/>
  <c r="F715" i="29"/>
  <c r="F717" i="29" s="1"/>
  <c r="P106" i="29"/>
  <c r="E208" i="29"/>
  <c r="E210" i="29" s="1"/>
  <c r="H815" i="29"/>
  <c r="E106" i="29"/>
  <c r="P102" i="29"/>
  <c r="F212" i="29"/>
  <c r="F214" i="29" s="1"/>
  <c r="E270" i="29"/>
  <c r="E272" i="29" s="1"/>
  <c r="F599" i="29"/>
  <c r="F601" i="29" s="1"/>
  <c r="E815" i="29"/>
  <c r="J98" i="29"/>
  <c r="K106" i="29"/>
  <c r="K98" i="29"/>
  <c r="H102" i="29"/>
  <c r="I102" i="29"/>
  <c r="J102" i="29"/>
  <c r="K102" i="29"/>
  <c r="L102" i="29"/>
  <c r="M102" i="29"/>
  <c r="G874" i="29"/>
  <c r="I106" i="29"/>
  <c r="G98" i="29"/>
  <c r="F102" i="29"/>
  <c r="H98" i="29"/>
  <c r="G102" i="29"/>
  <c r="F106" i="29"/>
  <c r="E152" i="29"/>
  <c r="E154" i="29" s="1"/>
  <c r="F554" i="29"/>
  <c r="E711" i="29"/>
  <c r="E713" i="29" s="1"/>
  <c r="O856" i="29"/>
  <c r="K874" i="29"/>
  <c r="E212" i="29"/>
  <c r="E214" i="29" s="1"/>
  <c r="G106" i="29"/>
  <c r="F152" i="29"/>
  <c r="F154" i="29" s="1"/>
  <c r="F492" i="29"/>
  <c r="E661" i="29"/>
  <c r="L874" i="29"/>
  <c r="L106" i="29"/>
  <c r="H106" i="29"/>
  <c r="F321" i="29"/>
  <c r="F323" i="29" s="1"/>
  <c r="F661" i="29"/>
  <c r="F663" i="29" s="1"/>
  <c r="M874" i="29"/>
  <c r="F546" i="29"/>
  <c r="F548" i="29" s="1"/>
  <c r="E325" i="29"/>
  <c r="E327" i="29" s="1"/>
  <c r="E665" i="29"/>
  <c r="F665" i="29"/>
  <c r="F667" i="29" s="1"/>
  <c r="H865" i="29"/>
  <c r="F874" i="29"/>
  <c r="O98" i="29"/>
  <c r="N102" i="29"/>
  <c r="M106" i="29"/>
  <c r="P98" i="29"/>
  <c r="O102" i="29"/>
  <c r="N106" i="29"/>
  <c r="M439" i="29" l="1"/>
  <c r="M891" i="29"/>
  <c r="L439" i="29"/>
  <c r="L440" i="29" s="1"/>
  <c r="L891" i="29"/>
  <c r="L892" i="29" s="1"/>
  <c r="P439" i="29"/>
  <c r="P891" i="29"/>
  <c r="P892" i="29" s="1"/>
  <c r="K439" i="29"/>
  <c r="K440" i="29" s="1"/>
  <c r="K891" i="29"/>
  <c r="K892" i="29" s="1"/>
  <c r="O439" i="29"/>
  <c r="O440" i="29" s="1"/>
  <c r="O891" i="29"/>
  <c r="O892" i="29" s="1"/>
  <c r="J439" i="29"/>
  <c r="J440" i="29" s="1"/>
  <c r="J891" i="29"/>
  <c r="J892" i="29" s="1"/>
  <c r="I439" i="29"/>
  <c r="I891" i="29"/>
  <c r="N439" i="29"/>
  <c r="N891" i="29"/>
  <c r="H900" i="29"/>
  <c r="H901" i="29" s="1"/>
  <c r="H882" i="29"/>
  <c r="H883" i="29" s="1"/>
  <c r="K162" i="29"/>
  <c r="K900" i="29"/>
  <c r="P162" i="29"/>
  <c r="P900" i="29"/>
  <c r="K154" i="29"/>
  <c r="K882" i="29"/>
  <c r="K883" i="29" s="1"/>
  <c r="P154" i="29"/>
  <c r="P882" i="29"/>
  <c r="P883" i="29" s="1"/>
  <c r="J154" i="29"/>
  <c r="J882" i="29"/>
  <c r="J883" i="29" s="1"/>
  <c r="O162" i="29"/>
  <c r="O900" i="29"/>
  <c r="J162" i="29"/>
  <c r="J900" i="29"/>
  <c r="O154" i="29"/>
  <c r="O882" i="29"/>
  <c r="O883" i="29" s="1"/>
  <c r="I154" i="29"/>
  <c r="I882" i="29"/>
  <c r="I883" i="29" s="1"/>
  <c r="I162" i="29"/>
  <c r="I900" i="29"/>
  <c r="N162" i="29"/>
  <c r="N900" i="29"/>
  <c r="N154" i="29"/>
  <c r="N882" i="29"/>
  <c r="N883" i="29" s="1"/>
  <c r="L154" i="29"/>
  <c r="L882" i="29"/>
  <c r="L883" i="29" s="1"/>
  <c r="M162" i="29"/>
  <c r="M900" i="29"/>
  <c r="L162" i="29"/>
  <c r="L900" i="29"/>
  <c r="M154" i="29"/>
  <c r="M882" i="29"/>
  <c r="M883" i="29" s="1"/>
  <c r="G891" i="29"/>
  <c r="G892" i="29" s="1"/>
  <c r="G882" i="29"/>
  <c r="G883" i="29" s="1"/>
  <c r="G900" i="29"/>
  <c r="G901" i="29" s="1"/>
  <c r="E882" i="29"/>
  <c r="E883" i="29" s="1"/>
  <c r="F900" i="29"/>
  <c r="F901" i="29" s="1"/>
  <c r="H439" i="29"/>
  <c r="H891" i="29"/>
  <c r="H892" i="29" s="1"/>
  <c r="F882" i="29"/>
  <c r="F883" i="29" s="1"/>
  <c r="F494" i="29"/>
  <c r="F823" i="29"/>
  <c r="F824" i="29" s="1"/>
  <c r="F891" i="29"/>
  <c r="F892" i="29" s="1"/>
  <c r="F498" i="29"/>
  <c r="F832" i="29"/>
  <c r="F833" i="29" s="1"/>
  <c r="F556" i="29"/>
  <c r="F841" i="29"/>
  <c r="F842" i="29" s="1"/>
  <c r="E891" i="29"/>
  <c r="E892" i="29" s="1"/>
  <c r="E659" i="29"/>
  <c r="E823" i="29"/>
  <c r="E824" i="29" s="1"/>
  <c r="E663" i="29"/>
  <c r="E832" i="29"/>
  <c r="E833" i="29" s="1"/>
  <c r="E667" i="29"/>
  <c r="E841" i="29"/>
  <c r="E842" i="29" s="1"/>
  <c r="E900" i="29"/>
  <c r="E901" i="29" s="1"/>
  <c r="O108" i="29"/>
  <c r="O448" i="29"/>
  <c r="O449" i="29" s="1"/>
  <c r="N108" i="29"/>
  <c r="N448" i="29"/>
  <c r="N449" i="29" s="1"/>
  <c r="E108" i="29"/>
  <c r="E448" i="29"/>
  <c r="E449" i="29" s="1"/>
  <c r="E100" i="29"/>
  <c r="E430" i="29"/>
  <c r="E431" i="29" s="1"/>
  <c r="N100" i="29"/>
  <c r="N430" i="29"/>
  <c r="N431" i="29" s="1"/>
  <c r="P100" i="29"/>
  <c r="P430" i="29"/>
  <c r="P108" i="29"/>
  <c r="P448" i="29"/>
  <c r="P449" i="29" s="1"/>
  <c r="M100" i="29"/>
  <c r="M430" i="29"/>
  <c r="M431" i="29" s="1"/>
  <c r="I100" i="29"/>
  <c r="I430" i="29"/>
  <c r="I431" i="29" s="1"/>
  <c r="M108" i="29"/>
  <c r="M448" i="29"/>
  <c r="M449" i="29" s="1"/>
  <c r="O100" i="29"/>
  <c r="O430" i="29"/>
  <c r="O431" i="29" s="1"/>
  <c r="G104" i="29"/>
  <c r="G439" i="29"/>
  <c r="G440" i="29" s="1"/>
  <c r="K100" i="29"/>
  <c r="K430" i="29"/>
  <c r="K431" i="29" s="1"/>
  <c r="L100" i="29"/>
  <c r="L430" i="29"/>
  <c r="L431" i="29" s="1"/>
  <c r="J108" i="29"/>
  <c r="J448" i="29"/>
  <c r="J449" i="29" s="1"/>
  <c r="F100" i="29"/>
  <c r="F430" i="29"/>
  <c r="F431" i="29" s="1"/>
  <c r="H108" i="29"/>
  <c r="H448" i="29"/>
  <c r="H449" i="29" s="1"/>
  <c r="L108" i="29"/>
  <c r="L448" i="29"/>
  <c r="L449" i="29" s="1"/>
  <c r="H100" i="29"/>
  <c r="H430" i="29"/>
  <c r="H431" i="29" s="1"/>
  <c r="F104" i="29"/>
  <c r="F439" i="29"/>
  <c r="F440" i="29" s="1"/>
  <c r="J100" i="29"/>
  <c r="J430" i="29"/>
  <c r="J431" i="29" s="1"/>
  <c r="G100" i="29"/>
  <c r="G430" i="29"/>
  <c r="G431" i="29" s="1"/>
  <c r="F108" i="29"/>
  <c r="F448" i="29"/>
  <c r="F449" i="29" s="1"/>
  <c r="K108" i="29"/>
  <c r="K448" i="29"/>
  <c r="K449" i="29" s="1"/>
  <c r="G108" i="29"/>
  <c r="G448" i="29"/>
  <c r="G449" i="29" s="1"/>
  <c r="I108" i="29"/>
  <c r="I448" i="29"/>
  <c r="I449" i="29" s="1"/>
  <c r="E104" i="29"/>
  <c r="E439" i="29"/>
  <c r="E440" i="29" s="1"/>
  <c r="H104" i="29"/>
  <c r="O104" i="29"/>
  <c r="P104" i="29"/>
  <c r="N892" i="29"/>
  <c r="N104" i="29"/>
  <c r="K104" i="29"/>
  <c r="L104" i="29"/>
  <c r="J104" i="29"/>
  <c r="M892" i="29"/>
  <c r="M104" i="29"/>
  <c r="I892" i="29"/>
  <c r="I104" i="29"/>
  <c r="E405" i="14"/>
  <c r="P440" i="29"/>
  <c r="H440" i="29"/>
  <c r="I440" i="29"/>
  <c r="N440" i="29"/>
  <c r="M440" i="29"/>
  <c r="G833" i="29"/>
  <c r="H833" i="29"/>
  <c r="G824" i="29"/>
  <c r="H842" i="29"/>
  <c r="G842" i="29"/>
  <c r="H824" i="29"/>
  <c r="P431" i="29"/>
  <c r="O901" i="29" l="1"/>
  <c r="P901" i="29"/>
  <c r="N901" i="29"/>
  <c r="M901" i="29"/>
  <c r="J901" i="29"/>
  <c r="I901" i="29"/>
  <c r="L901" i="29"/>
  <c r="K901" i="29"/>
  <c r="N44" i="24" l="1"/>
  <c r="N43" i="24"/>
  <c r="N42" i="24"/>
  <c r="E488" i="14"/>
  <c r="F488" i="14"/>
  <c r="F490" i="14" l="1"/>
  <c r="E490" i="14"/>
  <c r="I687" i="14"/>
  <c r="N44" i="9"/>
  <c r="N42" i="9"/>
  <c r="N43" i="9"/>
  <c r="L44" i="9"/>
  <c r="L42" i="9"/>
  <c r="L43" i="9"/>
  <c r="K42" i="9"/>
  <c r="K43" i="9"/>
  <c r="K44" i="9"/>
  <c r="K43" i="26"/>
  <c r="K44" i="26"/>
  <c r="K42" i="26"/>
  <c r="O45" i="9"/>
  <c r="I645" i="14" l="1"/>
  <c r="N45" i="24"/>
  <c r="H44" i="9" l="1"/>
  <c r="E197" i="14"/>
  <c r="F197" i="14"/>
  <c r="F199" i="14" s="1"/>
  <c r="G197" i="14"/>
  <c r="G199" i="14" l="1"/>
  <c r="G413" i="14"/>
  <c r="J412" i="14" s="1"/>
  <c r="E199" i="14"/>
  <c r="E413" i="14"/>
  <c r="J410" i="14" s="1"/>
  <c r="H45" i="26"/>
  <c r="G44" i="24"/>
  <c r="G43" i="24"/>
  <c r="G42" i="24"/>
  <c r="E42" i="24"/>
  <c r="I186" i="14"/>
  <c r="G45" i="26"/>
  <c r="G45" i="9" l="1"/>
  <c r="F45" i="24"/>
  <c r="I128" i="14"/>
  <c r="H151" i="14"/>
  <c r="H153" i="14" s="1"/>
  <c r="F45" i="9"/>
  <c r="E42" i="9"/>
  <c r="F45" i="25" l="1"/>
  <c r="I152" i="14"/>
  <c r="E597" i="14"/>
  <c r="E599" i="14" s="1"/>
  <c r="E44" i="9"/>
  <c r="H801" i="14" l="1"/>
  <c r="F801" i="14"/>
  <c r="G801" i="14"/>
  <c r="M42" i="26"/>
  <c r="E44" i="24"/>
  <c r="G97" i="14"/>
  <c r="G99" i="14" l="1"/>
  <c r="E44" i="25"/>
  <c r="R9" i="26" l="1"/>
  <c r="R40" i="26" l="1"/>
  <c r="R39" i="26"/>
  <c r="R38" i="26"/>
  <c r="R35" i="26"/>
  <c r="R33" i="26"/>
  <c r="R32" i="26"/>
  <c r="R31" i="26"/>
  <c r="R29" i="26"/>
  <c r="R27" i="26"/>
  <c r="R26" i="26"/>
  <c r="R25" i="26"/>
  <c r="R23" i="26"/>
  <c r="R21" i="26"/>
  <c r="R19" i="26"/>
  <c r="R14" i="26"/>
  <c r="R13" i="26"/>
  <c r="R11" i="26"/>
  <c r="R10" i="26"/>
  <c r="R18" i="26" l="1"/>
  <c r="R35" i="24" l="1"/>
  <c r="R38" i="24"/>
  <c r="R22" i="26"/>
  <c r="R30" i="26"/>
  <c r="R36" i="26"/>
  <c r="R24" i="26"/>
  <c r="R28" i="26"/>
  <c r="R20" i="26"/>
  <c r="R34" i="26"/>
  <c r="R37" i="26"/>
  <c r="R22" i="24" l="1"/>
  <c r="R26" i="24" l="1"/>
  <c r="R39" i="24"/>
  <c r="R36" i="24" l="1"/>
  <c r="R25" i="24"/>
  <c r="R11" i="24"/>
  <c r="R28" i="24"/>
  <c r="R23" i="24"/>
  <c r="R34" i="24"/>
  <c r="R27" i="24"/>
  <c r="R10" i="24" l="1"/>
  <c r="R19" i="24"/>
  <c r="R18" i="24"/>
  <c r="R32" i="24"/>
  <c r="R37" i="24"/>
  <c r="R30" i="24"/>
  <c r="R9" i="24"/>
  <c r="R40" i="24" l="1"/>
  <c r="R14" i="24"/>
  <c r="R24" i="24"/>
  <c r="R29" i="24"/>
  <c r="R20" i="24"/>
  <c r="R31" i="24"/>
  <c r="R33" i="24"/>
  <c r="R13" i="24"/>
  <c r="R33" i="27" l="1"/>
  <c r="R35" i="27"/>
  <c r="R28" i="27" l="1"/>
  <c r="R36" i="27"/>
  <c r="R38" i="27"/>
  <c r="R22" i="28"/>
  <c r="R30" i="27"/>
  <c r="R27" i="27"/>
  <c r="R27" i="28"/>
  <c r="R9" i="25"/>
  <c r="R32" i="27"/>
  <c r="R26" i="27"/>
  <c r="R37" i="27"/>
  <c r="R29" i="27"/>
  <c r="R34" i="27"/>
  <c r="R39" i="27"/>
  <c r="R41" i="26"/>
  <c r="R12" i="26" l="1"/>
  <c r="R9" i="9"/>
  <c r="R38" i="28"/>
  <c r="R11" i="28"/>
  <c r="R26" i="28"/>
  <c r="R10" i="27"/>
  <c r="R14" i="27"/>
  <c r="R35" i="25"/>
  <c r="R23" i="28"/>
  <c r="R31" i="25"/>
  <c r="R37" i="28"/>
  <c r="R32" i="25"/>
  <c r="R14" i="28"/>
  <c r="R28" i="25"/>
  <c r="R41" i="25"/>
  <c r="R36" i="28"/>
  <c r="R22" i="27"/>
  <c r="R20" i="27"/>
  <c r="R12" i="24"/>
  <c r="R41" i="27"/>
  <c r="R34" i="28"/>
  <c r="R27" i="25"/>
  <c r="R22" i="25"/>
  <c r="R38" i="25"/>
  <c r="R41" i="24"/>
  <c r="R24" i="27"/>
  <c r="R31" i="28"/>
  <c r="R10" i="28"/>
  <c r="R13" i="28"/>
  <c r="R25" i="27"/>
  <c r="R23" i="27"/>
  <c r="R35" i="28"/>
  <c r="R32" i="28"/>
  <c r="R31" i="27"/>
  <c r="R9" i="27"/>
  <c r="R23" i="25"/>
  <c r="R37" i="25"/>
  <c r="R40" i="28"/>
  <c r="R25" i="28"/>
  <c r="R30" i="28"/>
  <c r="R9" i="28"/>
  <c r="R13" i="27"/>
  <c r="R19" i="28"/>
  <c r="R34" i="25"/>
  <c r="R39" i="28"/>
  <c r="R33" i="28"/>
  <c r="R40" i="27"/>
  <c r="R29" i="28"/>
  <c r="R36" i="25"/>
  <c r="R25" i="25"/>
  <c r="R26" i="25"/>
  <c r="R28" i="28"/>
  <c r="R15" i="26"/>
  <c r="R20" i="28" l="1"/>
  <c r="R39" i="25"/>
  <c r="R11" i="25"/>
  <c r="R11" i="27"/>
  <c r="R20" i="25"/>
  <c r="R18" i="25"/>
  <c r="R19" i="27"/>
  <c r="R14" i="25"/>
  <c r="R24" i="28"/>
  <c r="R12" i="27"/>
  <c r="R19" i="25"/>
  <c r="R10" i="25"/>
  <c r="R33" i="25"/>
  <c r="R41" i="28"/>
  <c r="R13" i="25"/>
  <c r="R29" i="25"/>
  <c r="R40" i="25"/>
  <c r="R24" i="25"/>
  <c r="R30" i="25"/>
  <c r="R15" i="28" l="1"/>
  <c r="R15" i="27"/>
  <c r="R15" i="25"/>
  <c r="R12" i="28"/>
  <c r="R12" i="25"/>
  <c r="G706" i="14"/>
  <c r="G708" i="14" s="1"/>
  <c r="G698" i="14"/>
  <c r="G700" i="14" s="1"/>
  <c r="E706" i="14"/>
  <c r="E708" i="14" s="1"/>
  <c r="F706" i="14"/>
  <c r="F708" i="14" s="1"/>
  <c r="E698" i="14"/>
  <c r="E700" i="14" s="1"/>
  <c r="F597" i="14"/>
  <c r="F599" i="14" s="1"/>
  <c r="G597" i="14"/>
  <c r="G599" i="14" s="1"/>
  <c r="E542" i="14"/>
  <c r="F542" i="14"/>
  <c r="G542" i="14"/>
  <c r="E146" i="14"/>
  <c r="F146" i="14"/>
  <c r="G146" i="14"/>
  <c r="F544" i="14" l="1"/>
  <c r="E544" i="14"/>
  <c r="G544" i="14"/>
  <c r="E148" i="14"/>
  <c r="G148" i="14"/>
  <c r="F148" i="14"/>
  <c r="O42" i="26"/>
  <c r="O44" i="26"/>
  <c r="O43" i="26"/>
  <c r="O43" i="24"/>
  <c r="O44" i="24"/>
  <c r="O42" i="24"/>
  <c r="M43" i="26"/>
  <c r="M44" i="26"/>
  <c r="L43" i="26"/>
  <c r="L42" i="26"/>
  <c r="L44" i="26"/>
  <c r="I44" i="24"/>
  <c r="I43" i="24"/>
  <c r="I42" i="24"/>
  <c r="H44" i="24"/>
  <c r="H43" i="24"/>
  <c r="H42" i="24"/>
  <c r="F44" i="26"/>
  <c r="F43" i="26"/>
  <c r="F42" i="26"/>
  <c r="F45" i="26"/>
  <c r="G716" i="14"/>
  <c r="G718" i="14" s="1"/>
  <c r="H156" i="14"/>
  <c r="H158" i="14" s="1"/>
  <c r="H161" i="14"/>
  <c r="H163" i="14" s="1"/>
  <c r="F716" i="14"/>
  <c r="F718" i="14" s="1"/>
  <c r="E716" i="14"/>
  <c r="E718" i="14" s="1"/>
  <c r="H706" i="14"/>
  <c r="H708" i="14" s="1"/>
  <c r="H597" i="14"/>
  <c r="H599" i="14" s="1"/>
  <c r="O43" i="27" l="1"/>
  <c r="O44" i="27"/>
  <c r="O42" i="27"/>
  <c r="I707" i="14"/>
  <c r="N45" i="9"/>
  <c r="M45" i="26"/>
  <c r="I598" i="14"/>
  <c r="I162" i="14"/>
  <c r="F45" i="27"/>
  <c r="I157" i="14"/>
  <c r="E45" i="26"/>
  <c r="O45" i="26"/>
  <c r="F45" i="28"/>
  <c r="H542" i="14"/>
  <c r="H544" i="14" s="1"/>
  <c r="H534" i="14"/>
  <c r="H536" i="14" l="1"/>
  <c r="I535" i="14"/>
  <c r="I543" i="14"/>
  <c r="L45" i="26"/>
  <c r="L45" i="24"/>
  <c r="K43" i="24"/>
  <c r="O42" i="9" l="1"/>
  <c r="K45" i="9"/>
  <c r="K44" i="24"/>
  <c r="K42" i="24"/>
  <c r="H698" i="14"/>
  <c r="F711" i="14"/>
  <c r="F713" i="14" s="1"/>
  <c r="O43" i="9"/>
  <c r="G711" i="14"/>
  <c r="G713" i="14" s="1"/>
  <c r="O44" i="9"/>
  <c r="E497" i="14"/>
  <c r="E711" i="14"/>
  <c r="E713" i="14" s="1"/>
  <c r="E721" i="14"/>
  <c r="E723" i="14" s="1"/>
  <c r="G497" i="14"/>
  <c r="F497" i="14"/>
  <c r="H552" i="14"/>
  <c r="H554" i="14" s="1"/>
  <c r="G721" i="14"/>
  <c r="G723" i="14" s="1"/>
  <c r="F721" i="14"/>
  <c r="F723" i="14" s="1"/>
  <c r="H700" i="14" l="1"/>
  <c r="I699" i="14"/>
  <c r="E499" i="14"/>
  <c r="F499" i="14"/>
  <c r="G499" i="14"/>
  <c r="O43" i="25"/>
  <c r="O42" i="25"/>
  <c r="O44" i="25"/>
  <c r="O45" i="24"/>
  <c r="H716" i="14"/>
  <c r="K42" i="27"/>
  <c r="K43" i="27"/>
  <c r="K44" i="27"/>
  <c r="H721" i="14"/>
  <c r="H723" i="14" s="1"/>
  <c r="O42" i="28"/>
  <c r="O43" i="28"/>
  <c r="O44" i="28"/>
  <c r="H711" i="14"/>
  <c r="H713" i="14" s="1"/>
  <c r="I553" i="14"/>
  <c r="L45" i="27"/>
  <c r="H651" i="14"/>
  <c r="H653" i="14" s="1"/>
  <c r="G651" i="14"/>
  <c r="F651" i="14"/>
  <c r="E651" i="14"/>
  <c r="E656" i="14"/>
  <c r="E658" i="14" s="1"/>
  <c r="L42" i="24"/>
  <c r="L43" i="24"/>
  <c r="L44" i="24"/>
  <c r="G653" i="14" l="1"/>
  <c r="G818" i="14"/>
  <c r="J817" i="14" s="1"/>
  <c r="F592" i="14"/>
  <c r="F809" i="14"/>
  <c r="J807" i="14" s="1"/>
  <c r="G592" i="14"/>
  <c r="G809" i="14"/>
  <c r="J808" i="14" s="1"/>
  <c r="G868" i="14"/>
  <c r="J867" i="14" s="1"/>
  <c r="E592" i="14"/>
  <c r="E809" i="14"/>
  <c r="J806" i="14" s="1"/>
  <c r="E868" i="14"/>
  <c r="J865" i="14" s="1"/>
  <c r="E653" i="14"/>
  <c r="E818" i="14"/>
  <c r="J815" i="14" s="1"/>
  <c r="F653" i="14"/>
  <c r="F818" i="14"/>
  <c r="J816" i="14" s="1"/>
  <c r="O45" i="27"/>
  <c r="H718" i="14"/>
  <c r="I712" i="14"/>
  <c r="I717" i="14"/>
  <c r="I722" i="14"/>
  <c r="O45" i="28"/>
  <c r="I652" i="14"/>
  <c r="N42" i="25"/>
  <c r="O45" i="25"/>
  <c r="N43" i="26"/>
  <c r="G606" i="14"/>
  <c r="G608" i="14" s="1"/>
  <c r="M44" i="24"/>
  <c r="N42" i="26"/>
  <c r="N44" i="26"/>
  <c r="F606" i="14"/>
  <c r="F608" i="14" s="1"/>
  <c r="M43" i="24"/>
  <c r="M43" i="9"/>
  <c r="M45" i="9"/>
  <c r="N45" i="26"/>
  <c r="E606" i="14"/>
  <c r="E608" i="14" s="1"/>
  <c r="M42" i="24"/>
  <c r="M44" i="9"/>
  <c r="M42" i="9"/>
  <c r="G552" i="14"/>
  <c r="E552" i="14"/>
  <c r="F552" i="14"/>
  <c r="F656" i="14"/>
  <c r="F658" i="14" s="1"/>
  <c r="G656" i="14"/>
  <c r="G658" i="14" s="1"/>
  <c r="H809" i="14"/>
  <c r="J810" i="14" s="1"/>
  <c r="H666" i="14"/>
  <c r="H668" i="14" s="1"/>
  <c r="H656" i="14"/>
  <c r="H658" i="14" s="1"/>
  <c r="G661" i="14"/>
  <c r="G663" i="14" s="1"/>
  <c r="H661" i="14"/>
  <c r="H663" i="14" s="1"/>
  <c r="F601" i="14"/>
  <c r="F603" i="14" s="1"/>
  <c r="F661" i="14"/>
  <c r="F663" i="14" s="1"/>
  <c r="G601" i="14"/>
  <c r="G603" i="14" s="1"/>
  <c r="E601" i="14"/>
  <c r="E603" i="14" s="1"/>
  <c r="E611" i="14"/>
  <c r="E613" i="14" s="1"/>
  <c r="G547" i="14"/>
  <c r="G549" i="14" s="1"/>
  <c r="E661" i="14"/>
  <c r="E663" i="14" s="1"/>
  <c r="F611" i="14"/>
  <c r="F613" i="14" s="1"/>
  <c r="G611" i="14"/>
  <c r="G613" i="14" s="1"/>
  <c r="E666" i="14"/>
  <c r="E668" i="14" s="1"/>
  <c r="F666" i="14"/>
  <c r="F668" i="14" s="1"/>
  <c r="G666" i="14"/>
  <c r="G668" i="14" s="1"/>
  <c r="E554" i="14" l="1"/>
  <c r="E836" i="14"/>
  <c r="J833" i="14" s="1"/>
  <c r="F554" i="14"/>
  <c r="F836" i="14"/>
  <c r="J834" i="14" s="1"/>
  <c r="G554" i="14"/>
  <c r="G836" i="14"/>
  <c r="J835" i="14" s="1"/>
  <c r="I591" i="14"/>
  <c r="H592" i="14"/>
  <c r="L44" i="25"/>
  <c r="L42" i="27"/>
  <c r="L43" i="27"/>
  <c r="L44" i="27"/>
  <c r="G819" i="14"/>
  <c r="F810" i="14"/>
  <c r="E810" i="14"/>
  <c r="G810" i="14"/>
  <c r="E819" i="14"/>
  <c r="F819" i="14"/>
  <c r="N43" i="27"/>
  <c r="I662" i="14"/>
  <c r="N44" i="27"/>
  <c r="N42" i="27"/>
  <c r="M42" i="28"/>
  <c r="M44" i="25"/>
  <c r="M43" i="25"/>
  <c r="M43" i="28"/>
  <c r="M42" i="27"/>
  <c r="M43" i="27"/>
  <c r="N44" i="28"/>
  <c r="M44" i="27"/>
  <c r="N44" i="25"/>
  <c r="N43" i="25"/>
  <c r="M42" i="25"/>
  <c r="N43" i="28"/>
  <c r="N42" i="28"/>
  <c r="I657" i="14"/>
  <c r="M44" i="28"/>
  <c r="I667" i="14"/>
  <c r="N45" i="28"/>
  <c r="N45" i="25"/>
  <c r="H601" i="14"/>
  <c r="H603" i="14" s="1"/>
  <c r="M45" i="24"/>
  <c r="N45" i="27"/>
  <c r="H611" i="14"/>
  <c r="H613" i="14" s="1"/>
  <c r="H606" i="14"/>
  <c r="H608" i="14" s="1"/>
  <c r="F547" i="14"/>
  <c r="F549" i="14" s="1"/>
  <c r="H488" i="14"/>
  <c r="H490" i="14" l="1"/>
  <c r="H818" i="14"/>
  <c r="J819" i="14" s="1"/>
  <c r="L43" i="25"/>
  <c r="F837" i="14"/>
  <c r="G837" i="14"/>
  <c r="E837" i="14"/>
  <c r="I607" i="14"/>
  <c r="M45" i="28"/>
  <c r="I612" i="14"/>
  <c r="I602" i="14"/>
  <c r="L45" i="9"/>
  <c r="I523" i="14"/>
  <c r="I489" i="14"/>
  <c r="K45" i="26"/>
  <c r="M45" i="27"/>
  <c r="M45" i="25"/>
  <c r="G492" i="14"/>
  <c r="L42" i="25"/>
  <c r="E556" i="14"/>
  <c r="E558" i="14" s="1"/>
  <c r="G494" i="14" l="1"/>
  <c r="G827" i="14"/>
  <c r="J826" i="14" s="1"/>
  <c r="L42" i="28"/>
  <c r="H819" i="14"/>
  <c r="K44" i="25"/>
  <c r="H547" i="14"/>
  <c r="H549" i="14" s="1"/>
  <c r="H556" i="14"/>
  <c r="H558" i="14" s="1"/>
  <c r="E313" i="14"/>
  <c r="E877" i="14" s="1"/>
  <c r="J874" i="14" s="1"/>
  <c r="F313" i="14"/>
  <c r="F877" i="14" s="1"/>
  <c r="J875" i="14" s="1"/>
  <c r="G313" i="14"/>
  <c r="G877" i="14" s="1"/>
  <c r="J876" i="14" s="1"/>
  <c r="H313" i="14"/>
  <c r="H877" i="14" s="1"/>
  <c r="J878" i="14" s="1"/>
  <c r="G43" i="26"/>
  <c r="G315" i="14" l="1"/>
  <c r="G422" i="14"/>
  <c r="J421" i="14" s="1"/>
  <c r="H315" i="14"/>
  <c r="H422" i="14"/>
  <c r="J423" i="14" s="1"/>
  <c r="E315" i="14"/>
  <c r="E422" i="14"/>
  <c r="J419" i="14" s="1"/>
  <c r="F315" i="14"/>
  <c r="F422" i="14"/>
  <c r="J420" i="14" s="1"/>
  <c r="I548" i="14"/>
  <c r="G828" i="14"/>
  <c r="I314" i="14"/>
  <c r="H45" i="9"/>
  <c r="I241" i="14"/>
  <c r="F44" i="9"/>
  <c r="G328" i="14"/>
  <c r="G330" i="14" s="1"/>
  <c r="F328" i="14"/>
  <c r="F330" i="14" s="1"/>
  <c r="E328" i="14"/>
  <c r="E330" i="14" s="1"/>
  <c r="I45" i="26"/>
  <c r="Q45" i="26" s="1"/>
  <c r="F323" i="14"/>
  <c r="F325" i="14" s="1"/>
  <c r="I43" i="26"/>
  <c r="L45" i="25"/>
  <c r="G323" i="14"/>
  <c r="G325" i="14" s="1"/>
  <c r="I44" i="26"/>
  <c r="E323" i="14"/>
  <c r="E325" i="14" s="1"/>
  <c r="I42" i="26"/>
  <c r="I557" i="14"/>
  <c r="L45" i="28"/>
  <c r="G318" i="14"/>
  <c r="G320" i="14" s="1"/>
  <c r="I44" i="9"/>
  <c r="F318" i="14"/>
  <c r="F320" i="14" s="1"/>
  <c r="I43" i="9"/>
  <c r="E318" i="14"/>
  <c r="E320" i="14" s="1"/>
  <c r="I42" i="9"/>
  <c r="I44" i="25" l="1"/>
  <c r="I295" i="14"/>
  <c r="I43" i="25"/>
  <c r="I42" i="25"/>
  <c r="I43" i="27"/>
  <c r="I42" i="27"/>
  <c r="I44" i="27"/>
  <c r="R45" i="26"/>
  <c r="I45" i="9"/>
  <c r="G556" i="14"/>
  <c r="G558" i="14" s="1"/>
  <c r="I42" i="28"/>
  <c r="G264" i="14"/>
  <c r="G266" i="14" s="1"/>
  <c r="G44" i="26"/>
  <c r="G42" i="26"/>
  <c r="F216" i="14"/>
  <c r="F218" i="14" s="1"/>
  <c r="F859" i="14"/>
  <c r="J857" i="14" s="1"/>
  <c r="F187" i="14" l="1"/>
  <c r="F404" i="14"/>
  <c r="J402" i="14" s="1"/>
  <c r="L44" i="28"/>
  <c r="H44" i="25"/>
  <c r="H42" i="9"/>
  <c r="G43" i="27"/>
  <c r="G43" i="9"/>
  <c r="G44" i="9"/>
  <c r="Q44" i="9" s="1"/>
  <c r="G42" i="9"/>
  <c r="F44" i="24"/>
  <c r="F42" i="9"/>
  <c r="F43" i="9"/>
  <c r="G269" i="14"/>
  <c r="G271" i="14" s="1"/>
  <c r="H44" i="26"/>
  <c r="E269" i="14"/>
  <c r="E271" i="14" s="1"/>
  <c r="H42" i="26"/>
  <c r="E156" i="14"/>
  <c r="E158" i="14" s="1"/>
  <c r="F42" i="24"/>
  <c r="Q42" i="24" s="1"/>
  <c r="F156" i="14"/>
  <c r="F158" i="14" s="1"/>
  <c r="F43" i="24"/>
  <c r="F269" i="14"/>
  <c r="F271" i="14" s="1"/>
  <c r="H43" i="26"/>
  <c r="F264" i="14"/>
  <c r="F266" i="14" s="1"/>
  <c r="H43" i="9"/>
  <c r="H197" i="14"/>
  <c r="H868" i="14" s="1"/>
  <c r="J869" i="14" s="1"/>
  <c r="F151" i="14"/>
  <c r="F153" i="14" s="1"/>
  <c r="F492" i="14"/>
  <c r="E492" i="14"/>
  <c r="E211" i="14"/>
  <c r="E213" i="14" s="1"/>
  <c r="F211" i="14"/>
  <c r="F213" i="14" s="1"/>
  <c r="G156" i="14"/>
  <c r="G158" i="14" s="1"/>
  <c r="G414" i="14"/>
  <c r="G151" i="14"/>
  <c r="G211" i="14"/>
  <c r="G213" i="14" s="1"/>
  <c r="E274" i="14"/>
  <c r="E276" i="14" s="1"/>
  <c r="E264" i="14"/>
  <c r="E266" i="14" s="1"/>
  <c r="E151" i="14"/>
  <c r="E153" i="14" s="1"/>
  <c r="E161" i="14"/>
  <c r="E163" i="14" s="1"/>
  <c r="G216" i="14"/>
  <c r="G218" i="14" s="1"/>
  <c r="E216" i="14"/>
  <c r="E218" i="14" s="1"/>
  <c r="F556" i="14"/>
  <c r="F558" i="14" s="1"/>
  <c r="E502" i="14"/>
  <c r="E221" i="14"/>
  <c r="E223" i="14" s="1"/>
  <c r="F161" i="14"/>
  <c r="F163" i="14" s="1"/>
  <c r="G502" i="14"/>
  <c r="F502" i="14"/>
  <c r="G274" i="14"/>
  <c r="G276" i="14" s="1"/>
  <c r="I44" i="28"/>
  <c r="I43" i="28"/>
  <c r="F274" i="14"/>
  <c r="F276" i="14" s="1"/>
  <c r="G161" i="14"/>
  <c r="G163" i="14" s="1"/>
  <c r="G221" i="14"/>
  <c r="G223" i="14" s="1"/>
  <c r="F221" i="14"/>
  <c r="F223" i="14" s="1"/>
  <c r="Q42" i="9" l="1"/>
  <c r="G886" i="14"/>
  <c r="J885" i="14" s="1"/>
  <c r="G504" i="14"/>
  <c r="G845" i="14"/>
  <c r="J844" i="14" s="1"/>
  <c r="F504" i="14"/>
  <c r="F845" i="14"/>
  <c r="J843" i="14" s="1"/>
  <c r="E504" i="14"/>
  <c r="E845" i="14"/>
  <c r="J842" i="14" s="1"/>
  <c r="E494" i="14"/>
  <c r="E827" i="14"/>
  <c r="J824" i="14" s="1"/>
  <c r="F494" i="14"/>
  <c r="F827" i="14"/>
  <c r="J825" i="14" s="1"/>
  <c r="H199" i="14"/>
  <c r="H413" i="14"/>
  <c r="J414" i="14" s="1"/>
  <c r="G153" i="14"/>
  <c r="G431" i="14"/>
  <c r="J430" i="14" s="1"/>
  <c r="Q44" i="24"/>
  <c r="L43" i="28"/>
  <c r="G405" i="14"/>
  <c r="G869" i="14"/>
  <c r="G860" i="14"/>
  <c r="I198" i="14"/>
  <c r="K43" i="28"/>
  <c r="I307" i="14"/>
  <c r="H45" i="24"/>
  <c r="I253" i="14"/>
  <c r="H42" i="27"/>
  <c r="H43" i="27"/>
  <c r="H44" i="27"/>
  <c r="H42" i="28"/>
  <c r="H42" i="25"/>
  <c r="H43" i="25"/>
  <c r="H43" i="28"/>
  <c r="H44" i="28"/>
  <c r="F43" i="27"/>
  <c r="F42" i="27"/>
  <c r="G42" i="27"/>
  <c r="F43" i="28"/>
  <c r="G44" i="27"/>
  <c r="F44" i="25"/>
  <c r="F43" i="25"/>
  <c r="F42" i="28"/>
  <c r="F42" i="25"/>
  <c r="G44" i="25"/>
  <c r="F44" i="27"/>
  <c r="G42" i="25"/>
  <c r="F44" i="28"/>
  <c r="G43" i="25"/>
  <c r="G43" i="28"/>
  <c r="G42" i="28"/>
  <c r="G44" i="28"/>
  <c r="G45" i="24"/>
  <c r="E45" i="24"/>
  <c r="R42" i="24"/>
  <c r="I45" i="24"/>
  <c r="H328" i="14"/>
  <c r="H330" i="14" s="1"/>
  <c r="K42" i="28"/>
  <c r="K45" i="24"/>
  <c r="K42" i="25"/>
  <c r="K44" i="28"/>
  <c r="K43" i="25"/>
  <c r="H878" i="14"/>
  <c r="H497" i="14"/>
  <c r="H492" i="14"/>
  <c r="H502" i="14"/>
  <c r="H423" i="14"/>
  <c r="H269" i="14"/>
  <c r="H271" i="14" s="1"/>
  <c r="H274" i="14"/>
  <c r="H276" i="14" s="1"/>
  <c r="H264" i="14"/>
  <c r="H266" i="14" s="1"/>
  <c r="H216" i="14"/>
  <c r="H218" i="14" s="1"/>
  <c r="H211" i="14"/>
  <c r="H213" i="14" s="1"/>
  <c r="H221" i="14"/>
  <c r="H223" i="14" s="1"/>
  <c r="H323" i="14"/>
  <c r="H325" i="14" s="1"/>
  <c r="H318" i="14"/>
  <c r="H320" i="14" s="1"/>
  <c r="H504" i="14" l="1"/>
  <c r="H845" i="14"/>
  <c r="J846" i="14" s="1"/>
  <c r="H494" i="14"/>
  <c r="H827" i="14"/>
  <c r="J828" i="14" s="1"/>
  <c r="H499" i="14"/>
  <c r="H836" i="14"/>
  <c r="J837" i="14" s="1"/>
  <c r="Q45" i="24"/>
  <c r="R44" i="24"/>
  <c r="Q44" i="25"/>
  <c r="G432" i="14"/>
  <c r="G846" i="14"/>
  <c r="E846" i="14"/>
  <c r="E828" i="14"/>
  <c r="H810" i="14"/>
  <c r="G887" i="14"/>
  <c r="F846" i="14"/>
  <c r="F828" i="14"/>
  <c r="K45" i="28"/>
  <c r="I503" i="14"/>
  <c r="K45" i="27"/>
  <c r="I498" i="14"/>
  <c r="K45" i="25"/>
  <c r="I493" i="14"/>
  <c r="I319" i="14"/>
  <c r="I324" i="14"/>
  <c r="I329" i="14"/>
  <c r="I270" i="14"/>
  <c r="I275" i="14"/>
  <c r="I265" i="14"/>
  <c r="I212" i="14"/>
  <c r="I217" i="14"/>
  <c r="I222" i="14"/>
  <c r="G45" i="27"/>
  <c r="G45" i="25"/>
  <c r="G45" i="28"/>
  <c r="I45" i="28"/>
  <c r="I45" i="27"/>
  <c r="I45" i="25"/>
  <c r="H45" i="25"/>
  <c r="H45" i="28"/>
  <c r="H45" i="27"/>
  <c r="H846" i="14" l="1"/>
  <c r="H837" i="14"/>
  <c r="H828" i="14"/>
  <c r="R44" i="25"/>
  <c r="R45" i="24"/>
  <c r="E43" i="26"/>
  <c r="E42" i="26"/>
  <c r="E44" i="26"/>
  <c r="Q44" i="26" s="1"/>
  <c r="F423" i="14"/>
  <c r="G102" i="14"/>
  <c r="G895" i="14" s="1"/>
  <c r="J894" i="14" s="1"/>
  <c r="G423" i="14"/>
  <c r="G104" i="14" l="1"/>
  <c r="G440" i="14"/>
  <c r="J439" i="14" s="1"/>
  <c r="Q42" i="26"/>
  <c r="R42" i="26" s="1"/>
  <c r="Q43" i="26"/>
  <c r="R43" i="26" s="1"/>
  <c r="E878" i="14"/>
  <c r="F878" i="14"/>
  <c r="G878" i="14"/>
  <c r="E423" i="14"/>
  <c r="R44" i="26"/>
  <c r="E44" i="27"/>
  <c r="Q44" i="27" s="1"/>
  <c r="G441" i="14" l="1"/>
  <c r="G896" i="14"/>
  <c r="R44" i="27"/>
  <c r="F85" i="14"/>
  <c r="F868" i="14" s="1"/>
  <c r="J866" i="14" s="1"/>
  <c r="F87" i="14" l="1"/>
  <c r="F413" i="14"/>
  <c r="J411" i="14" s="1"/>
  <c r="E869" i="14"/>
  <c r="E860" i="14"/>
  <c r="H869" i="14"/>
  <c r="E43" i="24"/>
  <c r="E43" i="9"/>
  <c r="Q43" i="9" s="1"/>
  <c r="E97" i="14"/>
  <c r="F97" i="14"/>
  <c r="F886" i="14" s="1"/>
  <c r="J884" i="14" s="1"/>
  <c r="E102" i="14"/>
  <c r="E895" i="14" s="1"/>
  <c r="J892" i="14" s="1"/>
  <c r="F102" i="14"/>
  <c r="F895" i="14" s="1"/>
  <c r="J893" i="14" s="1"/>
  <c r="F414" i="14"/>
  <c r="H102" i="14"/>
  <c r="E107" i="14"/>
  <c r="E904" i="14" s="1"/>
  <c r="J901" i="14" s="1"/>
  <c r="G107" i="14"/>
  <c r="G904" i="14" s="1"/>
  <c r="J903" i="14" s="1"/>
  <c r="F107" i="14"/>
  <c r="F904" i="14" s="1"/>
  <c r="J902" i="14" s="1"/>
  <c r="E431" i="14" l="1"/>
  <c r="J428" i="14" s="1"/>
  <c r="E886" i="14"/>
  <c r="J883" i="14" s="1"/>
  <c r="H440" i="14"/>
  <c r="J441" i="14" s="1"/>
  <c r="H895" i="14"/>
  <c r="J896" i="14" s="1"/>
  <c r="G109" i="14"/>
  <c r="G449" i="14"/>
  <c r="J448" i="14" s="1"/>
  <c r="F99" i="14"/>
  <c r="F431" i="14"/>
  <c r="J429" i="14" s="1"/>
  <c r="F104" i="14"/>
  <c r="F440" i="14"/>
  <c r="J438" i="14" s="1"/>
  <c r="E104" i="14"/>
  <c r="E440" i="14"/>
  <c r="J437" i="14" s="1"/>
  <c r="F109" i="14"/>
  <c r="F449" i="14"/>
  <c r="J447" i="14" s="1"/>
  <c r="E109" i="14"/>
  <c r="E449" i="14"/>
  <c r="J446" i="14" s="1"/>
  <c r="Q43" i="24"/>
  <c r="I103" i="14"/>
  <c r="H104" i="14"/>
  <c r="E432" i="14"/>
  <c r="E99" i="14"/>
  <c r="H414" i="14"/>
  <c r="E414" i="14"/>
  <c r="F405" i="14"/>
  <c r="F860" i="14"/>
  <c r="F869" i="14"/>
  <c r="E42" i="25"/>
  <c r="E43" i="25"/>
  <c r="E42" i="28"/>
  <c r="E43" i="28"/>
  <c r="E45" i="27"/>
  <c r="E44" i="28"/>
  <c r="E45" i="9"/>
  <c r="Q45" i="9" s="1"/>
  <c r="E42" i="27"/>
  <c r="Q42" i="27" s="1"/>
  <c r="E43" i="27"/>
  <c r="Q43" i="27" s="1"/>
  <c r="H107" i="14"/>
  <c r="H904" i="14" s="1"/>
  <c r="J905" i="14" s="1"/>
  <c r="H97" i="14"/>
  <c r="H886" i="14" s="1"/>
  <c r="J887" i="14" s="1"/>
  <c r="H99" i="14" l="1"/>
  <c r="H431" i="14"/>
  <c r="J432" i="14" s="1"/>
  <c r="H109" i="14"/>
  <c r="H449" i="14"/>
  <c r="J450" i="14" s="1"/>
  <c r="R43" i="24"/>
  <c r="Q44" i="28"/>
  <c r="R44" i="28" s="1"/>
  <c r="Q45" i="27"/>
  <c r="R45" i="27" s="1"/>
  <c r="Q42" i="28"/>
  <c r="R42" i="28" s="1"/>
  <c r="Q43" i="28"/>
  <c r="R43" i="28" s="1"/>
  <c r="Q43" i="25"/>
  <c r="R43" i="25" s="1"/>
  <c r="Q42" i="25"/>
  <c r="G450" i="14"/>
  <c r="F450" i="14"/>
  <c r="E450" i="14"/>
  <c r="H405" i="14"/>
  <c r="E441" i="14"/>
  <c r="H441" i="14"/>
  <c r="F441" i="14"/>
  <c r="F432" i="14"/>
  <c r="G905" i="14"/>
  <c r="F905" i="14"/>
  <c r="E905" i="14"/>
  <c r="H896" i="14"/>
  <c r="E887" i="14"/>
  <c r="H860" i="14"/>
  <c r="F887" i="14"/>
  <c r="F896" i="14"/>
  <c r="E896" i="14"/>
  <c r="I98" i="14"/>
  <c r="I108" i="14"/>
  <c r="R43" i="27"/>
  <c r="R42" i="27"/>
  <c r="E45" i="25"/>
  <c r="Q45" i="25" s="1"/>
  <c r="E45" i="28"/>
  <c r="Q45" i="28" s="1"/>
  <c r="R42" i="25" l="1"/>
  <c r="H450" i="14"/>
  <c r="H432" i="14"/>
  <c r="H905" i="14"/>
  <c r="H887" i="14"/>
  <c r="R45" i="25"/>
  <c r="R45" i="28"/>
  <c r="R10" i="9" l="1"/>
  <c r="R11" i="9" l="1"/>
  <c r="R12" i="9" l="1"/>
  <c r="R13" i="9" l="1"/>
  <c r="R14" i="9" l="1"/>
  <c r="R15" i="9" l="1"/>
  <c r="R18" i="9" l="1"/>
  <c r="R19" i="9" l="1"/>
  <c r="R20" i="9" l="1"/>
  <c r="R21" i="9" l="1"/>
  <c r="R22" i="9" l="1"/>
  <c r="R23" i="9" l="1"/>
  <c r="R24" i="9" l="1"/>
  <c r="R25" i="9" l="1"/>
  <c r="R26" i="9" l="1"/>
  <c r="R27" i="9" l="1"/>
  <c r="R28" i="9" l="1"/>
  <c r="R29" i="9" l="1"/>
  <c r="R30" i="9" l="1"/>
  <c r="R31" i="9" l="1"/>
  <c r="R32" i="9" l="1"/>
  <c r="R33" i="9" l="1"/>
  <c r="R34" i="9" l="1"/>
  <c r="R35" i="9" l="1"/>
  <c r="R36" i="9" l="1"/>
  <c r="R37" i="9" l="1"/>
  <c r="R38" i="9" l="1"/>
  <c r="R39" i="9" l="1"/>
  <c r="R40" i="9" l="1"/>
  <c r="R41" i="9" l="1"/>
  <c r="R44" i="9" l="1"/>
  <c r="R42" i="9"/>
  <c r="R43" i="9"/>
  <c r="R45" i="9" l="1"/>
  <c r="R21" i="25" l="1"/>
  <c r="R21" i="24"/>
  <c r="R21" i="28" l="1"/>
  <c r="R21" i="27"/>
</calcChain>
</file>

<file path=xl/sharedStrings.xml><?xml version="1.0" encoding="utf-8"?>
<sst xmlns="http://schemas.openxmlformats.org/spreadsheetml/2006/main" count="9997" uniqueCount="1158">
  <si>
    <t xml:space="preserve">Сезон : </t>
  </si>
  <si>
    <t xml:space="preserve">   1-я неделя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</si>
  <si>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</si>
  <si>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</si>
  <si>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</si>
  <si>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</si>
  <si>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</si>
  <si>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</si>
  <si>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</si>
  <si>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Пром.пр.</t>
  </si>
  <si>
    <t>Хлеб пшеничный</t>
  </si>
  <si>
    <t>Норма по СанПин</t>
  </si>
  <si>
    <t>День</t>
  </si>
  <si>
    <t>Чай с сахаром</t>
  </si>
  <si>
    <t xml:space="preserve">Какао с молоком </t>
  </si>
  <si>
    <t>Литература: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</si>
  <si>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</si>
  <si>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</si>
  <si>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</si>
  <si>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</si>
  <si>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</si>
  <si>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</si>
  <si>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</si>
  <si>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</si>
  <si>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</si>
  <si>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</si>
  <si>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</si>
  <si>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</si>
  <si>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</si>
  <si>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</si>
  <si>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</si>
  <si>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</si>
  <si>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</si>
  <si>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</si>
  <si>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</si>
  <si>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</si>
  <si>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</si>
  <si>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нормы</t>
  </si>
  <si>
    <t>граммах</t>
  </si>
  <si>
    <t>день</t>
  </si>
  <si>
    <t>%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</si>
  <si>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</si>
  <si>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</si>
  <si>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</si>
  <si>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</si>
  <si>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</si>
  <si>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</si>
  <si>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</si>
  <si>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</si>
  <si>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</si>
  <si>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</si>
  <si>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</si>
  <si>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</si>
  <si>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дрожжи хлебопекарные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</si>
  <si>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</si>
  <si>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</si>
  <si>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</si>
  <si>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</si>
  <si>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</si>
  <si>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</si>
  <si>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 xml:space="preserve">молоко </t>
  </si>
  <si>
    <t xml:space="preserve">                     норма закладки продуктов в гр на 1 порцию</t>
  </si>
  <si>
    <t>1-п/г.</t>
  </si>
  <si>
    <t>кабачек</t>
  </si>
  <si>
    <t xml:space="preserve">творог </t>
  </si>
  <si>
    <t>печень</t>
  </si>
  <si>
    <t xml:space="preserve">макароны </t>
  </si>
  <si>
    <t xml:space="preserve">сметана </t>
  </si>
  <si>
    <t>морковь</t>
  </si>
  <si>
    <t>горох</t>
  </si>
  <si>
    <t>фрукты</t>
  </si>
  <si>
    <t>манка</t>
  </si>
  <si>
    <t>овсянка</t>
  </si>
  <si>
    <t>перловка</t>
  </si>
  <si>
    <t>свекла</t>
  </si>
  <si>
    <t>пшено</t>
  </si>
  <si>
    <t>пшеничка</t>
  </si>
  <si>
    <t xml:space="preserve">дрожжи </t>
  </si>
  <si>
    <t>хлеб пш.</t>
  </si>
  <si>
    <t>мука пш.</t>
  </si>
  <si>
    <t>молоко</t>
  </si>
  <si>
    <t>вода</t>
  </si>
  <si>
    <t>м/сливочное</t>
  </si>
  <si>
    <t xml:space="preserve">соль </t>
  </si>
  <si>
    <t>л/лист</t>
  </si>
  <si>
    <t>говядина</t>
  </si>
  <si>
    <t>смесь сух-в</t>
  </si>
  <si>
    <t>лук репчатый</t>
  </si>
  <si>
    <t>сахар песок</t>
  </si>
  <si>
    <t>м/растительное</t>
  </si>
  <si>
    <t>чай с сахаром</t>
  </si>
  <si>
    <t>творог</t>
  </si>
  <si>
    <t xml:space="preserve">чай </t>
  </si>
  <si>
    <t>сметана</t>
  </si>
  <si>
    <t xml:space="preserve">морковь       </t>
  </si>
  <si>
    <t>соус</t>
  </si>
  <si>
    <t>томат пюре</t>
  </si>
  <si>
    <t>крупа рисовая</t>
  </si>
  <si>
    <t>сухарь панирован.</t>
  </si>
  <si>
    <t>капуста б/кач</t>
  </si>
  <si>
    <t>сырьё</t>
  </si>
  <si>
    <t xml:space="preserve">брутто </t>
  </si>
  <si>
    <t>нетто</t>
  </si>
  <si>
    <t>филе</t>
  </si>
  <si>
    <t>сухофрукты</t>
  </si>
  <si>
    <t>макароны</t>
  </si>
  <si>
    <t xml:space="preserve">Итого за день по СанПиН  </t>
  </si>
  <si>
    <t>Кофейный напиток</t>
  </si>
  <si>
    <t>по</t>
  </si>
  <si>
    <t>лук репч.</t>
  </si>
  <si>
    <t>Ответственный за разработку меню инженер-технолог       ___________________________________________</t>
  </si>
  <si>
    <t>/Ткаченко А.Н./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</si>
  <si>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</si>
  <si>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</si>
  <si>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</si>
  <si>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</si>
  <si>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</si>
  <si>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</si>
  <si>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t>СанПиН  2.3 /2.4. 3590 - 20</t>
  </si>
  <si>
    <t>1-й день</t>
  </si>
  <si>
    <t xml:space="preserve">   чай с сахаром</t>
  </si>
  <si>
    <t>минтай б/г</t>
  </si>
  <si>
    <t>Сок фруктовый (яблочный)</t>
  </si>
  <si>
    <t xml:space="preserve">О Б Е Д </t>
  </si>
  <si>
    <t>Какао с молоком</t>
  </si>
  <si>
    <t>капуста свеж.</t>
  </si>
  <si>
    <t xml:space="preserve">огурец солёный </t>
  </si>
  <si>
    <t>огурец свежий</t>
  </si>
  <si>
    <t>капуста квашен.</t>
  </si>
  <si>
    <t>помидор св.</t>
  </si>
  <si>
    <t>зелень св.</t>
  </si>
  <si>
    <t>яйцо в гр.</t>
  </si>
  <si>
    <t xml:space="preserve">сок </t>
  </si>
  <si>
    <t>хлеб пшен.</t>
  </si>
  <si>
    <t>хлеб ржан.</t>
  </si>
  <si>
    <t>всего овощей</t>
  </si>
  <si>
    <t>лим/кислота</t>
  </si>
  <si>
    <t>кофейный нап.</t>
  </si>
  <si>
    <t>какао порошок</t>
  </si>
  <si>
    <t>кисломолочка</t>
  </si>
  <si>
    <t>кондитерка</t>
  </si>
  <si>
    <t>капуста св.</t>
  </si>
  <si>
    <t>2 - я   неделя</t>
  </si>
  <si>
    <t>1 - я   неделя</t>
  </si>
  <si>
    <t>яйца шт./ гр.</t>
  </si>
  <si>
    <t>крахмал</t>
  </si>
  <si>
    <t>сыр костромской</t>
  </si>
  <si>
    <t>Шницель рыбный</t>
  </si>
  <si>
    <t xml:space="preserve"> зелень</t>
  </si>
  <si>
    <t>Жаркое по - дормашнему</t>
  </si>
  <si>
    <t>свинина</t>
  </si>
  <si>
    <t xml:space="preserve">    Суп из овощей </t>
  </si>
  <si>
    <t xml:space="preserve">Суп из овощей </t>
  </si>
  <si>
    <t>горошек консерв</t>
  </si>
  <si>
    <t xml:space="preserve"> "УТВЕРЖДАЮ"</t>
  </si>
  <si>
    <t xml:space="preserve">   Директор ООО  "Торговый дом Кубань"</t>
  </si>
  <si>
    <t>З А В Т Р А К</t>
  </si>
  <si>
    <t>ячневая</t>
  </si>
  <si>
    <t>Компот из смеси сухофруктов</t>
  </si>
  <si>
    <t>лук репчат.</t>
  </si>
  <si>
    <t>лавр./лист</t>
  </si>
  <si>
    <t>яйца шт./гр.</t>
  </si>
  <si>
    <t>мука пшен.</t>
  </si>
  <si>
    <t>лавр. / лист</t>
  </si>
  <si>
    <t>итого Специи</t>
  </si>
  <si>
    <t xml:space="preserve">Компот из смеси </t>
  </si>
  <si>
    <t xml:space="preserve">лук репчат.      </t>
  </si>
  <si>
    <t>горошек зелёный</t>
  </si>
  <si>
    <t xml:space="preserve">картофель  </t>
  </si>
  <si>
    <t xml:space="preserve">лук репчат.        </t>
  </si>
  <si>
    <t xml:space="preserve">картофель    </t>
  </si>
  <si>
    <t>яйцо шт. / гр.</t>
  </si>
  <si>
    <t>А.Л.Жваков</t>
  </si>
  <si>
    <t xml:space="preserve">                            ДЕСЯТИДНЕВНОЕ МЕНЮ ПРИГОТОВЛЯЕМЫХ БЛЮД </t>
  </si>
  <si>
    <t xml:space="preserve">                             ДЛЯ  УЧАЩИХСЯ    В   ОБЩЕОБРАЗОВАТЕЛЬНОМ   УЧРЕЖДЕНИЕ</t>
  </si>
  <si>
    <t>меню разработано согласно</t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</si>
  <si>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</si>
  <si>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</si>
  <si>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</si>
  <si>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</si>
  <si>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</si>
  <si>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</si>
  <si>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</si>
  <si>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</si>
  <si>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</si>
  <si>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</si>
  <si>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</si>
  <si>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</si>
  <si>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ценность</t>
  </si>
  <si>
    <t>Тех.Карты</t>
  </si>
  <si>
    <t>неделя</t>
  </si>
  <si>
    <t>1 -я</t>
  </si>
  <si>
    <t>1 -й</t>
  </si>
  <si>
    <t>итого за обед</t>
  </si>
  <si>
    <t>2 -й</t>
  </si>
  <si>
    <t>3 -й</t>
  </si>
  <si>
    <t>4 -й</t>
  </si>
  <si>
    <t>5 -й</t>
  </si>
  <si>
    <t>6 -й</t>
  </si>
  <si>
    <t>7 -й</t>
  </si>
  <si>
    <t>8 -й</t>
  </si>
  <si>
    <t>Отклонение от</t>
  </si>
  <si>
    <t>в %</t>
  </si>
  <si>
    <t>( + / - )</t>
  </si>
  <si>
    <t xml:space="preserve">                            ДЛЯ  УЧАЩИХСЯ  В ОБЩЕОБРАЗОВАТЕЛЬНОМ УЧРЕЖДЕНИЕ</t>
  </si>
  <si>
    <t>итого за завтрак</t>
  </si>
  <si>
    <t>З А В Т Р А К И   И  О Б Е Д Ы</t>
  </si>
  <si>
    <t xml:space="preserve">Россия Краснодарский край </t>
  </si>
  <si>
    <t>продукции</t>
  </si>
  <si>
    <t>п/п</t>
  </si>
  <si>
    <t>пищевой продукции</t>
  </si>
  <si>
    <t>г (нетто)</t>
  </si>
  <si>
    <t xml:space="preserve">хлеб ржаной </t>
  </si>
  <si>
    <t>фрукты  свежие</t>
  </si>
  <si>
    <t>молоко (м. д. ж. 2,5% 3,2%)</t>
  </si>
  <si>
    <t>кисломолоч.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</si>
  <si>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</si>
  <si>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</si>
  <si>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</si>
  <si>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</si>
  <si>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</si>
  <si>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 xml:space="preserve">     г,  на одного человека</t>
  </si>
  <si>
    <t>среднем</t>
  </si>
  <si>
    <t>Рекомендации по корректировке  меню :</t>
  </si>
  <si>
    <t>Подпись  медицинского работника и дата:</t>
  </si>
  <si>
    <t>Подпись  руководителя образовательной (оздоровительной) организации, организации по уходу и присмотру и дата ознокомления: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</si>
  <si>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</si>
  <si>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рекомендациями медицинского работника:</t>
  </si>
  <si>
    <t xml:space="preserve">масло порциями </t>
  </si>
  <si>
    <t>бедро птицы</t>
  </si>
  <si>
    <t xml:space="preserve"> сухофруктов</t>
  </si>
  <si>
    <t xml:space="preserve">               10 - ТИДНЕВНАЯ  М Е Н Ю  -  Р А С К Л А Д К А    ДЛЯ ПИТАНИЯ ДЕТЕЙ  ШКОЛЬНЫХ </t>
  </si>
  <si>
    <t xml:space="preserve">   1 - я неделя</t>
  </si>
  <si>
    <t xml:space="preserve">                                            Россия   Краснодарский край </t>
  </si>
  <si>
    <t>П О Л Д Н И К</t>
  </si>
  <si>
    <t>Кефир  (м. д. ж. 2,5% )</t>
  </si>
  <si>
    <t>яблоко</t>
  </si>
  <si>
    <t>Кофейный напиток с молоком</t>
  </si>
  <si>
    <t>с молоком</t>
  </si>
  <si>
    <t>Мясо духовое</t>
  </si>
  <si>
    <t xml:space="preserve">                             ШКОЛЬНЫХ   З А В Т Р А К О В    -    О Б Е Д  О В    И    П О Л Д Н И К О В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</si>
  <si>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>трёхразовый      с               по</t>
    </r>
  </si>
  <si>
    <r>
      <t xml:space="preserve">               Фактически выдано продуктов в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  <r>
      <rPr>
        <sz val="9"/>
        <rFont val="Arial Cyr"/>
        <family val="2"/>
        <charset val="204"/>
      </rPr>
      <t>дням в качестве горячих</t>
    </r>
  </si>
  <si>
    <t>итого за полдник</t>
  </si>
  <si>
    <t>ВСЕГО: за  завтрак  -   обед - полдник</t>
  </si>
  <si>
    <t xml:space="preserve">                                                  З А В Т Р А К О В  -  О Б Е Д О В   - П О Л Д Н И К О В</t>
  </si>
  <si>
    <t xml:space="preserve">                                       10 - ТИДНЕВНОЕ  МЕНЮ ПРИГОТОВЛЯЕМЫХ БЛЮД ШКОЛЬНЫХ    </t>
  </si>
  <si>
    <t>50 / 50</t>
  </si>
  <si>
    <t>Бутерброд с сыром</t>
  </si>
  <si>
    <t>крупа перловая</t>
  </si>
  <si>
    <t>сухарь пан</t>
  </si>
  <si>
    <r>
      <t xml:space="preserve"> </t>
    </r>
    <r>
      <rPr>
        <b/>
        <sz val="9"/>
        <rFont val="Arial Cyr"/>
        <charset val="204"/>
      </rPr>
      <t xml:space="preserve"> З А В Т Р А К  О В    25 %     О  Б Е Д  О В   35 %    П О Л Д Н И К О В  10%   (всего  70 % )</t>
    </r>
  </si>
  <si>
    <t>птица</t>
  </si>
  <si>
    <t>бедро</t>
  </si>
  <si>
    <t>говяд</t>
  </si>
  <si>
    <r>
      <t xml:space="preserve"> </t>
    </r>
    <r>
      <rPr>
        <b/>
        <sz val="9"/>
        <rFont val="Arial Cyr"/>
        <charset val="204"/>
      </rPr>
      <t xml:space="preserve"> З А В Т Р А К  О В    25 %    </t>
    </r>
  </si>
  <si>
    <r>
      <t xml:space="preserve"> </t>
    </r>
    <r>
      <rPr>
        <b/>
        <sz val="9"/>
        <rFont val="Arial Cyr"/>
        <charset val="204"/>
      </rPr>
      <t xml:space="preserve">     О  Б Е Д  О В   35 %    </t>
    </r>
  </si>
  <si>
    <r>
      <t xml:space="preserve"> </t>
    </r>
    <r>
      <rPr>
        <b/>
        <sz val="9"/>
        <rFont val="Arial Cyr"/>
        <charset val="204"/>
      </rPr>
      <t xml:space="preserve"> З А В Т Р А К  О В    25 %     О  Б Е Д  О В   35 %    </t>
    </r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</si>
  <si>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>двухразовый      с               по</t>
    </r>
  </si>
  <si>
    <t>масло порциями</t>
  </si>
  <si>
    <t>м/сливоч</t>
  </si>
  <si>
    <t xml:space="preserve">  3 - й   день</t>
  </si>
  <si>
    <t xml:space="preserve">  5 - й   день</t>
  </si>
  <si>
    <t>6- й   день</t>
  </si>
  <si>
    <t>Компот из смеси  сухофруктов</t>
  </si>
  <si>
    <t>лимон /кислота</t>
  </si>
  <si>
    <t>какао-порош</t>
  </si>
  <si>
    <t>Жаркое по - домашнему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</si>
  <si>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>одноразовый      с               по</t>
    </r>
  </si>
  <si>
    <t xml:space="preserve">      О  Б Е Д  О В   35 %    И  П О Л Д Н И К О В  10 %</t>
  </si>
  <si>
    <t>режим питания: двухразовый      с               по</t>
  </si>
  <si>
    <t xml:space="preserve">           П О Л Д Н И К О В           10 %    </t>
  </si>
  <si>
    <t>Биточек рисовый</t>
  </si>
  <si>
    <t>крупа манная</t>
  </si>
  <si>
    <t>яблоко св.</t>
  </si>
  <si>
    <t>кукуруза конс</t>
  </si>
  <si>
    <t>м/сливочн</t>
  </si>
  <si>
    <t xml:space="preserve">морковь </t>
  </si>
  <si>
    <t>П О Л Д Н И К И</t>
  </si>
  <si>
    <t xml:space="preserve"> О Б Е Д Ы  И  П О Л Д Н И К И</t>
  </si>
  <si>
    <t>ЗАВТРАКИ  -  ОБЕДЫ  И  ПОЛДНИКИ</t>
  </si>
  <si>
    <t xml:space="preserve">З А В Т Р А К И   </t>
  </si>
  <si>
    <t>О Б Е Д Ы</t>
  </si>
  <si>
    <t xml:space="preserve">                    1 - я неделя</t>
  </si>
  <si>
    <t>ЕДИНОЕ</t>
  </si>
  <si>
    <t xml:space="preserve">ВСЕГО: за  ОБЕД   И ПОЛДНИК </t>
  </si>
  <si>
    <t>ВСЕГО: за  ЗАВТРАК - ОБЕД</t>
  </si>
  <si>
    <t>отклонение</t>
  </si>
  <si>
    <t xml:space="preserve">  1 -я - 2-я неделя</t>
  </si>
  <si>
    <t xml:space="preserve">                    2 - я неделя</t>
  </si>
  <si>
    <t>ТТК</t>
  </si>
  <si>
    <t>2 -я</t>
  </si>
  <si>
    <t>СЫРЬЕ</t>
  </si>
  <si>
    <t>Фрукты свежие (банан)</t>
  </si>
  <si>
    <t>Сок фруктовый (персиковый)</t>
  </si>
  <si>
    <t>Фрукты  свежие (апельсин)</t>
  </si>
  <si>
    <t>апельсин</t>
  </si>
  <si>
    <t>лимон</t>
  </si>
  <si>
    <t>Сок фруктовый (абрикосовый)</t>
  </si>
  <si>
    <t>Кофейный напиток с</t>
  </si>
  <si>
    <t>молоком</t>
  </si>
  <si>
    <t xml:space="preserve">                      К       ДЕСЯТИДНЕВНОМУ  МЕНЮ ПРИГОТОВЛЯЕМЫХ БЛЮД </t>
  </si>
  <si>
    <t xml:space="preserve">              ШКОЛЬНЫХ   З А В Т Р А К О В    -    О Б Е Д  О В    И    П О Л Д Н И К О В</t>
  </si>
  <si>
    <t>ПРИЛОЖЕНИЕ К МЕНЮ</t>
  </si>
  <si>
    <t xml:space="preserve">  Витамины  ( мг./сут. )</t>
  </si>
  <si>
    <t>Минерал. в-ва (мг)</t>
  </si>
  <si>
    <t xml:space="preserve">р-р </t>
  </si>
  <si>
    <t>С</t>
  </si>
  <si>
    <t>В1</t>
  </si>
  <si>
    <t>В2</t>
  </si>
  <si>
    <t>A</t>
  </si>
  <si>
    <t>Ca</t>
  </si>
  <si>
    <t>P</t>
  </si>
  <si>
    <t>Mg</t>
  </si>
  <si>
    <t>Fe</t>
  </si>
  <si>
    <t>г.изд.</t>
  </si>
  <si>
    <t>кальций</t>
  </si>
  <si>
    <t>фосфор</t>
  </si>
  <si>
    <t>магний</t>
  </si>
  <si>
    <t>железо</t>
  </si>
  <si>
    <t xml:space="preserve">  ВСЕГО: за  завтрак  -   обед - полдник</t>
  </si>
  <si>
    <t>12- 18 л</t>
  </si>
  <si>
    <t xml:space="preserve">    ВСЕГО: за  завтрак  -   обед - полдник</t>
  </si>
  <si>
    <t>завтрак-обед-полдник</t>
  </si>
  <si>
    <t>№ сб.</t>
  </si>
  <si>
    <t>отклонение от нормы</t>
  </si>
  <si>
    <t>год. изд.</t>
  </si>
  <si>
    <t>Сб. р-р /</t>
  </si>
  <si>
    <t>ДЛЯ  УЧАЩИХСЯ  В ОБЩЕОБРАЗОВАТЕЛЬНОМ УЧРЕЖДЕНИЕ</t>
  </si>
  <si>
    <t xml:space="preserve"> 1   -   2-я   неделя</t>
  </si>
  <si>
    <t>ТК</t>
  </si>
  <si>
    <t>яйца шт/гр.</t>
  </si>
  <si>
    <t>0,025шт.</t>
  </si>
  <si>
    <t xml:space="preserve">№ </t>
  </si>
  <si>
    <t>(консервированный)</t>
  </si>
  <si>
    <t>Горошек зелёный (консервированный)</t>
  </si>
  <si>
    <t>Икра морковная</t>
  </si>
  <si>
    <t>54-12з/22</t>
  </si>
  <si>
    <t>саха -песок</t>
  </si>
  <si>
    <t>кислота лимон</t>
  </si>
  <si>
    <t>Икра свекольная</t>
  </si>
  <si>
    <t>Икра секольная</t>
  </si>
  <si>
    <t xml:space="preserve"> веществава (мг)</t>
  </si>
  <si>
    <t xml:space="preserve">Минеральные </t>
  </si>
  <si>
    <t>Д Е Н Ь   1 - й</t>
  </si>
  <si>
    <t xml:space="preserve">  2 - я неделя</t>
  </si>
  <si>
    <t>Д Е Н Ь  2 - й</t>
  </si>
  <si>
    <t>Д Е Н Ь   3 - й</t>
  </si>
  <si>
    <t>З А В Т Р А К О В  -  О Б Е Д О В   - П О Л Д Н И К О В</t>
  </si>
  <si>
    <t>54-20з/22</t>
  </si>
  <si>
    <t>54-15з/22</t>
  </si>
  <si>
    <t>сыр твёрдых сортов в нарезке</t>
  </si>
  <si>
    <t>54-1з/22</t>
  </si>
  <si>
    <t xml:space="preserve">сыр твёрдых </t>
  </si>
  <si>
    <t>сортов в нарезке</t>
  </si>
  <si>
    <t>сыр полутвёрдый</t>
  </si>
  <si>
    <t>54-2гн/22</t>
  </si>
  <si>
    <t>54-1хн/22</t>
  </si>
  <si>
    <t>репа</t>
  </si>
  <si>
    <t>горошек конс</t>
  </si>
  <si>
    <t xml:space="preserve"> дней</t>
  </si>
  <si>
    <t xml:space="preserve">норма </t>
  </si>
  <si>
    <t>СанПиН</t>
  </si>
  <si>
    <t>суточная</t>
  </si>
  <si>
    <t>ИТОГО ЗА ЗАВТРАК</t>
  </si>
  <si>
    <t>ИТОГО ЗА ОБЕД</t>
  </si>
  <si>
    <t>ИТОГО ЗА ПОЛДНИК</t>
  </si>
  <si>
    <r>
      <t xml:space="preserve">Компановка сырья по БРУТТО (продукт без очистки ):,     </t>
    </r>
    <r>
      <rPr>
        <sz val="11"/>
        <color rgb="FFC00000"/>
        <rFont val="Calibri"/>
        <family val="2"/>
        <charset val="204"/>
      </rPr>
      <t>НЕТТО</t>
    </r>
    <r>
      <rPr>
        <sz val="11"/>
        <color rgb="FF000000"/>
        <rFont val="Calibri"/>
        <family val="2"/>
        <charset val="204"/>
      </rPr>
      <t xml:space="preserve"> ( продукт после очистки)</t>
    </r>
  </si>
  <si>
    <t xml:space="preserve">       З А В Т Р А К</t>
  </si>
  <si>
    <t xml:space="preserve">         О Б Е Д</t>
  </si>
  <si>
    <t xml:space="preserve">     П О Л Д Н И К </t>
  </si>
  <si>
    <t xml:space="preserve">   ЗАВТРАК - ОБЕД</t>
  </si>
  <si>
    <t xml:space="preserve">   ОБЕД - ПОЛДНИК</t>
  </si>
  <si>
    <t>зелень сушёная</t>
  </si>
  <si>
    <t xml:space="preserve">   ЗАВТРАК -  ОБЕД</t>
  </si>
  <si>
    <t>ОБЕД - ПОЛДНИК</t>
  </si>
  <si>
    <t>ИТОГО ОБЩИЙ  РАСХОД  СЫРЬЯ</t>
  </si>
  <si>
    <t xml:space="preserve"> ЗАВТРАК -ОБЕД- ПОЛДНИК</t>
  </si>
  <si>
    <t>ИТОГО крупа</t>
  </si>
  <si>
    <t>ФРУКТЫ</t>
  </si>
  <si>
    <t>ЯБЛОКО</t>
  </si>
  <si>
    <t>БАНАН</t>
  </si>
  <si>
    <t>АПЕЛЬСИН</t>
  </si>
  <si>
    <t>ЛИМОН</t>
  </si>
  <si>
    <t>ИТОГО  ФРУКТЫ</t>
  </si>
  <si>
    <t>ИТОГО  мяса</t>
  </si>
  <si>
    <t>ИТОГО  птица</t>
  </si>
  <si>
    <t>ИТОГО круп</t>
  </si>
  <si>
    <t>ГОВЯДИНА</t>
  </si>
  <si>
    <t>СВИНИНА</t>
  </si>
  <si>
    <t>ИТОГО МЯСО</t>
  </si>
  <si>
    <t>ИТОГО ПТИЦА</t>
  </si>
  <si>
    <t>Хлеб ржаной</t>
  </si>
  <si>
    <t>СУХОФРУКТЫ смесь</t>
  </si>
  <si>
    <t>сухофр/яблоки</t>
  </si>
  <si>
    <t>изюм</t>
  </si>
  <si>
    <t>ИТОГО  сухофрукт</t>
  </si>
  <si>
    <t>редька</t>
  </si>
  <si>
    <t>помидор солён.</t>
  </si>
  <si>
    <t>репка</t>
  </si>
  <si>
    <t xml:space="preserve"> горошек конс.</t>
  </si>
  <si>
    <t>КРУПЫ</t>
  </si>
  <si>
    <t xml:space="preserve"> ячневая</t>
  </si>
  <si>
    <t>рисовая</t>
  </si>
  <si>
    <t xml:space="preserve"> ПТИЦА</t>
  </si>
  <si>
    <t xml:space="preserve">соотношения яйца в скорлупе средняя масса брутто 46 гр. потери на скорлупу 9,1%, и стёк 3,4%; итого потери 12,5 % </t>
  </si>
  <si>
    <t>чистый вес яйца к массе нетто без скорлупы 40 гр.</t>
  </si>
  <si>
    <t>яйцо в граммах</t>
  </si>
  <si>
    <t>чай.чёрный</t>
  </si>
  <si>
    <t>соль пищ. йодир.</t>
  </si>
  <si>
    <t>Крахмал карт.</t>
  </si>
  <si>
    <t xml:space="preserve">сыр </t>
  </si>
  <si>
    <t>специи зелень сушёная</t>
  </si>
  <si>
    <t>2-й день</t>
  </si>
  <si>
    <t>3-й день</t>
  </si>
  <si>
    <t>230/21</t>
  </si>
  <si>
    <t>Сб. р-р.</t>
  </si>
  <si>
    <t xml:space="preserve"> № /год. изд.</t>
  </si>
  <si>
    <t>70 / 17</t>
  </si>
  <si>
    <t>347/21</t>
  </si>
  <si>
    <t>специи (зелень сушёная)</t>
  </si>
  <si>
    <t>236/21</t>
  </si>
  <si>
    <t xml:space="preserve">Каша рисовая молочная </t>
  </si>
  <si>
    <t>жидкая</t>
  </si>
  <si>
    <t>ваниль</t>
  </si>
  <si>
    <t>223/17</t>
  </si>
  <si>
    <t>501/21</t>
  </si>
  <si>
    <t>150 / 21</t>
  </si>
  <si>
    <t>136/17</t>
  </si>
  <si>
    <t>ккал</t>
  </si>
  <si>
    <t>2023 -___г.г.</t>
  </si>
  <si>
    <t>2023 г.</t>
  </si>
  <si>
    <t>ТК  /  ТТК</t>
  </si>
  <si>
    <t xml:space="preserve"> ПЕРИОД:     ЗИМА - ВЕСНА</t>
  </si>
  <si>
    <t xml:space="preserve">                                    отклонение от нормы  + / -  % </t>
  </si>
  <si>
    <t xml:space="preserve">     10 - ТИДНЕВНОЕ  МЕНЮ  ПРИГОТОВЛЯЕМЫХ  БЛЮД ШКОЛЬНЫХ    З А В Т Р А К О В - О Б Е Д О В - П О Л Д Н И К О В</t>
  </si>
  <si>
    <t>З И М А  -  В Е С Н А   2023 - ___ г.г.</t>
  </si>
  <si>
    <t xml:space="preserve">  Суточная потребность   по СанПиН  </t>
  </si>
  <si>
    <t>отклонение от нормы    (  +  / -  )    %</t>
  </si>
  <si>
    <t>Печень по-строгановски</t>
  </si>
  <si>
    <t>Сборник рецептур блюд и типовых меню для организации питания детей</t>
  </si>
  <si>
    <t xml:space="preserve">образовательных организациях и организациях отдыха детей и их оздоровления   (от 7 до 18 лет) </t>
  </si>
  <si>
    <t xml:space="preserve"> ФБУН "НИИ" Роспотребнадзора И.И.Новикова разработчик (протокол №3 от 19.05.2022 г.)</t>
  </si>
  <si>
    <t>Единый сборник технологических нормативов, рецептур блюд и кулинарных изделий</t>
  </si>
  <si>
    <t xml:space="preserve"> / сост.А.Я.Перевалов.  Н.В.Тапешкина.-Изд-е 4-е доп.и испр..-Пермь, 2021.-410с.</t>
  </si>
  <si>
    <t>82 /21</t>
  </si>
  <si>
    <t>82 / 21</t>
  </si>
  <si>
    <t>236 / 21</t>
  </si>
  <si>
    <t>54-1з /22г</t>
  </si>
  <si>
    <t>Плоды свежие (яблоко)</t>
  </si>
  <si>
    <t>494 / 21</t>
  </si>
  <si>
    <t>соки, напитки фруктовые.</t>
  </si>
  <si>
    <t>239/ 17</t>
  </si>
  <si>
    <t>мука пш. в/с</t>
  </si>
  <si>
    <t>томат -пюре</t>
  </si>
  <si>
    <t>239/17</t>
  </si>
  <si>
    <t>икра кабачк конс</t>
  </si>
  <si>
    <t>Рагу с птицей</t>
  </si>
  <si>
    <t>томатное пюре</t>
  </si>
  <si>
    <t>лим./кислота</t>
  </si>
  <si>
    <t>шиповник</t>
  </si>
  <si>
    <t>54-23гн/22</t>
  </si>
  <si>
    <t>горошек зел.</t>
  </si>
  <si>
    <t>235/17</t>
  </si>
  <si>
    <t>501/ 21</t>
  </si>
  <si>
    <t>Картофель запечённый в</t>
  </si>
  <si>
    <t>сметанном соусе</t>
  </si>
  <si>
    <t>181/21</t>
  </si>
  <si>
    <t>136/ 17</t>
  </si>
  <si>
    <t xml:space="preserve">натуральный </t>
  </si>
  <si>
    <t xml:space="preserve">Шницель рыбный натуральный </t>
  </si>
  <si>
    <t>181 / 21</t>
  </si>
  <si>
    <t>Икра кабачковая (пром. производства)</t>
  </si>
  <si>
    <r>
      <rPr>
        <sz val="7"/>
        <rFont val="Arial Cyr"/>
        <charset val="204"/>
      </rPr>
      <t>Кондитерские изд</t>
    </r>
    <r>
      <rPr>
        <sz val="8"/>
        <rFont val="Arial Cyr"/>
        <family val="2"/>
        <charset val="204"/>
      </rPr>
      <t>. (Печенье )</t>
    </r>
  </si>
  <si>
    <t>150/21</t>
  </si>
  <si>
    <t>Икра кабачковая</t>
  </si>
  <si>
    <t>(промышленного производства</t>
  </si>
  <si>
    <t>(пром. Производства )</t>
  </si>
  <si>
    <t>Сок (абрикосовый)</t>
  </si>
  <si>
    <t xml:space="preserve">Тефтели рыбные </t>
  </si>
  <si>
    <t xml:space="preserve">Плов </t>
  </si>
  <si>
    <t>265 / 17</t>
  </si>
  <si>
    <t>лавр/лист</t>
  </si>
  <si>
    <t>и витаминами</t>
  </si>
  <si>
    <t>54-3гн/22</t>
  </si>
  <si>
    <t>чай с лимоном и сахаром</t>
  </si>
  <si>
    <r>
      <t xml:space="preserve">Кондитерские изделия </t>
    </r>
    <r>
      <rPr>
        <sz val="8"/>
        <rFont val="Arial Cyr"/>
        <family val="2"/>
        <charset val="204"/>
      </rPr>
      <t>( Печенье )</t>
    </r>
  </si>
  <si>
    <t>Каша манная молочная жидкая</t>
  </si>
  <si>
    <t xml:space="preserve">Каша манная молочная </t>
  </si>
  <si>
    <t xml:space="preserve">Печенье </t>
  </si>
  <si>
    <r>
      <t>Кондитерские изд</t>
    </r>
    <r>
      <rPr>
        <b/>
        <sz val="9"/>
        <rFont val="Arial Cyr"/>
        <family val="2"/>
        <charset val="204"/>
      </rPr>
      <t>елия</t>
    </r>
  </si>
  <si>
    <t>494 /21</t>
  </si>
  <si>
    <t>Компот из плодов или</t>
  </si>
  <si>
    <t>ягод сушёных</t>
  </si>
  <si>
    <t xml:space="preserve"> ягод сушеных</t>
  </si>
  <si>
    <t>яблоки сушёные</t>
  </si>
  <si>
    <t xml:space="preserve">Компот из плодов или ягод сушёных </t>
  </si>
  <si>
    <t>Овощи натуральные</t>
  </si>
  <si>
    <t>Каша  рисовая молочная жидкая</t>
  </si>
  <si>
    <t xml:space="preserve"> жидкая</t>
  </si>
  <si>
    <t>джем абрикосовый</t>
  </si>
  <si>
    <t xml:space="preserve">  Бигус</t>
  </si>
  <si>
    <t>329/21</t>
  </si>
  <si>
    <t>джем абрикос</t>
  </si>
  <si>
    <t xml:space="preserve">  /  Бигус</t>
  </si>
  <si>
    <t>210 / 17</t>
  </si>
  <si>
    <t>Чай с молоком и сахаром</t>
  </si>
  <si>
    <t>259/17</t>
  </si>
  <si>
    <t>соус: сметана</t>
  </si>
  <si>
    <t>соус:</t>
  </si>
  <si>
    <t xml:space="preserve">    Тефтели рыбные </t>
  </si>
  <si>
    <t xml:space="preserve"> / овощи припущенные</t>
  </si>
  <si>
    <t>смесь сухофруктов</t>
  </si>
  <si>
    <t>Компот из смеси</t>
  </si>
  <si>
    <t>сухофруктов</t>
  </si>
  <si>
    <t>495 /21</t>
  </si>
  <si>
    <t>495 / 21</t>
  </si>
  <si>
    <t>501 / 21</t>
  </si>
  <si>
    <t>501 /21</t>
  </si>
  <si>
    <t>Тефтели рыбные</t>
  </si>
  <si>
    <t>223 /17</t>
  </si>
  <si>
    <t>Плоды  свежие (апельсин )</t>
  </si>
  <si>
    <t>ЗИМА - ВЕСНА    2023 -  __  г.г.</t>
  </si>
  <si>
    <t xml:space="preserve"> З А В Т Р А К О В   -   О Б Е Д О В  -  П О Л Д Н И К О В</t>
  </si>
  <si>
    <t>Суп картофельный</t>
  </si>
  <si>
    <t>113 /21</t>
  </si>
  <si>
    <t>корень петрушки</t>
  </si>
  <si>
    <t>вода питьевая</t>
  </si>
  <si>
    <t>с бобовыми</t>
  </si>
  <si>
    <t>солёные  (огурец )</t>
  </si>
  <si>
    <t>373/21</t>
  </si>
  <si>
    <t>Котлеты "Нежные"</t>
  </si>
  <si>
    <t>сухарь панир.</t>
  </si>
  <si>
    <t>яйца шт./гр</t>
  </si>
  <si>
    <t>м/растительное для пассер.</t>
  </si>
  <si>
    <t>м/растительное для/против</t>
  </si>
  <si>
    <t>чеснок</t>
  </si>
  <si>
    <t xml:space="preserve">Рагу из овощей </t>
  </si>
  <si>
    <t>соль йодированная</t>
  </si>
  <si>
    <t>соус №402</t>
  </si>
  <si>
    <t>Суп картофельный с бобовыми</t>
  </si>
  <si>
    <t>КОРЕНЬ ПЕТРУШКА</t>
  </si>
  <si>
    <t>ЧЕСНОК СВ.</t>
  </si>
  <si>
    <t>сметанном</t>
  </si>
  <si>
    <t>359 /21</t>
  </si>
  <si>
    <t>Печень, тушённая в соусе</t>
  </si>
  <si>
    <t>392/21</t>
  </si>
  <si>
    <t xml:space="preserve"> и овощи отварные</t>
  </si>
  <si>
    <t xml:space="preserve">Картофель отварной </t>
  </si>
  <si>
    <t>465 / 21</t>
  </si>
  <si>
    <t>м/ растительное</t>
  </si>
  <si>
    <t>сахар-песок</t>
  </si>
  <si>
    <t xml:space="preserve">лимон/ кислота </t>
  </si>
  <si>
    <t>яйца  шт./ гр.</t>
  </si>
  <si>
    <t>Борщ из свежей капусты</t>
  </si>
  <si>
    <t>капуста белокачанная</t>
  </si>
  <si>
    <t xml:space="preserve">лук репат.        </t>
  </si>
  <si>
    <t>томат- пюре</t>
  </si>
  <si>
    <t>петрушка корень</t>
  </si>
  <si>
    <t>53 / 21</t>
  </si>
  <si>
    <t xml:space="preserve"> 93 /21</t>
  </si>
  <si>
    <t>303/17</t>
  </si>
  <si>
    <t>(сложный гарнир)   Пюре картофельное   и</t>
  </si>
  <si>
    <t>Свекольник</t>
  </si>
  <si>
    <t>горошек зел</t>
  </si>
  <si>
    <t>255 / 17</t>
  </si>
  <si>
    <t xml:space="preserve"> 2 - й день</t>
  </si>
  <si>
    <t>4- й   день</t>
  </si>
  <si>
    <t>Плоды свежие ( яблоко)</t>
  </si>
  <si>
    <t>Плоды свежие (апельсин)</t>
  </si>
  <si>
    <t>Котлеты "Пермские"</t>
  </si>
  <si>
    <t>сухари</t>
  </si>
  <si>
    <t>лук репчат</t>
  </si>
  <si>
    <t>341 / 21</t>
  </si>
  <si>
    <t>2,275 шт.</t>
  </si>
  <si>
    <t>120 / 80</t>
  </si>
  <si>
    <t xml:space="preserve">338 / 17 </t>
  </si>
  <si>
    <t>макароны отварные и</t>
  </si>
  <si>
    <t>Омлет натуральный и</t>
  </si>
  <si>
    <t>фрикадельками</t>
  </si>
  <si>
    <t>0,05 шт.</t>
  </si>
  <si>
    <t>Макароны отварные с сыром</t>
  </si>
  <si>
    <t>с сыром</t>
  </si>
  <si>
    <t xml:space="preserve">Макароны отварные </t>
  </si>
  <si>
    <t>сыр твёрдых сортов</t>
  </si>
  <si>
    <t>вода для варки макарон</t>
  </si>
  <si>
    <t>творог 5%</t>
  </si>
  <si>
    <t>сметана 15 %</t>
  </si>
  <si>
    <t>ванилин</t>
  </si>
  <si>
    <t xml:space="preserve"> запечённые</t>
  </si>
  <si>
    <t>Сырники из  творога</t>
  </si>
  <si>
    <t>0,132 шт.</t>
  </si>
  <si>
    <t>Щи из свежей капусты</t>
  </si>
  <si>
    <t xml:space="preserve">лук репчат.       </t>
  </si>
  <si>
    <t>тома-пюре</t>
  </si>
  <si>
    <t>Сок абрикосовый)</t>
  </si>
  <si>
    <t>291/17</t>
  </si>
  <si>
    <t>Плов из птицы</t>
  </si>
  <si>
    <t xml:space="preserve">    Плов из птицы</t>
  </si>
  <si>
    <t xml:space="preserve"> с клёцками</t>
  </si>
  <si>
    <t xml:space="preserve">Суп картофельный </t>
  </si>
  <si>
    <t>Крупа рисовая</t>
  </si>
  <si>
    <t>Тефтели белип</t>
  </si>
  <si>
    <t>288/21</t>
  </si>
  <si>
    <t>яйца шт. / гр.</t>
  </si>
  <si>
    <t>молоко 2,5% м.д.ж.</t>
  </si>
  <si>
    <t>масса отварных тефтелей 84,49 гр.</t>
  </si>
  <si>
    <t xml:space="preserve">    Суп гороховый</t>
  </si>
  <si>
    <t>Суп гороховый</t>
  </si>
  <si>
    <t>54-25с/22</t>
  </si>
  <si>
    <t>крупа горох</t>
  </si>
  <si>
    <t>Борщ с капустой</t>
  </si>
  <si>
    <t>и картофелем</t>
  </si>
  <si>
    <t xml:space="preserve">Борщ с капустой и </t>
  </si>
  <si>
    <t>картофелем</t>
  </si>
  <si>
    <t>вода для л/кислоты</t>
  </si>
  <si>
    <t>95 / 21</t>
  </si>
  <si>
    <t>Каша вязкая ( пшёная )</t>
  </si>
  <si>
    <t>молочная жидкая</t>
  </si>
  <si>
    <t>Каша рисовая</t>
  </si>
  <si>
    <t>крупа пшено</t>
  </si>
  <si>
    <t>276/21</t>
  </si>
  <si>
    <t>Омлет с отварным картофелем</t>
  </si>
  <si>
    <t xml:space="preserve">Омлет с отварным </t>
  </si>
  <si>
    <t>яйца шт. /гр.</t>
  </si>
  <si>
    <t>Картофель в молоке</t>
  </si>
  <si>
    <t>127 /17</t>
  </si>
  <si>
    <t>соус № 330</t>
  </si>
  <si>
    <t>143/17</t>
  </si>
  <si>
    <t xml:space="preserve">говядина </t>
  </si>
  <si>
    <t>Котлеты домашние</t>
  </si>
  <si>
    <t>271 / 17</t>
  </si>
  <si>
    <t>98 /21</t>
  </si>
  <si>
    <t>103 /21</t>
  </si>
  <si>
    <t>116/21</t>
  </si>
  <si>
    <t xml:space="preserve">Суп с макаронными </t>
  </si>
  <si>
    <t>изделиями и картофелем</t>
  </si>
  <si>
    <t>54 / 21</t>
  </si>
  <si>
    <t>126 / 21</t>
  </si>
  <si>
    <t xml:space="preserve">Суп с крупой и </t>
  </si>
  <si>
    <t>234/17</t>
  </si>
  <si>
    <t xml:space="preserve">Салат из квашеной капусты </t>
  </si>
  <si>
    <t>Омлет натуральный  и /</t>
  </si>
  <si>
    <t>Чай с яблоком и сахаром</t>
  </si>
  <si>
    <t>54-46гн/22</t>
  </si>
  <si>
    <t>Плоды свежие (банан)</t>
  </si>
  <si>
    <t>банан</t>
  </si>
  <si>
    <t>Фрукты свежие (апельсин)</t>
  </si>
  <si>
    <t>338 /17</t>
  </si>
  <si>
    <t>сок фруктовый</t>
  </si>
  <si>
    <t>502/21</t>
  </si>
  <si>
    <t>204/17</t>
  </si>
  <si>
    <t>286/21</t>
  </si>
  <si>
    <t>ТТК /3/17</t>
  </si>
  <si>
    <t>Чай с лимоном и сахаром</t>
  </si>
  <si>
    <t>Энерг-ая</t>
  </si>
  <si>
    <t>Кефир</t>
  </si>
  <si>
    <t>470 / 21</t>
  </si>
  <si>
    <t>193/17</t>
  </si>
  <si>
    <t>кефир</t>
  </si>
  <si>
    <t>крупа рис</t>
  </si>
  <si>
    <t>ванилль</t>
  </si>
  <si>
    <t>сухарь панир</t>
  </si>
  <si>
    <t xml:space="preserve">Чай с яблоком и апельсином </t>
  </si>
  <si>
    <t xml:space="preserve"> молоко</t>
  </si>
  <si>
    <t>сухари панир.</t>
  </si>
  <si>
    <t>лавр. /лист</t>
  </si>
  <si>
    <t>томат-пюре</t>
  </si>
  <si>
    <t xml:space="preserve">Оладьи из печени </t>
  </si>
  <si>
    <t>м/растительное для смаз. Противня</t>
  </si>
  <si>
    <t xml:space="preserve">Оладьи из печени по-кунцевски и /соус сметанный </t>
  </si>
  <si>
    <t>по -кунцевски и /соус сметанный</t>
  </si>
  <si>
    <t>Зразы картофельные и / соус молочный</t>
  </si>
  <si>
    <t>150/17</t>
  </si>
  <si>
    <t xml:space="preserve">Зразы картофельные / </t>
  </si>
  <si>
    <t>и соус молочный</t>
  </si>
  <si>
    <t>сухари пан</t>
  </si>
  <si>
    <t xml:space="preserve">Котлеты картофельные </t>
  </si>
  <si>
    <t>149 / 17</t>
  </si>
  <si>
    <t xml:space="preserve">сухарь панирован. </t>
  </si>
  <si>
    <t>Хлеб пш. (батон )</t>
  </si>
  <si>
    <t>0,1 шт.</t>
  </si>
  <si>
    <t>филе бедро птиц</t>
  </si>
  <si>
    <t>Рыба запечённая с яйцом</t>
  </si>
  <si>
    <t>301 / 21</t>
  </si>
  <si>
    <t>Котлета школьная и /соус</t>
  </si>
  <si>
    <t>152/17</t>
  </si>
  <si>
    <t>Котлеты морковные с</t>
  </si>
  <si>
    <t>100 / 20</t>
  </si>
  <si>
    <t>сухарь панирован</t>
  </si>
  <si>
    <t>Хлеб пш. (батон)</t>
  </si>
  <si>
    <t xml:space="preserve">Котлета школьная и </t>
  </si>
  <si>
    <t>сок яблочный</t>
  </si>
  <si>
    <t>Котлеты из овощей</t>
  </si>
  <si>
    <t>капуста  белокач</t>
  </si>
  <si>
    <t>м/растительное для смазки</t>
  </si>
  <si>
    <t>187/21</t>
  </si>
  <si>
    <t xml:space="preserve">яйца шт./гр. </t>
  </si>
  <si>
    <t>0,175шт.</t>
  </si>
  <si>
    <t xml:space="preserve">Чай с яблоком и </t>
  </si>
  <si>
    <t xml:space="preserve"> апельсином </t>
  </si>
  <si>
    <t xml:space="preserve">Чай с молоком </t>
  </si>
  <si>
    <t>460 /21</t>
  </si>
  <si>
    <t>яблоки св.</t>
  </si>
  <si>
    <t>100/20</t>
  </si>
  <si>
    <t>творогом и / соус яблочный</t>
  </si>
  <si>
    <t>337/17</t>
  </si>
  <si>
    <t>крахмал картоф</t>
  </si>
  <si>
    <t>Котлеты морковные с творогом и / соус яблочный</t>
  </si>
  <si>
    <t xml:space="preserve"> с творогом и / соус молочный</t>
  </si>
  <si>
    <t>Котлеты картофельные с творогом и / соус молочный</t>
  </si>
  <si>
    <t>70/ 17</t>
  </si>
  <si>
    <t>113 / 21</t>
  </si>
  <si>
    <t>373 / 21</t>
  </si>
  <si>
    <t>143 / 17</t>
  </si>
  <si>
    <t>Овощи натуральные солёные (огурец)</t>
  </si>
  <si>
    <t>98 / 21</t>
  </si>
  <si>
    <t>Печень, тушёная в соусе сметанном</t>
  </si>
  <si>
    <t>359/21</t>
  </si>
  <si>
    <t>392 /21</t>
  </si>
  <si>
    <t>соус сметанный с томатом</t>
  </si>
  <si>
    <t xml:space="preserve">Рулет с макаронами и / </t>
  </si>
  <si>
    <t xml:space="preserve">      Рулет с макаронами  и   /     соус сметанный с томатом</t>
  </si>
  <si>
    <t>93 / 21</t>
  </si>
  <si>
    <t>303 /17</t>
  </si>
  <si>
    <t>Каша вязкая ( ячневая )</t>
  </si>
  <si>
    <t>82/ 21</t>
  </si>
  <si>
    <t>152 / 17</t>
  </si>
  <si>
    <t xml:space="preserve">Котлеты морковные с творогом  и / </t>
  </si>
  <si>
    <t>/ соус яблочный</t>
  </si>
  <si>
    <t>54-2м/ 22</t>
  </si>
  <si>
    <t>Гуляш из говядины</t>
  </si>
  <si>
    <t>54-2м /22</t>
  </si>
  <si>
    <t>Суп  картофельный с клёцками</t>
  </si>
  <si>
    <t>127 / 17</t>
  </si>
  <si>
    <t>301 /21</t>
  </si>
  <si>
    <t>235 / 17</t>
  </si>
  <si>
    <t>Картофель запечённый в сметанном соусе</t>
  </si>
  <si>
    <t>Суп с крупой и фрикадельками</t>
  </si>
  <si>
    <t>126 /21</t>
  </si>
  <si>
    <t>Сырники из  творога запечённые</t>
  </si>
  <si>
    <t>204 /17</t>
  </si>
  <si>
    <t>286 /21</t>
  </si>
  <si>
    <t>Какао с молоком и витаминами</t>
  </si>
  <si>
    <t>502 /21</t>
  </si>
  <si>
    <t>150 / 17</t>
  </si>
  <si>
    <t>Суп с макаронными изделиями и картофелем</t>
  </si>
  <si>
    <t>187 / 21</t>
  </si>
  <si>
    <t>120 /80</t>
  </si>
  <si>
    <t>103 / 21</t>
  </si>
  <si>
    <t>291 / 17</t>
  </si>
  <si>
    <t xml:space="preserve">Котлеты картофельные с творогом  и / </t>
  </si>
  <si>
    <t>/ соус молочный</t>
  </si>
  <si>
    <t>молочный</t>
  </si>
  <si>
    <t>Котлета школьная и /соус молочный</t>
  </si>
  <si>
    <t>Кисель из сока плодового</t>
  </si>
  <si>
    <t>или ягодного с сахаром</t>
  </si>
  <si>
    <t>Биточек рисовый с моркрвью /  и соус молочный</t>
  </si>
  <si>
    <t>с морковью / и соус молочный</t>
  </si>
  <si>
    <r>
      <t xml:space="preserve">Биточек рисовый с морковью /и </t>
    </r>
    <r>
      <rPr>
        <sz val="7"/>
        <rFont val="Arial Cyr"/>
        <charset val="204"/>
      </rPr>
      <t>соус молочный</t>
    </r>
  </si>
  <si>
    <t>Фрукты свежие ( апельсин )</t>
  </si>
  <si>
    <t>193/ 17</t>
  </si>
  <si>
    <t>Борщ с капустой и картофелем</t>
  </si>
  <si>
    <t>СБОРНИК  ТЕХНИЧЕСКИХ  НОРМАТИВОВ - Сборник рецептур на продукцию для обучающихся во всех</t>
  </si>
  <si>
    <t xml:space="preserve"> образовательных учреждениях  / Под ред. М.П. Могольного и В.А. Тутельяна. - М.: ДеЛи плюс,  2017. - 544 с.</t>
  </si>
  <si>
    <t xml:space="preserve"> 1-я неделя</t>
  </si>
  <si>
    <t xml:space="preserve">                            ПРИЛОЖЕНИЕ К  ДЕСЯТИДНЕВНОМУ  МЕНЮ ПРИГОТОВЛЯЕМЫХ БЛЮД </t>
  </si>
  <si>
    <t xml:space="preserve">                                    ТАБЛИЦА   ПОТРЕБНОСТИ ПИЩЕВЫХ ВЕЩЕСТВ,   ВИТАМИНОВ  И  МИНЕРАЛЬНЫХ ВЕЩЕСТВ</t>
  </si>
  <si>
    <t>2023.</t>
  </si>
  <si>
    <t xml:space="preserve">             ТАБЛИЦА   ПОТРЕБНОСТИ ПИЩЕВЫХ ВЕЩЕСТВ,   ВИТАМИНОВ  И  МИНЕРАЛЬНЫХ ВЕЩЕСТВ</t>
  </si>
  <si>
    <t xml:space="preserve"> ПЕРИОД:     З И М А -- В Е С Н А</t>
  </si>
  <si>
    <t>Д Е Н Ь   4  - й</t>
  </si>
  <si>
    <t>Д Е Н Ь  5  - й</t>
  </si>
  <si>
    <t>Д Е Н Ь  6  - й</t>
  </si>
  <si>
    <t>Д Е Н Ь  7  - й</t>
  </si>
  <si>
    <t xml:space="preserve"> 2- я неделя</t>
  </si>
  <si>
    <t>Д Е Н Ь  8  - й</t>
  </si>
  <si>
    <t>Д Е Н Ь  10  - й</t>
  </si>
  <si>
    <t>угле-</t>
  </si>
  <si>
    <t>воды</t>
  </si>
  <si>
    <t>2 - я неделя</t>
  </si>
  <si>
    <t xml:space="preserve">   2 - я неделя</t>
  </si>
  <si>
    <t xml:space="preserve">Пищевые вещества г. </t>
  </si>
  <si>
    <t>энерг-я ценность</t>
  </si>
  <si>
    <t>в  ( г )</t>
  </si>
  <si>
    <t xml:space="preserve">отклонение от нормы    (  +  / -  )    </t>
  </si>
  <si>
    <t>ОВОЩИ св. конс.</t>
  </si>
  <si>
    <t>итого овощ св.</t>
  </si>
  <si>
    <t>итого овощ солёные</t>
  </si>
  <si>
    <t>ВСЕГО овощ</t>
  </si>
  <si>
    <t>256 / 21</t>
  </si>
  <si>
    <t xml:space="preserve"> отварные и / Овощи припущенные </t>
  </si>
  <si>
    <r>
      <rPr>
        <sz val="8"/>
        <rFont val="Arial Cyr"/>
        <charset val="204"/>
      </rPr>
      <t>(сложный гарнир)</t>
    </r>
    <r>
      <rPr>
        <sz val="9"/>
        <rFont val="Arial Cyr"/>
        <family val="2"/>
        <charset val="204"/>
      </rPr>
      <t xml:space="preserve">   Макароные изделия</t>
    </r>
  </si>
  <si>
    <t>отварные и /овощи припущенные</t>
  </si>
  <si>
    <t>256 /21</t>
  </si>
  <si>
    <t>ТТК/357/21</t>
  </si>
  <si>
    <r>
      <t xml:space="preserve">овощи </t>
    </r>
    <r>
      <rPr>
        <sz val="7"/>
        <rFont val="Arial Cyr"/>
        <charset val="204"/>
      </rPr>
      <t>(свежие, мороженные, консервированные)</t>
    </r>
  </si>
  <si>
    <t>овощи св. конс</t>
  </si>
  <si>
    <t>овощи солёные</t>
  </si>
  <si>
    <t xml:space="preserve"> лим/кисл 2%</t>
  </si>
  <si>
    <t>14 / 17</t>
  </si>
  <si>
    <t xml:space="preserve">Масло   (порциями) </t>
  </si>
  <si>
    <t>масло  (порциями )</t>
  </si>
  <si>
    <t>Масло  (порциями )</t>
  </si>
  <si>
    <t xml:space="preserve">Кисель из сока плодового или ягодного </t>
  </si>
  <si>
    <t>или ягодного</t>
  </si>
  <si>
    <t xml:space="preserve">или ягодного </t>
  </si>
  <si>
    <t>ТТК/485/21</t>
  </si>
  <si>
    <t xml:space="preserve"> /и соус молочный</t>
  </si>
  <si>
    <t>Биточек рисовый с морковью /</t>
  </si>
  <si>
    <t>Сок  (персиковый)</t>
  </si>
  <si>
    <t>Сок (яблочный)</t>
  </si>
  <si>
    <t>ТТК/115 /21</t>
  </si>
  <si>
    <t>ТТК/115 / 21</t>
  </si>
  <si>
    <t>ТТК/129 / 21</t>
  </si>
  <si>
    <t>ТТК/129/21</t>
  </si>
  <si>
    <t>116 /21</t>
  </si>
  <si>
    <t>Каша вязкая ( пшённая )</t>
  </si>
  <si>
    <t>276/17</t>
  </si>
  <si>
    <t>276 /17</t>
  </si>
  <si>
    <t>271/17</t>
  </si>
  <si>
    <t>ТТК/357 / 21</t>
  </si>
  <si>
    <t>Рагу из птицы</t>
  </si>
  <si>
    <t>289/17</t>
  </si>
  <si>
    <t>Биточки   рыбные</t>
  </si>
  <si>
    <t>Биточки    рыбные</t>
  </si>
  <si>
    <t>Рыба, запечённая с яйцом</t>
  </si>
  <si>
    <t>Тефтели. Белип</t>
  </si>
  <si>
    <t>327/17</t>
  </si>
  <si>
    <t>джем</t>
  </si>
  <si>
    <t>Запеканка  из творога  / и</t>
  </si>
  <si>
    <t>Запеканка из творога / и  джем</t>
  </si>
  <si>
    <t>ТТК/54-20гн/22</t>
  </si>
  <si>
    <t>462 / 21</t>
  </si>
  <si>
    <t>Кисломолочный напиток</t>
  </si>
  <si>
    <r>
      <t xml:space="preserve">Кисломолочный напиток (Кефир  </t>
    </r>
    <r>
      <rPr>
        <sz val="6.5"/>
        <rFont val="Arial Cyr"/>
        <charset val="204"/>
      </rPr>
      <t>(м.д.ж. 2,5% )</t>
    </r>
    <r>
      <rPr>
        <sz val="7"/>
        <rFont val="Arial Cyr"/>
        <charset val="204"/>
      </rPr>
      <t>)</t>
    </r>
  </si>
  <si>
    <t>Возрастная категория:   12  лет и старше</t>
  </si>
  <si>
    <t>возрастная категория 12  лет и старше</t>
  </si>
  <si>
    <t xml:space="preserve">   Возрастная категория:     12  лет и старше</t>
  </si>
  <si>
    <t xml:space="preserve">      Возрастная категория:   12  лет и старше</t>
  </si>
  <si>
    <t>12 - 18 л</t>
  </si>
  <si>
    <t xml:space="preserve">   Возрастная категория:  12 лет и старше</t>
  </si>
  <si>
    <t xml:space="preserve">      Возрастная категория:  12  лет и старше</t>
  </si>
  <si>
    <t xml:space="preserve"> Возрастная категория: 12  лет и старше</t>
  </si>
  <si>
    <t>ЗАВТРАКИ  -  ОБЕДЫ -  ПОЛДНИКИ</t>
  </si>
  <si>
    <t xml:space="preserve">  Возрастная категория: 12  лет и старше</t>
  </si>
  <si>
    <t xml:space="preserve">   Возрастная категория: 12 лет и старше</t>
  </si>
  <si>
    <t xml:space="preserve">      Возрастная категория:  12 лет  и старше</t>
  </si>
  <si>
    <t xml:space="preserve">   Возрастная категория:  12  лет и старше</t>
  </si>
  <si>
    <t xml:space="preserve">  Возрастная категория:   12  лет и старше</t>
  </si>
  <si>
    <t>З А В Т Р А К О В - О Б Е Д О В - П О Л Д Н И К О В</t>
  </si>
  <si>
    <t xml:space="preserve">                               Возрастная категория:         12   лет  и  старше</t>
  </si>
  <si>
    <t>сметанный  с томатом</t>
  </si>
  <si>
    <t xml:space="preserve">Рулет с макаронами и  / соус </t>
  </si>
  <si>
    <t>З А В Т Р А К О В  - О Б Е Д О В  - П О Л Д Н И К О В</t>
  </si>
  <si>
    <t xml:space="preserve"> Омлет натуральный / и Бигус</t>
  </si>
  <si>
    <t>(сложный гарнир)</t>
  </si>
  <si>
    <t xml:space="preserve">                               Возрастная категория:    12  лет  и  старше</t>
  </si>
  <si>
    <t>150/40</t>
  </si>
  <si>
    <t>50 /155</t>
  </si>
  <si>
    <t>50/155</t>
  </si>
  <si>
    <t>110 / 20</t>
  </si>
  <si>
    <t>160 / 40</t>
  </si>
  <si>
    <t>Запеканка  из творога / и джем</t>
  </si>
  <si>
    <t>фрикадельки готовые 35 гр.</t>
  </si>
  <si>
    <t xml:space="preserve">Каша  вязкая ячневая </t>
  </si>
  <si>
    <t>клёцки готовые 70гр.</t>
  </si>
  <si>
    <t>0,154 шт</t>
  </si>
  <si>
    <t>клёцки масса теста 63гр.</t>
  </si>
  <si>
    <t>80/130</t>
  </si>
  <si>
    <t>100 /20</t>
  </si>
  <si>
    <t>110/20</t>
  </si>
  <si>
    <t>0,1265шт.</t>
  </si>
  <si>
    <t>110 /25</t>
  </si>
  <si>
    <t>105 / 20</t>
  </si>
  <si>
    <t>20 / 30</t>
  </si>
  <si>
    <t>массам отварных макарон 156,76 г.</t>
  </si>
  <si>
    <t>Картофель отварной /и овощи отварные</t>
  </si>
  <si>
    <t>110 / 25</t>
  </si>
  <si>
    <t>150 / 40</t>
  </si>
  <si>
    <t>90/90</t>
  </si>
  <si>
    <t>ОВОЩИ солёные</t>
  </si>
  <si>
    <t xml:space="preserve">ОВОЩИ солёные </t>
  </si>
  <si>
    <t>масса пассер морков 9 г.</t>
  </si>
  <si>
    <t>масса пассер лука 5 г.</t>
  </si>
  <si>
    <t>масса пассер петруш 2,425 г.</t>
  </si>
  <si>
    <t>масса пассер морков 19,8 г.</t>
  </si>
  <si>
    <t>масса пассер лука 7,2 г.</t>
  </si>
  <si>
    <t>масса отварн карт. 87,3 г.</t>
  </si>
  <si>
    <t>масса  карт. с маслом 90 г.</t>
  </si>
  <si>
    <t>масса отварн морк. 85,6 г.</t>
  </si>
  <si>
    <t>масса  морк. с маслом 90г.</t>
  </si>
  <si>
    <t>масса пассер морков 8,75 г.</t>
  </si>
  <si>
    <t>масса пассер лука 5,5 г.</t>
  </si>
  <si>
    <t>раствор лим./кислоты 3,75 гр.</t>
  </si>
  <si>
    <t>масса пассер томат 2 г.</t>
  </si>
  <si>
    <t>масса пассер томат 4,75 г.</t>
  </si>
  <si>
    <t>масса пассер петруш 2,25 г.</t>
  </si>
  <si>
    <t>масса пассер томат 9 г.</t>
  </si>
  <si>
    <t>масса пассер лука 4,8 г.</t>
  </si>
  <si>
    <t>раствор лим./кислоты 7,2 гр.</t>
  </si>
  <si>
    <t>масса пассер морков  9 г.</t>
  </si>
  <si>
    <t>Кондитерские изделия</t>
  </si>
  <si>
    <t>масса пассер петруш 1,75 г.</t>
  </si>
  <si>
    <t>масса тушён капусты 60 г.</t>
  </si>
  <si>
    <t>масса обжарен. мяса 30 г.</t>
  </si>
  <si>
    <t>масса пассер морков 5,6 г.</t>
  </si>
  <si>
    <t>масса пассер лука 2 г.</t>
  </si>
  <si>
    <t>масса пассер томат 2,4 г.</t>
  </si>
  <si>
    <t>масса пассер лука  5 г.</t>
  </si>
  <si>
    <t>масса пассер томат 2,25 г.</t>
  </si>
  <si>
    <t>масса готового картоф. 63 г.</t>
  </si>
  <si>
    <t>масса пассер морков 56 г.</t>
  </si>
  <si>
    <t>масса отварного картоф. 28 г.</t>
  </si>
  <si>
    <t>масса припущен. капусты 48,2 г.</t>
  </si>
  <si>
    <t>масса пассер лука 6 г.</t>
  </si>
  <si>
    <t>масса варен. очищ моркови 37,2 г.</t>
  </si>
  <si>
    <t>масса р-ра лим кислоты 7,2 г.</t>
  </si>
  <si>
    <t>масса тушён птицы 95 г.</t>
  </si>
  <si>
    <t>масса пассер морков 17,95 г.</t>
  </si>
  <si>
    <t>масса пассер томат 5,24 г.</t>
  </si>
  <si>
    <t>масса тушённых овощей с соусом 140 г.</t>
  </si>
  <si>
    <t>масса пассер морков 11,25 г.</t>
  </si>
  <si>
    <t>масса р-ра лим кислоты 3,75 г.</t>
  </si>
  <si>
    <t>11-й</t>
  </si>
  <si>
    <t>меню   12 - тидневка</t>
  </si>
  <si>
    <t>12-й</t>
  </si>
  <si>
    <t xml:space="preserve">включая 10% (соленые, квашеные) </t>
  </si>
  <si>
    <t>соль пищевая поварен. йодированная</t>
  </si>
  <si>
    <t xml:space="preserve">               12 - ТИДНЕВНАЯ  М Е Н Ю  -  Р А С К Л А Д К А    ДЛЯ ПИТАНИЯ ДЕТЕЙ  ШКОЛЬНЫХ </t>
  </si>
  <si>
    <t xml:space="preserve">               12 - ТИДНЕВКА</t>
  </si>
  <si>
    <t>12- й   день</t>
  </si>
  <si>
    <t>включая 10% (соленые, квашеные)</t>
  </si>
  <si>
    <t xml:space="preserve">     12 - ТИДНЕВНОЕ  МЕНЮ  ПРИГОТОВЛЯЕМЫХ  БЛЮД ШКОЛЬНЫХ    З А В Т Р А К О В - О Б Е Д О В - П О Л Д Н И К О В</t>
  </si>
  <si>
    <t xml:space="preserve">меню завтраки   12-тидневка </t>
  </si>
  <si>
    <t xml:space="preserve">меню  обеды  12-тидневка </t>
  </si>
  <si>
    <t xml:space="preserve">меню -полдники  12-тидневка </t>
  </si>
  <si>
    <t xml:space="preserve">меню завтраки - обеды   12-тидневка </t>
  </si>
  <si>
    <t xml:space="preserve">меню обеды-полдники  12-тидневка </t>
  </si>
  <si>
    <t xml:space="preserve">меню завтраки - обеды-полдники  12-тидневка </t>
  </si>
  <si>
    <t>Среднее за 6 дней   (фактически)</t>
  </si>
  <si>
    <t>9 -й</t>
  </si>
  <si>
    <t>11 -й</t>
  </si>
  <si>
    <t xml:space="preserve">меню завтраки - обеды - полдники  12-тидневка </t>
  </si>
  <si>
    <t>Среднее за 12 дней (фактически)</t>
  </si>
  <si>
    <t>Среднее за 6 дней (фактически)</t>
  </si>
  <si>
    <t>12 -й</t>
  </si>
  <si>
    <t>ЗИМА - ВЕСНА    2023 - ___ г.г.</t>
  </si>
  <si>
    <t>7- й   день</t>
  </si>
  <si>
    <t>8 - й день</t>
  </si>
  <si>
    <t>9- й   день</t>
  </si>
  <si>
    <t xml:space="preserve"> 10 - й день</t>
  </si>
  <si>
    <t xml:space="preserve">  11- й день</t>
  </si>
  <si>
    <t>333 / 21</t>
  </si>
  <si>
    <t>397 / 21</t>
  </si>
  <si>
    <t xml:space="preserve">Пюре картофельное  / </t>
  </si>
  <si>
    <t>масса риса  припущен. 14,3 гр.</t>
  </si>
  <si>
    <t>масса полуфабриката 113 гр.</t>
  </si>
  <si>
    <t>капуста</t>
  </si>
  <si>
    <r>
      <rPr>
        <sz val="7"/>
        <rFont val="Arial Cyr"/>
        <charset val="204"/>
      </rPr>
      <t>СОУС:</t>
    </r>
    <r>
      <rPr>
        <sz val="8"/>
        <rFont val="Arial Cyr"/>
        <family val="2"/>
        <charset val="204"/>
      </rPr>
      <t xml:space="preserve"> вода</t>
    </r>
  </si>
  <si>
    <t>Голубцы  ленивые / и соус</t>
  </si>
  <si>
    <t>масса пассер лука 4 г.</t>
  </si>
  <si>
    <t xml:space="preserve">   / и овощи отварные</t>
  </si>
  <si>
    <t xml:space="preserve">Пюре картофельное / и </t>
  </si>
  <si>
    <t>и  овощи отварные</t>
  </si>
  <si>
    <t xml:space="preserve">    Голубцы  ленивые /      и соус</t>
  </si>
  <si>
    <t>костромской</t>
  </si>
  <si>
    <r>
      <rPr>
        <b/>
        <sz val="7"/>
        <rFont val="Arial Cyr"/>
        <charset val="204"/>
      </rPr>
      <t>Кондитерские изд</t>
    </r>
    <r>
      <rPr>
        <b/>
        <sz val="8"/>
        <rFont val="Arial Cyr"/>
        <charset val="204"/>
      </rPr>
      <t>. (Печенье )</t>
    </r>
  </si>
  <si>
    <r>
      <rPr>
        <b/>
        <sz val="9"/>
        <rFont val="Arial Cyr"/>
        <charset val="204"/>
      </rPr>
      <t xml:space="preserve">сыр </t>
    </r>
    <r>
      <rPr>
        <b/>
        <sz val="7"/>
        <rFont val="Arial Cyr"/>
        <charset val="204"/>
      </rPr>
      <t>твёрдых сортов в нарезке</t>
    </r>
  </si>
  <si>
    <t>Рыба тушёная в томате</t>
  </si>
  <si>
    <t>Рис припущенный  / и</t>
  </si>
  <si>
    <t>бобовые отварные</t>
  </si>
  <si>
    <t>306/17</t>
  </si>
  <si>
    <t>305/17</t>
  </si>
  <si>
    <t>100 / 80</t>
  </si>
  <si>
    <t>свёкла</t>
  </si>
  <si>
    <t>сыр кострамской</t>
  </si>
  <si>
    <t>Сок персик</t>
  </si>
  <si>
    <t>465 /21</t>
  </si>
  <si>
    <t>406/17</t>
  </si>
  <si>
    <t>Пирожок с печенью</t>
  </si>
  <si>
    <t>мука пш в/с.</t>
  </si>
  <si>
    <t>дрожжи прес.</t>
  </si>
  <si>
    <t>мука на подп.</t>
  </si>
  <si>
    <t>масса п/ф теста  59 гр.</t>
  </si>
  <si>
    <t>фарш из печени с луком</t>
  </si>
  <si>
    <t>масса готового фарша  40 гр.</t>
  </si>
  <si>
    <t>0,045 шт.</t>
  </si>
  <si>
    <t>листов</t>
  </si>
  <si>
    <t>Запеканка из макарон с творогом</t>
  </si>
  <si>
    <t>с творогом</t>
  </si>
  <si>
    <t xml:space="preserve">Запеканка из макарон </t>
  </si>
  <si>
    <t>265/ 21</t>
  </si>
  <si>
    <t>масса отварных макарон 80 г.</t>
  </si>
  <si>
    <t>сахар -песок</t>
  </si>
  <si>
    <t xml:space="preserve">масса полуфабриката </t>
  </si>
  <si>
    <t xml:space="preserve"> противня</t>
  </si>
  <si>
    <t xml:space="preserve">Рассольник ленинградский </t>
  </si>
  <si>
    <t>огурец солёный</t>
  </si>
  <si>
    <t>258 / 17</t>
  </si>
  <si>
    <t>масса тушёного мяса 50 г.</t>
  </si>
  <si>
    <t>шиповник сушён</t>
  </si>
  <si>
    <t>сахар - песок</t>
  </si>
  <si>
    <t>лимон./кислота</t>
  </si>
  <si>
    <t>Кисель витаминный</t>
  </si>
  <si>
    <t>481 /21</t>
  </si>
  <si>
    <t>229/17</t>
  </si>
  <si>
    <t xml:space="preserve">с овощами </t>
  </si>
  <si>
    <t>масса тушёной рыбы 86,9 гр.</t>
  </si>
  <si>
    <t>масса тушёных овощей 13,1 гр.</t>
  </si>
  <si>
    <t>сельдерей корень</t>
  </si>
  <si>
    <t>КОРЕНЬ сельдерей</t>
  </si>
  <si>
    <t>масса р-ра лим кислоты 0,655 г.</t>
  </si>
  <si>
    <t>масса капусты припущен. 10 гр.</t>
  </si>
  <si>
    <t>Суп крестьянский</t>
  </si>
  <si>
    <t>98 / 17</t>
  </si>
  <si>
    <t>хлопья овсяные</t>
  </si>
  <si>
    <t>масса соуса и овощей 150 г.</t>
  </si>
  <si>
    <t>м/сливочное для смазки</t>
  </si>
  <si>
    <t>Голубцы  ленивые / и соус сметан. с томатом</t>
  </si>
  <si>
    <t xml:space="preserve"> /   овощи отварные</t>
  </si>
  <si>
    <t>110 / 70</t>
  </si>
  <si>
    <t>155/21</t>
  </si>
  <si>
    <t xml:space="preserve">98 / 17 </t>
  </si>
  <si>
    <t>229 /17</t>
  </si>
  <si>
    <t>Рыба тушёная в томате с овощами</t>
  </si>
  <si>
    <t>бобовые отварные  (сложный гарнир)</t>
  </si>
  <si>
    <t>406 / 17</t>
  </si>
  <si>
    <t>2-я</t>
  </si>
  <si>
    <t>2-я неделя</t>
  </si>
  <si>
    <t>Д Е Н Ь  9 - й</t>
  </si>
  <si>
    <t>Д Е Н Ь  11  - й</t>
  </si>
  <si>
    <t>Д Е Н Ь  12  - й</t>
  </si>
  <si>
    <t>Суп молочный с  крупой</t>
  </si>
  <si>
    <t>Суп молочный с крупой</t>
  </si>
  <si>
    <t>140/21</t>
  </si>
  <si>
    <t xml:space="preserve">м/сливочное </t>
  </si>
  <si>
    <t>140 /21</t>
  </si>
  <si>
    <t>Сыр твёрдых сортов в нарезке</t>
  </si>
  <si>
    <t>масса пассер лука 11 г.</t>
  </si>
  <si>
    <t>масса отварной птицы 12 г.</t>
  </si>
  <si>
    <t>100/21</t>
  </si>
  <si>
    <t>масса припущен. огурц. 12,75 г.</t>
  </si>
  <si>
    <t>масса пассер. моркови 8,75 г.</t>
  </si>
  <si>
    <t>масса пассер. лука 2,5 г.</t>
  </si>
  <si>
    <t>КОМПАНОВКА  12- ТИДНЕВНОЕ ЦИКЛИЧНОЕ МЕНЮ ШКОЛЬНЫХ    З А В Т Р А К О В  - О Б Е Д О В - П О Л Д Н И К О В</t>
  </si>
  <si>
    <t xml:space="preserve">всего общая сумма овощей </t>
  </si>
  <si>
    <t>масса готовой заварки 50 гр.</t>
  </si>
  <si>
    <t>масса готового картоф. 46,6 г.</t>
  </si>
  <si>
    <t>масса припущен капусты 63,32 г.</t>
  </si>
  <si>
    <t>0,177шт.</t>
  </si>
  <si>
    <t>0,16 шт.</t>
  </si>
  <si>
    <t>Горошек зелёный</t>
  </si>
  <si>
    <t>312/ 17</t>
  </si>
  <si>
    <t xml:space="preserve">Пюре картофельное </t>
  </si>
  <si>
    <t xml:space="preserve">  Пюре картофельное  </t>
  </si>
  <si>
    <t>консервированная</t>
  </si>
  <si>
    <t>149 /21</t>
  </si>
  <si>
    <t>Овощи консервированный</t>
  </si>
  <si>
    <t>порциями (капуста квашеная)</t>
  </si>
  <si>
    <t>0,25 шт.</t>
  </si>
  <si>
    <t>0,2414шт.</t>
  </si>
  <si>
    <t>0,12шт.</t>
  </si>
  <si>
    <t>54-21з/22</t>
  </si>
  <si>
    <t>Кукуруха сахарная</t>
  </si>
  <si>
    <t>177/ 21</t>
  </si>
  <si>
    <t xml:space="preserve">Рагу из овощей  </t>
  </si>
  <si>
    <t>СОУС: вода</t>
  </si>
  <si>
    <t>масса готовой моркови 30 г.</t>
  </si>
  <si>
    <t>масса готового лука 7,56 г.</t>
  </si>
  <si>
    <t>масса готовой капусты 55,17 г.</t>
  </si>
  <si>
    <t xml:space="preserve">54-15з/22 </t>
  </si>
  <si>
    <t>54-23з/22</t>
  </si>
  <si>
    <t xml:space="preserve">Маринад овощной </t>
  </si>
  <si>
    <t>с томатом</t>
  </si>
  <si>
    <t>солёные  (помидор )</t>
  </si>
  <si>
    <t>321 /17</t>
  </si>
  <si>
    <t>Капуста тушёная  / и</t>
  </si>
  <si>
    <t>Каша вязкая (пшеничная)</t>
  </si>
  <si>
    <t>0,21 шт.</t>
  </si>
  <si>
    <t>помидор</t>
  </si>
  <si>
    <t>Капуста тушёная</t>
  </si>
  <si>
    <t>лимонная кислота</t>
  </si>
  <si>
    <t>масса р-ра лим/кислоты  3,3 г.</t>
  </si>
  <si>
    <t>томат</t>
  </si>
  <si>
    <t xml:space="preserve"> пшеничная</t>
  </si>
  <si>
    <t>Кукуруза сахарная</t>
  </si>
  <si>
    <t>0,031шт.</t>
  </si>
  <si>
    <t>масса отварного картоф. 81,48 гр.</t>
  </si>
  <si>
    <t>1,9631 шт.</t>
  </si>
  <si>
    <t>434 / 21</t>
  </si>
  <si>
    <t>со свеклой</t>
  </si>
  <si>
    <t>Котлета рыбная</t>
  </si>
  <si>
    <t>любительская</t>
  </si>
  <si>
    <t>0,36 шт.</t>
  </si>
  <si>
    <t>0,3 шт.</t>
  </si>
  <si>
    <t>масса пассер морков 39 г.</t>
  </si>
  <si>
    <t>свекла с сыром</t>
  </si>
  <si>
    <t>ТТК/32 / 21</t>
  </si>
  <si>
    <t>Свекла с сыром</t>
  </si>
  <si>
    <t>фасоль консерв</t>
  </si>
  <si>
    <t>Овощи консервированные</t>
  </si>
  <si>
    <t>отварные  (фасоль)</t>
  </si>
  <si>
    <t>157/21</t>
  </si>
  <si>
    <t>фасоль конс</t>
  </si>
  <si>
    <t>фрукты св.</t>
  </si>
  <si>
    <t>овощи (свежие, мороженные, консервированные)</t>
  </si>
  <si>
    <t>0,355шт.</t>
  </si>
  <si>
    <t>115/65</t>
  </si>
  <si>
    <t>масса капусты отварной. 61,9 гр.</t>
  </si>
  <si>
    <t>масса отварн.очищ. Свёклы 30 г.</t>
  </si>
  <si>
    <t>масса пассер морков 10,74 г.</t>
  </si>
  <si>
    <t>460/21</t>
  </si>
  <si>
    <t xml:space="preserve">Пюре картофельное   </t>
  </si>
  <si>
    <t>312 / 17</t>
  </si>
  <si>
    <t>149 / 21</t>
  </si>
  <si>
    <t>115/ 65</t>
  </si>
  <si>
    <t>ТТК/32 /21</t>
  </si>
  <si>
    <t>Рагу из овощей</t>
  </si>
  <si>
    <t>177 /21</t>
  </si>
  <si>
    <t>Маринад овощной с томатом</t>
  </si>
  <si>
    <t xml:space="preserve">Какао с молоком  </t>
  </si>
  <si>
    <t>462 /21</t>
  </si>
  <si>
    <t>Овощи натуральные солёные (помидор)</t>
  </si>
  <si>
    <t>Маринад овощной со свеклой</t>
  </si>
  <si>
    <t>434/21</t>
  </si>
  <si>
    <t>Котлета рыбная любительская</t>
  </si>
  <si>
    <t>Яйцо варёное</t>
  </si>
  <si>
    <t>267/21</t>
  </si>
  <si>
    <t>Яйцо в гр.</t>
  </si>
  <si>
    <t>Яйцо в штуках</t>
  </si>
  <si>
    <t>1 шт.</t>
  </si>
  <si>
    <t>Яйцо варёное в гр.</t>
  </si>
  <si>
    <t>267 / 21</t>
  </si>
  <si>
    <t>157 / 21</t>
  </si>
  <si>
    <r>
      <t xml:space="preserve">Кефир  </t>
    </r>
    <r>
      <rPr>
        <sz val="6.5"/>
        <rFont val="Arial Cyr"/>
        <charset val="204"/>
      </rPr>
      <t xml:space="preserve">м.д.ж. 2,5% </t>
    </r>
  </si>
  <si>
    <r>
      <t xml:space="preserve">Горошек зелёный </t>
    </r>
    <r>
      <rPr>
        <sz val="7"/>
        <color rgb="FF000000"/>
        <rFont val="Calibri"/>
        <family val="2"/>
        <charset val="204"/>
      </rPr>
      <t>(консервированный)</t>
    </r>
  </si>
  <si>
    <t>Овощи  солёные (огурец)</t>
  </si>
  <si>
    <r>
      <t xml:space="preserve">Икра кабачковая </t>
    </r>
    <r>
      <rPr>
        <sz val="7"/>
        <rFont val="Arial Cyr"/>
        <charset val="204"/>
      </rPr>
      <t>(пром. производства)</t>
    </r>
  </si>
  <si>
    <t>Овощи солёные (огурец)</t>
  </si>
  <si>
    <t>Суп картофель. с бобовыми</t>
  </si>
  <si>
    <t>зима-весна    2023 - ___ г.г.</t>
  </si>
  <si>
    <t>Икра кабачковая пром. Произв.</t>
  </si>
  <si>
    <t>Суп с макаронными и картофелем</t>
  </si>
  <si>
    <t>308/21</t>
  </si>
  <si>
    <t>ЗИМА - ВЕСНА  2023 г.</t>
  </si>
  <si>
    <t xml:space="preserve">Рагу из птицы </t>
  </si>
  <si>
    <t>меню 12 - тидневка зима-весна 2023 г.</t>
  </si>
  <si>
    <t xml:space="preserve">    г, на одного человека</t>
  </si>
  <si>
    <t>зима - весна 2023 г.</t>
  </si>
  <si>
    <t xml:space="preserve">        СанПиН  2.3 /2.4. 3590 - 20</t>
  </si>
  <si>
    <t>Директор МБОУ ООШ № 25</t>
  </si>
  <si>
    <t xml:space="preserve">                                           "   УТВЕРЖДАЮ"</t>
  </si>
  <si>
    <t>"СОГЛАСОВАНО"</t>
  </si>
  <si>
    <t xml:space="preserve">   </t>
  </si>
  <si>
    <t>Директор ООО  "Торговый дом Кубань"</t>
  </si>
  <si>
    <t>______________________А.Л.Жваков</t>
  </si>
  <si>
    <t>О.Н.Кумпан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</si>
</sst>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#,##0.0_р_."/>
  </numFmts>
  <fonts count="197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b/>
      <sz val="9"/>
      <color rgb="FF000000"/>
      <name val="Calibri"/>
      <family val="2"/>
      <charset val="204"/>
    </font>
    <font>
      <sz val="8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002060"/>
      <name val="Calibri"/>
      <family val="2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b/>
      <sz val="7.5"/>
      <color rgb="FF002060"/>
      <name val="Times New Roman"/>
      <family val="1"/>
      <charset val="204"/>
    </font>
    <font>
      <sz val="12"/>
      <color rgb="FFFF0000"/>
      <name val="Arial Cyr"/>
      <charset val="204"/>
    </font>
    <font>
      <sz val="7"/>
      <color rgb="FFC00000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0"/>
      <name val="Calibri"/>
      <family val="2"/>
      <charset val="204"/>
    </font>
    <font>
      <sz val="7"/>
      <color theme="1"/>
      <name val="Arial Cyr"/>
      <family val="2"/>
      <charset val="204"/>
    </font>
    <font>
      <b/>
      <sz val="7"/>
      <color rgb="FF002060"/>
      <name val="Times New Roman"/>
      <family val="1"/>
      <charset val="204"/>
    </font>
    <font>
      <sz val="9"/>
      <color rgb="FFC00000"/>
      <name val="Calibri"/>
      <family val="2"/>
      <charset val="204"/>
    </font>
    <font>
      <sz val="7"/>
      <color rgb="FF0000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2"/>
      <color rgb="FFC00000"/>
      <name val="Arial Cyr"/>
      <family val="2"/>
      <charset val="204"/>
    </font>
    <font>
      <sz val="7"/>
      <color theme="1"/>
      <name val="Calibri"/>
      <family val="2"/>
      <charset val="204"/>
    </font>
    <font>
      <b/>
      <sz val="7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8"/>
      <color rgb="FFC00000"/>
      <name val="Calibri"/>
      <family val="2"/>
      <charset val="204"/>
    </font>
    <font>
      <b/>
      <sz val="12"/>
      <name val="Calibri"/>
      <family val="2"/>
      <charset val="204"/>
    </font>
    <font>
      <i/>
      <sz val="7"/>
      <name val="Arial Cyr"/>
      <family val="2"/>
      <charset val="204"/>
    </font>
    <font>
      <sz val="9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color rgb="FF002060"/>
      <name val="Calibri"/>
      <family val="2"/>
      <charset val="204"/>
    </font>
    <font>
      <b/>
      <sz val="7"/>
      <name val="Arial Cyr"/>
      <charset val="204"/>
    </font>
    <font>
      <sz val="11"/>
      <color rgb="FFC00000"/>
      <name val="Calibri"/>
      <family val="2"/>
      <charset val="204"/>
    </font>
    <font>
      <b/>
      <sz val="10"/>
      <color rgb="FFC00000"/>
      <name val="Arial Cyr"/>
      <family val="2"/>
      <charset val="204"/>
    </font>
    <font>
      <sz val="11"/>
      <color theme="7" tint="-0.499984740745262"/>
      <name val="Calibri"/>
      <family val="2"/>
      <charset val="204"/>
    </font>
    <font>
      <sz val="10.5"/>
      <color rgb="FF000000"/>
      <name val="Calibri"/>
      <family val="2"/>
      <charset val="204"/>
    </font>
    <font>
      <b/>
      <sz val="7"/>
      <color rgb="FF00000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sz val="11"/>
      <color theme="5" tint="-0.499984740745262"/>
      <name val="Calibri"/>
      <family val="2"/>
      <charset val="204"/>
    </font>
    <font>
      <b/>
      <sz val="11"/>
      <color theme="7" tint="-0.499984740745262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6"/>
      <name val="Arial Cyr"/>
      <family val="2"/>
      <charset val="204"/>
    </font>
    <font>
      <b/>
      <sz val="7"/>
      <color rgb="FF002060"/>
      <name val="Calibri"/>
      <family val="2"/>
      <charset val="204"/>
    </font>
    <font>
      <b/>
      <sz val="11"/>
      <color rgb="FF002060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9"/>
      <color rgb="FFFF0000"/>
      <name val="Arial Cyr"/>
      <charset val="204"/>
    </font>
    <font>
      <sz val="5"/>
      <name val="Arial Cyr"/>
      <family val="2"/>
      <charset val="204"/>
    </font>
    <font>
      <b/>
      <i/>
      <sz val="7"/>
      <name val="Arial Cyr"/>
      <charset val="204"/>
    </font>
    <font>
      <b/>
      <i/>
      <sz val="11"/>
      <color rgb="FF000000"/>
      <name val="Calibri"/>
      <family val="2"/>
      <charset val="204"/>
    </font>
    <font>
      <b/>
      <sz val="10"/>
      <color rgb="FFC00000"/>
      <name val="Calibri"/>
      <family val="2"/>
      <charset val="204"/>
    </font>
    <font>
      <b/>
      <sz val="9"/>
      <name val="Calibri"/>
      <family val="2"/>
      <charset val="204"/>
    </font>
    <font>
      <b/>
      <sz val="8"/>
      <name val="Calibri"/>
      <family val="2"/>
      <charset val="204"/>
    </font>
    <font>
      <b/>
      <sz val="10"/>
      <color rgb="FF00206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rgb="FF000000"/>
      <name val="Liberation Sans"/>
      <charset val="204"/>
    </font>
    <font>
      <b/>
      <sz val="10"/>
      <color rgb="FF000000"/>
      <name val="Liberation Sans"/>
      <charset val="204"/>
    </font>
    <font>
      <b/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b/>
      <sz val="18"/>
      <color rgb="FF000000"/>
      <name val="Liberation Sans"/>
      <charset val="204"/>
    </font>
    <font>
      <b/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i/>
      <u/>
      <sz val="10"/>
      <color rgb="FF000000"/>
      <name val="Liberation Sans"/>
      <charset val="204"/>
    </font>
    <font>
      <b/>
      <sz val="10"/>
      <color rgb="FF000000"/>
      <name val="Times New Roman"/>
      <family val="1"/>
      <charset val="204"/>
    </font>
    <font>
      <b/>
      <sz val="7"/>
      <color rgb="FFC00000"/>
      <name val="Times New Roman"/>
      <family val="1"/>
      <charset val="204"/>
    </font>
    <font>
      <sz val="10"/>
      <name val="Arial Cyr"/>
      <charset val="204"/>
    </font>
    <font>
      <b/>
      <sz val="8"/>
      <color rgb="FFC0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rgb="FFC00000"/>
      <name val="Arial Cyr"/>
      <family val="2"/>
      <charset val="204"/>
    </font>
    <font>
      <sz val="6.5"/>
      <name val="Arial Cyr"/>
      <family val="2"/>
      <charset val="204"/>
    </font>
    <font>
      <b/>
      <sz val="6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6.5"/>
      <name val="Arial Cyr"/>
      <charset val="204"/>
    </font>
    <font>
      <sz val="11"/>
      <color rgb="FFFFCCFF"/>
      <name val="Calibri"/>
      <family val="2"/>
      <charset val="204"/>
    </font>
    <font>
      <b/>
      <i/>
      <sz val="6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.5"/>
      <name val="Calibri"/>
      <family val="2"/>
      <charset val="204"/>
    </font>
    <font>
      <sz val="6.5"/>
      <name val="Cambria"/>
      <family val="1"/>
      <charset val="204"/>
    </font>
    <font>
      <sz val="7.5"/>
      <name val="Arial Cyr"/>
      <family val="2"/>
      <charset val="204"/>
    </font>
    <font>
      <sz val="6.5"/>
      <color rgb="FF000000"/>
      <name val="Calibri"/>
      <family val="2"/>
      <charset val="204"/>
    </font>
    <font>
      <b/>
      <sz val="6.5"/>
      <name val="Arial Cyr"/>
      <family val="2"/>
      <charset val="204"/>
    </font>
    <font>
      <sz val="5.5"/>
      <name val="Arial Cyr"/>
      <family val="2"/>
      <charset val="204"/>
    </font>
    <font>
      <sz val="8"/>
      <color rgb="FFC00000"/>
      <name val="Cambria"/>
      <family val="1"/>
      <charset val="204"/>
    </font>
    <font>
      <b/>
      <sz val="10"/>
      <color rgb="FFFF0000"/>
      <name val="Calibri"/>
      <family val="2"/>
      <charset val="204"/>
    </font>
    <font>
      <sz val="4"/>
      <name val="Arial Cyr"/>
      <family val="2"/>
      <charset val="204"/>
    </font>
    <font>
      <sz val="4.5"/>
      <name val="Arial Cyr"/>
      <family val="2"/>
      <charset val="204"/>
    </font>
    <font>
      <b/>
      <sz val="8"/>
      <color rgb="FFFF0000"/>
      <name val="Calibri"/>
      <family val="2"/>
      <charset val="204"/>
    </font>
    <font>
      <b/>
      <sz val="6.5"/>
      <name val="Arial Cyr"/>
      <charset val="204"/>
    </font>
    <font>
      <b/>
      <sz val="6"/>
      <color theme="1"/>
      <name val="Arial Cyr"/>
      <charset val="204"/>
    </font>
    <font>
      <b/>
      <sz val="6"/>
      <name val="Arial Cyr"/>
      <charset val="204"/>
    </font>
    <font>
      <b/>
      <sz val="7"/>
      <name val="Arial Narrow"/>
      <family val="2"/>
      <charset val="204"/>
    </font>
    <font>
      <b/>
      <i/>
      <sz val="8"/>
      <color rgb="FF000000"/>
      <name val="Calibri"/>
      <family val="2"/>
      <charset val="204"/>
    </font>
    <font>
      <b/>
      <sz val="7"/>
      <color rgb="FFC00000"/>
      <name val="Calibri"/>
      <family val="2"/>
      <charset val="204"/>
    </font>
    <font>
      <b/>
      <i/>
      <sz val="7"/>
      <color rgb="FF000000"/>
      <name val="Calibri"/>
      <family val="2"/>
      <charset val="204"/>
    </font>
    <font>
      <i/>
      <sz val="7"/>
      <color rgb="FF000000"/>
      <name val="Arial Cyr"/>
      <family val="2"/>
      <charset val="204"/>
    </font>
    <font>
      <i/>
      <sz val="7"/>
      <color rgb="FF000000"/>
      <name val="Calibri"/>
      <family val="2"/>
      <charset val="204"/>
    </font>
    <font>
      <b/>
      <i/>
      <sz val="9"/>
      <name val="Arial Cyr"/>
      <charset val="204"/>
    </font>
    <font>
      <i/>
      <sz val="9"/>
      <name val="Arial Cyr"/>
      <family val="2"/>
      <charset val="204"/>
    </font>
    <font>
      <i/>
      <sz val="11"/>
      <color rgb="FF000000"/>
      <name val="Calibri"/>
      <family val="2"/>
      <charset val="204"/>
    </font>
    <font>
      <b/>
      <i/>
      <sz val="11"/>
      <color rgb="FFC00000"/>
      <name val="Calibri"/>
      <family val="2"/>
      <charset val="204"/>
    </font>
    <font>
      <i/>
      <sz val="11"/>
      <color theme="5" tint="-0.499984740745262"/>
      <name val="Calibri"/>
      <family val="2"/>
      <charset val="204"/>
    </font>
    <font>
      <b/>
      <sz val="10"/>
      <name val="Cambria"/>
      <family val="1"/>
      <charset val="204"/>
    </font>
    <font>
      <b/>
      <sz val="10"/>
      <color rgb="FFC00000"/>
      <name val="Cambria"/>
      <family val="1"/>
      <charset val="204"/>
    </font>
    <font>
      <i/>
      <sz val="9"/>
      <name val="Arial Cyr"/>
      <charset val="204"/>
    </font>
    <font>
      <b/>
      <i/>
      <sz val="11"/>
      <color theme="5" tint="-0.499984740745262"/>
      <name val="Calibri"/>
      <family val="2"/>
      <charset val="204"/>
    </font>
    <font>
      <i/>
      <sz val="11"/>
      <color rgb="FFC00000"/>
      <name val="Calibri"/>
      <family val="2"/>
      <charset val="204"/>
    </font>
    <font>
      <i/>
      <sz val="7"/>
      <name val="Arial Cyr"/>
      <charset val="204"/>
    </font>
    <font>
      <sz val="7"/>
      <color theme="1"/>
      <name val="Times New Roman"/>
      <family val="1"/>
      <charset val="204"/>
    </font>
    <font>
      <sz val="7"/>
      <color rgb="FF000000"/>
      <name val="Bell MT"/>
      <family val="1"/>
    </font>
    <font>
      <sz val="6.5"/>
      <name val="Times New Roman"/>
      <family val="1"/>
      <charset val="204"/>
    </font>
    <font>
      <sz val="12"/>
      <name val="Calibri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F2DCDB"/>
        <bgColor rgb="FFFDEADA"/>
      </patternFill>
    </fill>
    <fill>
      <patternFill patternType="solid">
        <fgColor rgb="FFEBF1DE"/>
        <bgColor rgb="FFFDEADA"/>
      </patternFill>
    </fill>
    <fill>
      <patternFill patternType="solid">
        <fgColor rgb="FF92D050"/>
        <bgColor rgb="FFC3D69B"/>
      </patternFill>
    </fill>
    <fill>
      <patternFill patternType="solid">
        <fgColor rgb="FFC3D69B"/>
        <bgColor rgb="FFBDD7E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rgb="FFEBF1DE"/>
      </patternFill>
    </fill>
    <fill>
      <patternFill patternType="solid">
        <fgColor theme="7" tint="0.79998168889431442"/>
        <bgColor rgb="FFE6B9B8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8" tint="0.79998168889431442"/>
        <bgColor rgb="FFFAC090"/>
      </patternFill>
    </fill>
    <fill>
      <patternFill patternType="solid">
        <fgColor theme="8" tint="0.79998168889431442"/>
        <bgColor rgb="FFE6B9B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E6B9B8"/>
      </patternFill>
    </fill>
    <fill>
      <patternFill patternType="solid">
        <fgColor theme="3" tint="0.79998168889431442"/>
        <bgColor rgb="FFFDEADA"/>
      </patternFill>
    </fill>
    <fill>
      <patternFill patternType="solid">
        <fgColor theme="3" tint="0.79998168889431442"/>
        <bgColor rgb="FFFAC09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rgb="FFFFD966"/>
      </patternFill>
    </fill>
    <fill>
      <patternFill patternType="solid">
        <fgColor theme="7" tint="0.79998168889431442"/>
        <bgColor rgb="FFFF9900"/>
      </patternFill>
    </fill>
    <fill>
      <patternFill patternType="solid">
        <fgColor theme="6" tint="0.79998168889431442"/>
        <bgColor rgb="FFFDEADA"/>
      </patternFill>
    </fill>
    <fill>
      <patternFill patternType="solid">
        <fgColor theme="6" tint="0.79998168889431442"/>
        <bgColor rgb="FFFAC090"/>
      </patternFill>
    </fill>
    <fill>
      <patternFill patternType="solid">
        <fgColor theme="6" tint="0.79998168889431442"/>
        <bgColor rgb="FFE6B9B8"/>
      </patternFill>
    </fill>
    <fill>
      <patternFill patternType="solid">
        <fgColor theme="7" tint="0.79998168889431442"/>
        <bgColor rgb="FFEBF1DE"/>
      </patternFill>
    </fill>
    <fill>
      <patternFill patternType="solid">
        <fgColor theme="7" tint="0.79998168889431442"/>
        <bgColor rgb="FFFAC090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rgb="FFC3D69B"/>
      </patternFill>
    </fill>
    <fill>
      <patternFill patternType="solid">
        <fgColor theme="9" tint="0.79998168889431442"/>
        <bgColor rgb="FFBDD7EE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3D69B"/>
      </patternFill>
    </fill>
  </fills>
  <borders count="8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1">
    <xf numFmtId="0" fontId="0" fillId="0" borderId="0"/>
    <xf numFmtId="9" fontId="62" fillId="0" borderId="0" applyFont="0" applyFill="0" applyBorder="0" applyAlignment="0" applyProtection="0"/>
    <xf numFmtId="0" fontId="133" fillId="0" borderId="0"/>
    <xf numFmtId="0" fontId="134" fillId="0" borderId="0" applyNumberFormat="0" applyBorder="0" applyProtection="0"/>
    <xf numFmtId="0" fontId="135" fillId="37" borderId="0" applyNumberFormat="0" applyBorder="0" applyProtection="0"/>
    <xf numFmtId="0" fontId="135" fillId="38" borderId="0" applyNumberFormat="0" applyBorder="0" applyProtection="0"/>
    <xf numFmtId="0" fontId="134" fillId="39" borderId="0" applyNumberFormat="0" applyBorder="0" applyProtection="0"/>
    <xf numFmtId="0" fontId="136" fillId="40" borderId="0" applyNumberFormat="0" applyBorder="0" applyProtection="0"/>
    <xf numFmtId="0" fontId="135" fillId="41" borderId="0" applyNumberFormat="0" applyBorder="0" applyProtection="0"/>
    <xf numFmtId="0" fontId="137" fillId="0" borderId="0" applyNumberFormat="0" applyBorder="0" applyProtection="0"/>
    <xf numFmtId="0" fontId="138" fillId="42" borderId="0" applyNumberFormat="0" applyBorder="0" applyProtection="0"/>
    <xf numFmtId="0" fontId="139" fillId="0" borderId="0" applyNumberFormat="0" applyBorder="0" applyProtection="0"/>
    <xf numFmtId="0" fontId="140" fillId="0" borderId="0" applyNumberFormat="0" applyBorder="0" applyProtection="0"/>
    <xf numFmtId="0" fontId="141" fillId="0" borderId="0" applyNumberFormat="0" applyBorder="0" applyProtection="0"/>
    <xf numFmtId="0" fontId="142" fillId="0" borderId="0" applyNumberFormat="0" applyBorder="0" applyProtection="0"/>
    <xf numFmtId="0" fontId="143" fillId="43" borderId="0" applyNumberFormat="0" applyBorder="0" applyProtection="0"/>
    <xf numFmtId="0" fontId="144" fillId="43" borderId="81" applyNumberFormat="0" applyProtection="0"/>
    <xf numFmtId="0" fontId="145" fillId="0" borderId="0" applyNumberFormat="0" applyBorder="0" applyProtection="0"/>
    <xf numFmtId="0" fontId="133" fillId="0" borderId="0" applyNumberFormat="0" applyFont="0" applyBorder="0" applyProtection="0"/>
    <xf numFmtId="0" fontId="133" fillId="0" borderId="0" applyNumberFormat="0" applyFont="0" applyBorder="0" applyProtection="0"/>
    <xf numFmtId="0" fontId="136" fillId="0" borderId="0" applyNumberFormat="0" applyBorder="0" applyProtection="0"/>
  </cellStyleXfs>
  <cellXfs count="27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/>
    <xf numFmtId="0" fontId="0" fillId="0" borderId="1" xfId="0" applyBorder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11" fillId="0" borderId="0" xfId="0" applyFont="1"/>
    <xf numFmtId="0" fontId="12" fillId="0" borderId="0" xfId="0" applyFont="1"/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0" fillId="0" borderId="10" xfId="0" applyBorder="1"/>
    <xf numFmtId="164" fontId="14" fillId="0" borderId="0" xfId="0" applyNumberFormat="1" applyFont="1" applyAlignment="1">
      <alignment horizontal="left"/>
    </xf>
    <xf numFmtId="0" fontId="0" fillId="0" borderId="3" xfId="0" applyBorder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3" fillId="0" borderId="0" xfId="0" applyFont="1"/>
    <xf numFmtId="0" fontId="0" fillId="0" borderId="0" xfId="0" applyAlignment="1">
      <alignment horizontal="right"/>
    </xf>
    <xf numFmtId="164" fontId="2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22" fillId="0" borderId="0" xfId="0" applyFont="1" applyAlignment="1">
      <alignment horizontal="left"/>
    </xf>
    <xf numFmtId="0" fontId="22" fillId="0" borderId="0" xfId="0" applyFont="1"/>
    <xf numFmtId="0" fontId="3" fillId="0" borderId="0" xfId="0" applyFont="1" applyAlignment="1">
      <alignment horizontal="center"/>
    </xf>
    <xf numFmtId="0" fontId="0" fillId="0" borderId="28" xfId="0" applyBorder="1"/>
    <xf numFmtId="0" fontId="7" fillId="0" borderId="3" xfId="0" applyFont="1" applyBorder="1"/>
    <xf numFmtId="0" fontId="7" fillId="0" borderId="10" xfId="0" applyFont="1" applyBorder="1"/>
    <xf numFmtId="0" fontId="7" fillId="0" borderId="9" xfId="0" applyFont="1" applyBorder="1"/>
    <xf numFmtId="0" fontId="0" fillId="0" borderId="18" xfId="0" applyBorder="1"/>
    <xf numFmtId="49" fontId="14" fillId="0" borderId="0" xfId="0" applyNumberFormat="1" applyFont="1" applyAlignment="1">
      <alignment horizontal="left"/>
    </xf>
    <xf numFmtId="0" fontId="0" fillId="0" borderId="22" xfId="0" applyBorder="1" applyAlignment="1">
      <alignment horizontal="left"/>
    </xf>
    <xf numFmtId="0" fontId="0" fillId="0" borderId="30" xfId="0" applyBorder="1"/>
    <xf numFmtId="0" fontId="36" fillId="0" borderId="3" xfId="0" applyFont="1" applyBorder="1" applyAlignment="1">
      <alignment horizontal="left"/>
    </xf>
    <xf numFmtId="165" fontId="38" fillId="0" borderId="20" xfId="0" applyNumberFormat="1" applyFont="1" applyBorder="1" applyAlignment="1">
      <alignment horizontal="center"/>
    </xf>
    <xf numFmtId="1" fontId="38" fillId="0" borderId="20" xfId="0" applyNumberFormat="1" applyFont="1" applyBorder="1" applyAlignment="1">
      <alignment horizontal="center"/>
    </xf>
    <xf numFmtId="0" fontId="0" fillId="0" borderId="22" xfId="0" applyBorder="1"/>
    <xf numFmtId="0" fontId="33" fillId="0" borderId="0" xfId="0" applyFont="1"/>
    <xf numFmtId="0" fontId="17" fillId="0" borderId="0" xfId="0" applyFont="1"/>
    <xf numFmtId="0" fontId="7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23" xfId="0" applyFont="1" applyBorder="1"/>
    <xf numFmtId="0" fontId="7" fillId="0" borderId="23" xfId="0" applyFont="1" applyBorder="1" applyAlignment="1">
      <alignment horizontal="center"/>
    </xf>
    <xf numFmtId="0" fontId="0" fillId="0" borderId="24" xfId="0" applyBorder="1"/>
    <xf numFmtId="0" fontId="7" fillId="0" borderId="10" xfId="0" applyFont="1" applyBorder="1" applyAlignment="1">
      <alignment horizontal="left"/>
    </xf>
    <xf numFmtId="0" fontId="0" fillId="0" borderId="13" xfId="0" applyBorder="1"/>
    <xf numFmtId="0" fontId="1" fillId="0" borderId="0" xfId="0" applyFont="1" applyAlignment="1">
      <alignment horizontal="right"/>
    </xf>
    <xf numFmtId="9" fontId="0" fillId="0" borderId="0" xfId="0" applyNumberFormat="1"/>
    <xf numFmtId="0" fontId="2" fillId="0" borderId="17" xfId="0" applyFont="1" applyBorder="1"/>
    <xf numFmtId="0" fontId="2" fillId="0" borderId="17" xfId="0" applyFont="1" applyBorder="1" applyAlignment="1">
      <alignment horizontal="left"/>
    </xf>
    <xf numFmtId="0" fontId="48" fillId="0" borderId="0" xfId="0" applyFont="1"/>
    <xf numFmtId="0" fontId="0" fillId="0" borderId="17" xfId="0" applyBorder="1"/>
    <xf numFmtId="0" fontId="0" fillId="0" borderId="23" xfId="0" applyBorder="1"/>
    <xf numFmtId="0" fontId="45" fillId="0" borderId="0" xfId="0" applyFont="1"/>
    <xf numFmtId="0" fontId="47" fillId="0" borderId="0" xfId="0" applyFont="1"/>
    <xf numFmtId="0" fontId="0" fillId="0" borderId="2" xfId="0" applyBorder="1"/>
    <xf numFmtId="0" fontId="54" fillId="0" borderId="0" xfId="0" applyFont="1"/>
    <xf numFmtId="0" fontId="2" fillId="0" borderId="10" xfId="0" applyFont="1" applyBorder="1"/>
    <xf numFmtId="2" fontId="10" fillId="0" borderId="20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45" fillId="0" borderId="0" xfId="0" applyFont="1" applyAlignment="1">
      <alignment horizontal="left"/>
    </xf>
    <xf numFmtId="165" fontId="14" fillId="0" borderId="0" xfId="0" applyNumberFormat="1" applyFont="1" applyAlignment="1">
      <alignment horizontal="left"/>
    </xf>
    <xf numFmtId="0" fontId="58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 applyAlignment="1">
      <alignment vertical="center"/>
    </xf>
    <xf numFmtId="0" fontId="32" fillId="0" borderId="0" xfId="0" applyFont="1"/>
    <xf numFmtId="0" fontId="17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9" xfId="0" applyFont="1" applyBorder="1"/>
    <xf numFmtId="0" fontId="76" fillId="0" borderId="0" xfId="0" applyFont="1" applyAlignment="1">
      <alignment horizontal="left"/>
    </xf>
    <xf numFmtId="0" fontId="22" fillId="0" borderId="19" xfId="0" applyFont="1" applyBorder="1"/>
    <xf numFmtId="0" fontId="69" fillId="0" borderId="0" xfId="0" applyFont="1"/>
    <xf numFmtId="0" fontId="0" fillId="0" borderId="8" xfId="0" applyBorder="1"/>
    <xf numFmtId="165" fontId="0" fillId="0" borderId="0" xfId="0" applyNumberFormat="1"/>
    <xf numFmtId="0" fontId="78" fillId="0" borderId="0" xfId="0" applyFont="1"/>
    <xf numFmtId="0" fontId="80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46" fillId="0" borderId="0" xfId="0" applyFont="1"/>
    <xf numFmtId="2" fontId="35" fillId="0" borderId="19" xfId="0" applyNumberFormat="1" applyFont="1" applyBorder="1" applyAlignment="1">
      <alignment horizontal="center" vertical="center"/>
    </xf>
    <xf numFmtId="165" fontId="30" fillId="0" borderId="0" xfId="0" applyNumberFormat="1" applyFont="1"/>
    <xf numFmtId="2" fontId="17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8" fillId="0" borderId="38" xfId="0" applyFont="1" applyBorder="1"/>
    <xf numFmtId="0" fontId="78" fillId="0" borderId="28" xfId="0" applyFont="1" applyBorder="1"/>
    <xf numFmtId="0" fontId="48" fillId="0" borderId="23" xfId="0" applyFont="1" applyBorder="1"/>
    <xf numFmtId="0" fontId="50" fillId="0" borderId="0" xfId="0" applyFont="1"/>
    <xf numFmtId="0" fontId="14" fillId="0" borderId="45" xfId="0" applyFont="1" applyBorder="1" applyAlignment="1">
      <alignment horizontal="left"/>
    </xf>
    <xf numFmtId="0" fontId="43" fillId="0" borderId="44" xfId="0" applyFont="1" applyBorder="1" applyAlignment="1">
      <alignment horizontal="center"/>
    </xf>
    <xf numFmtId="0" fontId="47" fillId="0" borderId="3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0" fillId="0" borderId="46" xfId="0" applyBorder="1"/>
    <xf numFmtId="0" fontId="2" fillId="0" borderId="46" xfId="0" applyFont="1" applyBorder="1" applyAlignment="1">
      <alignment horizontal="center"/>
    </xf>
    <xf numFmtId="0" fontId="2" fillId="0" borderId="49" xfId="0" applyFont="1" applyBorder="1"/>
    <xf numFmtId="0" fontId="0" fillId="0" borderId="48" xfId="0" applyBorder="1"/>
    <xf numFmtId="0" fontId="4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31" xfId="0" applyBorder="1" applyAlignment="1">
      <alignment horizontal="left"/>
    </xf>
    <xf numFmtId="0" fontId="2" fillId="0" borderId="2" xfId="0" applyFont="1" applyBorder="1" applyAlignment="1">
      <alignment horizontal="center"/>
    </xf>
    <xf numFmtId="166" fontId="89" fillId="0" borderId="0" xfId="0" applyNumberFormat="1" applyFont="1" applyAlignment="1">
      <alignment horizontal="left"/>
    </xf>
    <xf numFmtId="0" fontId="47" fillId="0" borderId="0" xfId="0" applyFont="1" applyAlignment="1">
      <alignment horizontal="center" vertical="center"/>
    </xf>
    <xf numFmtId="166" fontId="0" fillId="0" borderId="0" xfId="0" applyNumberFormat="1"/>
    <xf numFmtId="0" fontId="53" fillId="0" borderId="0" xfId="0" applyFont="1" applyAlignment="1">
      <alignment horizontal="left"/>
    </xf>
    <xf numFmtId="0" fontId="0" fillId="0" borderId="33" xfId="0" applyBorder="1"/>
    <xf numFmtId="0" fontId="2" fillId="0" borderId="54" xfId="0" applyFont="1" applyBorder="1"/>
    <xf numFmtId="0" fontId="22" fillId="0" borderId="54" xfId="0" applyFont="1" applyBorder="1"/>
    <xf numFmtId="0" fontId="2" fillId="0" borderId="56" xfId="0" applyFont="1" applyBorder="1"/>
    <xf numFmtId="0" fontId="14" fillId="0" borderId="59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0" fontId="53" fillId="0" borderId="0" xfId="0" applyFont="1"/>
    <xf numFmtId="0" fontId="84" fillId="0" borderId="0" xfId="0" applyFont="1"/>
    <xf numFmtId="0" fontId="79" fillId="0" borderId="0" xfId="0" applyFont="1" applyAlignment="1">
      <alignment horizontal="left"/>
    </xf>
    <xf numFmtId="0" fontId="67" fillId="0" borderId="0" xfId="0" applyFont="1"/>
    <xf numFmtId="0" fontId="66" fillId="0" borderId="0" xfId="0" applyFont="1"/>
    <xf numFmtId="0" fontId="46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2" fontId="76" fillId="0" borderId="0" xfId="0" applyNumberFormat="1" applyFont="1" applyAlignment="1">
      <alignment horizontal="left"/>
    </xf>
    <xf numFmtId="0" fontId="58" fillId="0" borderId="0" xfId="0" applyFont="1"/>
    <xf numFmtId="2" fontId="0" fillId="0" borderId="0" xfId="0" applyNumberFormat="1"/>
    <xf numFmtId="2" fontId="2" fillId="0" borderId="0" xfId="0" applyNumberFormat="1" applyFont="1"/>
    <xf numFmtId="1" fontId="0" fillId="0" borderId="0" xfId="0" applyNumberFormat="1"/>
    <xf numFmtId="0" fontId="48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167" fontId="14" fillId="0" borderId="0" xfId="0" applyNumberFormat="1" applyFont="1" applyAlignment="1">
      <alignment horizontal="left"/>
    </xf>
    <xf numFmtId="165" fontId="22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14" fillId="0" borderId="54" xfId="0" applyFont="1" applyBorder="1" applyAlignment="1">
      <alignment horizontal="center"/>
    </xf>
    <xf numFmtId="0" fontId="54" fillId="0" borderId="0" xfId="0" applyFont="1" applyAlignment="1">
      <alignment horizontal="left"/>
    </xf>
    <xf numFmtId="1" fontId="36" fillId="0" borderId="54" xfId="0" applyNumberFormat="1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68" xfId="0" applyBorder="1" applyAlignment="1">
      <alignment horizontal="center"/>
    </xf>
    <xf numFmtId="0" fontId="0" fillId="0" borderId="67" xfId="0" applyBorder="1"/>
    <xf numFmtId="0" fontId="2" fillId="0" borderId="68" xfId="0" applyFont="1" applyBorder="1" applyAlignment="1">
      <alignment horizontal="left"/>
    </xf>
    <xf numFmtId="0" fontId="22" fillId="0" borderId="68" xfId="0" applyFont="1" applyBorder="1" applyAlignment="1">
      <alignment horizontal="left"/>
    </xf>
    <xf numFmtId="0" fontId="28" fillId="0" borderId="70" xfId="0" applyFont="1" applyBorder="1" applyAlignment="1">
      <alignment horizontal="left"/>
    </xf>
    <xf numFmtId="0" fontId="0" fillId="0" borderId="74" xfId="0" applyBorder="1"/>
    <xf numFmtId="0" fontId="7" fillId="0" borderId="68" xfId="0" applyFont="1" applyBorder="1"/>
    <xf numFmtId="0" fontId="2" fillId="0" borderId="62" xfId="0" applyFont="1" applyBorder="1" applyAlignment="1">
      <alignment horizontal="center"/>
    </xf>
    <xf numFmtId="0" fontId="2" fillId="0" borderId="68" xfId="0" applyFont="1" applyBorder="1"/>
    <xf numFmtId="0" fontId="17" fillId="0" borderId="68" xfId="0" applyFont="1" applyBorder="1" applyAlignment="1">
      <alignment horizontal="center"/>
    </xf>
    <xf numFmtId="2" fontId="35" fillId="0" borderId="20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/>
    </xf>
    <xf numFmtId="0" fontId="17" fillId="0" borderId="59" xfId="0" applyFont="1" applyBorder="1"/>
    <xf numFmtId="0" fontId="2" fillId="0" borderId="71" xfId="0" applyFont="1" applyBorder="1"/>
    <xf numFmtId="0" fontId="2" fillId="0" borderId="72" xfId="0" applyFont="1" applyBorder="1" applyAlignment="1">
      <alignment horizontal="left"/>
    </xf>
    <xf numFmtId="0" fontId="2" fillId="0" borderId="61" xfId="0" applyFont="1" applyBorder="1"/>
    <xf numFmtId="0" fontId="33" fillId="0" borderId="6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64" fontId="14" fillId="0" borderId="59" xfId="0" applyNumberFormat="1" applyFont="1" applyBorder="1" applyAlignment="1">
      <alignment horizontal="left"/>
    </xf>
    <xf numFmtId="0" fontId="2" fillId="0" borderId="55" xfId="0" applyFont="1" applyBorder="1"/>
    <xf numFmtId="0" fontId="29" fillId="0" borderId="0" xfId="0" applyFont="1"/>
    <xf numFmtId="0" fontId="28" fillId="0" borderId="73" xfId="0" applyFont="1" applyBorder="1" applyAlignment="1">
      <alignment horizontal="left"/>
    </xf>
    <xf numFmtId="0" fontId="2" fillId="0" borderId="72" xfId="0" applyFont="1" applyBorder="1"/>
    <xf numFmtId="0" fontId="22" fillId="0" borderId="62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14" fillId="0" borderId="2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4" fillId="0" borderId="59" xfId="0" applyFont="1" applyBorder="1"/>
    <xf numFmtId="0" fontId="43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8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0" fontId="65" fillId="0" borderId="0" xfId="0" applyFont="1"/>
    <xf numFmtId="0" fontId="14" fillId="0" borderId="48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81" fillId="0" borderId="0" xfId="0" applyFont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69" xfId="0" applyBorder="1"/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14" fillId="0" borderId="59" xfId="0" applyFont="1" applyBorder="1" applyAlignment="1">
      <alignment horizontal="center"/>
    </xf>
    <xf numFmtId="0" fontId="0" fillId="0" borderId="47" xfId="0" applyBorder="1"/>
    <xf numFmtId="0" fontId="4" fillId="0" borderId="0" xfId="0" applyFont="1"/>
    <xf numFmtId="165" fontId="2" fillId="0" borderId="0" xfId="0" applyNumberFormat="1" applyFont="1" applyAlignment="1">
      <alignment horizontal="left"/>
    </xf>
    <xf numFmtId="0" fontId="24" fillId="0" borderId="0" xfId="0" applyFont="1"/>
    <xf numFmtId="0" fontId="61" fillId="0" borderId="0" xfId="0" applyFont="1"/>
    <xf numFmtId="0" fontId="76" fillId="0" borderId="0" xfId="0" applyFont="1"/>
    <xf numFmtId="165" fontId="82" fillId="0" borderId="0" xfId="0" applyNumberFormat="1" applyFont="1" applyAlignment="1">
      <alignment horizontal="left"/>
    </xf>
    <xf numFmtId="0" fontId="35" fillId="0" borderId="0" xfId="0" applyFont="1" applyAlignment="1">
      <alignment horizontal="center"/>
    </xf>
    <xf numFmtId="2" fontId="14" fillId="0" borderId="0" xfId="0" applyNumberFormat="1" applyFont="1" applyAlignment="1">
      <alignment horizontal="left"/>
    </xf>
    <xf numFmtId="2" fontId="81" fillId="0" borderId="0" xfId="0" applyNumberFormat="1" applyFont="1" applyAlignment="1">
      <alignment horizontal="left"/>
    </xf>
    <xf numFmtId="167" fontId="82" fillId="0" borderId="0" xfId="0" applyNumberFormat="1" applyFont="1" applyAlignment="1">
      <alignment horizontal="left"/>
    </xf>
    <xf numFmtId="0" fontId="57" fillId="0" borderId="0" xfId="0" applyFont="1"/>
    <xf numFmtId="0" fontId="70" fillId="0" borderId="0" xfId="0" applyFont="1"/>
    <xf numFmtId="0" fontId="56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2" fontId="17" fillId="0" borderId="0" xfId="0" applyNumberFormat="1" applyFont="1" applyAlignment="1">
      <alignment horizontal="left"/>
    </xf>
    <xf numFmtId="0" fontId="17" fillId="0" borderId="48" xfId="0" applyFont="1" applyBorder="1"/>
    <xf numFmtId="0" fontId="54" fillId="0" borderId="0" xfId="0" applyFont="1" applyAlignment="1">
      <alignment horizontal="center"/>
    </xf>
    <xf numFmtId="2" fontId="5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1" fillId="0" borderId="0" xfId="0" applyNumberFormat="1" applyFont="1"/>
    <xf numFmtId="0" fontId="68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6" fontId="31" fillId="0" borderId="0" xfId="0" applyNumberFormat="1" applyFont="1"/>
    <xf numFmtId="165" fontId="31" fillId="0" borderId="0" xfId="0" applyNumberFormat="1" applyFont="1"/>
    <xf numFmtId="2" fontId="31" fillId="0" borderId="0" xfId="0" applyNumberFormat="1" applyFont="1"/>
    <xf numFmtId="0" fontId="17" fillId="0" borderId="45" xfId="0" applyFont="1" applyBorder="1" applyAlignment="1">
      <alignment horizontal="center"/>
    </xf>
    <xf numFmtId="166" fontId="17" fillId="0" borderId="72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72" fillId="0" borderId="68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71" xfId="0" applyFont="1" applyBorder="1" applyAlignment="1">
      <alignment horizontal="left"/>
    </xf>
    <xf numFmtId="164" fontId="14" fillId="0" borderId="0" xfId="0" applyNumberFormat="1" applyFont="1"/>
    <xf numFmtId="0" fontId="2" fillId="0" borderId="70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2" fontId="14" fillId="0" borderId="68" xfId="0" applyNumberFormat="1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2" fontId="14" fillId="0" borderId="72" xfId="0" applyNumberFormat="1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166" fontId="14" fillId="0" borderId="68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72" fillId="0" borderId="0" xfId="0" applyFont="1" applyAlignment="1">
      <alignment horizontal="center"/>
    </xf>
    <xf numFmtId="2" fontId="72" fillId="0" borderId="68" xfId="0" applyNumberFormat="1" applyFont="1" applyBorder="1" applyAlignment="1">
      <alignment horizontal="center"/>
    </xf>
    <xf numFmtId="2" fontId="14" fillId="0" borderId="59" xfId="0" applyNumberFormat="1" applyFont="1" applyBorder="1" applyAlignment="1">
      <alignment horizontal="center"/>
    </xf>
    <xf numFmtId="2" fontId="14" fillId="0" borderId="69" xfId="0" applyNumberFormat="1" applyFont="1" applyBorder="1" applyAlignment="1">
      <alignment horizontal="center"/>
    </xf>
    <xf numFmtId="0" fontId="22" fillId="0" borderId="59" xfId="0" applyFont="1" applyBorder="1"/>
    <xf numFmtId="9" fontId="16" fillId="7" borderId="64" xfId="0" applyNumberFormat="1" applyFont="1" applyFill="1" applyBorder="1" applyAlignment="1">
      <alignment horizontal="center"/>
    </xf>
    <xf numFmtId="0" fontId="33" fillId="0" borderId="72" xfId="0" applyFont="1" applyBorder="1"/>
    <xf numFmtId="0" fontId="8" fillId="0" borderId="15" xfId="0" applyFont="1" applyBorder="1"/>
    <xf numFmtId="0" fontId="33" fillId="0" borderId="72" xfId="0" applyFont="1" applyBorder="1" applyAlignment="1">
      <alignment horizontal="left"/>
    </xf>
    <xf numFmtId="0" fontId="17" fillId="0" borderId="45" xfId="0" applyFont="1" applyBorder="1" applyAlignment="1">
      <alignment horizontal="left"/>
    </xf>
    <xf numFmtId="0" fontId="17" fillId="0" borderId="17" xfId="0" applyFont="1" applyBorder="1"/>
    <xf numFmtId="0" fontId="17" fillId="0" borderId="22" xfId="0" applyFont="1" applyBorder="1"/>
    <xf numFmtId="0" fontId="14" fillId="0" borderId="22" xfId="0" applyFont="1" applyBorder="1" applyAlignment="1">
      <alignment horizontal="left"/>
    </xf>
    <xf numFmtId="0" fontId="33" fillId="0" borderId="46" xfId="0" applyFont="1" applyBorder="1" applyAlignment="1">
      <alignment horizontal="center"/>
    </xf>
    <xf numFmtId="0" fontId="50" fillId="0" borderId="22" xfId="0" applyFont="1" applyBorder="1"/>
    <xf numFmtId="0" fontId="33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2" xfId="0" applyFont="1" applyBorder="1"/>
    <xf numFmtId="0" fontId="2" fillId="0" borderId="47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166" fontId="1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40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165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165" fontId="40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2" fontId="86" fillId="0" borderId="0" xfId="0" applyNumberFormat="1" applyFont="1" applyAlignment="1">
      <alignment horizontal="center"/>
    </xf>
    <xf numFmtId="0" fontId="7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8" fillId="0" borderId="19" xfId="0" applyFont="1" applyBorder="1" applyAlignment="1">
      <alignment horizontal="center"/>
    </xf>
    <xf numFmtId="0" fontId="39" fillId="0" borderId="68" xfId="0" applyFont="1" applyBorder="1" applyAlignment="1">
      <alignment horizontal="right"/>
    </xf>
    <xf numFmtId="0" fontId="33" fillId="0" borderId="49" xfId="0" applyFont="1" applyBorder="1" applyAlignment="1">
      <alignment horizontal="left"/>
    </xf>
    <xf numFmtId="0" fontId="14" fillId="0" borderId="33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72" fillId="0" borderId="54" xfId="0" applyFont="1" applyBorder="1" applyAlignment="1">
      <alignment horizontal="center"/>
    </xf>
    <xf numFmtId="0" fontId="44" fillId="0" borderId="0" xfId="0" applyFont="1"/>
    <xf numFmtId="165" fontId="47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0" fontId="93" fillId="0" borderId="0" xfId="0" applyFont="1"/>
    <xf numFmtId="2" fontId="47" fillId="0" borderId="0" xfId="0" applyNumberFormat="1" applyFont="1" applyAlignment="1">
      <alignment horizontal="center"/>
    </xf>
    <xf numFmtId="0" fontId="95" fillId="0" borderId="0" xfId="0" applyFont="1"/>
    <xf numFmtId="0" fontId="96" fillId="0" borderId="0" xfId="0" applyFont="1"/>
    <xf numFmtId="2" fontId="78" fillId="0" borderId="0" xfId="0" applyNumberFormat="1" applyFont="1" applyAlignment="1">
      <alignment horizontal="center"/>
    </xf>
    <xf numFmtId="49" fontId="14" fillId="0" borderId="0" xfId="0" applyNumberFormat="1" applyFont="1"/>
    <xf numFmtId="166" fontId="47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0" fontId="51" fillId="0" borderId="0" xfId="0" applyFont="1"/>
    <xf numFmtId="168" fontId="49" fillId="0" borderId="0" xfId="0" applyNumberFormat="1" applyFont="1"/>
    <xf numFmtId="0" fontId="52" fillId="0" borderId="0" xfId="0" applyFont="1"/>
    <xf numFmtId="165" fontId="17" fillId="0" borderId="0" xfId="0" applyNumberFormat="1" applyFont="1"/>
    <xf numFmtId="166" fontId="22" fillId="0" borderId="0" xfId="0" applyNumberFormat="1" applyFont="1"/>
    <xf numFmtId="165" fontId="11" fillId="0" borderId="0" xfId="0" applyNumberFormat="1" applyFont="1"/>
    <xf numFmtId="0" fontId="69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9" fontId="0" fillId="0" borderId="0" xfId="0" applyNumberFormat="1" applyAlignment="1">
      <alignment horizontal="center"/>
    </xf>
    <xf numFmtId="0" fontId="2" fillId="0" borderId="18" xfId="0" applyFont="1" applyBorder="1" applyAlignment="1">
      <alignment horizontal="right"/>
    </xf>
    <xf numFmtId="0" fontId="10" fillId="0" borderId="15" xfId="0" applyFont="1" applyBorder="1"/>
    <xf numFmtId="0" fontId="2" fillId="0" borderId="64" xfId="0" applyFont="1" applyBorder="1"/>
    <xf numFmtId="2" fontId="33" fillId="0" borderId="0" xfId="0" applyNumberFormat="1" applyFont="1"/>
    <xf numFmtId="0" fontId="17" fillId="0" borderId="45" xfId="0" applyFont="1" applyBorder="1"/>
    <xf numFmtId="168" fontId="81" fillId="0" borderId="0" xfId="0" applyNumberFormat="1" applyFont="1" applyAlignment="1">
      <alignment horizontal="left"/>
    </xf>
    <xf numFmtId="0" fontId="2" fillId="0" borderId="45" xfId="0" applyFont="1" applyBorder="1"/>
    <xf numFmtId="169" fontId="22" fillId="0" borderId="0" xfId="0" applyNumberFormat="1" applyFont="1"/>
    <xf numFmtId="0" fontId="2" fillId="0" borderId="27" xfId="0" applyFont="1" applyBorder="1"/>
    <xf numFmtId="0" fontId="2" fillId="0" borderId="44" xfId="0" applyFont="1" applyBorder="1"/>
    <xf numFmtId="0" fontId="0" fillId="0" borderId="45" xfId="0" applyBorder="1"/>
    <xf numFmtId="0" fontId="67" fillId="0" borderId="0" xfId="0" applyFont="1" applyAlignment="1">
      <alignment horizontal="left"/>
    </xf>
    <xf numFmtId="0" fontId="4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50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1" fontId="36" fillId="0" borderId="34" xfId="0" applyNumberFormat="1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17" fillId="0" borderId="58" xfId="0" applyFont="1" applyBorder="1" applyAlignment="1">
      <alignment horizontal="right"/>
    </xf>
    <xf numFmtId="0" fontId="47" fillId="0" borderId="23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14" fillId="0" borderId="79" xfId="0" applyFont="1" applyBorder="1" applyAlignment="1">
      <alignment horizontal="right"/>
    </xf>
    <xf numFmtId="2" fontId="36" fillId="0" borderId="23" xfId="0" applyNumberFormat="1" applyFont="1" applyBorder="1" applyAlignment="1">
      <alignment horizontal="center" vertical="center" wrapText="1"/>
    </xf>
    <xf numFmtId="0" fontId="14" fillId="0" borderId="43" xfId="0" applyFont="1" applyBorder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" fillId="0" borderId="58" xfId="0" applyFont="1" applyBorder="1"/>
    <xf numFmtId="1" fontId="36" fillId="0" borderId="58" xfId="0" applyNumberFormat="1" applyFont="1" applyBorder="1" applyAlignment="1">
      <alignment horizontal="center"/>
    </xf>
    <xf numFmtId="0" fontId="14" fillId="0" borderId="58" xfId="0" applyFont="1" applyBorder="1" applyAlignment="1">
      <alignment horizontal="right"/>
    </xf>
    <xf numFmtId="2" fontId="16" fillId="0" borderId="23" xfId="0" applyNumberFormat="1" applyFont="1" applyBorder="1" applyAlignment="1">
      <alignment horizontal="center" vertical="center" wrapText="1"/>
    </xf>
    <xf numFmtId="0" fontId="2" fillId="0" borderId="59" xfId="0" applyFont="1" applyBorder="1"/>
    <xf numFmtId="0" fontId="2" fillId="0" borderId="58" xfId="0" applyFont="1" applyBorder="1" applyAlignment="1">
      <alignment horizontal="center"/>
    </xf>
    <xf numFmtId="1" fontId="36" fillId="0" borderId="59" xfId="0" applyNumberFormat="1" applyFont="1" applyBorder="1" applyAlignment="1">
      <alignment horizontal="center"/>
    </xf>
    <xf numFmtId="0" fontId="2" fillId="0" borderId="78" xfId="0" applyFont="1" applyBorder="1"/>
    <xf numFmtId="0" fontId="14" fillId="0" borderId="78" xfId="0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2" fontId="35" fillId="0" borderId="17" xfId="0" applyNumberFormat="1" applyFont="1" applyBorder="1" applyAlignment="1">
      <alignment horizontal="center" vertical="center"/>
    </xf>
    <xf numFmtId="166" fontId="35" fillId="0" borderId="32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58" xfId="0" applyBorder="1" applyAlignment="1">
      <alignment horizontal="center"/>
    </xf>
    <xf numFmtId="0" fontId="2" fillId="0" borderId="78" xfId="0" applyFont="1" applyBorder="1" applyAlignment="1">
      <alignment horizontal="center"/>
    </xf>
    <xf numFmtId="164" fontId="14" fillId="0" borderId="78" xfId="0" applyNumberFormat="1" applyFont="1" applyBorder="1" applyAlignment="1">
      <alignment horizontal="right"/>
    </xf>
    <xf numFmtId="2" fontId="35" fillId="0" borderId="34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0" fontId="47" fillId="0" borderId="2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7" fillId="0" borderId="9" xfId="0" applyFont="1" applyBorder="1"/>
    <xf numFmtId="1" fontId="105" fillId="0" borderId="79" xfId="0" applyNumberFormat="1" applyFont="1" applyBorder="1" applyAlignment="1">
      <alignment horizontal="center"/>
    </xf>
    <xf numFmtId="1" fontId="105" fillId="0" borderId="58" xfId="0" applyNumberFormat="1" applyFont="1" applyBorder="1" applyAlignment="1">
      <alignment horizontal="center"/>
    </xf>
    <xf numFmtId="0" fontId="2" fillId="0" borderId="69" xfId="0" applyFont="1" applyBorder="1"/>
    <xf numFmtId="0" fontId="22" fillId="0" borderId="58" xfId="0" applyFont="1" applyBorder="1" applyAlignment="1">
      <alignment horizontal="center"/>
    </xf>
    <xf numFmtId="49" fontId="14" fillId="0" borderId="58" xfId="0" applyNumberFormat="1" applyFont="1" applyBorder="1" applyAlignment="1">
      <alignment horizontal="right"/>
    </xf>
    <xf numFmtId="0" fontId="2" fillId="0" borderId="67" xfId="0" applyFont="1" applyBorder="1"/>
    <xf numFmtId="0" fontId="14" fillId="0" borderId="55" xfId="0" applyFont="1" applyBorder="1" applyAlignment="1">
      <alignment horizontal="center"/>
    </xf>
    <xf numFmtId="2" fontId="14" fillId="0" borderId="56" xfId="0" applyNumberFormat="1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1" fontId="36" fillId="0" borderId="2" xfId="0" applyNumberFormat="1" applyFont="1" applyBorder="1" applyAlignment="1">
      <alignment horizontal="center"/>
    </xf>
    <xf numFmtId="0" fontId="33" fillId="0" borderId="79" xfId="0" applyFont="1" applyBorder="1" applyAlignment="1">
      <alignment horizontal="center"/>
    </xf>
    <xf numFmtId="1" fontId="36" fillId="0" borderId="79" xfId="0" applyNumberFormat="1" applyFont="1" applyBorder="1" applyAlignment="1">
      <alignment horizontal="center"/>
    </xf>
    <xf numFmtId="0" fontId="0" fillId="0" borderId="43" xfId="0" applyBorder="1" applyAlignment="1">
      <alignment horizontal="left"/>
    </xf>
    <xf numFmtId="0" fontId="22" fillId="0" borderId="79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43" xfId="0" applyFont="1" applyBorder="1"/>
    <xf numFmtId="0" fontId="2" fillId="0" borderId="79" xfId="0" applyFont="1" applyBorder="1"/>
    <xf numFmtId="0" fontId="0" fillId="0" borderId="59" xfId="0" applyBorder="1" applyAlignment="1">
      <alignment horizontal="center"/>
    </xf>
    <xf numFmtId="0" fontId="2" fillId="0" borderId="33" xfId="0" applyFont="1" applyBorder="1"/>
    <xf numFmtId="1" fontId="54" fillId="0" borderId="79" xfId="0" applyNumberFormat="1" applyFont="1" applyBorder="1" applyAlignment="1">
      <alignment horizontal="center"/>
    </xf>
    <xf numFmtId="0" fontId="33" fillId="0" borderId="69" xfId="0" applyFont="1" applyBorder="1" applyAlignment="1">
      <alignment horizontal="left"/>
    </xf>
    <xf numFmtId="0" fontId="47" fillId="0" borderId="2" xfId="0" applyFont="1" applyBorder="1" applyAlignment="1">
      <alignment horizontal="center"/>
    </xf>
    <xf numFmtId="0" fontId="1" fillId="0" borderId="17" xfId="0" applyFont="1" applyBorder="1"/>
    <xf numFmtId="0" fontId="36" fillId="0" borderId="18" xfId="0" applyFont="1" applyBorder="1" applyAlignment="1">
      <alignment horizontal="right"/>
    </xf>
    <xf numFmtId="0" fontId="7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36" fillId="0" borderId="24" xfId="0" applyFont="1" applyBorder="1" applyAlignment="1">
      <alignment horizontal="right"/>
    </xf>
    <xf numFmtId="0" fontId="50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38" fillId="0" borderId="21" xfId="0" applyNumberFormat="1" applyFont="1" applyBorder="1" applyAlignment="1">
      <alignment horizontal="center"/>
    </xf>
    <xf numFmtId="0" fontId="50" fillId="0" borderId="44" xfId="0" applyFont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50" fillId="0" borderId="61" xfId="0" applyFont="1" applyBorder="1" applyAlignment="1">
      <alignment horizontal="center" vertical="center"/>
    </xf>
    <xf numFmtId="2" fontId="40" fillId="10" borderId="68" xfId="0" applyNumberFormat="1" applyFont="1" applyFill="1" applyBorder="1" applyAlignment="1">
      <alignment horizontal="center"/>
    </xf>
    <xf numFmtId="0" fontId="36" fillId="0" borderId="69" xfId="0" applyFont="1" applyBorder="1" applyAlignment="1">
      <alignment horizontal="right"/>
    </xf>
    <xf numFmtId="0" fontId="46" fillId="0" borderId="33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166" fontId="54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78" xfId="0" applyFont="1" applyBorder="1" applyAlignment="1">
      <alignment horizontal="center"/>
    </xf>
    <xf numFmtId="0" fontId="54" fillId="0" borderId="58" xfId="0" applyFont="1" applyBorder="1" applyAlignment="1">
      <alignment horizontal="center"/>
    </xf>
    <xf numFmtId="0" fontId="2" fillId="0" borderId="13" xfId="0" applyFont="1" applyBorder="1"/>
    <xf numFmtId="0" fontId="7" fillId="0" borderId="25" xfId="0" applyFont="1" applyBorder="1"/>
    <xf numFmtId="0" fontId="7" fillId="0" borderId="75" xfId="0" applyFont="1" applyBorder="1"/>
    <xf numFmtId="0" fontId="2" fillId="0" borderId="23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26" xfId="0" applyFont="1" applyBorder="1"/>
    <xf numFmtId="0" fontId="0" fillId="0" borderId="29" xfId="0" applyBorder="1" applyAlignment="1">
      <alignment horizontal="center"/>
    </xf>
    <xf numFmtId="0" fontId="7" fillId="0" borderId="20" xfId="0" applyFont="1" applyBorder="1"/>
    <xf numFmtId="0" fontId="2" fillId="0" borderId="40" xfId="0" applyFont="1" applyBorder="1"/>
    <xf numFmtId="0" fontId="0" fillId="0" borderId="74" xfId="0" applyBorder="1" applyAlignment="1">
      <alignment horizontal="center"/>
    </xf>
    <xf numFmtId="0" fontId="7" fillId="0" borderId="56" xfId="0" applyFont="1" applyBorder="1"/>
    <xf numFmtId="164" fontId="14" fillId="0" borderId="58" xfId="0" applyNumberFormat="1" applyFont="1" applyBorder="1" applyAlignment="1">
      <alignment horizontal="right"/>
    </xf>
    <xf numFmtId="0" fontId="45" fillId="11" borderId="0" xfId="0" applyFont="1" applyFill="1"/>
    <xf numFmtId="0" fontId="0" fillId="11" borderId="0" xfId="0" applyFill="1"/>
    <xf numFmtId="0" fontId="22" fillId="11" borderId="0" xfId="0" applyFont="1" applyFill="1"/>
    <xf numFmtId="0" fontId="2" fillId="11" borderId="0" xfId="0" applyFont="1" applyFill="1"/>
    <xf numFmtId="0" fontId="74" fillId="0" borderId="0" xfId="0" applyFont="1"/>
    <xf numFmtId="168" fontId="22" fillId="0" borderId="0" xfId="0" applyNumberFormat="1" applyFont="1"/>
    <xf numFmtId="167" fontId="78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100" fillId="0" borderId="0" xfId="0" applyFont="1"/>
    <xf numFmtId="0" fontId="57" fillId="0" borderId="0" xfId="0" applyFont="1" applyAlignment="1">
      <alignment horizontal="left"/>
    </xf>
    <xf numFmtId="166" fontId="28" fillId="0" borderId="0" xfId="0" applyNumberFormat="1" applyFont="1" applyAlignment="1">
      <alignment horizontal="left"/>
    </xf>
    <xf numFmtId="2" fontId="82" fillId="0" borderId="0" xfId="0" applyNumberFormat="1" applyFont="1" applyAlignment="1">
      <alignment horizontal="left"/>
    </xf>
    <xf numFmtId="0" fontId="1" fillId="11" borderId="0" xfId="0" applyFont="1" applyFill="1"/>
    <xf numFmtId="9" fontId="0" fillId="11" borderId="0" xfId="0" applyNumberFormat="1" applyFill="1"/>
    <xf numFmtId="0" fontId="48" fillId="11" borderId="0" xfId="0" applyFont="1" applyFill="1"/>
    <xf numFmtId="0" fontId="2" fillId="11" borderId="0" xfId="0" applyFont="1" applyFill="1" applyAlignment="1">
      <alignment horizontal="left"/>
    </xf>
    <xf numFmtId="0" fontId="33" fillId="11" borderId="0" xfId="0" applyFont="1" applyFill="1" applyAlignment="1">
      <alignment horizontal="left"/>
    </xf>
    <xf numFmtId="0" fontId="22" fillId="11" borderId="0" xfId="0" applyFont="1" applyFill="1" applyAlignment="1">
      <alignment horizontal="left"/>
    </xf>
    <xf numFmtId="0" fontId="14" fillId="11" borderId="0" xfId="0" applyFont="1" applyFill="1" applyAlignment="1">
      <alignment horizontal="left"/>
    </xf>
    <xf numFmtId="0" fontId="66" fillId="11" borderId="0" xfId="0" applyFont="1" applyFill="1"/>
    <xf numFmtId="0" fontId="50" fillId="11" borderId="0" xfId="0" applyFont="1" applyFill="1"/>
    <xf numFmtId="0" fontId="33" fillId="11" borderId="0" xfId="0" applyFont="1" applyFill="1"/>
    <xf numFmtId="0" fontId="61" fillId="11" borderId="0" xfId="0" applyFont="1" applyFill="1"/>
    <xf numFmtId="0" fontId="14" fillId="11" borderId="0" xfId="0" applyFont="1" applyFill="1"/>
    <xf numFmtId="0" fontId="67" fillId="11" borderId="0" xfId="0" applyFont="1" applyFill="1"/>
    <xf numFmtId="0" fontId="104" fillId="11" borderId="0" xfId="0" applyFont="1" applyFill="1"/>
    <xf numFmtId="0" fontId="5" fillId="11" borderId="0" xfId="0" applyFont="1" applyFill="1"/>
    <xf numFmtId="0" fontId="65" fillId="11" borderId="0" xfId="0" applyFont="1" applyFill="1"/>
    <xf numFmtId="0" fontId="3" fillId="11" borderId="0" xfId="0" applyFont="1" applyFill="1" applyAlignment="1">
      <alignment horizontal="left"/>
    </xf>
    <xf numFmtId="0" fontId="9" fillId="11" borderId="0" xfId="0" applyFont="1" applyFill="1"/>
    <xf numFmtId="0" fontId="46" fillId="11" borderId="0" xfId="0" applyFont="1" applyFill="1"/>
    <xf numFmtId="0" fontId="10" fillId="11" borderId="0" xfId="0" applyFont="1" applyFill="1"/>
    <xf numFmtId="0" fontId="91" fillId="11" borderId="0" xfId="0" applyFont="1" applyFill="1"/>
    <xf numFmtId="0" fontId="70" fillId="11" borderId="0" xfId="0" applyFont="1" applyFill="1"/>
    <xf numFmtId="0" fontId="57" fillId="11" borderId="0" xfId="0" applyFont="1" applyFill="1"/>
    <xf numFmtId="0" fontId="47" fillId="11" borderId="0" xfId="0" applyFont="1" applyFill="1"/>
    <xf numFmtId="0" fontId="71" fillId="0" borderId="0" xfId="0" applyFont="1"/>
    <xf numFmtId="0" fontId="74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166" fontId="94" fillId="0" borderId="0" xfId="0" applyNumberFormat="1" applyFont="1" applyAlignment="1">
      <alignment horizontal="center"/>
    </xf>
    <xf numFmtId="165" fontId="94" fillId="0" borderId="0" xfId="0" applyNumberFormat="1" applyFont="1" applyAlignment="1">
      <alignment horizontal="center"/>
    </xf>
    <xf numFmtId="2" fontId="94" fillId="0" borderId="0" xfId="0" applyNumberFormat="1" applyFont="1" applyAlignment="1">
      <alignment horizontal="center"/>
    </xf>
    <xf numFmtId="165" fontId="65" fillId="0" borderId="0" xfId="0" applyNumberFormat="1" applyFont="1" applyAlignment="1">
      <alignment horizontal="left"/>
    </xf>
    <xf numFmtId="2" fontId="65" fillId="0" borderId="0" xfId="0" applyNumberFormat="1" applyFont="1" applyAlignment="1">
      <alignment horizontal="left"/>
    </xf>
    <xf numFmtId="1" fontId="65" fillId="0" borderId="0" xfId="0" applyNumberFormat="1" applyFont="1" applyAlignment="1">
      <alignment horizontal="left"/>
    </xf>
    <xf numFmtId="0" fontId="84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2" fontId="85" fillId="0" borderId="0" xfId="0" applyNumberFormat="1" applyFont="1" applyAlignment="1">
      <alignment horizontal="left" vertical="center" wrapText="1"/>
    </xf>
    <xf numFmtId="0" fontId="87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2" fontId="21" fillId="0" borderId="0" xfId="0" applyNumberFormat="1" applyFont="1" applyAlignment="1">
      <alignment horizontal="left" vertical="center" wrapText="1"/>
    </xf>
    <xf numFmtId="0" fontId="97" fillId="0" borderId="0" xfId="0" applyFont="1" applyAlignment="1">
      <alignment horizontal="center"/>
    </xf>
    <xf numFmtId="2" fontId="35" fillId="0" borderId="0" xfId="0" applyNumberFormat="1" applyFont="1" applyAlignment="1">
      <alignment horizontal="center" vertical="center"/>
    </xf>
    <xf numFmtId="165" fontId="35" fillId="0" borderId="0" xfId="0" applyNumberFormat="1" applyFont="1" applyAlignment="1">
      <alignment horizontal="center" vertical="center"/>
    </xf>
    <xf numFmtId="166" fontId="40" fillId="0" borderId="0" xfId="0" applyNumberFormat="1" applyFont="1" applyAlignment="1">
      <alignment horizontal="center"/>
    </xf>
    <xf numFmtId="166" fontId="77" fillId="0" borderId="0" xfId="0" applyNumberFormat="1" applyFont="1"/>
    <xf numFmtId="2" fontId="77" fillId="0" borderId="0" xfId="0" applyNumberFormat="1" applyFont="1"/>
    <xf numFmtId="166" fontId="30" fillId="0" borderId="0" xfId="0" applyNumberFormat="1" applyFont="1"/>
    <xf numFmtId="0" fontId="10" fillId="0" borderId="0" xfId="0" applyFont="1" applyAlignment="1">
      <alignment horizontal="left"/>
    </xf>
    <xf numFmtId="2" fontId="15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left"/>
    </xf>
    <xf numFmtId="165" fontId="17" fillId="0" borderId="0" xfId="0" applyNumberFormat="1" applyFont="1" applyAlignment="1">
      <alignment horizontal="center"/>
    </xf>
    <xf numFmtId="2" fontId="88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30" fillId="0" borderId="0" xfId="0" applyNumberFormat="1" applyFont="1"/>
    <xf numFmtId="0" fontId="37" fillId="0" borderId="0" xfId="0" applyFont="1" applyAlignment="1">
      <alignment horizontal="center"/>
    </xf>
    <xf numFmtId="0" fontId="25" fillId="0" borderId="0" xfId="0" applyFont="1"/>
    <xf numFmtId="2" fontId="59" fillId="0" borderId="0" xfId="0" applyNumberFormat="1" applyFont="1" applyAlignment="1">
      <alignment horizontal="center"/>
    </xf>
    <xf numFmtId="0" fontId="74" fillId="0" borderId="0" xfId="0" applyFont="1" applyAlignment="1">
      <alignment horizontal="right"/>
    </xf>
    <xf numFmtId="2" fontId="72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1" fontId="36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0" fontId="39" fillId="0" borderId="0" xfId="0" applyFont="1" applyAlignment="1">
      <alignment horizontal="right"/>
    </xf>
    <xf numFmtId="0" fontId="60" fillId="0" borderId="0" xfId="0" applyFont="1"/>
    <xf numFmtId="166" fontId="92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center"/>
    </xf>
    <xf numFmtId="166" fontId="98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167" fontId="1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right"/>
    </xf>
    <xf numFmtId="167" fontId="0" fillId="0" borderId="0" xfId="0" applyNumberFormat="1"/>
    <xf numFmtId="0" fontId="14" fillId="0" borderId="45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9" fontId="36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left"/>
    </xf>
    <xf numFmtId="0" fontId="1" fillId="0" borderId="10" xfId="0" applyFont="1" applyBorder="1"/>
    <xf numFmtId="0" fontId="108" fillId="10" borderId="5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64" fontId="14" fillId="0" borderId="45" xfId="0" applyNumberFormat="1" applyFont="1" applyBorder="1" applyAlignment="1">
      <alignment horizontal="left"/>
    </xf>
    <xf numFmtId="0" fontId="0" fillId="0" borderId="50" xfId="0" applyBorder="1"/>
    <xf numFmtId="0" fontId="2" fillId="0" borderId="41" xfId="0" applyFont="1" applyBorder="1"/>
    <xf numFmtId="0" fontId="47" fillId="0" borderId="32" xfId="0" applyFont="1" applyBorder="1" applyAlignment="1">
      <alignment horizontal="center"/>
    </xf>
    <xf numFmtId="0" fontId="8" fillId="0" borderId="17" xfId="0" applyFont="1" applyBorder="1"/>
    <xf numFmtId="49" fontId="14" fillId="0" borderId="0" xfId="0" applyNumberFormat="1" applyFont="1" applyAlignment="1">
      <alignment horizontal="center"/>
    </xf>
    <xf numFmtId="166" fontId="18" fillId="0" borderId="66" xfId="0" applyNumberFormat="1" applyFont="1" applyBorder="1" applyAlignment="1">
      <alignment horizontal="center"/>
    </xf>
    <xf numFmtId="166" fontId="18" fillId="0" borderId="64" xfId="0" applyNumberFormat="1" applyFont="1" applyBorder="1" applyAlignment="1">
      <alignment horizontal="center"/>
    </xf>
    <xf numFmtId="0" fontId="0" fillId="0" borderId="78" xfId="0" applyBorder="1" applyAlignment="1">
      <alignment horizontal="center"/>
    </xf>
    <xf numFmtId="2" fontId="36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 wrapText="1"/>
    </xf>
    <xf numFmtId="0" fontId="39" fillId="0" borderId="54" xfId="0" applyFont="1" applyBorder="1" applyAlignment="1">
      <alignment horizontal="right"/>
    </xf>
    <xf numFmtId="0" fontId="39" fillId="0" borderId="70" xfId="0" applyFont="1" applyBorder="1" applyAlignment="1">
      <alignment horizontal="right"/>
    </xf>
    <xf numFmtId="2" fontId="20" fillId="3" borderId="70" xfId="0" applyNumberFormat="1" applyFont="1" applyFill="1" applyBorder="1" applyAlignment="1">
      <alignment horizontal="center"/>
    </xf>
    <xf numFmtId="2" fontId="20" fillId="3" borderId="54" xfId="0" applyNumberFormat="1" applyFont="1" applyFill="1" applyBorder="1" applyAlignment="1">
      <alignment horizontal="center"/>
    </xf>
    <xf numFmtId="2" fontId="20" fillId="3" borderId="68" xfId="0" applyNumberFormat="1" applyFont="1" applyFill="1" applyBorder="1" applyAlignment="1">
      <alignment horizontal="center"/>
    </xf>
    <xf numFmtId="0" fontId="47" fillId="0" borderId="42" xfId="0" applyFont="1" applyBorder="1" applyAlignment="1">
      <alignment horizontal="center"/>
    </xf>
    <xf numFmtId="166" fontId="18" fillId="0" borderId="7" xfId="0" applyNumberFormat="1" applyFont="1" applyBorder="1" applyAlignment="1">
      <alignment horizontal="center"/>
    </xf>
    <xf numFmtId="166" fontId="18" fillId="0" borderId="68" xfId="0" applyNumberFormat="1" applyFont="1" applyBorder="1" applyAlignment="1">
      <alignment horizontal="center"/>
    </xf>
    <xf numFmtId="166" fontId="10" fillId="0" borderId="25" xfId="0" applyNumberFormat="1" applyFont="1" applyBorder="1" applyAlignment="1">
      <alignment horizontal="center" vertical="center"/>
    </xf>
    <xf numFmtId="1" fontId="105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right"/>
    </xf>
    <xf numFmtId="166" fontId="10" fillId="0" borderId="31" xfId="0" applyNumberFormat="1" applyFont="1" applyBorder="1" applyAlignment="1">
      <alignment horizontal="center" vertical="center"/>
    </xf>
    <xf numFmtId="49" fontId="22" fillId="0" borderId="58" xfId="0" applyNumberFormat="1" applyFont="1" applyBorder="1" applyAlignment="1">
      <alignment horizontal="center"/>
    </xf>
    <xf numFmtId="166" fontId="18" fillId="0" borderId="31" xfId="0" applyNumberFormat="1" applyFont="1" applyBorder="1" applyAlignment="1">
      <alignment horizontal="center"/>
    </xf>
    <xf numFmtId="0" fontId="14" fillId="0" borderId="46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18" fillId="0" borderId="0" xfId="0" applyNumberFormat="1" applyFont="1" applyAlignment="1">
      <alignment horizontal="center"/>
    </xf>
    <xf numFmtId="1" fontId="5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right"/>
    </xf>
    <xf numFmtId="166" fontId="35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8" fillId="0" borderId="0" xfId="0" applyNumberFormat="1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165" fontId="48" fillId="0" borderId="0" xfId="0" applyNumberFormat="1" applyFont="1" applyAlignment="1">
      <alignment horizontal="left"/>
    </xf>
    <xf numFmtId="0" fontId="8" fillId="0" borderId="17" xfId="0" applyFont="1" applyBorder="1" applyAlignment="1">
      <alignment horizontal="right"/>
    </xf>
    <xf numFmtId="0" fontId="103" fillId="0" borderId="0" xfId="0" applyFont="1"/>
    <xf numFmtId="166" fontId="18" fillId="0" borderId="60" xfId="0" applyNumberFormat="1" applyFont="1" applyBorder="1" applyAlignment="1">
      <alignment horizontal="center"/>
    </xf>
    <xf numFmtId="166" fontId="18" fillId="0" borderId="52" xfId="0" applyNumberFormat="1" applyFont="1" applyBorder="1" applyAlignment="1">
      <alignment horizontal="center"/>
    </xf>
    <xf numFmtId="166" fontId="35" fillId="0" borderId="21" xfId="0" applyNumberFormat="1" applyFont="1" applyBorder="1" applyAlignment="1">
      <alignment horizontal="center" vertical="center"/>
    </xf>
    <xf numFmtId="166" fontId="10" fillId="0" borderId="21" xfId="0" applyNumberFormat="1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2" fontId="21" fillId="0" borderId="22" xfId="0" applyNumberFormat="1" applyFont="1" applyBorder="1" applyAlignment="1">
      <alignment horizontal="left"/>
    </xf>
    <xf numFmtId="167" fontId="18" fillId="0" borderId="0" xfId="0" applyNumberFormat="1" applyFont="1" applyAlignment="1">
      <alignment horizontal="center"/>
    </xf>
    <xf numFmtId="0" fontId="0" fillId="0" borderId="17" xfId="0" applyBorder="1" applyAlignment="1">
      <alignment horizontal="left"/>
    </xf>
    <xf numFmtId="166" fontId="14" fillId="0" borderId="33" xfId="0" applyNumberFormat="1" applyFont="1" applyBorder="1" applyAlignment="1">
      <alignment horizontal="center"/>
    </xf>
    <xf numFmtId="1" fontId="105" fillId="0" borderId="0" xfId="0" applyNumberFormat="1" applyFont="1" applyAlignment="1">
      <alignment horizontal="center"/>
    </xf>
    <xf numFmtId="0" fontId="0" fillId="0" borderId="37" xfId="0" applyBorder="1" applyAlignment="1">
      <alignment horizontal="left"/>
    </xf>
    <xf numFmtId="166" fontId="48" fillId="0" borderId="0" xfId="0" applyNumberFormat="1" applyFont="1" applyAlignment="1">
      <alignment horizontal="center"/>
    </xf>
    <xf numFmtId="165" fontId="4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7" fillId="0" borderId="0" xfId="0" applyFont="1" applyAlignment="1">
      <alignment horizontal="center" vertical="center"/>
    </xf>
    <xf numFmtId="1" fontId="106" fillId="2" borderId="0" xfId="0" applyNumberFormat="1" applyFont="1" applyFill="1" applyAlignment="1">
      <alignment horizontal="center"/>
    </xf>
    <xf numFmtId="0" fontId="91" fillId="0" borderId="0" xfId="0" applyFont="1" applyAlignment="1">
      <alignment horizontal="center"/>
    </xf>
    <xf numFmtId="1" fontId="90" fillId="0" borderId="0" xfId="0" applyNumberFormat="1" applyFont="1" applyAlignment="1">
      <alignment horizontal="center"/>
    </xf>
    <xf numFmtId="166" fontId="18" fillId="0" borderId="73" xfId="0" applyNumberFormat="1" applyFont="1" applyBorder="1" applyAlignment="1">
      <alignment horizontal="center"/>
    </xf>
    <xf numFmtId="0" fontId="17" fillId="0" borderId="29" xfId="0" applyFont="1" applyBorder="1"/>
    <xf numFmtId="0" fontId="47" fillId="0" borderId="18" xfId="0" applyFont="1" applyBorder="1" applyAlignment="1">
      <alignment horizontal="center"/>
    </xf>
    <xf numFmtId="164" fontId="14" fillId="0" borderId="79" xfId="0" applyNumberFormat="1" applyFont="1" applyBorder="1" applyAlignment="1">
      <alignment horizontal="right"/>
    </xf>
    <xf numFmtId="166" fontId="17" fillId="0" borderId="68" xfId="0" applyNumberFormat="1" applyFont="1" applyBorder="1" applyAlignment="1">
      <alignment horizontal="center"/>
    </xf>
    <xf numFmtId="166" fontId="14" fillId="0" borderId="0" xfId="0" applyNumberFormat="1" applyFont="1" applyAlignment="1">
      <alignment horizontal="left"/>
    </xf>
    <xf numFmtId="0" fontId="33" fillId="0" borderId="4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73" fillId="0" borderId="0" xfId="0" applyFont="1"/>
    <xf numFmtId="0" fontId="101" fillId="0" borderId="0" xfId="0" applyFont="1"/>
    <xf numFmtId="2" fontId="43" fillId="0" borderId="44" xfId="0" applyNumberFormat="1" applyFont="1" applyBorder="1" applyAlignment="1">
      <alignment horizontal="center"/>
    </xf>
    <xf numFmtId="0" fontId="57" fillId="0" borderId="17" xfId="0" applyFont="1" applyBorder="1" applyAlignment="1">
      <alignment horizontal="left"/>
    </xf>
    <xf numFmtId="0" fontId="2" fillId="0" borderId="3" xfId="0" applyFont="1" applyBorder="1"/>
    <xf numFmtId="0" fontId="57" fillId="0" borderId="2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2" fontId="102" fillId="0" borderId="0" xfId="0" applyNumberFormat="1" applyFont="1" applyAlignment="1">
      <alignment horizontal="center"/>
    </xf>
    <xf numFmtId="0" fontId="70" fillId="0" borderId="68" xfId="0" applyFont="1" applyBorder="1" applyAlignment="1">
      <alignment horizontal="left"/>
    </xf>
    <xf numFmtId="0" fontId="14" fillId="0" borderId="46" xfId="0" applyFont="1" applyBorder="1" applyAlignment="1">
      <alignment horizontal="center"/>
    </xf>
    <xf numFmtId="0" fontId="61" fillId="0" borderId="0" xfId="0" applyFont="1" applyAlignment="1">
      <alignment horizontal="left"/>
    </xf>
    <xf numFmtId="0" fontId="7" fillId="0" borderId="71" xfId="0" applyFont="1" applyBorder="1"/>
    <xf numFmtId="0" fontId="64" fillId="0" borderId="0" xfId="0" applyFont="1"/>
    <xf numFmtId="0" fontId="63" fillId="0" borderId="0" xfId="0" applyFont="1"/>
    <xf numFmtId="9" fontId="0" fillId="0" borderId="0" xfId="1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2" fontId="63" fillId="0" borderId="0" xfId="0" applyNumberFormat="1" applyFont="1"/>
    <xf numFmtId="2" fontId="61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6" fontId="63" fillId="0" borderId="0" xfId="0" applyNumberFormat="1" applyFont="1"/>
    <xf numFmtId="165" fontId="61" fillId="0" borderId="0" xfId="0" applyNumberFormat="1" applyFont="1" applyAlignment="1">
      <alignment horizontal="center"/>
    </xf>
    <xf numFmtId="167" fontId="63" fillId="0" borderId="0" xfId="0" applyNumberFormat="1" applyFont="1"/>
    <xf numFmtId="1" fontId="61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2" fontId="84" fillId="0" borderId="0" xfId="0" applyNumberFormat="1" applyFont="1"/>
    <xf numFmtId="2" fontId="7" fillId="0" borderId="0" xfId="0" applyNumberFormat="1" applyFont="1" applyAlignment="1">
      <alignment horizontal="center"/>
    </xf>
    <xf numFmtId="2" fontId="24" fillId="0" borderId="0" xfId="0" applyNumberFormat="1" applyFont="1"/>
    <xf numFmtId="2" fontId="43" fillId="0" borderId="0" xfId="0" applyNumberFormat="1" applyFont="1" applyAlignment="1">
      <alignment horizontal="center"/>
    </xf>
    <xf numFmtId="2" fontId="112" fillId="0" borderId="0" xfId="0" applyNumberFormat="1" applyFont="1"/>
    <xf numFmtId="168" fontId="63" fillId="0" borderId="0" xfId="0" applyNumberFormat="1" applyFont="1"/>
    <xf numFmtId="2" fontId="7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right"/>
    </xf>
    <xf numFmtId="1" fontId="33" fillId="0" borderId="0" xfId="0" applyNumberFormat="1" applyFont="1" applyAlignment="1">
      <alignment horizontal="left"/>
    </xf>
    <xf numFmtId="166" fontId="43" fillId="0" borderId="0" xfId="0" applyNumberFormat="1" applyFont="1" applyAlignment="1">
      <alignment horizontal="center"/>
    </xf>
    <xf numFmtId="167" fontId="43" fillId="0" borderId="0" xfId="0" applyNumberFormat="1" applyFont="1" applyAlignment="1">
      <alignment horizontal="center"/>
    </xf>
    <xf numFmtId="166" fontId="74" fillId="0" borderId="0" xfId="0" applyNumberFormat="1" applyFont="1" applyAlignment="1">
      <alignment horizontal="center"/>
    </xf>
    <xf numFmtId="0" fontId="43" fillId="0" borderId="49" xfId="0" applyFont="1" applyBorder="1" applyAlignment="1">
      <alignment horizontal="center"/>
    </xf>
    <xf numFmtId="2" fontId="2" fillId="0" borderId="68" xfId="0" applyNumberFormat="1" applyFont="1" applyBorder="1" applyAlignment="1">
      <alignment horizontal="center"/>
    </xf>
    <xf numFmtId="2" fontId="2" fillId="0" borderId="56" xfId="0" applyNumberFormat="1" applyFont="1" applyBorder="1" applyAlignment="1">
      <alignment horizontal="center"/>
    </xf>
    <xf numFmtId="1" fontId="2" fillId="0" borderId="56" xfId="0" applyNumberFormat="1" applyFont="1" applyBorder="1" applyAlignment="1">
      <alignment horizontal="center"/>
    </xf>
    <xf numFmtId="0" fontId="14" fillId="0" borderId="54" xfId="0" applyFont="1" applyBorder="1" applyAlignment="1">
      <alignment horizontal="left"/>
    </xf>
    <xf numFmtId="0" fontId="113" fillId="0" borderId="0" xfId="0" applyFont="1"/>
    <xf numFmtId="0" fontId="2" fillId="0" borderId="9" xfId="0" applyFont="1" applyBorder="1"/>
    <xf numFmtId="0" fontId="33" fillId="0" borderId="79" xfId="0" applyFont="1" applyBorder="1" applyAlignment="1">
      <alignment horizontal="left"/>
    </xf>
    <xf numFmtId="0" fontId="33" fillId="0" borderId="43" xfId="0" applyFont="1" applyBorder="1" applyAlignment="1">
      <alignment horizontal="left"/>
    </xf>
    <xf numFmtId="0" fontId="33" fillId="0" borderId="58" xfId="0" applyFont="1" applyBorder="1" applyAlignment="1">
      <alignment horizontal="left"/>
    </xf>
    <xf numFmtId="0" fontId="70" fillId="0" borderId="54" xfId="0" applyFont="1" applyBorder="1"/>
    <xf numFmtId="0" fontId="50" fillId="0" borderId="5" xfId="0" applyFont="1" applyBorder="1" applyAlignment="1">
      <alignment horizontal="center" vertical="center"/>
    </xf>
    <xf numFmtId="2" fontId="36" fillId="0" borderId="3" xfId="0" applyNumberFormat="1" applyFont="1" applyBorder="1" applyAlignment="1">
      <alignment horizontal="center"/>
    </xf>
    <xf numFmtId="9" fontId="36" fillId="0" borderId="3" xfId="0" applyNumberFormat="1" applyFont="1" applyBorder="1" applyAlignment="1">
      <alignment horizontal="center"/>
    </xf>
    <xf numFmtId="0" fontId="108" fillId="15" borderId="59" xfId="0" applyFont="1" applyFill="1" applyBorder="1" applyAlignment="1">
      <alignment horizontal="center"/>
    </xf>
    <xf numFmtId="2" fontId="40" fillId="15" borderId="68" xfId="0" applyNumberFormat="1" applyFont="1" applyFill="1" applyBorder="1" applyAlignment="1">
      <alignment horizontal="center"/>
    </xf>
    <xf numFmtId="9" fontId="16" fillId="16" borderId="64" xfId="0" applyNumberFormat="1" applyFont="1" applyFill="1" applyBorder="1" applyAlignment="1">
      <alignment horizontal="center"/>
    </xf>
    <xf numFmtId="2" fontId="20" fillId="15" borderId="54" xfId="0" applyNumberFormat="1" applyFont="1" applyFill="1" applyBorder="1" applyAlignment="1">
      <alignment horizontal="center"/>
    </xf>
    <xf numFmtId="2" fontId="20" fillId="15" borderId="68" xfId="0" applyNumberFormat="1" applyFont="1" applyFill="1" applyBorder="1" applyAlignment="1">
      <alignment horizontal="center"/>
    </xf>
    <xf numFmtId="2" fontId="20" fillId="15" borderId="70" xfId="0" applyNumberFormat="1" applyFont="1" applyFill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7" fillId="0" borderId="18" xfId="0" applyFont="1" applyBorder="1" applyAlignment="1">
      <alignment horizontal="center"/>
    </xf>
    <xf numFmtId="0" fontId="0" fillId="0" borderId="46" xfId="0" applyBorder="1" applyAlignment="1">
      <alignment horizontal="left"/>
    </xf>
    <xf numFmtId="0" fontId="2" fillId="0" borderId="17" xfId="0" applyFont="1" applyBorder="1" applyAlignment="1">
      <alignment horizontal="center"/>
    </xf>
    <xf numFmtId="0" fontId="114" fillId="0" borderId="3" xfId="0" applyFont="1" applyBorder="1" applyAlignment="1">
      <alignment horizontal="left"/>
    </xf>
    <xf numFmtId="2" fontId="35" fillId="0" borderId="21" xfId="0" applyNumberFormat="1" applyFont="1" applyBorder="1" applyAlignment="1">
      <alignment horizontal="center" vertical="center"/>
    </xf>
    <xf numFmtId="2" fontId="0" fillId="0" borderId="33" xfId="0" applyNumberForma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22" fillId="0" borderId="58" xfId="0" applyNumberFormat="1" applyFont="1" applyBorder="1" applyAlignment="1">
      <alignment horizontal="center"/>
    </xf>
    <xf numFmtId="166" fontId="10" fillId="0" borderId="32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/>
    </xf>
    <xf numFmtId="0" fontId="115" fillId="0" borderId="0" xfId="0" applyFont="1" applyAlignment="1">
      <alignment horizontal="left"/>
    </xf>
    <xf numFmtId="0" fontId="91" fillId="0" borderId="0" xfId="0" applyFont="1" applyAlignment="1">
      <alignment horizontal="left"/>
    </xf>
    <xf numFmtId="0" fontId="22" fillId="0" borderId="69" xfId="0" applyFont="1" applyBorder="1" applyAlignment="1">
      <alignment horizontal="center"/>
    </xf>
    <xf numFmtId="0" fontId="74" fillId="0" borderId="58" xfId="0" applyFont="1" applyBorder="1"/>
    <xf numFmtId="0" fontId="17" fillId="0" borderId="69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0" fillId="0" borderId="42" xfId="0" applyBorder="1" applyAlignment="1">
      <alignment horizontal="right"/>
    </xf>
    <xf numFmtId="0" fontId="0" fillId="0" borderId="24" xfId="0" applyBorder="1" applyAlignment="1">
      <alignment horizontal="center"/>
    </xf>
    <xf numFmtId="165" fontId="81" fillId="0" borderId="0" xfId="0" applyNumberFormat="1" applyFont="1" applyAlignment="1">
      <alignment horizontal="left"/>
    </xf>
    <xf numFmtId="0" fontId="14" fillId="0" borderId="72" xfId="0" applyFont="1" applyBorder="1" applyAlignment="1">
      <alignment horizontal="left"/>
    </xf>
    <xf numFmtId="0" fontId="48" fillId="0" borderId="2" xfId="0" applyFont="1" applyBorder="1"/>
    <xf numFmtId="0" fontId="78" fillId="0" borderId="3" xfId="0" applyFont="1" applyBorder="1"/>
    <xf numFmtId="0" fontId="22" fillId="0" borderId="72" xfId="0" applyFont="1" applyBorder="1" applyAlignment="1">
      <alignment horizontal="left"/>
    </xf>
    <xf numFmtId="0" fontId="50" fillId="0" borderId="30" xfId="0" applyFont="1" applyBorder="1" applyAlignment="1">
      <alignment horizontal="left"/>
    </xf>
    <xf numFmtId="0" fontId="76" fillId="0" borderId="73" xfId="0" applyFont="1" applyBorder="1" applyAlignment="1">
      <alignment horizontal="left"/>
    </xf>
    <xf numFmtId="0" fontId="0" fillId="0" borderId="43" xfId="0" applyBorder="1"/>
    <xf numFmtId="0" fontId="0" fillId="0" borderId="52" xfId="0" applyBorder="1"/>
    <xf numFmtId="0" fontId="61" fillId="0" borderId="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8" fillId="0" borderId="3" xfId="0" applyFont="1" applyBorder="1" applyAlignment="1">
      <alignment horizontal="left"/>
    </xf>
    <xf numFmtId="0" fontId="54" fillId="0" borderId="79" xfId="0" applyFont="1" applyBorder="1" applyAlignment="1">
      <alignment horizontal="center"/>
    </xf>
    <xf numFmtId="1" fontId="61" fillId="0" borderId="3" xfId="0" applyNumberFormat="1" applyFont="1" applyBorder="1" applyAlignment="1">
      <alignment horizontal="center"/>
    </xf>
    <xf numFmtId="0" fontId="20" fillId="2" borderId="3" xfId="0" applyFont="1" applyFill="1" applyBorder="1" applyAlignment="1">
      <alignment horizontal="right"/>
    </xf>
    <xf numFmtId="0" fontId="0" fillId="0" borderId="15" xfId="0" applyBorder="1" applyAlignment="1">
      <alignment horizontal="left"/>
    </xf>
    <xf numFmtId="0" fontId="20" fillId="2" borderId="33" xfId="0" applyFont="1" applyFill="1" applyBorder="1" applyAlignment="1">
      <alignment horizontal="right"/>
    </xf>
    <xf numFmtId="2" fontId="16" fillId="0" borderId="9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0" fontId="0" fillId="0" borderId="9" xfId="0" applyBorder="1"/>
    <xf numFmtId="0" fontId="47" fillId="0" borderId="17" xfId="0" applyFont="1" applyBorder="1" applyAlignment="1">
      <alignment horizontal="center"/>
    </xf>
    <xf numFmtId="0" fontId="2" fillId="0" borderId="74" xfId="0" applyFont="1" applyBorder="1"/>
    <xf numFmtId="0" fontId="67" fillId="0" borderId="0" xfId="0" applyFont="1" applyAlignment="1">
      <alignment horizontal="center"/>
    </xf>
    <xf numFmtId="0" fontId="67" fillId="0" borderId="3" xfId="0" applyFont="1" applyBorder="1" applyAlignment="1">
      <alignment horizontal="center"/>
    </xf>
    <xf numFmtId="0" fontId="61" fillId="0" borderId="17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0" fillId="0" borderId="2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4" fillId="0" borderId="19" xfId="0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166" fontId="18" fillId="0" borderId="56" xfId="0" applyNumberFormat="1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left"/>
    </xf>
    <xf numFmtId="0" fontId="48" fillId="0" borderId="20" xfId="0" applyFont="1" applyBorder="1"/>
    <xf numFmtId="0" fontId="17" fillId="0" borderId="20" xfId="0" applyFont="1" applyBorder="1"/>
    <xf numFmtId="2" fontId="18" fillId="0" borderId="68" xfId="0" applyNumberFormat="1" applyFont="1" applyBorder="1" applyAlignment="1">
      <alignment horizontal="center"/>
    </xf>
    <xf numFmtId="165" fontId="18" fillId="0" borderId="68" xfId="0" applyNumberFormat="1" applyFont="1" applyBorder="1" applyAlignment="1">
      <alignment horizontal="center"/>
    </xf>
    <xf numFmtId="2" fontId="35" fillId="0" borderId="32" xfId="0" applyNumberFormat="1" applyFont="1" applyBorder="1" applyAlignment="1">
      <alignment horizontal="center" vertical="center"/>
    </xf>
    <xf numFmtId="1" fontId="35" fillId="0" borderId="20" xfId="0" applyNumberFormat="1" applyFont="1" applyBorder="1" applyAlignment="1">
      <alignment horizontal="center" vertical="center"/>
    </xf>
    <xf numFmtId="0" fontId="114" fillId="0" borderId="20" xfId="0" applyFont="1" applyBorder="1" applyAlignment="1">
      <alignment horizontal="left"/>
    </xf>
    <xf numFmtId="0" fontId="114" fillId="0" borderId="21" xfId="0" applyFont="1" applyBorder="1"/>
    <xf numFmtId="0" fontId="35" fillId="0" borderId="20" xfId="0" applyFont="1" applyBorder="1" applyAlignment="1">
      <alignment horizontal="left"/>
    </xf>
    <xf numFmtId="165" fontId="35" fillId="0" borderId="2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left"/>
    </xf>
    <xf numFmtId="165" fontId="18" fillId="0" borderId="64" xfId="0" applyNumberFormat="1" applyFont="1" applyBorder="1" applyAlignment="1">
      <alignment horizontal="center"/>
    </xf>
    <xf numFmtId="2" fontId="18" fillId="0" borderId="64" xfId="0" applyNumberFormat="1" applyFont="1" applyBorder="1" applyAlignment="1">
      <alignment horizontal="center"/>
    </xf>
    <xf numFmtId="2" fontId="17" fillId="0" borderId="45" xfId="0" applyNumberFormat="1" applyFont="1" applyBorder="1" applyAlignment="1">
      <alignment horizontal="center"/>
    </xf>
    <xf numFmtId="166" fontId="17" fillId="0" borderId="33" xfId="0" applyNumberFormat="1" applyFont="1" applyBorder="1" applyAlignment="1">
      <alignment horizontal="center"/>
    </xf>
    <xf numFmtId="2" fontId="18" fillId="0" borderId="66" xfId="0" applyNumberFormat="1" applyFont="1" applyBorder="1" applyAlignment="1">
      <alignment horizontal="center"/>
    </xf>
    <xf numFmtId="0" fontId="0" fillId="0" borderId="20" xfId="0" applyBorder="1" applyAlignment="1">
      <alignment horizontal="left"/>
    </xf>
    <xf numFmtId="2" fontId="35" fillId="0" borderId="29" xfId="0" applyNumberFormat="1" applyFont="1" applyBorder="1" applyAlignment="1">
      <alignment horizontal="center" vertical="center"/>
    </xf>
    <xf numFmtId="0" fontId="0" fillId="0" borderId="20" xfId="0" applyBorder="1"/>
    <xf numFmtId="0" fontId="0" fillId="0" borderId="49" xfId="0" applyBorder="1" applyAlignment="1">
      <alignment horizontal="left"/>
    </xf>
    <xf numFmtId="0" fontId="17" fillId="0" borderId="43" xfId="0" applyFont="1" applyBorder="1" applyAlignment="1">
      <alignment horizontal="right"/>
    </xf>
    <xf numFmtId="0" fontId="14" fillId="0" borderId="20" xfId="0" applyFont="1" applyBorder="1" applyAlignment="1">
      <alignment horizontal="left"/>
    </xf>
    <xf numFmtId="0" fontId="14" fillId="0" borderId="49" xfId="0" applyFont="1" applyBorder="1" applyAlignment="1">
      <alignment horizontal="left"/>
    </xf>
    <xf numFmtId="166" fontId="18" fillId="0" borderId="20" xfId="0" applyNumberFormat="1" applyFont="1" applyBorder="1" applyAlignment="1">
      <alignment horizontal="center"/>
    </xf>
    <xf numFmtId="166" fontId="18" fillId="0" borderId="72" xfId="0" applyNumberFormat="1" applyFont="1" applyBorder="1" applyAlignment="1">
      <alignment horizontal="center"/>
    </xf>
    <xf numFmtId="166" fontId="35" fillId="0" borderId="20" xfId="0" applyNumberFormat="1" applyFont="1" applyBorder="1" applyAlignment="1">
      <alignment horizontal="center" vertical="center"/>
    </xf>
    <xf numFmtId="0" fontId="17" fillId="0" borderId="50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8" fillId="0" borderId="22" xfId="0" applyFont="1" applyBorder="1" applyAlignment="1">
      <alignment horizontal="right"/>
    </xf>
    <xf numFmtId="0" fontId="14" fillId="0" borderId="72" xfId="0" applyFont="1" applyBorder="1"/>
    <xf numFmtId="0" fontId="14" fillId="0" borderId="20" xfId="0" applyFont="1" applyBorder="1"/>
    <xf numFmtId="2" fontId="35" fillId="0" borderId="19" xfId="0" applyNumberFormat="1" applyFont="1" applyBorder="1" applyAlignment="1">
      <alignment horizontal="center"/>
    </xf>
    <xf numFmtId="2" fontId="35" fillId="0" borderId="20" xfId="0" applyNumberFormat="1" applyFont="1" applyBorder="1" applyAlignment="1">
      <alignment horizontal="center"/>
    </xf>
    <xf numFmtId="0" fontId="0" fillId="0" borderId="73" xfId="0" applyBorder="1" applyAlignment="1">
      <alignment horizontal="center"/>
    </xf>
    <xf numFmtId="2" fontId="36" fillId="0" borderId="0" xfId="0" applyNumberFormat="1" applyFont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121" fillId="10" borderId="59" xfId="0" applyFont="1" applyFill="1" applyBorder="1" applyAlignment="1">
      <alignment horizontal="center"/>
    </xf>
    <xf numFmtId="1" fontId="36" fillId="0" borderId="68" xfId="0" applyNumberFormat="1" applyFont="1" applyBorder="1" applyAlignment="1">
      <alignment horizontal="center"/>
    </xf>
    <xf numFmtId="1" fontId="36" fillId="0" borderId="70" xfId="0" applyNumberFormat="1" applyFont="1" applyBorder="1" applyAlignment="1">
      <alignment horizontal="center"/>
    </xf>
    <xf numFmtId="1" fontId="18" fillId="0" borderId="68" xfId="0" applyNumberFormat="1" applyFont="1" applyBorder="1" applyAlignment="1">
      <alignment horizontal="center"/>
    </xf>
    <xf numFmtId="0" fontId="114" fillId="0" borderId="20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6" fontId="18" fillId="0" borderId="49" xfId="0" applyNumberFormat="1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34" xfId="0" applyFont="1" applyBorder="1"/>
    <xf numFmtId="0" fontId="14" fillId="0" borderId="32" xfId="0" applyFont="1" applyBorder="1"/>
    <xf numFmtId="166" fontId="18" fillId="0" borderId="20" xfId="0" applyNumberFormat="1" applyFont="1" applyBorder="1"/>
    <xf numFmtId="0" fontId="2" fillId="0" borderId="35" xfId="0" applyFont="1" applyBorder="1"/>
    <xf numFmtId="2" fontId="92" fillId="3" borderId="54" xfId="0" applyNumberFormat="1" applyFont="1" applyFill="1" applyBorder="1" applyAlignment="1">
      <alignment horizontal="center"/>
    </xf>
    <xf numFmtId="2" fontId="92" fillId="3" borderId="68" xfId="0" applyNumberFormat="1" applyFont="1" applyFill="1" applyBorder="1" applyAlignment="1">
      <alignment horizontal="center"/>
    </xf>
    <xf numFmtId="2" fontId="92" fillId="3" borderId="70" xfId="0" applyNumberFormat="1" applyFont="1" applyFill="1" applyBorder="1" applyAlignment="1">
      <alignment horizontal="center"/>
    </xf>
    <xf numFmtId="165" fontId="35" fillId="0" borderId="2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98" fillId="0" borderId="18" xfId="0" applyFont="1" applyBorder="1" applyAlignment="1">
      <alignment horizontal="left"/>
    </xf>
    <xf numFmtId="2" fontId="122" fillId="10" borderId="68" xfId="0" applyNumberFormat="1" applyFont="1" applyFill="1" applyBorder="1" applyAlignment="1">
      <alignment horizontal="center"/>
    </xf>
    <xf numFmtId="2" fontId="16" fillId="0" borderId="0" xfId="0" applyNumberFormat="1" applyFont="1" applyAlignment="1">
      <alignment horizontal="left"/>
    </xf>
    <xf numFmtId="2" fontId="85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5" fontId="10" fillId="0" borderId="31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165" fontId="48" fillId="0" borderId="20" xfId="0" applyNumberFormat="1" applyFont="1" applyBorder="1" applyAlignment="1">
      <alignment horizontal="left"/>
    </xf>
    <xf numFmtId="0" fontId="119" fillId="0" borderId="68" xfId="0" applyFont="1" applyBorder="1" applyAlignment="1">
      <alignment horizontal="center"/>
    </xf>
    <xf numFmtId="170" fontId="35" fillId="0" borderId="20" xfId="0" applyNumberFormat="1" applyFont="1" applyBorder="1" applyAlignment="1">
      <alignment horizontal="center"/>
    </xf>
    <xf numFmtId="2" fontId="114" fillId="0" borderId="20" xfId="0" applyNumberFormat="1" applyFont="1" applyBorder="1" applyAlignment="1">
      <alignment horizontal="left"/>
    </xf>
    <xf numFmtId="2" fontId="22" fillId="0" borderId="56" xfId="0" applyNumberFormat="1" applyFont="1" applyBorder="1" applyAlignment="1">
      <alignment horizontal="left"/>
    </xf>
    <xf numFmtId="2" fontId="22" fillId="0" borderId="57" xfId="0" applyNumberFormat="1" applyFont="1" applyBorder="1" applyAlignment="1">
      <alignment horizontal="left"/>
    </xf>
    <xf numFmtId="2" fontId="22" fillId="0" borderId="55" xfId="0" applyNumberFormat="1" applyFont="1" applyBorder="1" applyAlignment="1">
      <alignment horizontal="left"/>
    </xf>
    <xf numFmtId="0" fontId="48" fillId="0" borderId="67" xfId="0" applyFont="1" applyBorder="1" applyAlignment="1">
      <alignment horizontal="left"/>
    </xf>
    <xf numFmtId="0" fontId="7" fillId="0" borderId="63" xfId="0" applyFont="1" applyBorder="1" applyAlignment="1">
      <alignment horizontal="center"/>
    </xf>
    <xf numFmtId="0" fontId="0" fillId="0" borderId="63" xfId="0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59" xfId="0" applyBorder="1"/>
    <xf numFmtId="0" fontId="20" fillId="2" borderId="69" xfId="0" applyFont="1" applyFill="1" applyBorder="1" applyAlignment="1">
      <alignment horizontal="right"/>
    </xf>
    <xf numFmtId="0" fontId="0" fillId="0" borderId="62" xfId="0" applyBorder="1"/>
    <xf numFmtId="165" fontId="22" fillId="0" borderId="56" xfId="0" applyNumberFormat="1" applyFont="1" applyBorder="1" applyAlignment="1">
      <alignment horizontal="left"/>
    </xf>
    <xf numFmtId="2" fontId="120" fillId="0" borderId="20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165" fontId="22" fillId="0" borderId="56" xfId="0" applyNumberFormat="1" applyFont="1" applyBorder="1" applyAlignment="1">
      <alignment horizontal="center"/>
    </xf>
    <xf numFmtId="2" fontId="22" fillId="0" borderId="55" xfId="0" applyNumberFormat="1" applyFont="1" applyBorder="1" applyAlignment="1">
      <alignment horizontal="center"/>
    </xf>
    <xf numFmtId="2" fontId="22" fillId="0" borderId="56" xfId="0" applyNumberFormat="1" applyFont="1" applyBorder="1" applyAlignment="1">
      <alignment horizontal="center"/>
    </xf>
    <xf numFmtId="2" fontId="18" fillId="0" borderId="72" xfId="0" applyNumberFormat="1" applyFont="1" applyBorder="1" applyAlignment="1">
      <alignment horizontal="center"/>
    </xf>
    <xf numFmtId="166" fontId="35" fillId="0" borderId="31" xfId="0" applyNumberFormat="1" applyFont="1" applyBorder="1" applyAlignment="1">
      <alignment horizontal="center" vertical="center"/>
    </xf>
    <xf numFmtId="2" fontId="35" fillId="0" borderId="31" xfId="0" applyNumberFormat="1" applyFont="1" applyBorder="1" applyAlignment="1">
      <alignment horizontal="center" vertical="center"/>
    </xf>
    <xf numFmtId="166" fontId="35" fillId="0" borderId="25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/>
    </xf>
    <xf numFmtId="166" fontId="0" fillId="0" borderId="0" xfId="0" applyNumberFormat="1" applyAlignment="1">
      <alignment horizontal="left"/>
    </xf>
    <xf numFmtId="2" fontId="40" fillId="2" borderId="68" xfId="0" applyNumberFormat="1" applyFont="1" applyFill="1" applyBorder="1" applyAlignment="1">
      <alignment horizontal="center"/>
    </xf>
    <xf numFmtId="165" fontId="35" fillId="0" borderId="32" xfId="0" applyNumberFormat="1" applyFont="1" applyBorder="1" applyAlignment="1">
      <alignment horizontal="center" vertical="center"/>
    </xf>
    <xf numFmtId="2" fontId="35" fillId="0" borderId="25" xfId="0" applyNumberFormat="1" applyFont="1" applyBorder="1" applyAlignment="1">
      <alignment horizontal="center" vertical="center"/>
    </xf>
    <xf numFmtId="2" fontId="17" fillId="0" borderId="55" xfId="0" applyNumberFormat="1" applyFont="1" applyBorder="1" applyAlignment="1">
      <alignment horizontal="center"/>
    </xf>
    <xf numFmtId="2" fontId="17" fillId="0" borderId="56" xfId="0" applyNumberFormat="1" applyFont="1" applyBorder="1" applyAlignment="1">
      <alignment horizontal="center"/>
    </xf>
    <xf numFmtId="165" fontId="17" fillId="0" borderId="56" xfId="0" applyNumberFormat="1" applyFont="1" applyBorder="1" applyAlignment="1">
      <alignment horizontal="center"/>
    </xf>
    <xf numFmtId="165" fontId="18" fillId="0" borderId="72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49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66" fontId="102" fillId="0" borderId="0" xfId="0" applyNumberFormat="1" applyFont="1" applyAlignment="1">
      <alignment horizontal="left"/>
    </xf>
    <xf numFmtId="2" fontId="10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2" fontId="17" fillId="0" borderId="57" xfId="0" applyNumberFormat="1" applyFont="1" applyBorder="1" applyAlignment="1">
      <alignment horizontal="center"/>
    </xf>
    <xf numFmtId="2" fontId="17" fillId="0" borderId="72" xfId="0" applyNumberFormat="1" applyFont="1" applyBorder="1" applyAlignment="1">
      <alignment horizontal="center"/>
    </xf>
    <xf numFmtId="0" fontId="33" fillId="0" borderId="54" xfId="0" applyFont="1" applyBorder="1"/>
    <xf numFmtId="166" fontId="0" fillId="0" borderId="0" xfId="0" applyNumberFormat="1" applyAlignment="1">
      <alignment horizontal="right"/>
    </xf>
    <xf numFmtId="166" fontId="18" fillId="0" borderId="11" xfId="0" applyNumberFormat="1" applyFont="1" applyBorder="1" applyAlignment="1">
      <alignment horizontal="center"/>
    </xf>
    <xf numFmtId="2" fontId="35" fillId="0" borderId="29" xfId="0" applyNumberFormat="1" applyFont="1" applyBorder="1" applyAlignment="1">
      <alignment horizontal="center"/>
    </xf>
    <xf numFmtId="2" fontId="35" fillId="0" borderId="21" xfId="0" applyNumberFormat="1" applyFont="1" applyBorder="1" applyAlignment="1">
      <alignment horizontal="center"/>
    </xf>
    <xf numFmtId="166" fontId="35" fillId="0" borderId="34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/>
    </xf>
    <xf numFmtId="0" fontId="7" fillId="0" borderId="67" xfId="0" applyFont="1" applyBorder="1" applyAlignment="1">
      <alignment horizontal="center"/>
    </xf>
    <xf numFmtId="2" fontId="36" fillId="0" borderId="0" xfId="0" applyNumberFormat="1" applyFont="1"/>
    <xf numFmtId="0" fontId="0" fillId="4" borderId="45" xfId="0" applyFill="1" applyBorder="1"/>
    <xf numFmtId="2" fontId="16" fillId="4" borderId="27" xfId="0" applyNumberFormat="1" applyFont="1" applyFill="1" applyBorder="1" applyAlignment="1">
      <alignment horizontal="center"/>
    </xf>
    <xf numFmtId="0" fontId="41" fillId="4" borderId="33" xfId="0" applyFont="1" applyFill="1" applyBorder="1" applyAlignment="1">
      <alignment horizontal="right"/>
    </xf>
    <xf numFmtId="166" fontId="17" fillId="0" borderId="0" xfId="0" applyNumberFormat="1" applyFont="1" applyAlignment="1">
      <alignment horizontal="left"/>
    </xf>
    <xf numFmtId="166" fontId="2" fillId="0" borderId="0" xfId="0" applyNumberFormat="1" applyFont="1"/>
    <xf numFmtId="167" fontId="17" fillId="0" borderId="68" xfId="0" applyNumberFormat="1" applyFont="1" applyBorder="1" applyAlignment="1">
      <alignment horizontal="center"/>
    </xf>
    <xf numFmtId="166" fontId="22" fillId="0" borderId="0" xfId="0" applyNumberFormat="1" applyFont="1" applyAlignment="1">
      <alignment horizontal="left"/>
    </xf>
    <xf numFmtId="166" fontId="119" fillId="0" borderId="68" xfId="0" applyNumberFormat="1" applyFont="1" applyBorder="1" applyAlignment="1">
      <alignment horizontal="center"/>
    </xf>
    <xf numFmtId="2" fontId="18" fillId="0" borderId="52" xfId="0" applyNumberFormat="1" applyFont="1" applyBorder="1" applyAlignment="1">
      <alignment horizontal="center"/>
    </xf>
    <xf numFmtId="0" fontId="2" fillId="0" borderId="46" xfId="0" applyFont="1" applyBorder="1"/>
    <xf numFmtId="0" fontId="103" fillId="0" borderId="0" xfId="0" applyFont="1" applyAlignment="1">
      <alignment horizontal="left"/>
    </xf>
    <xf numFmtId="49" fontId="17" fillId="0" borderId="0" xfId="0" applyNumberFormat="1" applyFont="1"/>
    <xf numFmtId="0" fontId="17" fillId="0" borderId="7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0" borderId="7" xfId="0" applyFont="1" applyBorder="1"/>
    <xf numFmtId="167" fontId="22" fillId="0" borderId="0" xfId="0" applyNumberFormat="1" applyFont="1" applyAlignment="1">
      <alignment horizontal="center"/>
    </xf>
    <xf numFmtId="0" fontId="54" fillId="0" borderId="2" xfId="0" applyFont="1" applyBorder="1"/>
    <xf numFmtId="0" fontId="54" fillId="0" borderId="23" xfId="0" applyFont="1" applyBorder="1"/>
    <xf numFmtId="0" fontId="54" fillId="0" borderId="23" xfId="0" applyFont="1" applyBorder="1" applyAlignment="1">
      <alignment horizontal="center"/>
    </xf>
    <xf numFmtId="0" fontId="0" fillId="0" borderId="7" xfId="0" applyBorder="1"/>
    <xf numFmtId="0" fontId="17" fillId="0" borderId="52" xfId="0" applyFont="1" applyBorder="1"/>
    <xf numFmtId="0" fontId="17" fillId="0" borderId="52" xfId="0" applyFont="1" applyBorder="1" applyAlignment="1">
      <alignment horizontal="center"/>
    </xf>
    <xf numFmtId="2" fontId="17" fillId="0" borderId="60" xfId="0" applyNumberFormat="1" applyFont="1" applyBorder="1" applyAlignment="1">
      <alignment horizontal="center"/>
    </xf>
    <xf numFmtId="0" fontId="0" fillId="0" borderId="12" xfId="0" applyBorder="1"/>
    <xf numFmtId="0" fontId="54" fillId="0" borderId="2" xfId="0" applyFont="1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0" fillId="0" borderId="40" xfId="0" applyBorder="1"/>
    <xf numFmtId="167" fontId="14" fillId="0" borderId="72" xfId="0" applyNumberFormat="1" applyFont="1" applyBorder="1" applyAlignment="1">
      <alignment horizontal="center"/>
    </xf>
    <xf numFmtId="166" fontId="14" fillId="0" borderId="72" xfId="0" applyNumberFormat="1" applyFont="1" applyBorder="1" applyAlignment="1">
      <alignment horizontal="center"/>
    </xf>
    <xf numFmtId="166" fontId="14" fillId="0" borderId="56" xfId="0" applyNumberFormat="1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2" fontId="18" fillId="0" borderId="56" xfId="0" applyNumberFormat="1" applyFont="1" applyBorder="1" applyAlignment="1">
      <alignment horizontal="center"/>
    </xf>
    <xf numFmtId="0" fontId="55" fillId="0" borderId="59" xfId="0" applyFont="1" applyBorder="1" applyAlignment="1">
      <alignment horizontal="right"/>
    </xf>
    <xf numFmtId="0" fontId="17" fillId="0" borderId="59" xfId="0" applyFont="1" applyBorder="1" applyAlignment="1">
      <alignment horizontal="right"/>
    </xf>
    <xf numFmtId="0" fontId="14" fillId="0" borderId="59" xfId="0" applyFont="1" applyBorder="1" applyAlignment="1">
      <alignment horizontal="right"/>
    </xf>
    <xf numFmtId="0" fontId="55" fillId="0" borderId="74" xfId="0" applyFont="1" applyBorder="1" applyAlignment="1">
      <alignment horizontal="right"/>
    </xf>
    <xf numFmtId="0" fontId="33" fillId="0" borderId="27" xfId="0" applyFont="1" applyBorder="1" applyAlignment="1">
      <alignment horizontal="left"/>
    </xf>
    <xf numFmtId="1" fontId="22" fillId="0" borderId="0" xfId="0" applyNumberFormat="1" applyFont="1" applyAlignment="1">
      <alignment horizontal="center"/>
    </xf>
    <xf numFmtId="166" fontId="7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right"/>
    </xf>
    <xf numFmtId="0" fontId="22" fillId="0" borderId="17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/>
    </xf>
    <xf numFmtId="0" fontId="48" fillId="0" borderId="2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10" fillId="0" borderId="14" xfId="0" applyFont="1" applyBorder="1"/>
    <xf numFmtId="0" fontId="61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7" xfId="0" applyBorder="1" applyAlignment="1">
      <alignment horizontal="left"/>
    </xf>
    <xf numFmtId="0" fontId="61" fillId="0" borderId="48" xfId="0" applyFont="1" applyBorder="1" applyAlignment="1">
      <alignment horizontal="left"/>
    </xf>
    <xf numFmtId="164" fontId="55" fillId="0" borderId="58" xfId="0" applyNumberFormat="1" applyFont="1" applyBorder="1" applyAlignment="1">
      <alignment horizontal="right"/>
    </xf>
    <xf numFmtId="0" fontId="35" fillId="0" borderId="15" xfId="0" applyFont="1" applyBorder="1"/>
    <xf numFmtId="0" fontId="48" fillId="0" borderId="2" xfId="0" applyFont="1" applyBorder="1" applyAlignment="1">
      <alignment horizontal="center" vertical="center"/>
    </xf>
    <xf numFmtId="1" fontId="38" fillId="0" borderId="7" xfId="0" applyNumberFormat="1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23" fillId="0" borderId="18" xfId="0" applyFont="1" applyBorder="1" applyAlignment="1">
      <alignment horizontal="left"/>
    </xf>
    <xf numFmtId="2" fontId="40" fillId="2" borderId="54" xfId="0" applyNumberFormat="1" applyFont="1" applyFill="1" applyBorder="1" applyAlignment="1">
      <alignment horizontal="center"/>
    </xf>
    <xf numFmtId="2" fontId="20" fillId="2" borderId="68" xfId="0" applyNumberFormat="1" applyFont="1" applyFill="1" applyBorder="1" applyAlignment="1">
      <alignment horizontal="center"/>
    </xf>
    <xf numFmtId="2" fontId="20" fillId="2" borderId="54" xfId="0" applyNumberFormat="1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121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167" fontId="92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41" fillId="0" borderId="0" xfId="0" applyFont="1" applyAlignment="1">
      <alignment horizontal="right"/>
    </xf>
    <xf numFmtId="0" fontId="119" fillId="0" borderId="0" xfId="0" applyFont="1" applyAlignment="1">
      <alignment horizontal="left"/>
    </xf>
    <xf numFmtId="165" fontId="98" fillId="0" borderId="0" xfId="0" applyNumberFormat="1" applyFont="1" applyAlignment="1">
      <alignment horizontal="center"/>
    </xf>
    <xf numFmtId="2" fontId="98" fillId="0" borderId="0" xfId="0" applyNumberFormat="1" applyFont="1" applyAlignment="1">
      <alignment horizontal="center"/>
    </xf>
    <xf numFmtId="0" fontId="98" fillId="0" borderId="0" xfId="0" applyFont="1" applyAlignment="1">
      <alignment horizontal="left"/>
    </xf>
    <xf numFmtId="2" fontId="92" fillId="0" borderId="0" xfId="0" applyNumberFormat="1" applyFont="1" applyAlignment="1">
      <alignment horizontal="center"/>
    </xf>
    <xf numFmtId="165" fontId="92" fillId="0" borderId="0" xfId="0" applyNumberFormat="1" applyFont="1" applyAlignment="1">
      <alignment horizontal="center"/>
    </xf>
    <xf numFmtId="0" fontId="36" fillId="0" borderId="3" xfId="0" applyFont="1" applyBorder="1" applyAlignment="1">
      <alignment horizontal="right"/>
    </xf>
    <xf numFmtId="0" fontId="35" fillId="0" borderId="14" xfId="0" applyFont="1" applyBorder="1"/>
    <xf numFmtId="165" fontId="114" fillId="0" borderId="20" xfId="0" applyNumberFormat="1" applyFont="1" applyBorder="1" applyAlignment="1">
      <alignment horizontal="left"/>
    </xf>
    <xf numFmtId="166" fontId="10" fillId="0" borderId="0" xfId="0" applyNumberFormat="1" applyFont="1" applyAlignment="1">
      <alignment horizontal="center" vertical="center"/>
    </xf>
    <xf numFmtId="166" fontId="50" fillId="0" borderId="0" xfId="0" applyNumberFormat="1" applyFont="1" applyAlignment="1">
      <alignment horizontal="center"/>
    </xf>
    <xf numFmtId="165" fontId="92" fillId="3" borderId="68" xfId="0" applyNumberFormat="1" applyFont="1" applyFill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80" fillId="0" borderId="21" xfId="0" applyFont="1" applyBorder="1" applyAlignment="1">
      <alignment horizontal="left"/>
    </xf>
    <xf numFmtId="0" fontId="80" fillId="0" borderId="70" xfId="0" applyFont="1" applyBorder="1" applyAlignment="1">
      <alignment horizontal="left"/>
    </xf>
    <xf numFmtId="0" fontId="45" fillId="0" borderId="71" xfId="0" applyFont="1" applyBorder="1"/>
    <xf numFmtId="0" fontId="80" fillId="0" borderId="73" xfId="0" applyFont="1" applyBorder="1" applyAlignment="1">
      <alignment horizontal="left"/>
    </xf>
    <xf numFmtId="0" fontId="22" fillId="0" borderId="61" xfId="0" applyFont="1" applyBorder="1"/>
    <xf numFmtId="0" fontId="75" fillId="0" borderId="70" xfId="0" applyFont="1" applyBorder="1" applyAlignment="1">
      <alignment horizontal="left"/>
    </xf>
    <xf numFmtId="165" fontId="22" fillId="0" borderId="57" xfId="0" applyNumberFormat="1" applyFont="1" applyBorder="1" applyAlignment="1">
      <alignment horizontal="left"/>
    </xf>
    <xf numFmtId="0" fontId="22" fillId="0" borderId="23" xfId="0" applyFont="1" applyBorder="1"/>
    <xf numFmtId="0" fontId="43" fillId="0" borderId="52" xfId="0" applyFont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2" fontId="2" fillId="0" borderId="6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0" xfId="0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9" fontId="7" fillId="0" borderId="9" xfId="0" applyNumberFormat="1" applyFont="1" applyBorder="1" applyAlignment="1">
      <alignment horizontal="center"/>
    </xf>
    <xf numFmtId="0" fontId="7" fillId="0" borderId="31" xfId="0" applyFont="1" applyBorder="1"/>
    <xf numFmtId="0" fontId="7" fillId="0" borderId="40" xfId="0" applyFont="1" applyBorder="1"/>
    <xf numFmtId="0" fontId="7" fillId="0" borderId="40" xfId="0" applyFont="1" applyBorder="1" applyAlignment="1">
      <alignment horizontal="center"/>
    </xf>
    <xf numFmtId="0" fontId="7" fillId="0" borderId="12" xfId="0" applyFont="1" applyBorder="1"/>
    <xf numFmtId="0" fontId="7" fillId="0" borderId="23" xfId="0" applyFont="1" applyBorder="1" applyAlignment="1">
      <alignment horizontal="left"/>
    </xf>
    <xf numFmtId="9" fontId="2" fillId="0" borderId="9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50" xfId="0" applyBorder="1" applyAlignment="1">
      <alignment horizontal="center"/>
    </xf>
    <xf numFmtId="2" fontId="43" fillId="0" borderId="52" xfId="0" applyNumberFormat="1" applyFont="1" applyBorder="1" applyAlignment="1">
      <alignment horizontal="center"/>
    </xf>
    <xf numFmtId="9" fontId="7" fillId="0" borderId="23" xfId="0" applyNumberFormat="1" applyFont="1" applyBorder="1" applyAlignment="1">
      <alignment horizontal="center"/>
    </xf>
    <xf numFmtId="0" fontId="54" fillId="0" borderId="64" xfId="0" applyFont="1" applyBorder="1" applyAlignment="1">
      <alignment horizontal="center"/>
    </xf>
    <xf numFmtId="0" fontId="54" fillId="0" borderId="68" xfId="0" applyFont="1" applyBorder="1" applyAlignment="1">
      <alignment horizontal="center"/>
    </xf>
    <xf numFmtId="0" fontId="22" fillId="8" borderId="2" xfId="0" applyFont="1" applyFill="1" applyBorder="1" applyAlignment="1">
      <alignment horizontal="center"/>
    </xf>
    <xf numFmtId="0" fontId="22" fillId="8" borderId="23" xfId="0" applyFont="1" applyFill="1" applyBorder="1" applyAlignment="1">
      <alignment horizontal="center"/>
    </xf>
    <xf numFmtId="0" fontId="14" fillId="8" borderId="23" xfId="0" applyFont="1" applyFill="1" applyBorder="1" applyAlignment="1">
      <alignment horizontal="center"/>
    </xf>
    <xf numFmtId="9" fontId="7" fillId="8" borderId="23" xfId="0" applyNumberFormat="1" applyFont="1" applyFill="1" applyBorder="1" applyAlignment="1">
      <alignment horizontal="center"/>
    </xf>
    <xf numFmtId="0" fontId="126" fillId="0" borderId="74" xfId="0" applyFont="1" applyBorder="1" applyAlignment="1">
      <alignment horizontal="left"/>
    </xf>
    <xf numFmtId="0" fontId="0" fillId="0" borderId="67" xfId="0" applyBorder="1" applyAlignment="1">
      <alignment horizontal="right"/>
    </xf>
    <xf numFmtId="0" fontId="127" fillId="0" borderId="63" xfId="0" applyFont="1" applyBorder="1" applyAlignment="1">
      <alignment horizontal="center"/>
    </xf>
    <xf numFmtId="0" fontId="0" fillId="0" borderId="27" xfId="0" applyBorder="1"/>
    <xf numFmtId="0" fontId="0" fillId="0" borderId="44" xfId="0" applyBorder="1"/>
    <xf numFmtId="0" fontId="46" fillId="0" borderId="2" xfId="0" applyFont="1" applyBorder="1" applyAlignment="1">
      <alignment horizontal="center"/>
    </xf>
    <xf numFmtId="0" fontId="46" fillId="0" borderId="29" xfId="0" applyFont="1" applyBorder="1" applyAlignment="1">
      <alignment horizontal="left"/>
    </xf>
    <xf numFmtId="0" fontId="46" fillId="0" borderId="8" xfId="0" applyFont="1" applyBorder="1" applyAlignment="1">
      <alignment horizontal="center"/>
    </xf>
    <xf numFmtId="0" fontId="48" fillId="0" borderId="74" xfId="0" applyFont="1" applyBorder="1"/>
    <xf numFmtId="0" fontId="78" fillId="0" borderId="57" xfId="0" applyFont="1" applyBorder="1" applyAlignment="1">
      <alignment horizontal="center"/>
    </xf>
    <xf numFmtId="0" fontId="78" fillId="0" borderId="6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6" fillId="0" borderId="46" xfId="0" applyFont="1" applyBorder="1" applyAlignment="1">
      <alignment horizontal="center"/>
    </xf>
    <xf numFmtId="0" fontId="28" fillId="0" borderId="0" xfId="0" applyFont="1"/>
    <xf numFmtId="0" fontId="76" fillId="0" borderId="6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77" fillId="0" borderId="0" xfId="0" applyFont="1"/>
    <xf numFmtId="0" fontId="46" fillId="0" borderId="50" xfId="0" applyFont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46" fillId="11" borderId="54" xfId="0" applyFont="1" applyFill="1" applyBorder="1" applyAlignment="1">
      <alignment horizontal="center"/>
    </xf>
    <xf numFmtId="0" fontId="46" fillId="9" borderId="54" xfId="0" applyFont="1" applyFill="1" applyBorder="1" applyAlignment="1">
      <alignment horizontal="center"/>
    </xf>
    <xf numFmtId="166" fontId="46" fillId="0" borderId="54" xfId="0" applyNumberFormat="1" applyFont="1" applyBorder="1" applyAlignment="1">
      <alignment horizontal="center"/>
    </xf>
    <xf numFmtId="168" fontId="116" fillId="0" borderId="59" xfId="0" applyNumberFormat="1" applyFont="1" applyBorder="1" applyAlignment="1">
      <alignment horizontal="center"/>
    </xf>
    <xf numFmtId="167" fontId="128" fillId="11" borderId="54" xfId="0" applyNumberFormat="1" applyFont="1" applyFill="1" applyBorder="1" applyAlignment="1">
      <alignment horizontal="center"/>
    </xf>
    <xf numFmtId="166" fontId="128" fillId="11" borderId="54" xfId="0" applyNumberFormat="1" applyFont="1" applyFill="1" applyBorder="1" applyAlignment="1">
      <alignment horizontal="center"/>
    </xf>
    <xf numFmtId="0" fontId="111" fillId="11" borderId="54" xfId="0" applyFont="1" applyFill="1" applyBorder="1" applyAlignment="1">
      <alignment horizontal="center"/>
    </xf>
    <xf numFmtId="0" fontId="0" fillId="0" borderId="55" xfId="0" applyBorder="1"/>
    <xf numFmtId="0" fontId="7" fillId="11" borderId="58" xfId="0" applyFont="1" applyFill="1" applyBorder="1"/>
    <xf numFmtId="0" fontId="45" fillId="11" borderId="58" xfId="0" applyFont="1" applyFill="1" applyBorder="1"/>
    <xf numFmtId="0" fontId="22" fillId="11" borderId="58" xfId="0" applyFont="1" applyFill="1" applyBorder="1"/>
    <xf numFmtId="0" fontId="2" fillId="11" borderId="58" xfId="0" applyFont="1" applyFill="1" applyBorder="1"/>
    <xf numFmtId="0" fontId="46" fillId="0" borderId="19" xfId="0" applyFont="1" applyBorder="1" applyAlignment="1">
      <alignment horizontal="center"/>
    </xf>
    <xf numFmtId="167" fontId="116" fillId="0" borderId="64" xfId="0" applyNumberFormat="1" applyFont="1" applyBorder="1" applyAlignment="1">
      <alignment horizontal="center"/>
    </xf>
    <xf numFmtId="167" fontId="128" fillId="11" borderId="69" xfId="0" applyNumberFormat="1" applyFont="1" applyFill="1" applyBorder="1" applyAlignment="1">
      <alignment horizontal="center"/>
    </xf>
    <xf numFmtId="166" fontId="128" fillId="11" borderId="69" xfId="0" applyNumberFormat="1" applyFont="1" applyFill="1" applyBorder="1" applyAlignment="1">
      <alignment horizontal="center"/>
    </xf>
    <xf numFmtId="0" fontId="111" fillId="11" borderId="69" xfId="0" applyFont="1" applyFill="1" applyBorder="1" applyAlignment="1">
      <alignment horizontal="center"/>
    </xf>
    <xf numFmtId="0" fontId="54" fillId="0" borderId="55" xfId="0" applyFont="1" applyBorder="1"/>
    <xf numFmtId="167" fontId="46" fillId="11" borderId="54" xfId="0" applyNumberFormat="1" applyFont="1" applyFill="1" applyBorder="1" applyAlignment="1">
      <alignment horizontal="center"/>
    </xf>
    <xf numFmtId="1" fontId="46" fillId="0" borderId="55" xfId="0" applyNumberFormat="1" applyFont="1" applyBorder="1" applyAlignment="1">
      <alignment horizontal="center"/>
    </xf>
    <xf numFmtId="0" fontId="33" fillId="0" borderId="50" xfId="0" applyFont="1" applyBorder="1"/>
    <xf numFmtId="0" fontId="33" fillId="0" borderId="71" xfId="0" applyFont="1" applyBorder="1"/>
    <xf numFmtId="0" fontId="50" fillId="0" borderId="50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50" fillId="0" borderId="71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9" xfId="0" applyFont="1" applyBorder="1" applyAlignment="1">
      <alignment horizontal="left"/>
    </xf>
    <xf numFmtId="0" fontId="48" fillId="0" borderId="30" xfId="0" applyFont="1" applyBorder="1"/>
    <xf numFmtId="0" fontId="78" fillId="0" borderId="26" xfId="0" applyFont="1" applyBorder="1" applyAlignment="1">
      <alignment horizontal="center"/>
    </xf>
    <xf numFmtId="0" fontId="50" fillId="0" borderId="74" xfId="0" applyFont="1" applyBorder="1"/>
    <xf numFmtId="0" fontId="47" fillId="0" borderId="15" xfId="0" applyFont="1" applyBorder="1"/>
    <xf numFmtId="0" fontId="50" fillId="8" borderId="17" xfId="0" applyFont="1" applyFill="1" applyBorder="1"/>
    <xf numFmtId="0" fontId="46" fillId="8" borderId="25" xfId="0" applyFont="1" applyFill="1" applyBorder="1" applyAlignment="1">
      <alignment horizontal="center"/>
    </xf>
    <xf numFmtId="0" fontId="50" fillId="8" borderId="74" xfId="0" applyFont="1" applyFill="1" applyBorder="1" applyAlignment="1">
      <alignment horizontal="center"/>
    </xf>
    <xf numFmtId="0" fontId="78" fillId="8" borderId="57" xfId="0" applyFont="1" applyFill="1" applyBorder="1" applyAlignment="1">
      <alignment horizontal="center"/>
    </xf>
    <xf numFmtId="0" fontId="7" fillId="0" borderId="43" xfId="0" applyFont="1" applyBorder="1"/>
    <xf numFmtId="0" fontId="50" fillId="8" borderId="19" xfId="0" applyFont="1" applyFill="1" applyBorder="1" applyAlignment="1">
      <alignment horizontal="center"/>
    </xf>
    <xf numFmtId="2" fontId="76" fillId="8" borderId="8" xfId="0" applyNumberFormat="1" applyFont="1" applyFill="1" applyBorder="1" applyAlignment="1">
      <alignment horizontal="center"/>
    </xf>
    <xf numFmtId="0" fontId="7" fillId="0" borderId="58" xfId="0" applyFont="1" applyBorder="1"/>
    <xf numFmtId="0" fontId="50" fillId="8" borderId="54" xfId="0" applyFont="1" applyFill="1" applyBorder="1" applyAlignment="1">
      <alignment horizontal="center"/>
    </xf>
    <xf numFmtId="2" fontId="76" fillId="8" borderId="62" xfId="0" applyNumberFormat="1" applyFont="1" applyFill="1" applyBorder="1" applyAlignment="1">
      <alignment horizontal="center"/>
    </xf>
    <xf numFmtId="0" fontId="7" fillId="18" borderId="58" xfId="0" applyFont="1" applyFill="1" applyBorder="1"/>
    <xf numFmtId="0" fontId="50" fillId="11" borderId="54" xfId="0" applyFont="1" applyFill="1" applyBorder="1" applyAlignment="1">
      <alignment horizontal="center"/>
    </xf>
    <xf numFmtId="2" fontId="76" fillId="11" borderId="62" xfId="0" applyNumberFormat="1" applyFont="1" applyFill="1" applyBorder="1" applyAlignment="1">
      <alignment horizontal="center"/>
    </xf>
    <xf numFmtId="0" fontId="50" fillId="9" borderId="54" xfId="0" applyFont="1" applyFill="1" applyBorder="1" applyAlignment="1">
      <alignment horizontal="center"/>
    </xf>
    <xf numFmtId="2" fontId="76" fillId="9" borderId="62" xfId="0" applyNumberFormat="1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2" fontId="76" fillId="13" borderId="62" xfId="0" applyNumberFormat="1" applyFont="1" applyFill="1" applyBorder="1" applyAlignment="1">
      <alignment horizontal="center"/>
    </xf>
    <xf numFmtId="0" fontId="50" fillId="8" borderId="71" xfId="0" applyFont="1" applyFill="1" applyBorder="1" applyAlignment="1">
      <alignment horizontal="center"/>
    </xf>
    <xf numFmtId="2" fontId="76" fillId="13" borderId="46" xfId="0" applyNumberFormat="1" applyFont="1" applyFill="1" applyBorder="1" applyAlignment="1">
      <alignment horizontal="center"/>
    </xf>
    <xf numFmtId="0" fontId="50" fillId="8" borderId="55" xfId="0" applyFont="1" applyFill="1" applyBorder="1" applyAlignment="1">
      <alignment horizontal="center"/>
    </xf>
    <xf numFmtId="2" fontId="76" fillId="8" borderId="63" xfId="0" applyNumberFormat="1" applyFont="1" applyFill="1" applyBorder="1" applyAlignment="1">
      <alignment horizontal="center"/>
    </xf>
    <xf numFmtId="0" fontId="50" fillId="8" borderId="14" xfId="0" applyFont="1" applyFill="1" applyBorder="1"/>
    <xf numFmtId="0" fontId="46" fillId="8" borderId="16" xfId="0" applyFont="1" applyFill="1" applyBorder="1" applyAlignment="1">
      <alignment horizontal="center"/>
    </xf>
    <xf numFmtId="0" fontId="33" fillId="6" borderId="43" xfId="0" applyFont="1" applyFill="1" applyBorder="1"/>
    <xf numFmtId="0" fontId="33" fillId="6" borderId="58" xfId="0" applyFont="1" applyFill="1" applyBorder="1"/>
    <xf numFmtId="0" fontId="58" fillId="6" borderId="58" xfId="0" applyFont="1" applyFill="1" applyBorder="1"/>
    <xf numFmtId="0" fontId="50" fillId="8" borderId="53" xfId="0" applyFont="1" applyFill="1" applyBorder="1" applyAlignment="1">
      <alignment horizontal="center"/>
    </xf>
    <xf numFmtId="0" fontId="7" fillId="5" borderId="43" xfId="0" applyFont="1" applyFill="1" applyBorder="1"/>
    <xf numFmtId="0" fontId="50" fillId="8" borderId="50" xfId="0" applyFont="1" applyFill="1" applyBorder="1" applyAlignment="1">
      <alignment horizontal="center"/>
    </xf>
    <xf numFmtId="0" fontId="2" fillId="15" borderId="58" xfId="0" applyFont="1" applyFill="1" applyBorder="1" applyAlignment="1">
      <alignment horizontal="center"/>
    </xf>
    <xf numFmtId="0" fontId="22" fillId="15" borderId="58" xfId="0" applyFont="1" applyFill="1" applyBorder="1"/>
    <xf numFmtId="166" fontId="50" fillId="8" borderId="54" xfId="0" applyNumberFormat="1" applyFont="1" applyFill="1" applyBorder="1" applyAlignment="1">
      <alignment horizontal="center"/>
    </xf>
    <xf numFmtId="0" fontId="76" fillId="8" borderId="70" xfId="0" applyFont="1" applyFill="1" applyBorder="1" applyAlignment="1">
      <alignment horizontal="center"/>
    </xf>
    <xf numFmtId="0" fontId="22" fillId="20" borderId="58" xfId="0" applyFont="1" applyFill="1" applyBorder="1"/>
    <xf numFmtId="0" fontId="22" fillId="21" borderId="58" xfId="0" applyFont="1" applyFill="1" applyBorder="1"/>
    <xf numFmtId="0" fontId="0" fillId="16" borderId="79" xfId="0" applyFill="1" applyBorder="1"/>
    <xf numFmtId="0" fontId="76" fillId="8" borderId="73" xfId="0" applyFont="1" applyFill="1" applyBorder="1" applyAlignment="1">
      <alignment horizontal="center"/>
    </xf>
    <xf numFmtId="0" fontId="48" fillId="21" borderId="38" xfId="0" applyFont="1" applyFill="1" applyBorder="1"/>
    <xf numFmtId="0" fontId="50" fillId="22" borderId="53" xfId="0" applyFont="1" applyFill="1" applyBorder="1" applyAlignment="1">
      <alignment horizontal="center"/>
    </xf>
    <xf numFmtId="0" fontId="76" fillId="22" borderId="16" xfId="0" applyFont="1" applyFill="1" applyBorder="1" applyAlignment="1">
      <alignment horizontal="center"/>
    </xf>
    <xf numFmtId="0" fontId="22" fillId="17" borderId="43" xfId="0" applyFont="1" applyFill="1" applyBorder="1"/>
    <xf numFmtId="0" fontId="76" fillId="8" borderId="51" xfId="0" applyFont="1" applyFill="1" applyBorder="1" applyAlignment="1">
      <alignment horizontal="center"/>
    </xf>
    <xf numFmtId="0" fontId="22" fillId="17" borderId="79" xfId="0" applyFont="1" applyFill="1" applyBorder="1"/>
    <xf numFmtId="0" fontId="48" fillId="23" borderId="38" xfId="0" applyFont="1" applyFill="1" applyBorder="1"/>
    <xf numFmtId="0" fontId="50" fillId="7" borderId="53" xfId="0" applyFont="1" applyFill="1" applyBorder="1" applyAlignment="1">
      <alignment horizontal="center"/>
    </xf>
    <xf numFmtId="0" fontId="76" fillId="7" borderId="16" xfId="0" applyFont="1" applyFill="1" applyBorder="1" applyAlignment="1">
      <alignment horizontal="center"/>
    </xf>
    <xf numFmtId="0" fontId="2" fillId="24" borderId="43" xfId="0" applyFont="1" applyFill="1" applyBorder="1" applyAlignment="1">
      <alignment horizontal="center"/>
    </xf>
    <xf numFmtId="0" fontId="22" fillId="24" borderId="58" xfId="0" applyFont="1" applyFill="1" applyBorder="1"/>
    <xf numFmtId="0" fontId="22" fillId="25" borderId="79" xfId="0" applyFont="1" applyFill="1" applyBorder="1"/>
    <xf numFmtId="0" fontId="48" fillId="26" borderId="38" xfId="0" applyFont="1" applyFill="1" applyBorder="1"/>
    <xf numFmtId="0" fontId="50" fillId="26" borderId="53" xfId="0" applyFont="1" applyFill="1" applyBorder="1" applyAlignment="1">
      <alignment horizontal="center"/>
    </xf>
    <xf numFmtId="0" fontId="76" fillId="26" borderId="16" xfId="0" applyFont="1" applyFill="1" applyBorder="1" applyAlignment="1">
      <alignment horizontal="center"/>
    </xf>
    <xf numFmtId="0" fontId="2" fillId="27" borderId="58" xfId="0" applyFont="1" applyFill="1" applyBorder="1"/>
    <xf numFmtId="0" fontId="2" fillId="27" borderId="79" xfId="0" applyFont="1" applyFill="1" applyBorder="1"/>
    <xf numFmtId="0" fontId="10" fillId="28" borderId="38" xfId="0" applyFont="1" applyFill="1" applyBorder="1"/>
    <xf numFmtId="0" fontId="50" fillId="11" borderId="53" xfId="0" applyFont="1" applyFill="1" applyBorder="1" applyAlignment="1">
      <alignment horizontal="center"/>
    </xf>
    <xf numFmtId="0" fontId="76" fillId="11" borderId="16" xfId="0" applyFont="1" applyFill="1" applyBorder="1" applyAlignment="1">
      <alignment horizontal="center"/>
    </xf>
    <xf numFmtId="0" fontId="2" fillId="29" borderId="58" xfId="0" applyFont="1" applyFill="1" applyBorder="1" applyAlignment="1">
      <alignment horizontal="center"/>
    </xf>
    <xf numFmtId="0" fontId="50" fillId="0" borderId="59" xfId="0" applyFont="1" applyBorder="1"/>
    <xf numFmtId="0" fontId="78" fillId="0" borderId="64" xfId="0" applyFont="1" applyBorder="1" applyAlignment="1">
      <alignment horizontal="center"/>
    </xf>
    <xf numFmtId="0" fontId="76" fillId="0" borderId="70" xfId="0" applyFont="1" applyBorder="1" applyAlignment="1">
      <alignment horizontal="center"/>
    </xf>
    <xf numFmtId="0" fontId="46" fillId="0" borderId="69" xfId="0" applyFont="1" applyBorder="1" applyAlignment="1">
      <alignment horizontal="center"/>
    </xf>
    <xf numFmtId="0" fontId="128" fillId="0" borderId="62" xfId="0" applyFont="1" applyBorder="1" applyAlignment="1">
      <alignment horizontal="center"/>
    </xf>
    <xf numFmtId="0" fontId="76" fillId="0" borderId="62" xfId="0" applyFont="1" applyBorder="1" applyAlignment="1">
      <alignment horizontal="center"/>
    </xf>
    <xf numFmtId="0" fontId="22" fillId="29" borderId="58" xfId="0" applyFont="1" applyFill="1" applyBorder="1"/>
    <xf numFmtId="166" fontId="65" fillId="0" borderId="54" xfId="0" applyNumberFormat="1" applyFont="1" applyBorder="1" applyAlignment="1">
      <alignment horizontal="center"/>
    </xf>
    <xf numFmtId="0" fontId="0" fillId="29" borderId="64" xfId="0" applyFill="1" applyBorder="1"/>
    <xf numFmtId="0" fontId="76" fillId="29" borderId="70" xfId="0" applyFont="1" applyFill="1" applyBorder="1" applyAlignment="1">
      <alignment horizontal="center"/>
    </xf>
    <xf numFmtId="0" fontId="76" fillId="29" borderId="69" xfId="0" applyFont="1" applyFill="1" applyBorder="1" applyAlignment="1">
      <alignment horizontal="center"/>
    </xf>
    <xf numFmtId="2" fontId="29" fillId="14" borderId="62" xfId="0" applyNumberFormat="1" applyFont="1" applyFill="1" applyBorder="1" applyAlignment="1">
      <alignment horizontal="center"/>
    </xf>
    <xf numFmtId="0" fontId="76" fillId="14" borderId="62" xfId="0" applyFont="1" applyFill="1" applyBorder="1" applyAlignment="1">
      <alignment horizontal="center"/>
    </xf>
    <xf numFmtId="0" fontId="22" fillId="30" borderId="58" xfId="0" applyFont="1" applyFill="1" applyBorder="1"/>
    <xf numFmtId="0" fontId="129" fillId="0" borderId="54" xfId="0" applyFont="1" applyBorder="1" applyAlignment="1">
      <alignment horizontal="center"/>
    </xf>
    <xf numFmtId="0" fontId="0" fillId="14" borderId="64" xfId="0" applyFill="1" applyBorder="1"/>
    <xf numFmtId="0" fontId="76" fillId="14" borderId="70" xfId="0" applyFont="1" applyFill="1" applyBorder="1" applyAlignment="1">
      <alignment horizontal="center"/>
    </xf>
    <xf numFmtId="166" fontId="50" fillId="0" borderId="54" xfId="0" applyNumberFormat="1" applyFont="1" applyBorder="1" applyAlignment="1">
      <alignment horizontal="center"/>
    </xf>
    <xf numFmtId="0" fontId="76" fillId="14" borderId="69" xfId="0" applyFont="1" applyFill="1" applyBorder="1" applyAlignment="1">
      <alignment horizontal="center"/>
    </xf>
    <xf numFmtId="0" fontId="22" fillId="31" borderId="58" xfId="0" applyFont="1" applyFill="1" applyBorder="1"/>
    <xf numFmtId="0" fontId="0" fillId="14" borderId="79" xfId="0" applyFill="1" applyBorder="1"/>
    <xf numFmtId="0" fontId="129" fillId="0" borderId="71" xfId="0" applyFont="1" applyBorder="1" applyAlignment="1">
      <alignment horizontal="center"/>
    </xf>
    <xf numFmtId="0" fontId="0" fillId="14" borderId="66" xfId="0" applyFill="1" applyBorder="1"/>
    <xf numFmtId="0" fontId="76" fillId="14" borderId="73" xfId="0" applyFont="1" applyFill="1" applyBorder="1" applyAlignment="1">
      <alignment horizontal="center"/>
    </xf>
    <xf numFmtId="0" fontId="76" fillId="14" borderId="33" xfId="0" applyFont="1" applyFill="1" applyBorder="1" applyAlignment="1">
      <alignment horizontal="center"/>
    </xf>
    <xf numFmtId="0" fontId="29" fillId="14" borderId="46" xfId="0" applyFont="1" applyFill="1" applyBorder="1"/>
    <xf numFmtId="0" fontId="76" fillId="14" borderId="46" xfId="0" applyFont="1" applyFill="1" applyBorder="1" applyAlignment="1">
      <alignment horizontal="center"/>
    </xf>
    <xf numFmtId="0" fontId="48" fillId="31" borderId="38" xfId="0" applyFont="1" applyFill="1" applyBorder="1"/>
    <xf numFmtId="0" fontId="129" fillId="14" borderId="53" xfId="0" applyFont="1" applyFill="1" applyBorder="1" applyAlignment="1">
      <alignment horizontal="center"/>
    </xf>
    <xf numFmtId="0" fontId="29" fillId="14" borderId="77" xfId="0" applyFont="1" applyFill="1" applyBorder="1" applyAlignment="1">
      <alignment horizontal="center"/>
    </xf>
    <xf numFmtId="0" fontId="33" fillId="14" borderId="53" xfId="0" applyFont="1" applyFill="1" applyBorder="1"/>
    <xf numFmtId="0" fontId="76" fillId="14" borderId="16" xfId="0" applyFont="1" applyFill="1" applyBorder="1" applyAlignment="1">
      <alignment horizontal="center"/>
    </xf>
    <xf numFmtId="0" fontId="50" fillId="14" borderId="53" xfId="0" applyFont="1" applyFill="1" applyBorder="1" applyAlignment="1">
      <alignment horizontal="center"/>
    </xf>
    <xf numFmtId="0" fontId="76" fillId="14" borderId="15" xfId="0" applyFont="1" applyFill="1" applyBorder="1" applyAlignment="1">
      <alignment horizontal="center"/>
    </xf>
    <xf numFmtId="2" fontId="29" fillId="14" borderId="28" xfId="0" applyNumberFormat="1" applyFont="1" applyFill="1" applyBorder="1" applyAlignment="1">
      <alignment horizontal="center"/>
    </xf>
    <xf numFmtId="0" fontId="76" fillId="14" borderId="28" xfId="0" applyFont="1" applyFill="1" applyBorder="1" applyAlignment="1">
      <alignment horizontal="center"/>
    </xf>
    <xf numFmtId="0" fontId="129" fillId="0" borderId="50" xfId="0" applyFont="1" applyBorder="1" applyAlignment="1">
      <alignment horizontal="center"/>
    </xf>
    <xf numFmtId="0" fontId="0" fillId="17" borderId="1" xfId="0" applyFill="1" applyBorder="1"/>
    <xf numFmtId="0" fontId="76" fillId="17" borderId="51" xfId="0" applyFont="1" applyFill="1" applyBorder="1" applyAlignment="1">
      <alignment horizontal="center"/>
    </xf>
    <xf numFmtId="2" fontId="29" fillId="7" borderId="47" xfId="0" applyNumberFormat="1" applyFont="1" applyFill="1" applyBorder="1" applyAlignment="1">
      <alignment horizontal="center"/>
    </xf>
    <xf numFmtId="0" fontId="76" fillId="7" borderId="47" xfId="0" applyFont="1" applyFill="1" applyBorder="1" applyAlignment="1">
      <alignment horizontal="center"/>
    </xf>
    <xf numFmtId="0" fontId="0" fillId="17" borderId="33" xfId="0" applyFill="1" applyBorder="1"/>
    <xf numFmtId="0" fontId="76" fillId="17" borderId="73" xfId="0" applyFont="1" applyFill="1" applyBorder="1" applyAlignment="1">
      <alignment horizontal="center"/>
    </xf>
    <xf numFmtId="2" fontId="29" fillId="7" borderId="46" xfId="0" applyNumberFormat="1" applyFont="1" applyFill="1" applyBorder="1" applyAlignment="1">
      <alignment horizontal="center"/>
    </xf>
    <xf numFmtId="0" fontId="76" fillId="7" borderId="46" xfId="0" applyFont="1" applyFill="1" applyBorder="1" applyAlignment="1">
      <alignment horizontal="center"/>
    </xf>
    <xf numFmtId="0" fontId="47" fillId="7" borderId="15" xfId="0" applyFont="1" applyFill="1" applyBorder="1" applyAlignment="1">
      <alignment horizontal="center"/>
    </xf>
    <xf numFmtId="0" fontId="29" fillId="7" borderId="15" xfId="0" applyFont="1" applyFill="1" applyBorder="1" applyAlignment="1">
      <alignment horizontal="center"/>
    </xf>
    <xf numFmtId="0" fontId="130" fillId="7" borderId="77" xfId="0" applyFont="1" applyFill="1" applyBorder="1" applyAlignment="1">
      <alignment horizontal="center"/>
    </xf>
    <xf numFmtId="2" fontId="29" fillId="7" borderId="28" xfId="0" applyNumberFormat="1" applyFont="1" applyFill="1" applyBorder="1" applyAlignment="1">
      <alignment horizontal="center"/>
    </xf>
    <xf numFmtId="0" fontId="76" fillId="7" borderId="28" xfId="0" applyFont="1" applyFill="1" applyBorder="1" applyAlignment="1">
      <alignment horizontal="center"/>
    </xf>
    <xf numFmtId="0" fontId="65" fillId="0" borderId="29" xfId="0" applyFont="1" applyBorder="1" applyAlignment="1">
      <alignment horizontal="center"/>
    </xf>
    <xf numFmtId="0" fontId="78" fillId="26" borderId="21" xfId="0" applyFont="1" applyFill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78" fillId="26" borderId="52" xfId="0" applyFont="1" applyFill="1" applyBorder="1" applyAlignment="1">
      <alignment horizontal="center"/>
    </xf>
    <xf numFmtId="0" fontId="128" fillId="26" borderId="47" xfId="0" applyFont="1" applyFill="1" applyBorder="1" applyAlignment="1">
      <alignment horizontal="center"/>
    </xf>
    <xf numFmtId="0" fontId="76" fillId="26" borderId="47" xfId="0" applyFont="1" applyFill="1" applyBorder="1" applyAlignment="1">
      <alignment horizontal="center"/>
    </xf>
    <xf numFmtId="0" fontId="53" fillId="0" borderId="59" xfId="0" applyFont="1" applyBorder="1" applyAlignment="1">
      <alignment horizontal="center"/>
    </xf>
    <xf numFmtId="0" fontId="76" fillId="24" borderId="70" xfId="0" applyFont="1" applyFill="1" applyBorder="1" applyAlignment="1">
      <alignment horizontal="center"/>
    </xf>
    <xf numFmtId="0" fontId="53" fillId="0" borderId="69" xfId="0" applyFont="1" applyBorder="1" applyAlignment="1">
      <alignment horizontal="center"/>
    </xf>
    <xf numFmtId="0" fontId="76" fillId="24" borderId="64" xfId="0" applyFont="1" applyFill="1" applyBorder="1" applyAlignment="1">
      <alignment horizontal="center"/>
    </xf>
    <xf numFmtId="2" fontId="29" fillId="26" borderId="62" xfId="0" applyNumberFormat="1" applyFont="1" applyFill="1" applyBorder="1" applyAlignment="1">
      <alignment horizontal="center"/>
    </xf>
    <xf numFmtId="0" fontId="76" fillId="26" borderId="62" xfId="0" applyFont="1" applyFill="1" applyBorder="1" applyAlignment="1">
      <alignment horizontal="center"/>
    </xf>
    <xf numFmtId="0" fontId="53" fillId="0" borderId="74" xfId="0" applyFont="1" applyBorder="1" applyAlignment="1">
      <alignment horizontal="center"/>
    </xf>
    <xf numFmtId="0" fontId="76" fillId="26" borderId="57" xfId="0" applyFont="1" applyFill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76" fillId="26" borderId="60" xfId="0" applyFont="1" applyFill="1" applyBorder="1" applyAlignment="1">
      <alignment horizontal="center"/>
    </xf>
    <xf numFmtId="2" fontId="29" fillId="26" borderId="46" xfId="0" applyNumberFormat="1" applyFont="1" applyFill="1" applyBorder="1" applyAlignment="1">
      <alignment horizontal="center"/>
    </xf>
    <xf numFmtId="0" fontId="76" fillId="26" borderId="46" xfId="0" applyFont="1" applyFill="1" applyBorder="1" applyAlignment="1">
      <alignment horizontal="center"/>
    </xf>
    <xf numFmtId="0" fontId="110" fillId="27" borderId="1" xfId="0" applyFont="1" applyFill="1" applyBorder="1" applyAlignment="1">
      <alignment horizontal="center"/>
    </xf>
    <xf numFmtId="0" fontId="76" fillId="27" borderId="51" xfId="0" applyFont="1" applyFill="1" applyBorder="1" applyAlignment="1">
      <alignment horizontal="center"/>
    </xf>
    <xf numFmtId="0" fontId="76" fillId="27" borderId="1" xfId="0" applyFont="1" applyFill="1" applyBorder="1" applyAlignment="1">
      <alignment horizontal="center"/>
    </xf>
    <xf numFmtId="2" fontId="29" fillId="0" borderId="47" xfId="0" applyNumberFormat="1" applyFont="1" applyBorder="1" applyAlignment="1">
      <alignment horizontal="center"/>
    </xf>
    <xf numFmtId="0" fontId="76" fillId="0" borderId="47" xfId="0" applyFont="1" applyBorder="1" applyAlignment="1">
      <alignment horizontal="center"/>
    </xf>
    <xf numFmtId="0" fontId="110" fillId="27" borderId="69" xfId="0" applyFont="1" applyFill="1" applyBorder="1" applyAlignment="1">
      <alignment horizontal="center"/>
    </xf>
    <xf numFmtId="0" fontId="76" fillId="27" borderId="70" xfId="0" applyFont="1" applyFill="1" applyBorder="1" applyAlignment="1">
      <alignment horizontal="center"/>
    </xf>
    <xf numFmtId="0" fontId="76" fillId="27" borderId="69" xfId="0" applyFont="1" applyFill="1" applyBorder="1" applyAlignment="1">
      <alignment horizontal="center"/>
    </xf>
    <xf numFmtId="2" fontId="29" fillId="0" borderId="62" xfId="0" applyNumberFormat="1" applyFont="1" applyBorder="1" applyAlignment="1">
      <alignment horizontal="center"/>
    </xf>
    <xf numFmtId="2" fontId="65" fillId="0" borderId="54" xfId="0" applyNumberFormat="1" applyFont="1" applyBorder="1" applyAlignment="1">
      <alignment horizontal="center"/>
    </xf>
    <xf numFmtId="1" fontId="110" fillId="27" borderId="69" xfId="0" applyNumberFormat="1" applyFont="1" applyFill="1" applyBorder="1" applyAlignment="1">
      <alignment horizontal="center"/>
    </xf>
    <xf numFmtId="1" fontId="76" fillId="27" borderId="70" xfId="0" applyNumberFormat="1" applyFont="1" applyFill="1" applyBorder="1" applyAlignment="1">
      <alignment horizontal="center"/>
    </xf>
    <xf numFmtId="1" fontId="76" fillId="27" borderId="69" xfId="0" applyNumberFormat="1" applyFont="1" applyFill="1" applyBorder="1" applyAlignment="1">
      <alignment horizontal="center"/>
    </xf>
    <xf numFmtId="1" fontId="76" fillId="11" borderId="69" xfId="0" applyNumberFormat="1" applyFont="1" applyFill="1" applyBorder="1" applyAlignment="1">
      <alignment horizontal="center"/>
    </xf>
    <xf numFmtId="2" fontId="110" fillId="27" borderId="33" xfId="0" applyNumberFormat="1" applyFont="1" applyFill="1" applyBorder="1" applyAlignment="1">
      <alignment horizontal="center"/>
    </xf>
    <xf numFmtId="2" fontId="76" fillId="27" borderId="73" xfId="0" applyNumberFormat="1" applyFont="1" applyFill="1" applyBorder="1" applyAlignment="1">
      <alignment horizontal="center"/>
    </xf>
    <xf numFmtId="2" fontId="76" fillId="27" borderId="33" xfId="0" applyNumberFormat="1" applyFont="1" applyFill="1" applyBorder="1" applyAlignment="1">
      <alignment horizontal="center"/>
    </xf>
    <xf numFmtId="2" fontId="29" fillId="0" borderId="46" xfId="0" applyNumberFormat="1" applyFont="1" applyBorder="1" applyAlignment="1">
      <alignment horizontal="center"/>
    </xf>
    <xf numFmtId="0" fontId="129" fillId="11" borderId="80" xfId="0" applyFont="1" applyFill="1" applyBorder="1" applyAlignment="1">
      <alignment horizontal="center"/>
    </xf>
    <xf numFmtId="0" fontId="110" fillId="11" borderId="15" xfId="0" applyFont="1" applyFill="1" applyBorder="1" applyAlignment="1">
      <alignment horizontal="center"/>
    </xf>
    <xf numFmtId="0" fontId="129" fillId="11" borderId="53" xfId="0" applyFont="1" applyFill="1" applyBorder="1" applyAlignment="1">
      <alignment horizontal="center"/>
    </xf>
    <xf numFmtId="0" fontId="76" fillId="11" borderId="15" xfId="0" applyFont="1" applyFill="1" applyBorder="1" applyAlignment="1">
      <alignment horizontal="center"/>
    </xf>
    <xf numFmtId="2" fontId="29" fillId="11" borderId="28" xfId="0" applyNumberFormat="1" applyFont="1" applyFill="1" applyBorder="1" applyAlignment="1">
      <alignment horizontal="center"/>
    </xf>
    <xf numFmtId="0" fontId="76" fillId="11" borderId="28" xfId="0" applyFont="1" applyFill="1" applyBorder="1" applyAlignment="1">
      <alignment horizontal="center"/>
    </xf>
    <xf numFmtId="0" fontId="76" fillId="9" borderId="51" xfId="0" applyFont="1" applyFill="1" applyBorder="1" applyAlignment="1">
      <alignment horizontal="center"/>
    </xf>
    <xf numFmtId="2" fontId="76" fillId="0" borderId="8" xfId="0" applyNumberFormat="1" applyFont="1" applyBorder="1" applyAlignment="1">
      <alignment horizontal="center"/>
    </xf>
    <xf numFmtId="0" fontId="76" fillId="0" borderId="8" xfId="0" applyFont="1" applyBorder="1" applyAlignment="1">
      <alignment horizontal="center"/>
    </xf>
    <xf numFmtId="0" fontId="76" fillId="9" borderId="70" xfId="0" applyFont="1" applyFill="1" applyBorder="1" applyAlignment="1">
      <alignment horizontal="center"/>
    </xf>
    <xf numFmtId="2" fontId="76" fillId="0" borderId="62" xfId="0" applyNumberFormat="1" applyFont="1" applyBorder="1" applyAlignment="1">
      <alignment horizontal="center"/>
    </xf>
    <xf numFmtId="0" fontId="76" fillId="9" borderId="73" xfId="0" applyFont="1" applyFill="1" applyBorder="1" applyAlignment="1">
      <alignment horizontal="center"/>
    </xf>
    <xf numFmtId="2" fontId="76" fillId="0" borderId="46" xfId="0" applyNumberFormat="1" applyFont="1" applyBorder="1" applyAlignment="1">
      <alignment horizontal="center"/>
    </xf>
    <xf numFmtId="0" fontId="109" fillId="0" borderId="0" xfId="0" applyFont="1"/>
    <xf numFmtId="0" fontId="76" fillId="0" borderId="1" xfId="0" applyFont="1" applyBorder="1" applyAlignment="1">
      <alignment horizontal="center"/>
    </xf>
    <xf numFmtId="0" fontId="76" fillId="0" borderId="4" xfId="0" applyFont="1" applyBorder="1" applyAlignment="1">
      <alignment horizontal="center"/>
    </xf>
    <xf numFmtId="0" fontId="80" fillId="0" borderId="69" xfId="0" applyFont="1" applyBorder="1" applyAlignment="1">
      <alignment horizontal="center"/>
    </xf>
    <xf numFmtId="0" fontId="80" fillId="0" borderId="62" xfId="0" applyFont="1" applyBorder="1" applyAlignment="1">
      <alignment horizontal="center"/>
    </xf>
    <xf numFmtId="165" fontId="76" fillId="0" borderId="33" xfId="0" applyNumberFormat="1" applyFont="1" applyBorder="1" applyAlignment="1">
      <alignment horizontal="center"/>
    </xf>
    <xf numFmtId="165" fontId="76" fillId="0" borderId="69" xfId="0" applyNumberFormat="1" applyFont="1" applyBorder="1" applyAlignment="1">
      <alignment horizontal="center"/>
    </xf>
    <xf numFmtId="0" fontId="76" fillId="11" borderId="62" xfId="0" applyFont="1" applyFill="1" applyBorder="1" applyAlignment="1">
      <alignment horizontal="center"/>
    </xf>
    <xf numFmtId="0" fontId="76" fillId="11" borderId="69" xfId="0" applyFont="1" applyFill="1" applyBorder="1" applyAlignment="1">
      <alignment horizontal="center"/>
    </xf>
    <xf numFmtId="0" fontId="76" fillId="0" borderId="69" xfId="0" applyFont="1" applyBorder="1" applyAlignment="1">
      <alignment horizontal="center"/>
    </xf>
    <xf numFmtId="0" fontId="76" fillId="9" borderId="64" xfId="0" applyFont="1" applyFill="1" applyBorder="1" applyAlignment="1">
      <alignment horizontal="center"/>
    </xf>
    <xf numFmtId="0" fontId="76" fillId="9" borderId="62" xfId="0" applyFont="1" applyFill="1" applyBorder="1" applyAlignment="1">
      <alignment horizontal="center"/>
    </xf>
    <xf numFmtId="0" fontId="76" fillId="9" borderId="69" xfId="0" applyFont="1" applyFill="1" applyBorder="1" applyAlignment="1">
      <alignment horizontal="center"/>
    </xf>
    <xf numFmtId="2" fontId="76" fillId="0" borderId="64" xfId="0" applyNumberFormat="1" applyFont="1" applyBorder="1" applyAlignment="1">
      <alignment horizontal="center"/>
    </xf>
    <xf numFmtId="2" fontId="76" fillId="0" borderId="69" xfId="0" applyNumberFormat="1" applyFont="1" applyBorder="1" applyAlignment="1">
      <alignment horizontal="center"/>
    </xf>
    <xf numFmtId="165" fontId="76" fillId="0" borderId="64" xfId="0" applyNumberFormat="1" applyFont="1" applyBorder="1" applyAlignment="1">
      <alignment horizontal="center"/>
    </xf>
    <xf numFmtId="1" fontId="76" fillId="0" borderId="62" xfId="0" applyNumberFormat="1" applyFont="1" applyBorder="1" applyAlignment="1">
      <alignment horizontal="center"/>
    </xf>
    <xf numFmtId="1" fontId="76" fillId="0" borderId="69" xfId="0" applyNumberFormat="1" applyFont="1" applyBorder="1" applyAlignment="1">
      <alignment horizontal="center"/>
    </xf>
    <xf numFmtId="165" fontId="76" fillId="0" borderId="62" xfId="0" applyNumberFormat="1" applyFont="1" applyBorder="1" applyAlignment="1">
      <alignment horizontal="center"/>
    </xf>
    <xf numFmtId="168" fontId="76" fillId="0" borderId="64" xfId="0" applyNumberFormat="1" applyFont="1" applyBorder="1" applyAlignment="1">
      <alignment horizontal="center"/>
    </xf>
    <xf numFmtId="167" fontId="76" fillId="0" borderId="70" xfId="0" applyNumberFormat="1" applyFont="1" applyBorder="1" applyAlignment="1">
      <alignment horizontal="center"/>
    </xf>
    <xf numFmtId="167" fontId="76" fillId="0" borderId="64" xfId="0" applyNumberFormat="1" applyFont="1" applyBorder="1" applyAlignment="1">
      <alignment horizontal="center"/>
    </xf>
    <xf numFmtId="167" fontId="76" fillId="11" borderId="64" xfId="0" applyNumberFormat="1" applyFont="1" applyFill="1" applyBorder="1" applyAlignment="1">
      <alignment horizontal="center"/>
    </xf>
    <xf numFmtId="167" fontId="76" fillId="11" borderId="62" xfId="0" applyNumberFormat="1" applyFont="1" applyFill="1" applyBorder="1" applyAlignment="1">
      <alignment horizontal="center"/>
    </xf>
    <xf numFmtId="166" fontId="76" fillId="11" borderId="64" xfId="0" applyNumberFormat="1" applyFont="1" applyFill="1" applyBorder="1" applyAlignment="1">
      <alignment horizontal="center"/>
    </xf>
    <xf numFmtId="166" fontId="76" fillId="11" borderId="62" xfId="0" applyNumberFormat="1" applyFont="1" applyFill="1" applyBorder="1" applyAlignment="1">
      <alignment horizontal="center"/>
    </xf>
    <xf numFmtId="0" fontId="28" fillId="11" borderId="64" xfId="0" applyFont="1" applyFill="1" applyBorder="1" applyAlignment="1">
      <alignment horizontal="center"/>
    </xf>
    <xf numFmtId="0" fontId="28" fillId="11" borderId="62" xfId="0" applyFont="1" applyFill="1" applyBorder="1" applyAlignment="1">
      <alignment horizontal="center"/>
    </xf>
    <xf numFmtId="165" fontId="76" fillId="0" borderId="60" xfId="0" applyNumberFormat="1" applyFont="1" applyBorder="1" applyAlignment="1">
      <alignment horizontal="center"/>
    </xf>
    <xf numFmtId="165" fontId="76" fillId="0" borderId="63" xfId="0" applyNumberFormat="1" applyFont="1" applyBorder="1" applyAlignment="1">
      <alignment horizontal="center"/>
    </xf>
    <xf numFmtId="165" fontId="76" fillId="0" borderId="67" xfId="0" applyNumberFormat="1" applyFont="1" applyBorder="1" applyAlignment="1">
      <alignment horizontal="center"/>
    </xf>
    <xf numFmtId="1" fontId="76" fillId="0" borderId="63" xfId="0" applyNumberFormat="1" applyFont="1" applyBorder="1" applyAlignment="1">
      <alignment horizontal="center"/>
    </xf>
    <xf numFmtId="2" fontId="110" fillId="27" borderId="69" xfId="0" applyNumberFormat="1" applyFont="1" applyFill="1" applyBorder="1" applyAlignment="1">
      <alignment horizontal="center"/>
    </xf>
    <xf numFmtId="2" fontId="76" fillId="11" borderId="64" xfId="0" applyNumberFormat="1" applyFont="1" applyFill="1" applyBorder="1" applyAlignment="1">
      <alignment horizontal="center"/>
    </xf>
    <xf numFmtId="0" fontId="17" fillId="0" borderId="50" xfId="0" applyFont="1" applyBorder="1"/>
    <xf numFmtId="167" fontId="22" fillId="0" borderId="0" xfId="0" applyNumberFormat="1" applyFont="1"/>
    <xf numFmtId="168" fontId="0" fillId="0" borderId="0" xfId="0" applyNumberFormat="1"/>
    <xf numFmtId="0" fontId="126" fillId="0" borderId="3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22" fillId="32" borderId="79" xfId="0" applyFont="1" applyFill="1" applyBorder="1"/>
    <xf numFmtId="0" fontId="22" fillId="33" borderId="79" xfId="0" applyFont="1" applyFill="1" applyBorder="1"/>
    <xf numFmtId="0" fontId="48" fillId="11" borderId="38" xfId="0" applyFont="1" applyFill="1" applyBorder="1"/>
    <xf numFmtId="0" fontId="53" fillId="11" borderId="15" xfId="0" applyFont="1" applyFill="1" applyBorder="1" applyAlignment="1">
      <alignment horizontal="center"/>
    </xf>
    <xf numFmtId="0" fontId="78" fillId="11" borderId="21" xfId="0" applyFont="1" applyFill="1" applyBorder="1" applyAlignment="1">
      <alignment horizontal="center"/>
    </xf>
    <xf numFmtId="0" fontId="76" fillId="34" borderId="70" xfId="0" applyFont="1" applyFill="1" applyBorder="1" applyAlignment="1">
      <alignment horizontal="center"/>
    </xf>
    <xf numFmtId="0" fontId="76" fillId="11" borderId="57" xfId="0" applyFont="1" applyFill="1" applyBorder="1" applyAlignment="1">
      <alignment horizontal="center"/>
    </xf>
    <xf numFmtId="0" fontId="78" fillId="11" borderId="52" xfId="0" applyFont="1" applyFill="1" applyBorder="1" applyAlignment="1">
      <alignment horizontal="center"/>
    </xf>
    <xf numFmtId="0" fontId="76" fillId="34" borderId="64" xfId="0" applyFont="1" applyFill="1" applyBorder="1" applyAlignment="1">
      <alignment horizontal="center"/>
    </xf>
    <xf numFmtId="0" fontId="76" fillId="11" borderId="60" xfId="0" applyFont="1" applyFill="1" applyBorder="1" applyAlignment="1">
      <alignment horizontal="center"/>
    </xf>
    <xf numFmtId="0" fontId="128" fillId="11" borderId="47" xfId="0" applyFont="1" applyFill="1" applyBorder="1" applyAlignment="1">
      <alignment horizontal="center"/>
    </xf>
    <xf numFmtId="2" fontId="29" fillId="11" borderId="62" xfId="0" applyNumberFormat="1" applyFont="1" applyFill="1" applyBorder="1" applyAlignment="1">
      <alignment horizontal="center"/>
    </xf>
    <xf numFmtId="2" fontId="29" fillId="11" borderId="46" xfId="0" applyNumberFormat="1" applyFont="1" applyFill="1" applyBorder="1" applyAlignment="1">
      <alignment horizontal="center"/>
    </xf>
    <xf numFmtId="0" fontId="76" fillId="11" borderId="47" xfId="0" applyFont="1" applyFill="1" applyBorder="1" applyAlignment="1">
      <alignment horizontal="center"/>
    </xf>
    <xf numFmtId="0" fontId="76" fillId="11" borderId="46" xfId="0" applyFont="1" applyFill="1" applyBorder="1" applyAlignment="1">
      <alignment horizontal="center"/>
    </xf>
    <xf numFmtId="0" fontId="114" fillId="32" borderId="43" xfId="0" applyFont="1" applyFill="1" applyBorder="1"/>
    <xf numFmtId="0" fontId="48" fillId="14" borderId="38" xfId="0" applyFont="1" applyFill="1" applyBorder="1"/>
    <xf numFmtId="0" fontId="53" fillId="14" borderId="15" xfId="0" applyFont="1" applyFill="1" applyBorder="1" applyAlignment="1">
      <alignment horizontal="center"/>
    </xf>
    <xf numFmtId="0" fontId="61" fillId="19" borderId="38" xfId="0" applyFont="1" applyFill="1" applyBorder="1"/>
    <xf numFmtId="0" fontId="50" fillId="9" borderId="53" xfId="0" applyFont="1" applyFill="1" applyBorder="1" applyAlignment="1">
      <alignment horizontal="center"/>
    </xf>
    <xf numFmtId="2" fontId="29" fillId="9" borderId="28" xfId="0" applyNumberFormat="1" applyFont="1" applyFill="1" applyBorder="1" applyAlignment="1">
      <alignment horizontal="center"/>
    </xf>
    <xf numFmtId="0" fontId="76" fillId="9" borderId="28" xfId="0" applyFont="1" applyFill="1" applyBorder="1" applyAlignment="1">
      <alignment horizontal="center"/>
    </xf>
    <xf numFmtId="0" fontId="53" fillId="11" borderId="14" xfId="0" applyFont="1" applyFill="1" applyBorder="1" applyAlignment="1">
      <alignment horizontal="center"/>
    </xf>
    <xf numFmtId="0" fontId="0" fillId="35" borderId="58" xfId="0" applyFill="1" applyBorder="1"/>
    <xf numFmtId="0" fontId="2" fillId="27" borderId="78" xfId="0" applyFont="1" applyFill="1" applyBorder="1"/>
    <xf numFmtId="0" fontId="50" fillId="8" borderId="61" xfId="0" applyFont="1" applyFill="1" applyBorder="1" applyAlignment="1">
      <alignment horizontal="center"/>
    </xf>
    <xf numFmtId="0" fontId="50" fillId="8" borderId="30" xfId="0" applyFont="1" applyFill="1" applyBorder="1" applyAlignment="1">
      <alignment horizontal="center"/>
    </xf>
    <xf numFmtId="0" fontId="78" fillId="8" borderId="26" xfId="0" applyFont="1" applyFill="1" applyBorder="1" applyAlignment="1">
      <alignment horizontal="center"/>
    </xf>
    <xf numFmtId="0" fontId="0" fillId="9" borderId="4" xfId="0" applyFill="1" applyBorder="1"/>
    <xf numFmtId="0" fontId="0" fillId="9" borderId="69" xfId="0" applyFill="1" applyBorder="1"/>
    <xf numFmtId="0" fontId="0" fillId="9" borderId="33" xfId="0" applyFill="1" applyBorder="1"/>
    <xf numFmtId="2" fontId="0" fillId="36" borderId="52" xfId="0" applyNumberFormat="1" applyFill="1" applyBorder="1"/>
    <xf numFmtId="0" fontId="0" fillId="36" borderId="64" xfId="0" applyFill="1" applyBorder="1"/>
    <xf numFmtId="0" fontId="45" fillId="36" borderId="64" xfId="0" applyFont="1" applyFill="1" applyBorder="1"/>
    <xf numFmtId="1" fontId="45" fillId="36" borderId="64" xfId="0" applyNumberFormat="1" applyFont="1" applyFill="1" applyBorder="1"/>
    <xf numFmtId="2" fontId="45" fillId="36" borderId="64" xfId="0" applyNumberFormat="1" applyFont="1" applyFill="1" applyBorder="1"/>
    <xf numFmtId="0" fontId="2" fillId="36" borderId="64" xfId="0" applyFont="1" applyFill="1" applyBorder="1"/>
    <xf numFmtId="2" fontId="2" fillId="36" borderId="64" xfId="0" applyNumberFormat="1" applyFont="1" applyFill="1" applyBorder="1"/>
    <xf numFmtId="0" fontId="22" fillId="36" borderId="66" xfId="0" applyFont="1" applyFill="1" applyBorder="1"/>
    <xf numFmtId="2" fontId="102" fillId="9" borderId="70" xfId="0" applyNumberFormat="1" applyFont="1" applyFill="1" applyBorder="1" applyAlignment="1">
      <alignment horizontal="center"/>
    </xf>
    <xf numFmtId="2" fontId="102" fillId="9" borderId="16" xfId="0" applyNumberFormat="1" applyFont="1" applyFill="1" applyBorder="1" applyAlignment="1">
      <alignment horizontal="center"/>
    </xf>
    <xf numFmtId="0" fontId="33" fillId="0" borderId="66" xfId="0" applyFont="1" applyBorder="1"/>
    <xf numFmtId="0" fontId="7" fillId="0" borderId="42" xfId="0" applyFont="1" applyBorder="1"/>
    <xf numFmtId="0" fontId="0" fillId="0" borderId="68" xfId="0" applyBorder="1"/>
    <xf numFmtId="0" fontId="22" fillId="0" borderId="68" xfId="0" applyFont="1" applyBorder="1"/>
    <xf numFmtId="165" fontId="110" fillId="27" borderId="69" xfId="0" applyNumberFormat="1" applyFont="1" applyFill="1" applyBorder="1" applyAlignment="1">
      <alignment horizontal="center"/>
    </xf>
    <xf numFmtId="0" fontId="46" fillId="0" borderId="3" xfId="0" applyFont="1" applyBorder="1"/>
    <xf numFmtId="0" fontId="46" fillId="0" borderId="18" xfId="0" applyFont="1" applyBorder="1"/>
    <xf numFmtId="0" fontId="50" fillId="0" borderId="24" xfId="0" applyFont="1" applyBorder="1"/>
    <xf numFmtId="0" fontId="48" fillId="0" borderId="9" xfId="0" applyFont="1" applyBorder="1"/>
    <xf numFmtId="0" fontId="78" fillId="0" borderId="10" xfId="0" applyFont="1" applyBorder="1"/>
    <xf numFmtId="0" fontId="8" fillId="0" borderId="30" xfId="0" applyFont="1" applyBorder="1"/>
    <xf numFmtId="0" fontId="46" fillId="0" borderId="10" xfId="0" applyFont="1" applyBorder="1"/>
    <xf numFmtId="0" fontId="46" fillId="0" borderId="13" xfId="0" applyFont="1" applyBorder="1"/>
    <xf numFmtId="0" fontId="2" fillId="0" borderId="5" xfId="0" applyFont="1" applyBorder="1"/>
    <xf numFmtId="0" fontId="33" fillId="0" borderId="20" xfId="0" applyFont="1" applyBorder="1" applyAlignment="1">
      <alignment horizontal="left"/>
    </xf>
    <xf numFmtId="0" fontId="2" fillId="0" borderId="20" xfId="0" applyFont="1" applyBorder="1"/>
    <xf numFmtId="0" fontId="28" fillId="0" borderId="7" xfId="0" applyFont="1" applyBorder="1" applyAlignment="1">
      <alignment horizontal="left"/>
    </xf>
    <xf numFmtId="0" fontId="50" fillId="0" borderId="38" xfId="0" applyFont="1" applyBorder="1"/>
    <xf numFmtId="0" fontId="80" fillId="0" borderId="64" xfId="0" applyFont="1" applyBorder="1" applyAlignment="1">
      <alignment horizontal="left"/>
    </xf>
    <xf numFmtId="0" fontId="28" fillId="0" borderId="64" xfId="0" applyFont="1" applyBorder="1" applyAlignment="1">
      <alignment horizontal="left"/>
    </xf>
    <xf numFmtId="0" fontId="78" fillId="0" borderId="64" xfId="0" applyFont="1" applyBorder="1" applyAlignment="1">
      <alignment horizontal="left"/>
    </xf>
    <xf numFmtId="0" fontId="76" fillId="0" borderId="70" xfId="0" applyFont="1" applyBorder="1" applyAlignment="1">
      <alignment horizontal="left"/>
    </xf>
    <xf numFmtId="0" fontId="76" fillId="0" borderId="64" xfId="0" applyFont="1" applyBorder="1" applyAlignment="1">
      <alignment horizontal="left"/>
    </xf>
    <xf numFmtId="0" fontId="45" fillId="0" borderId="68" xfId="0" applyFont="1" applyBorder="1"/>
    <xf numFmtId="0" fontId="14" fillId="0" borderId="68" xfId="0" applyFont="1" applyBorder="1" applyAlignment="1">
      <alignment horizontal="left"/>
    </xf>
    <xf numFmtId="0" fontId="22" fillId="0" borderId="71" xfId="0" applyFont="1" applyBorder="1"/>
    <xf numFmtId="0" fontId="33" fillId="0" borderId="28" xfId="0" applyFont="1" applyBorder="1"/>
    <xf numFmtId="0" fontId="76" fillId="0" borderId="66" xfId="0" applyFont="1" applyBorder="1" applyAlignment="1">
      <alignment horizontal="left"/>
    </xf>
    <xf numFmtId="0" fontId="50" fillId="0" borderId="17" xfId="0" applyFont="1" applyBorder="1"/>
    <xf numFmtId="0" fontId="78" fillId="0" borderId="18" xfId="0" applyFont="1" applyBorder="1"/>
    <xf numFmtId="0" fontId="50" fillId="0" borderId="14" xfId="0" applyFont="1" applyBorder="1"/>
    <xf numFmtId="0" fontId="2" fillId="0" borderId="50" xfId="0" applyFont="1" applyBorder="1"/>
    <xf numFmtId="0" fontId="2" fillId="0" borderId="49" xfId="0" applyFont="1" applyBorder="1" applyAlignment="1">
      <alignment horizontal="left"/>
    </xf>
    <xf numFmtId="0" fontId="28" fillId="0" borderId="51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80" fillId="0" borderId="57" xfId="0" applyFont="1" applyBorder="1" applyAlignment="1">
      <alignment horizontal="left"/>
    </xf>
    <xf numFmtId="0" fontId="5" fillId="0" borderId="15" xfId="0" applyFont="1" applyBorder="1"/>
    <xf numFmtId="0" fontId="50" fillId="0" borderId="3" xfId="0" applyFont="1" applyBorder="1"/>
    <xf numFmtId="0" fontId="50" fillId="0" borderId="18" xfId="0" applyFont="1" applyBorder="1"/>
    <xf numFmtId="0" fontId="0" fillId="0" borderId="29" xfId="0" applyBorder="1"/>
    <xf numFmtId="0" fontId="78" fillId="0" borderId="24" xfId="0" applyFont="1" applyBorder="1"/>
    <xf numFmtId="0" fontId="50" fillId="0" borderId="10" xfId="0" applyFont="1" applyBorder="1"/>
    <xf numFmtId="0" fontId="50" fillId="0" borderId="13" xfId="0" applyFont="1" applyBorder="1"/>
    <xf numFmtId="164" fontId="14" fillId="0" borderId="59" xfId="0" applyNumberFormat="1" applyFont="1" applyBorder="1" applyAlignment="1">
      <alignment horizontal="right"/>
    </xf>
    <xf numFmtId="0" fontId="45" fillId="0" borderId="5" xfId="0" applyFont="1" applyBorder="1"/>
    <xf numFmtId="0" fontId="45" fillId="0" borderId="20" xfId="0" applyFont="1" applyBorder="1" applyAlignment="1">
      <alignment horizontal="left"/>
    </xf>
    <xf numFmtId="0" fontId="75" fillId="0" borderId="7" xfId="0" applyFont="1" applyBorder="1" applyAlignment="1">
      <alignment horizontal="left"/>
    </xf>
    <xf numFmtId="0" fontId="45" fillId="0" borderId="61" xfId="0" applyFont="1" applyBorder="1"/>
    <xf numFmtId="165" fontId="45" fillId="0" borderId="68" xfId="0" applyNumberFormat="1" applyFont="1" applyBorder="1" applyAlignment="1">
      <alignment horizontal="left"/>
    </xf>
    <xf numFmtId="0" fontId="45" fillId="0" borderId="68" xfId="0" applyFont="1" applyBorder="1" applyAlignment="1">
      <alignment horizontal="left"/>
    </xf>
    <xf numFmtId="0" fontId="75" fillId="0" borderId="64" xfId="0" applyFont="1" applyBorder="1" applyAlignment="1">
      <alignment horizontal="left"/>
    </xf>
    <xf numFmtId="0" fontId="28" fillId="0" borderId="66" xfId="0" applyFont="1" applyBorder="1" applyAlignment="1">
      <alignment horizontal="left"/>
    </xf>
    <xf numFmtId="0" fontId="22" fillId="0" borderId="15" xfId="0" applyFont="1" applyBorder="1"/>
    <xf numFmtId="0" fontId="50" fillId="0" borderId="28" xfId="0" applyFont="1" applyBorder="1"/>
    <xf numFmtId="0" fontId="50" fillId="0" borderId="15" xfId="0" applyFont="1" applyBorder="1"/>
    <xf numFmtId="0" fontId="78" fillId="0" borderId="21" xfId="0" applyFont="1" applyBorder="1" applyAlignment="1">
      <alignment horizontal="left"/>
    </xf>
    <xf numFmtId="0" fontId="76" fillId="0" borderId="7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76" fillId="0" borderId="21" xfId="0" applyFont="1" applyBorder="1" applyAlignment="1">
      <alignment horizontal="left"/>
    </xf>
    <xf numFmtId="0" fontId="78" fillId="0" borderId="70" xfId="0" applyFont="1" applyBorder="1" applyAlignment="1">
      <alignment horizontal="left"/>
    </xf>
    <xf numFmtId="2" fontId="74" fillId="0" borderId="68" xfId="0" applyNumberFormat="1" applyFont="1" applyBorder="1" applyAlignment="1">
      <alignment horizontal="left"/>
    </xf>
    <xf numFmtId="0" fontId="45" fillId="0" borderId="54" xfId="0" applyFont="1" applyBorder="1"/>
    <xf numFmtId="0" fontId="45" fillId="0" borderId="22" xfId="0" applyFont="1" applyBorder="1"/>
    <xf numFmtId="0" fontId="76" fillId="0" borderId="24" xfId="0" applyFont="1" applyBorder="1" applyAlignment="1">
      <alignment horizontal="left"/>
    </xf>
    <xf numFmtId="0" fontId="14" fillId="0" borderId="27" xfId="0" applyFont="1" applyBorder="1"/>
    <xf numFmtId="0" fontId="76" fillId="0" borderId="57" xfId="0" applyFont="1" applyBorder="1" applyAlignment="1">
      <alignment horizontal="left"/>
    </xf>
    <xf numFmtId="0" fontId="10" fillId="0" borderId="30" xfId="0" applyFont="1" applyBorder="1"/>
    <xf numFmtId="0" fontId="22" fillId="0" borderId="22" xfId="0" applyFont="1" applyBorder="1"/>
    <xf numFmtId="0" fontId="78" fillId="0" borderId="24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53" fillId="0" borderId="19" xfId="0" applyFont="1" applyBorder="1"/>
    <xf numFmtId="1" fontId="22" fillId="0" borderId="72" xfId="0" applyNumberFormat="1" applyFont="1" applyBorder="1" applyAlignment="1">
      <alignment horizontal="left"/>
    </xf>
    <xf numFmtId="1" fontId="76" fillId="0" borderId="73" xfId="0" applyNumberFormat="1" applyFont="1" applyBorder="1" applyAlignment="1">
      <alignment horizontal="left"/>
    </xf>
    <xf numFmtId="0" fontId="66" fillId="0" borderId="14" xfId="0" applyFont="1" applyBorder="1"/>
    <xf numFmtId="0" fontId="66" fillId="0" borderId="15" xfId="0" applyFont="1" applyBorder="1"/>
    <xf numFmtId="0" fontId="2" fillId="0" borderId="32" xfId="0" applyFont="1" applyBorder="1" applyAlignment="1">
      <alignment horizontal="left"/>
    </xf>
    <xf numFmtId="0" fontId="76" fillId="0" borderId="31" xfId="0" applyFont="1" applyBorder="1" applyAlignment="1">
      <alignment horizontal="left"/>
    </xf>
    <xf numFmtId="0" fontId="76" fillId="0" borderId="5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2" xfId="0" applyFont="1" applyBorder="1"/>
    <xf numFmtId="0" fontId="28" fillId="0" borderId="24" xfId="0" applyFont="1" applyBorder="1" applyAlignment="1">
      <alignment horizontal="left"/>
    </xf>
    <xf numFmtId="0" fontId="28" fillId="0" borderId="68" xfId="0" applyFont="1" applyBorder="1" applyAlignment="1">
      <alignment horizontal="left"/>
    </xf>
    <xf numFmtId="0" fontId="45" fillId="0" borderId="56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110" fillId="0" borderId="15" xfId="0" applyFont="1" applyBorder="1"/>
    <xf numFmtId="0" fontId="50" fillId="0" borderId="2" xfId="0" applyFont="1" applyBorder="1"/>
    <xf numFmtId="0" fontId="28" fillId="0" borderId="21" xfId="0" applyFont="1" applyBorder="1" applyAlignment="1">
      <alignment horizontal="left"/>
    </xf>
    <xf numFmtId="2" fontId="22" fillId="0" borderId="20" xfId="0" applyNumberFormat="1" applyFont="1" applyBorder="1" applyAlignment="1">
      <alignment horizontal="left"/>
    </xf>
    <xf numFmtId="2" fontId="76" fillId="0" borderId="21" xfId="0" applyNumberFormat="1" applyFont="1" applyBorder="1" applyAlignment="1">
      <alignment horizontal="left"/>
    </xf>
    <xf numFmtId="0" fontId="81" fillId="0" borderId="70" xfId="0" applyFont="1" applyBorder="1" applyAlignment="1">
      <alignment horizontal="left"/>
    </xf>
    <xf numFmtId="165" fontId="22" fillId="0" borderId="68" xfId="0" applyNumberFormat="1" applyFont="1" applyBorder="1" applyAlignment="1">
      <alignment horizontal="left"/>
    </xf>
    <xf numFmtId="0" fontId="81" fillId="0" borderId="73" xfId="0" applyFont="1" applyBorder="1" applyAlignment="1">
      <alignment horizontal="left"/>
    </xf>
    <xf numFmtId="0" fontId="61" fillId="0" borderId="38" xfId="0" applyFont="1" applyBorder="1"/>
    <xf numFmtId="0" fontId="33" fillId="0" borderId="15" xfId="0" applyFont="1" applyBorder="1"/>
    <xf numFmtId="49" fontId="14" fillId="0" borderId="59" xfId="0" applyNumberFormat="1" applyFont="1" applyBorder="1" applyAlignment="1">
      <alignment horizontal="left"/>
    </xf>
    <xf numFmtId="0" fontId="28" fillId="0" borderId="31" xfId="0" applyFont="1" applyBorder="1" applyAlignment="1">
      <alignment horizontal="left"/>
    </xf>
    <xf numFmtId="0" fontId="14" fillId="0" borderId="54" xfId="0" applyFont="1" applyBorder="1"/>
    <xf numFmtId="0" fontId="78" fillId="0" borderId="73" xfId="0" applyFont="1" applyBorder="1" applyAlignment="1">
      <alignment horizontal="left"/>
    </xf>
    <xf numFmtId="0" fontId="14" fillId="0" borderId="48" xfId="0" applyFont="1" applyBorder="1"/>
    <xf numFmtId="0" fontId="0" fillId="0" borderId="72" xfId="0" applyBorder="1" applyAlignment="1">
      <alignment horizontal="right"/>
    </xf>
    <xf numFmtId="0" fontId="78" fillId="0" borderId="9" xfId="0" applyFont="1" applyBorder="1"/>
    <xf numFmtId="0" fontId="0" fillId="0" borderId="41" xfId="0" applyBorder="1" applyAlignment="1">
      <alignment horizontal="right"/>
    </xf>
    <xf numFmtId="0" fontId="75" fillId="0" borderId="73" xfId="0" applyFont="1" applyBorder="1" applyAlignment="1">
      <alignment horizontal="left"/>
    </xf>
    <xf numFmtId="0" fontId="78" fillId="0" borderId="15" xfId="0" applyFont="1" applyBorder="1"/>
    <xf numFmtId="0" fontId="0" fillId="0" borderId="11" xfId="0" applyBorder="1" applyAlignment="1">
      <alignment horizontal="right"/>
    </xf>
    <xf numFmtId="0" fontId="2" fillId="0" borderId="34" xfId="0" applyFont="1" applyBorder="1"/>
    <xf numFmtId="0" fontId="47" fillId="0" borderId="10" xfId="0" applyFont="1" applyBorder="1"/>
    <xf numFmtId="0" fontId="66" fillId="0" borderId="38" xfId="0" applyFont="1" applyBorder="1"/>
    <xf numFmtId="0" fontId="80" fillId="0" borderId="68" xfId="0" applyFont="1" applyBorder="1" applyAlignment="1">
      <alignment horizontal="left"/>
    </xf>
    <xf numFmtId="0" fontId="66" fillId="0" borderId="68" xfId="0" applyFont="1" applyBorder="1"/>
    <xf numFmtId="0" fontId="75" fillId="0" borderId="24" xfId="0" applyFont="1" applyBorder="1" applyAlignment="1">
      <alignment horizontal="left"/>
    </xf>
    <xf numFmtId="0" fontId="14" fillId="0" borderId="56" xfId="0" applyFont="1" applyBorder="1" applyAlignment="1">
      <alignment horizontal="left"/>
    </xf>
    <xf numFmtId="1" fontId="2" fillId="0" borderId="68" xfId="0" applyNumberFormat="1" applyFont="1" applyBorder="1" applyAlignment="1">
      <alignment horizontal="left"/>
    </xf>
    <xf numFmtId="165" fontId="17" fillId="0" borderId="72" xfId="0" applyNumberFormat="1" applyFont="1" applyBorder="1" applyAlignment="1">
      <alignment horizontal="left"/>
    </xf>
    <xf numFmtId="165" fontId="76" fillId="0" borderId="66" xfId="0" applyNumberFormat="1" applyFont="1" applyBorder="1" applyAlignment="1">
      <alignment horizontal="left"/>
    </xf>
    <xf numFmtId="0" fontId="67" fillId="0" borderId="30" xfId="0" applyFont="1" applyBorder="1"/>
    <xf numFmtId="0" fontId="50" fillId="0" borderId="30" xfId="0" applyFont="1" applyBorder="1"/>
    <xf numFmtId="0" fontId="78" fillId="0" borderId="13" xfId="0" applyFont="1" applyBorder="1"/>
    <xf numFmtId="0" fontId="22" fillId="0" borderId="55" xfId="0" applyFont="1" applyBorder="1"/>
    <xf numFmtId="0" fontId="66" fillId="0" borderId="53" xfId="0" applyFont="1" applyBorder="1"/>
    <xf numFmtId="0" fontId="33" fillId="0" borderId="69" xfId="0" applyFont="1" applyBorder="1" applyAlignment="1">
      <alignment horizontal="center"/>
    </xf>
    <xf numFmtId="0" fontId="22" fillId="0" borderId="32" xfId="0" applyFont="1" applyBorder="1" applyAlignment="1">
      <alignment horizontal="left"/>
    </xf>
    <xf numFmtId="0" fontId="61" fillId="0" borderId="3" xfId="0" applyFont="1" applyBorder="1"/>
    <xf numFmtId="2" fontId="2" fillId="0" borderId="68" xfId="0" applyNumberFormat="1" applyFont="1" applyBorder="1" applyAlignment="1">
      <alignment horizontal="left"/>
    </xf>
    <xf numFmtId="165" fontId="28" fillId="0" borderId="70" xfId="0" applyNumberFormat="1" applyFont="1" applyBorder="1" applyAlignment="1">
      <alignment horizontal="left"/>
    </xf>
    <xf numFmtId="0" fontId="14" fillId="0" borderId="68" xfId="0" applyFont="1" applyBorder="1"/>
    <xf numFmtId="0" fontId="2" fillId="0" borderId="1" xfId="0" applyFont="1" applyBorder="1" applyAlignment="1">
      <alignment horizontal="center"/>
    </xf>
    <xf numFmtId="2" fontId="76" fillId="0" borderId="70" xfId="0" applyNumberFormat="1" applyFont="1" applyBorder="1" applyAlignment="1">
      <alignment horizontal="left"/>
    </xf>
    <xf numFmtId="0" fontId="45" fillId="0" borderId="27" xfId="0" applyFont="1" applyBorder="1"/>
    <xf numFmtId="0" fontId="22" fillId="0" borderId="44" xfId="0" applyFont="1" applyBorder="1"/>
    <xf numFmtId="0" fontId="22" fillId="0" borderId="56" xfId="0" applyFont="1" applyBorder="1" applyAlignment="1">
      <alignment horizontal="left"/>
    </xf>
    <xf numFmtId="0" fontId="76" fillId="0" borderId="60" xfId="0" applyFont="1" applyBorder="1" applyAlignment="1">
      <alignment horizontal="left"/>
    </xf>
    <xf numFmtId="0" fontId="67" fillId="0" borderId="17" xfId="0" applyFont="1" applyBorder="1"/>
    <xf numFmtId="2" fontId="8" fillId="0" borderId="3" xfId="0" applyNumberFormat="1" applyFont="1" applyBorder="1" applyAlignment="1">
      <alignment horizontal="left"/>
    </xf>
    <xf numFmtId="2" fontId="77" fillId="0" borderId="18" xfId="0" applyNumberFormat="1" applyFont="1" applyBorder="1" applyAlignment="1">
      <alignment horizontal="left"/>
    </xf>
    <xf numFmtId="0" fontId="14" fillId="0" borderId="50" xfId="0" applyFont="1" applyBorder="1" applyAlignment="1">
      <alignment horizontal="left"/>
    </xf>
    <xf numFmtId="0" fontId="0" fillId="0" borderId="70" xfId="0" applyBorder="1"/>
    <xf numFmtId="0" fontId="10" fillId="0" borderId="17" xfId="0" applyFont="1" applyBorder="1"/>
    <xf numFmtId="0" fontId="47" fillId="0" borderId="3" xfId="0" applyFont="1" applyBorder="1"/>
    <xf numFmtId="0" fontId="66" fillId="0" borderId="34" xfId="0" applyFont="1" applyBorder="1"/>
    <xf numFmtId="0" fontId="33" fillId="0" borderId="3" xfId="0" applyFont="1" applyBorder="1"/>
    <xf numFmtId="0" fontId="33" fillId="0" borderId="18" xfId="0" applyFont="1" applyBorder="1"/>
    <xf numFmtId="0" fontId="33" fillId="0" borderId="10" xfId="0" applyFont="1" applyBorder="1"/>
    <xf numFmtId="0" fontId="33" fillId="0" borderId="13" xfId="0" applyFont="1" applyBorder="1"/>
    <xf numFmtId="0" fontId="80" fillId="0" borderId="51" xfId="0" applyFont="1" applyBorder="1" applyAlignment="1">
      <alignment horizontal="left"/>
    </xf>
    <xf numFmtId="0" fontId="0" fillId="0" borderId="64" xfId="0" applyBorder="1"/>
    <xf numFmtId="0" fontId="80" fillId="0" borderId="7" xfId="0" applyFont="1" applyBorder="1" applyAlignment="1">
      <alignment horizontal="left"/>
    </xf>
    <xf numFmtId="0" fontId="2" fillId="0" borderId="30" xfId="0" applyFont="1" applyBorder="1"/>
    <xf numFmtId="1" fontId="22" fillId="0" borderId="32" xfId="0" applyNumberFormat="1" applyFont="1" applyBorder="1" applyAlignment="1">
      <alignment horizontal="left"/>
    </xf>
    <xf numFmtId="1" fontId="76" fillId="0" borderId="25" xfId="0" applyNumberFormat="1" applyFont="1" applyBorder="1" applyAlignment="1">
      <alignment horizontal="left"/>
    </xf>
    <xf numFmtId="0" fontId="14" fillId="0" borderId="55" xfId="0" applyFont="1" applyBorder="1"/>
    <xf numFmtId="0" fontId="33" fillId="0" borderId="33" xfId="0" applyFont="1" applyBorder="1" applyAlignment="1">
      <alignment horizontal="center"/>
    </xf>
    <xf numFmtId="0" fontId="47" fillId="0" borderId="30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10" fillId="0" borderId="34" xfId="0" applyFont="1" applyBorder="1"/>
    <xf numFmtId="0" fontId="22" fillId="0" borderId="27" xfId="0" applyFont="1" applyBorder="1"/>
    <xf numFmtId="0" fontId="81" fillId="0" borderId="68" xfId="0" applyFont="1" applyBorder="1" applyAlignment="1">
      <alignment horizontal="left"/>
    </xf>
    <xf numFmtId="166" fontId="14" fillId="0" borderId="20" xfId="0" applyNumberFormat="1" applyFont="1" applyBorder="1" applyAlignment="1">
      <alignment horizontal="left"/>
    </xf>
    <xf numFmtId="0" fontId="76" fillId="0" borderId="6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8" fillId="0" borderId="57" xfId="0" applyFont="1" applyBorder="1" applyAlignment="1">
      <alignment horizontal="left"/>
    </xf>
    <xf numFmtId="0" fontId="33" fillId="0" borderId="61" xfId="0" applyFont="1" applyBorder="1"/>
    <xf numFmtId="0" fontId="76" fillId="0" borderId="25" xfId="0" applyFont="1" applyBorder="1" applyAlignment="1">
      <alignment horizontal="left"/>
    </xf>
    <xf numFmtId="0" fontId="2" fillId="0" borderId="65" xfId="0" applyFont="1" applyBorder="1"/>
    <xf numFmtId="0" fontId="8" fillId="0" borderId="14" xfId="0" applyFont="1" applyBorder="1"/>
    <xf numFmtId="0" fontId="45" fillId="0" borderId="19" xfId="0" applyFont="1" applyBorder="1"/>
    <xf numFmtId="165" fontId="82" fillId="0" borderId="70" xfId="0" applyNumberFormat="1" applyFont="1" applyBorder="1" applyAlignment="1">
      <alignment horizontal="left"/>
    </xf>
    <xf numFmtId="0" fontId="45" fillId="0" borderId="72" xfId="0" applyFont="1" applyBorder="1" applyAlignment="1">
      <alignment horizontal="left"/>
    </xf>
    <xf numFmtId="0" fontId="75" fillId="0" borderId="66" xfId="0" applyFont="1" applyBorder="1" applyAlignment="1">
      <alignment horizontal="left"/>
    </xf>
    <xf numFmtId="0" fontId="66" fillId="0" borderId="30" xfId="0" applyFont="1" applyBorder="1"/>
    <xf numFmtId="0" fontId="61" fillId="0" borderId="14" xfId="0" applyFont="1" applyBorder="1"/>
    <xf numFmtId="0" fontId="28" fillId="0" borderId="13" xfId="0" applyFont="1" applyBorder="1" applyAlignment="1">
      <alignment horizontal="left"/>
    </xf>
    <xf numFmtId="0" fontId="103" fillId="0" borderId="17" xfId="0" applyFont="1" applyBorder="1" applyAlignment="1">
      <alignment horizontal="left"/>
    </xf>
    <xf numFmtId="0" fontId="47" fillId="0" borderId="18" xfId="0" applyFont="1" applyBorder="1"/>
    <xf numFmtId="0" fontId="47" fillId="0" borderId="13" xfId="0" applyFont="1" applyBorder="1"/>
    <xf numFmtId="0" fontId="46" fillId="0" borderId="30" xfId="0" applyFont="1" applyBorder="1" applyAlignment="1">
      <alignment horizontal="left"/>
    </xf>
    <xf numFmtId="0" fontId="22" fillId="0" borderId="5" xfId="0" applyFont="1" applyBorder="1"/>
    <xf numFmtId="0" fontId="67" fillId="0" borderId="15" xfId="0" applyFont="1" applyBorder="1"/>
    <xf numFmtId="0" fontId="50" fillId="0" borderId="53" xfId="0" applyFont="1" applyBorder="1"/>
    <xf numFmtId="0" fontId="48" fillId="0" borderId="39" xfId="0" applyFont="1" applyBorder="1"/>
    <xf numFmtId="0" fontId="78" fillId="0" borderId="16" xfId="0" applyFont="1" applyBorder="1"/>
    <xf numFmtId="0" fontId="33" fillId="0" borderId="32" xfId="0" applyFont="1" applyBorder="1" applyAlignment="1">
      <alignment horizontal="left"/>
    </xf>
    <xf numFmtId="0" fontId="78" fillId="0" borderId="25" xfId="0" applyFont="1" applyBorder="1" applyAlignment="1">
      <alignment horizontal="left"/>
    </xf>
    <xf numFmtId="0" fontId="22" fillId="0" borderId="49" xfId="0" applyFont="1" applyBorder="1" applyAlignment="1">
      <alignment horizontal="left"/>
    </xf>
    <xf numFmtId="2" fontId="43" fillId="0" borderId="68" xfId="0" applyNumberFormat="1" applyFont="1" applyBorder="1" applyAlignment="1">
      <alignment horizontal="left"/>
    </xf>
    <xf numFmtId="1" fontId="22" fillId="0" borderId="68" xfId="0" applyNumberFormat="1" applyFont="1" applyBorder="1" applyAlignment="1">
      <alignment horizontal="left"/>
    </xf>
    <xf numFmtId="0" fontId="22" fillId="0" borderId="41" xfId="0" applyFont="1" applyBorder="1" applyAlignment="1">
      <alignment horizontal="left"/>
    </xf>
    <xf numFmtId="0" fontId="46" fillId="0" borderId="38" xfId="0" applyFont="1" applyBorder="1"/>
    <xf numFmtId="165" fontId="14" fillId="0" borderId="68" xfId="0" applyNumberFormat="1" applyFont="1" applyBorder="1" applyAlignment="1">
      <alignment horizontal="left"/>
    </xf>
    <xf numFmtId="0" fontId="22" fillId="0" borderId="33" xfId="0" applyFont="1" applyBorder="1" applyAlignment="1">
      <alignment horizontal="center"/>
    </xf>
    <xf numFmtId="0" fontId="14" fillId="0" borderId="71" xfId="0" applyFont="1" applyBorder="1"/>
    <xf numFmtId="0" fontId="2" fillId="0" borderId="54" xfId="0" applyFont="1" applyBorder="1" applyAlignment="1">
      <alignment horizontal="left"/>
    </xf>
    <xf numFmtId="164" fontId="55" fillId="0" borderId="59" xfId="0" applyNumberFormat="1" applyFont="1" applyBorder="1" applyAlignment="1">
      <alignment horizontal="left"/>
    </xf>
    <xf numFmtId="0" fontId="5" fillId="0" borderId="17" xfId="0" applyFont="1" applyBorder="1"/>
    <xf numFmtId="0" fontId="50" fillId="0" borderId="76" xfId="0" applyFont="1" applyBorder="1" applyAlignment="1">
      <alignment horizontal="left"/>
    </xf>
    <xf numFmtId="1" fontId="14" fillId="0" borderId="20" xfId="0" applyNumberFormat="1" applyFont="1" applyBorder="1" applyAlignment="1">
      <alignment horizontal="left"/>
    </xf>
    <xf numFmtId="49" fontId="14" fillId="0" borderId="48" xfId="0" applyNumberFormat="1" applyFont="1" applyBorder="1" applyAlignment="1">
      <alignment horizontal="right"/>
    </xf>
    <xf numFmtId="165" fontId="129" fillId="0" borderId="54" xfId="0" applyNumberFormat="1" applyFont="1" applyBorder="1" applyAlignment="1">
      <alignment horizontal="center"/>
    </xf>
    <xf numFmtId="2" fontId="76" fillId="36" borderId="52" xfId="0" applyNumberFormat="1" applyFont="1" applyFill="1" applyBorder="1" applyAlignment="1">
      <alignment horizontal="center"/>
    </xf>
    <xf numFmtId="0" fontId="76" fillId="36" borderId="64" xfId="0" applyFont="1" applyFill="1" applyBorder="1" applyAlignment="1">
      <alignment horizontal="center"/>
    </xf>
    <xf numFmtId="0" fontId="75" fillId="36" borderId="64" xfId="0" applyFont="1" applyFill="1" applyBorder="1" applyAlignment="1">
      <alignment horizontal="center"/>
    </xf>
    <xf numFmtId="1" fontId="75" fillId="36" borderId="64" xfId="0" applyNumberFormat="1" applyFont="1" applyFill="1" applyBorder="1" applyAlignment="1">
      <alignment horizontal="center"/>
    </xf>
    <xf numFmtId="165" fontId="75" fillId="36" borderId="64" xfId="0" applyNumberFormat="1" applyFont="1" applyFill="1" applyBorder="1" applyAlignment="1">
      <alignment horizontal="center"/>
    </xf>
    <xf numFmtId="2" fontId="75" fillId="36" borderId="64" xfId="0" applyNumberFormat="1" applyFont="1" applyFill="1" applyBorder="1" applyAlignment="1">
      <alignment horizontal="center"/>
    </xf>
    <xf numFmtId="0" fontId="28" fillId="36" borderId="64" xfId="0" applyFont="1" applyFill="1" applyBorder="1" applyAlignment="1">
      <alignment horizontal="center"/>
    </xf>
    <xf numFmtId="2" fontId="28" fillId="36" borderId="64" xfId="0" applyNumberFormat="1" applyFont="1" applyFill="1" applyBorder="1" applyAlignment="1">
      <alignment horizontal="center"/>
    </xf>
    <xf numFmtId="0" fontId="76" fillId="36" borderId="66" xfId="0" applyFont="1" applyFill="1" applyBorder="1" applyAlignment="1">
      <alignment horizontal="center"/>
    </xf>
    <xf numFmtId="0" fontId="76" fillId="9" borderId="4" xfId="0" applyFont="1" applyFill="1" applyBorder="1" applyAlignment="1">
      <alignment horizontal="center"/>
    </xf>
    <xf numFmtId="0" fontId="76" fillId="9" borderId="33" xfId="0" applyFont="1" applyFill="1" applyBorder="1" applyAlignment="1">
      <alignment horizontal="center"/>
    </xf>
    <xf numFmtId="0" fontId="22" fillId="0" borderId="10" xfId="0" applyFont="1" applyBorder="1"/>
    <xf numFmtId="2" fontId="33" fillId="0" borderId="54" xfId="0" applyNumberFormat="1" applyFont="1" applyBorder="1"/>
    <xf numFmtId="2" fontId="46" fillId="0" borderId="54" xfId="0" applyNumberFormat="1" applyFont="1" applyBorder="1" applyAlignment="1">
      <alignment horizontal="center"/>
    </xf>
    <xf numFmtId="165" fontId="33" fillId="0" borderId="54" xfId="0" applyNumberFormat="1" applyFont="1" applyBorder="1"/>
    <xf numFmtId="0" fontId="127" fillId="0" borderId="13" xfId="0" applyFont="1" applyBorder="1" applyAlignment="1">
      <alignment horizontal="center"/>
    </xf>
    <xf numFmtId="0" fontId="0" fillId="0" borderId="47" xfId="0" applyBorder="1" applyAlignment="1">
      <alignment horizontal="center"/>
    </xf>
    <xf numFmtId="2" fontId="76" fillId="0" borderId="33" xfId="0" applyNumberFormat="1" applyFont="1" applyBorder="1" applyAlignment="1">
      <alignment horizontal="center"/>
    </xf>
    <xf numFmtId="166" fontId="75" fillId="36" borderId="64" xfId="0" applyNumberFormat="1" applyFont="1" applyFill="1" applyBorder="1" applyAlignment="1">
      <alignment horizontal="center"/>
    </xf>
    <xf numFmtId="0" fontId="66" fillId="0" borderId="17" xfId="0" applyFont="1" applyBorder="1"/>
    <xf numFmtId="168" fontId="46" fillId="0" borderId="54" xfId="0" applyNumberFormat="1" applyFont="1" applyBorder="1" applyAlignment="1">
      <alignment horizontal="center"/>
    </xf>
    <xf numFmtId="0" fontId="0" fillId="0" borderId="52" xfId="0" applyBorder="1" applyAlignment="1">
      <alignment horizontal="left"/>
    </xf>
    <xf numFmtId="0" fontId="7" fillId="0" borderId="10" xfId="0" applyFont="1" applyBorder="1" applyAlignment="1">
      <alignment horizontal="center"/>
    </xf>
    <xf numFmtId="9" fontId="131" fillId="0" borderId="69" xfId="0" applyNumberFormat="1" applyFont="1" applyBorder="1" applyAlignment="1">
      <alignment horizontal="left"/>
    </xf>
    <xf numFmtId="0" fontId="17" fillId="0" borderId="40" xfId="0" applyFont="1" applyBorder="1"/>
    <xf numFmtId="0" fontId="17" fillId="0" borderId="49" xfId="0" applyFont="1" applyBorder="1"/>
    <xf numFmtId="0" fontId="114" fillId="0" borderId="2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0" fillId="0" borderId="50" xfId="0" applyBorder="1" applyAlignment="1">
      <alignment horizontal="left"/>
    </xf>
    <xf numFmtId="2" fontId="0" fillId="0" borderId="40" xfId="0" applyNumberFormat="1" applyBorder="1" applyAlignment="1">
      <alignment horizontal="left"/>
    </xf>
    <xf numFmtId="165" fontId="0" fillId="0" borderId="49" xfId="0" applyNumberFormat="1" applyBorder="1" applyAlignment="1">
      <alignment horizontal="left"/>
    </xf>
    <xf numFmtId="2" fontId="17" fillId="0" borderId="22" xfId="0" applyNumberFormat="1" applyFont="1" applyBorder="1" applyAlignment="1">
      <alignment horizontal="center"/>
    </xf>
    <xf numFmtId="166" fontId="17" fillId="0" borderId="40" xfId="0" applyNumberFormat="1" applyFont="1" applyBorder="1" applyAlignment="1">
      <alignment horizontal="center"/>
    </xf>
    <xf numFmtId="2" fontId="17" fillId="0" borderId="41" xfId="0" applyNumberFormat="1" applyFont="1" applyBorder="1" applyAlignment="1">
      <alignment horizontal="center"/>
    </xf>
    <xf numFmtId="166" fontId="17" fillId="0" borderId="41" xfId="0" applyNumberFormat="1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0" fontId="50" fillId="0" borderId="33" xfId="0" applyFont="1" applyBorder="1" applyAlignment="1">
      <alignment horizontal="left"/>
    </xf>
    <xf numFmtId="0" fontId="50" fillId="0" borderId="22" xfId="0" applyFont="1" applyBorder="1" applyAlignment="1">
      <alignment horizontal="left"/>
    </xf>
    <xf numFmtId="0" fontId="50" fillId="0" borderId="67" xfId="0" applyFont="1" applyBorder="1" applyAlignment="1">
      <alignment horizontal="left"/>
    </xf>
    <xf numFmtId="0" fontId="14" fillId="0" borderId="67" xfId="0" applyFont="1" applyBorder="1" applyAlignment="1">
      <alignment horizontal="center"/>
    </xf>
    <xf numFmtId="166" fontId="14" fillId="0" borderId="55" xfId="0" applyNumberFormat="1" applyFont="1" applyBorder="1" applyAlignment="1">
      <alignment horizontal="center"/>
    </xf>
    <xf numFmtId="166" fontId="14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7" fillId="0" borderId="79" xfId="0" applyFont="1" applyBorder="1" applyAlignment="1">
      <alignment horizontal="right"/>
    </xf>
    <xf numFmtId="9" fontId="131" fillId="0" borderId="69" xfId="0" applyNumberFormat="1" applyFont="1" applyBorder="1" applyAlignment="1">
      <alignment horizontal="center"/>
    </xf>
    <xf numFmtId="0" fontId="0" fillId="0" borderId="67" xfId="0" applyBorder="1" applyAlignment="1">
      <alignment horizontal="left"/>
    </xf>
    <xf numFmtId="0" fontId="2" fillId="0" borderId="66" xfId="0" applyFont="1" applyBorder="1"/>
    <xf numFmtId="167" fontId="0" fillId="0" borderId="0" xfId="0" applyNumberFormat="1" applyAlignment="1">
      <alignment horizontal="center"/>
    </xf>
    <xf numFmtId="0" fontId="132" fillId="0" borderId="0" xfId="0" applyFont="1" applyAlignment="1">
      <alignment horizontal="left" vertical="center"/>
    </xf>
    <xf numFmtId="0" fontId="14" fillId="0" borderId="63" xfId="0" applyFont="1" applyBorder="1" applyAlignment="1">
      <alignment horizontal="center"/>
    </xf>
    <xf numFmtId="2" fontId="36" fillId="0" borderId="3" xfId="0" applyNumberFormat="1" applyFont="1" applyBorder="1"/>
    <xf numFmtId="1" fontId="105" fillId="0" borderId="22" xfId="0" applyNumberFormat="1" applyFont="1" applyBorder="1" applyAlignment="1">
      <alignment horizontal="center"/>
    </xf>
    <xf numFmtId="1" fontId="105" fillId="0" borderId="45" xfId="0" applyNumberFormat="1" applyFont="1" applyBorder="1" applyAlignment="1">
      <alignment horizontal="center"/>
    </xf>
    <xf numFmtId="9" fontId="131" fillId="0" borderId="33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36" fillId="0" borderId="3" xfId="0" applyFont="1" applyBorder="1" applyAlignment="1">
      <alignment horizontal="left" vertical="center"/>
    </xf>
    <xf numFmtId="166" fontId="54" fillId="0" borderId="0" xfId="0" applyNumberFormat="1" applyFont="1"/>
    <xf numFmtId="0" fontId="17" fillId="0" borderId="17" xfId="0" applyFont="1" applyBorder="1" applyAlignment="1">
      <alignment horizontal="right"/>
    </xf>
    <xf numFmtId="2" fontId="22" fillId="0" borderId="57" xfId="0" applyNumberFormat="1" applyFont="1" applyBorder="1" applyAlignment="1">
      <alignment horizontal="center"/>
    </xf>
    <xf numFmtId="1" fontId="36" fillId="0" borderId="78" xfId="0" applyNumberFormat="1" applyFont="1" applyBorder="1" applyAlignment="1">
      <alignment horizontal="center"/>
    </xf>
    <xf numFmtId="9" fontId="131" fillId="0" borderId="1" xfId="0" applyNumberFormat="1" applyFont="1" applyBorder="1" applyAlignment="1">
      <alignment horizontal="left"/>
    </xf>
    <xf numFmtId="165" fontId="40" fillId="2" borderId="68" xfId="0" applyNumberFormat="1" applyFont="1" applyFill="1" applyBorder="1" applyAlignment="1">
      <alignment horizontal="center"/>
    </xf>
    <xf numFmtId="0" fontId="47" fillId="0" borderId="8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8" fillId="0" borderId="29" xfId="0" applyFont="1" applyBorder="1" applyAlignment="1">
      <alignment horizontal="right"/>
    </xf>
    <xf numFmtId="167" fontId="17" fillId="0" borderId="72" xfId="0" applyNumberFormat="1" applyFont="1" applyBorder="1" applyAlignment="1">
      <alignment horizontal="center"/>
    </xf>
    <xf numFmtId="0" fontId="17" fillId="0" borderId="78" xfId="0" applyFont="1" applyBorder="1" applyAlignment="1">
      <alignment horizontal="right"/>
    </xf>
    <xf numFmtId="0" fontId="0" fillId="0" borderId="49" xfId="0" applyBorder="1"/>
    <xf numFmtId="2" fontId="98" fillId="4" borderId="54" xfId="0" applyNumberFormat="1" applyFont="1" applyFill="1" applyBorder="1" applyAlignment="1">
      <alignment horizontal="center"/>
    </xf>
    <xf numFmtId="2" fontId="98" fillId="4" borderId="68" xfId="0" applyNumberFormat="1" applyFont="1" applyFill="1" applyBorder="1" applyAlignment="1">
      <alignment horizontal="center"/>
    </xf>
    <xf numFmtId="2" fontId="98" fillId="4" borderId="70" xfId="0" applyNumberFormat="1" applyFont="1" applyFill="1" applyBorder="1" applyAlignment="1">
      <alignment horizontal="center"/>
    </xf>
    <xf numFmtId="0" fontId="0" fillId="0" borderId="51" xfId="0" applyBorder="1"/>
    <xf numFmtId="0" fontId="54" fillId="0" borderId="28" xfId="0" applyFont="1" applyBorder="1"/>
    <xf numFmtId="0" fontId="148" fillId="0" borderId="68" xfId="0" applyFont="1" applyBorder="1"/>
    <xf numFmtId="165" fontId="76" fillId="0" borderId="21" xfId="0" applyNumberFormat="1" applyFont="1" applyBorder="1" applyAlignment="1">
      <alignment horizontal="left"/>
    </xf>
    <xf numFmtId="0" fontId="80" fillId="0" borderId="66" xfId="0" applyFont="1" applyBorder="1" applyAlignment="1">
      <alignment horizontal="left"/>
    </xf>
    <xf numFmtId="2" fontId="76" fillId="0" borderId="7" xfId="0" applyNumberFormat="1" applyFont="1" applyBorder="1" applyAlignment="1">
      <alignment horizontal="left"/>
    </xf>
    <xf numFmtId="165" fontId="46" fillId="0" borderId="54" xfId="0" applyNumberFormat="1" applyFont="1" applyBorder="1" applyAlignment="1">
      <alignment horizontal="center"/>
    </xf>
    <xf numFmtId="166" fontId="76" fillId="0" borderId="64" xfId="0" applyNumberFormat="1" applyFont="1" applyBorder="1" applyAlignment="1">
      <alignment horizontal="center"/>
    </xf>
    <xf numFmtId="167" fontId="116" fillId="0" borderId="59" xfId="0" applyNumberFormat="1" applyFont="1" applyBorder="1" applyAlignment="1">
      <alignment horizontal="center"/>
    </xf>
    <xf numFmtId="0" fontId="127" fillId="0" borderId="10" xfId="0" applyFont="1" applyBorder="1" applyAlignment="1">
      <alignment horizontal="center"/>
    </xf>
    <xf numFmtId="0" fontId="46" fillId="0" borderId="2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74" fillId="0" borderId="59" xfId="0" applyFont="1" applyBorder="1"/>
    <xf numFmtId="0" fontId="119" fillId="0" borderId="45" xfId="0" applyFont="1" applyBorder="1"/>
    <xf numFmtId="0" fontId="48" fillId="0" borderId="10" xfId="0" applyFont="1" applyBorder="1"/>
    <xf numFmtId="0" fontId="47" fillId="0" borderId="22" xfId="0" applyFont="1" applyBorder="1" applyAlignment="1">
      <alignment horizontal="center"/>
    </xf>
    <xf numFmtId="2" fontId="36" fillId="0" borderId="22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4" fillId="0" borderId="35" xfId="0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33" fillId="0" borderId="23" xfId="0" applyFont="1" applyBorder="1"/>
    <xf numFmtId="0" fontId="0" fillId="0" borderId="23" xfId="0" applyBorder="1" applyAlignment="1">
      <alignment horizontal="left"/>
    </xf>
    <xf numFmtId="170" fontId="14" fillId="0" borderId="58" xfId="0" applyNumberFormat="1" applyFont="1" applyBorder="1" applyAlignment="1">
      <alignment horizontal="right"/>
    </xf>
    <xf numFmtId="0" fontId="50" fillId="0" borderId="10" xfId="0" applyFont="1" applyBorder="1" applyAlignment="1">
      <alignment horizontal="left"/>
    </xf>
    <xf numFmtId="0" fontId="80" fillId="0" borderId="20" xfId="0" applyFont="1" applyBorder="1" applyAlignment="1">
      <alignment horizontal="left"/>
    </xf>
    <xf numFmtId="0" fontId="76" fillId="0" borderId="75" xfId="0" applyFont="1" applyBorder="1" applyAlignment="1">
      <alignment horizontal="left"/>
    </xf>
    <xf numFmtId="2" fontId="17" fillId="0" borderId="33" xfId="0" applyNumberFormat="1" applyFont="1" applyBorder="1" applyAlignment="1">
      <alignment horizontal="center"/>
    </xf>
    <xf numFmtId="0" fontId="50" fillId="0" borderId="34" xfId="0" applyFont="1" applyBorder="1" applyAlignment="1">
      <alignment horizontal="left"/>
    </xf>
    <xf numFmtId="0" fontId="130" fillId="0" borderId="3" xfId="0" applyFont="1" applyBorder="1" applyAlignment="1">
      <alignment horizontal="left"/>
    </xf>
    <xf numFmtId="0" fontId="76" fillId="0" borderId="18" xfId="0" applyFont="1" applyBorder="1" applyAlignment="1">
      <alignment horizontal="left"/>
    </xf>
    <xf numFmtId="0" fontId="130" fillId="0" borderId="10" xfId="0" applyFont="1" applyBorder="1" applyAlignment="1">
      <alignment horizontal="left"/>
    </xf>
    <xf numFmtId="0" fontId="74" fillId="0" borderId="68" xfId="0" applyFont="1" applyBorder="1"/>
    <xf numFmtId="0" fontId="54" fillId="0" borderId="15" xfId="0" applyFont="1" applyBorder="1"/>
    <xf numFmtId="0" fontId="1" fillId="0" borderId="28" xfId="0" applyFont="1" applyBorder="1"/>
    <xf numFmtId="0" fontId="2" fillId="0" borderId="3" xfId="0" applyFont="1" applyBorder="1" applyAlignment="1">
      <alignment horizontal="right"/>
    </xf>
    <xf numFmtId="0" fontId="55" fillId="0" borderId="45" xfId="0" applyFont="1" applyBorder="1" applyAlignment="1">
      <alignment horizontal="left"/>
    </xf>
    <xf numFmtId="0" fontId="0" fillId="0" borderId="63" xfId="0" applyBorder="1"/>
    <xf numFmtId="0" fontId="47" fillId="0" borderId="17" xfId="0" applyFont="1" applyBorder="1"/>
    <xf numFmtId="0" fontId="10" fillId="0" borderId="3" xfId="0" applyFont="1" applyBorder="1"/>
    <xf numFmtId="0" fontId="5" fillId="0" borderId="3" xfId="0" applyFont="1" applyBorder="1"/>
    <xf numFmtId="0" fontId="61" fillId="0" borderId="53" xfId="0" applyFont="1" applyBorder="1"/>
    <xf numFmtId="2" fontId="147" fillId="0" borderId="0" xfId="0" applyNumberFormat="1" applyFont="1" applyAlignment="1">
      <alignment horizontal="center"/>
    </xf>
    <xf numFmtId="0" fontId="80" fillId="0" borderId="13" xfId="0" applyFont="1" applyBorder="1" applyAlignment="1">
      <alignment horizontal="left"/>
    </xf>
    <xf numFmtId="2" fontId="18" fillId="0" borderId="33" xfId="0" applyNumberFormat="1" applyFont="1" applyBorder="1" applyAlignment="1">
      <alignment horizontal="center"/>
    </xf>
    <xf numFmtId="0" fontId="0" fillId="0" borderId="44" xfId="0" applyBorder="1" applyAlignment="1">
      <alignment horizontal="left"/>
    </xf>
    <xf numFmtId="2" fontId="129" fillId="0" borderId="54" xfId="0" applyNumberFormat="1" applyFont="1" applyBorder="1" applyAlignment="1">
      <alignment horizontal="center"/>
    </xf>
    <xf numFmtId="0" fontId="50" fillId="0" borderId="3" xfId="0" applyFont="1" applyBorder="1" applyAlignment="1">
      <alignment horizontal="left"/>
    </xf>
    <xf numFmtId="0" fontId="22" fillId="0" borderId="34" xfId="0" applyFont="1" applyBorder="1"/>
    <xf numFmtId="0" fontId="22" fillId="0" borderId="32" xfId="0" applyFont="1" applyBorder="1" applyAlignment="1">
      <alignment horizontal="center"/>
    </xf>
    <xf numFmtId="0" fontId="0" fillId="0" borderId="33" xfId="0" applyBorder="1" applyAlignment="1">
      <alignment horizontal="right"/>
    </xf>
    <xf numFmtId="49" fontId="14" fillId="0" borderId="45" xfId="0" applyNumberFormat="1" applyFont="1" applyBorder="1" applyAlignment="1">
      <alignment horizontal="right"/>
    </xf>
    <xf numFmtId="2" fontId="17" fillId="0" borderId="68" xfId="0" applyNumberFormat="1" applyFont="1" applyBorder="1" applyAlignment="1">
      <alignment horizontal="center"/>
    </xf>
    <xf numFmtId="0" fontId="53" fillId="0" borderId="71" xfId="0" applyFont="1" applyBorder="1"/>
    <xf numFmtId="0" fontId="150" fillId="0" borderId="68" xfId="0" applyFont="1" applyBorder="1"/>
    <xf numFmtId="0" fontId="22" fillId="0" borderId="3" xfId="0" applyFont="1" applyBorder="1"/>
    <xf numFmtId="0" fontId="50" fillId="0" borderId="50" xfId="0" applyFont="1" applyBorder="1" applyAlignment="1">
      <alignment horizontal="left"/>
    </xf>
    <xf numFmtId="0" fontId="119" fillId="0" borderId="23" xfId="0" applyFont="1" applyBorder="1" applyAlignment="1">
      <alignment horizontal="right"/>
    </xf>
    <xf numFmtId="0" fontId="0" fillId="0" borderId="78" xfId="0" applyBorder="1"/>
    <xf numFmtId="0" fontId="2" fillId="0" borderId="47" xfId="0" applyFont="1" applyBorder="1"/>
    <xf numFmtId="0" fontId="33" fillId="0" borderId="61" xfId="0" applyFont="1" applyBorder="1" applyAlignment="1">
      <alignment horizontal="left"/>
    </xf>
    <xf numFmtId="0" fontId="0" fillId="0" borderId="58" xfId="0" applyBorder="1"/>
    <xf numFmtId="0" fontId="48" fillId="0" borderId="41" xfId="0" applyFont="1" applyBorder="1"/>
    <xf numFmtId="0" fontId="78" fillId="0" borderId="75" xfId="0" applyFont="1" applyBorder="1"/>
    <xf numFmtId="0" fontId="50" fillId="0" borderId="36" xfId="0" applyFont="1" applyBorder="1"/>
    <xf numFmtId="0" fontId="2" fillId="0" borderId="41" xfId="0" applyFont="1" applyBorder="1" applyAlignment="1">
      <alignment horizontal="left"/>
    </xf>
    <xf numFmtId="0" fontId="2" fillId="0" borderId="36" xfId="0" applyFont="1" applyBorder="1"/>
    <xf numFmtId="164" fontId="14" fillId="0" borderId="45" xfId="0" applyNumberFormat="1" applyFont="1" applyBorder="1" applyAlignment="1">
      <alignment horizontal="right"/>
    </xf>
    <xf numFmtId="0" fontId="66" fillId="0" borderId="54" xfId="0" applyFont="1" applyBorder="1"/>
    <xf numFmtId="0" fontId="33" fillId="0" borderId="69" xfId="0" applyFont="1" applyBorder="1"/>
    <xf numFmtId="0" fontId="33" fillId="0" borderId="62" xfId="0" applyFont="1" applyBorder="1"/>
    <xf numFmtId="0" fontId="75" fillId="0" borderId="56" xfId="0" applyFont="1" applyBorder="1" applyAlignment="1">
      <alignment horizontal="left"/>
    </xf>
    <xf numFmtId="2" fontId="16" fillId="0" borderId="30" xfId="0" applyNumberFormat="1" applyFont="1" applyBorder="1" applyAlignment="1">
      <alignment horizontal="center" vertical="center" wrapText="1"/>
    </xf>
    <xf numFmtId="0" fontId="33" fillId="0" borderId="33" xfId="0" applyFont="1" applyBorder="1"/>
    <xf numFmtId="2" fontId="0" fillId="0" borderId="25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66" fontId="2" fillId="0" borderId="22" xfId="0" applyNumberFormat="1" applyFont="1" applyBorder="1"/>
    <xf numFmtId="0" fontId="126" fillId="0" borderId="22" xfId="0" applyFont="1" applyBorder="1" applyAlignment="1">
      <alignment horizontal="left"/>
    </xf>
    <xf numFmtId="0" fontId="127" fillId="0" borderId="0" xfId="0" applyFont="1" applyAlignment="1">
      <alignment horizontal="center"/>
    </xf>
    <xf numFmtId="0" fontId="126" fillId="0" borderId="0" xfId="0" applyFont="1" applyAlignment="1">
      <alignment horizontal="left"/>
    </xf>
    <xf numFmtId="0" fontId="55" fillId="0" borderId="22" xfId="0" applyFont="1" applyBorder="1" applyAlignment="1">
      <alignment horizontal="left"/>
    </xf>
    <xf numFmtId="49" fontId="14" fillId="0" borderId="45" xfId="0" applyNumberFormat="1" applyFont="1" applyBorder="1" applyAlignment="1">
      <alignment horizontal="left"/>
    </xf>
    <xf numFmtId="2" fontId="149" fillId="0" borderId="0" xfId="0" applyNumberFormat="1" applyFont="1" applyAlignment="1">
      <alignment horizontal="center"/>
    </xf>
    <xf numFmtId="0" fontId="73" fillId="0" borderId="79" xfId="0" applyFont="1" applyBorder="1"/>
    <xf numFmtId="0" fontId="152" fillId="0" borderId="54" xfId="0" applyFont="1" applyBorder="1" applyAlignment="1">
      <alignment horizontal="right"/>
    </xf>
    <xf numFmtId="1" fontId="46" fillId="0" borderId="54" xfId="0" applyNumberFormat="1" applyFont="1" applyBorder="1" applyAlignment="1">
      <alignment horizontal="center"/>
    </xf>
    <xf numFmtId="167" fontId="46" fillId="0" borderId="54" xfId="0" applyNumberFormat="1" applyFont="1" applyBorder="1" applyAlignment="1">
      <alignment horizontal="center"/>
    </xf>
    <xf numFmtId="1" fontId="76" fillId="0" borderId="64" xfId="0" applyNumberFormat="1" applyFont="1" applyBorder="1" applyAlignment="1">
      <alignment horizontal="center"/>
    </xf>
    <xf numFmtId="166" fontId="116" fillId="0" borderId="59" xfId="0" applyNumberFormat="1" applyFont="1" applyBorder="1" applyAlignment="1">
      <alignment horizontal="center"/>
    </xf>
    <xf numFmtId="1" fontId="129" fillId="0" borderId="54" xfId="0" applyNumberFormat="1" applyFont="1" applyBorder="1" applyAlignment="1">
      <alignment horizontal="center"/>
    </xf>
    <xf numFmtId="2" fontId="74" fillId="0" borderId="0" xfId="0" applyNumberFormat="1" applyFont="1" applyAlignment="1">
      <alignment horizontal="left"/>
    </xf>
    <xf numFmtId="1" fontId="76" fillId="0" borderId="0" xfId="0" applyNumberFormat="1" applyFont="1" applyAlignment="1">
      <alignment horizontal="left"/>
    </xf>
    <xf numFmtId="0" fontId="153" fillId="0" borderId="0" xfId="0" applyFont="1"/>
    <xf numFmtId="0" fontId="119" fillId="0" borderId="0" xfId="0" applyFont="1"/>
    <xf numFmtId="165" fontId="2" fillId="0" borderId="68" xfId="0" applyNumberFormat="1" applyFont="1" applyBorder="1" applyAlignment="1">
      <alignment horizontal="left"/>
    </xf>
    <xf numFmtId="2" fontId="28" fillId="0" borderId="70" xfId="0" applyNumberFormat="1" applyFont="1" applyBorder="1" applyAlignment="1">
      <alignment horizontal="left"/>
    </xf>
    <xf numFmtId="0" fontId="154" fillId="0" borderId="72" xfId="0" applyFont="1" applyBorder="1"/>
    <xf numFmtId="0" fontId="155" fillId="0" borderId="53" xfId="0" applyFont="1" applyBorder="1"/>
    <xf numFmtId="0" fontId="10" fillId="0" borderId="15" xfId="0" applyFont="1" applyBorder="1" applyAlignment="1">
      <alignment horizontal="left"/>
    </xf>
    <xf numFmtId="0" fontId="76" fillId="0" borderId="28" xfId="0" applyFont="1" applyBorder="1" applyAlignment="1">
      <alignment horizontal="left"/>
    </xf>
    <xf numFmtId="165" fontId="14" fillId="0" borderId="39" xfId="0" applyNumberFormat="1" applyFont="1" applyBorder="1" applyAlignment="1">
      <alignment horizontal="left"/>
    </xf>
    <xf numFmtId="165" fontId="76" fillId="9" borderId="70" xfId="0" applyNumberFormat="1" applyFont="1" applyFill="1" applyBorder="1" applyAlignment="1">
      <alignment horizontal="center"/>
    </xf>
    <xf numFmtId="0" fontId="22" fillId="6" borderId="58" xfId="0" applyFont="1" applyFill="1" applyBorder="1"/>
    <xf numFmtId="165" fontId="76" fillId="26" borderId="60" xfId="0" applyNumberFormat="1" applyFont="1" applyFill="1" applyBorder="1" applyAlignment="1">
      <alignment horizontal="center"/>
    </xf>
    <xf numFmtId="0" fontId="71" fillId="0" borderId="45" xfId="0" applyFont="1" applyBorder="1"/>
    <xf numFmtId="0" fontId="33" fillId="0" borderId="17" xfId="0" applyFont="1" applyBorder="1"/>
    <xf numFmtId="0" fontId="74" fillId="0" borderId="54" xfId="0" applyFont="1" applyBorder="1"/>
    <xf numFmtId="0" fontId="22" fillId="0" borderId="1" xfId="0" applyFont="1" applyBorder="1"/>
    <xf numFmtId="2" fontId="76" fillId="0" borderId="73" xfId="0" applyNumberFormat="1" applyFont="1" applyBorder="1" applyAlignment="1">
      <alignment horizontal="left"/>
    </xf>
    <xf numFmtId="0" fontId="2" fillId="0" borderId="53" xfId="0" applyFont="1" applyBorder="1"/>
    <xf numFmtId="0" fontId="152" fillId="0" borderId="71" xfId="0" applyFont="1" applyBorder="1" applyAlignment="1">
      <alignment horizontal="right"/>
    </xf>
    <xf numFmtId="2" fontId="74" fillId="0" borderId="20" xfId="0" applyNumberFormat="1" applyFont="1" applyBorder="1" applyAlignment="1">
      <alignment horizontal="left"/>
    </xf>
    <xf numFmtId="0" fontId="156" fillId="0" borderId="45" xfId="0" applyFont="1" applyBorder="1" applyAlignment="1">
      <alignment horizontal="left"/>
    </xf>
    <xf numFmtId="0" fontId="66" fillId="0" borderId="80" xfId="0" applyFont="1" applyBorder="1"/>
    <xf numFmtId="0" fontId="2" fillId="29" borderId="58" xfId="0" applyFont="1" applyFill="1" applyBorder="1" applyAlignment="1">
      <alignment horizontal="left"/>
    </xf>
    <xf numFmtId="166" fontId="129" fillId="14" borderId="53" xfId="0" applyNumberFormat="1" applyFont="1" applyFill="1" applyBorder="1" applyAlignment="1">
      <alignment horizontal="center"/>
    </xf>
    <xf numFmtId="0" fontId="54" fillId="0" borderId="18" xfId="0" applyFont="1" applyBorder="1"/>
    <xf numFmtId="2" fontId="14" fillId="0" borderId="20" xfId="0" applyNumberFormat="1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164" fontId="14" fillId="0" borderId="22" xfId="0" applyNumberFormat="1" applyFont="1" applyBorder="1" applyAlignment="1">
      <alignment horizontal="right"/>
    </xf>
    <xf numFmtId="49" fontId="152" fillId="0" borderId="59" xfId="0" applyNumberFormat="1" applyFont="1" applyBorder="1" applyAlignment="1">
      <alignment horizontal="left"/>
    </xf>
    <xf numFmtId="0" fontId="14" fillId="0" borderId="41" xfId="0" applyFont="1" applyBorder="1"/>
    <xf numFmtId="0" fontId="74" fillId="0" borderId="72" xfId="0" applyFont="1" applyBorder="1"/>
    <xf numFmtId="0" fontId="66" fillId="0" borderId="76" xfId="0" applyFont="1" applyBorder="1"/>
    <xf numFmtId="2" fontId="18" fillId="0" borderId="60" xfId="0" applyNumberFormat="1" applyFont="1" applyBorder="1" applyAlignment="1">
      <alignment horizontal="center"/>
    </xf>
    <xf numFmtId="2" fontId="19" fillId="0" borderId="64" xfId="0" applyNumberFormat="1" applyFont="1" applyBorder="1" applyAlignment="1">
      <alignment horizontal="center"/>
    </xf>
    <xf numFmtId="165" fontId="75" fillId="0" borderId="64" xfId="0" applyNumberFormat="1" applyFont="1" applyBorder="1" applyAlignment="1">
      <alignment horizontal="left"/>
    </xf>
    <xf numFmtId="0" fontId="157" fillId="0" borderId="0" xfId="0" applyFont="1" applyAlignment="1">
      <alignment horizontal="left"/>
    </xf>
    <xf numFmtId="2" fontId="76" fillId="0" borderId="60" xfId="0" applyNumberFormat="1" applyFont="1" applyBorder="1" applyAlignment="1">
      <alignment horizontal="center"/>
    </xf>
    <xf numFmtId="0" fontId="158" fillId="0" borderId="71" xfId="0" applyFont="1" applyBorder="1"/>
    <xf numFmtId="0" fontId="48" fillId="0" borderId="14" xfId="0" applyFont="1" applyBorder="1"/>
    <xf numFmtId="0" fontId="17" fillId="0" borderId="68" xfId="0" applyFont="1" applyBorder="1" applyAlignment="1">
      <alignment horizontal="left"/>
    </xf>
    <xf numFmtId="0" fontId="17" fillId="0" borderId="72" xfId="0" applyFont="1" applyBorder="1" applyAlignment="1">
      <alignment horizontal="left"/>
    </xf>
    <xf numFmtId="0" fontId="81" fillId="0" borderId="18" xfId="0" applyFont="1" applyBorder="1" applyAlignment="1">
      <alignment horizontal="left"/>
    </xf>
    <xf numFmtId="165" fontId="28" fillId="0" borderId="64" xfId="0" applyNumberFormat="1" applyFont="1" applyBorder="1" applyAlignment="1">
      <alignment horizontal="left"/>
    </xf>
    <xf numFmtId="1" fontId="76" fillId="17" borderId="73" xfId="0" applyNumberFormat="1" applyFont="1" applyFill="1" applyBorder="1" applyAlignment="1">
      <alignment horizontal="center"/>
    </xf>
    <xf numFmtId="0" fontId="8" fillId="0" borderId="18" xfId="0" applyFont="1" applyBorder="1"/>
    <xf numFmtId="0" fontId="75" fillId="0" borderId="21" xfId="0" applyFont="1" applyBorder="1" applyAlignment="1">
      <alignment horizontal="left"/>
    </xf>
    <xf numFmtId="165" fontId="75" fillId="0" borderId="70" xfId="0" applyNumberFormat="1" applyFont="1" applyBorder="1" applyAlignment="1">
      <alignment horizontal="left"/>
    </xf>
    <xf numFmtId="0" fontId="75" fillId="0" borderId="68" xfId="0" applyFont="1" applyBorder="1" applyAlignment="1">
      <alignment horizontal="left"/>
    </xf>
    <xf numFmtId="0" fontId="159" fillId="0" borderId="14" xfId="0" applyFont="1" applyBorder="1"/>
    <xf numFmtId="0" fontId="154" fillId="0" borderId="68" xfId="0" applyFont="1" applyBorder="1"/>
    <xf numFmtId="0" fontId="70" fillId="0" borderId="71" xfId="0" applyFont="1" applyBorder="1"/>
    <xf numFmtId="166" fontId="2" fillId="0" borderId="68" xfId="0" applyNumberFormat="1" applyFont="1" applyBorder="1" applyAlignment="1">
      <alignment horizontal="left"/>
    </xf>
    <xf numFmtId="0" fontId="78" fillId="0" borderId="51" xfId="0" applyFont="1" applyBorder="1" applyAlignment="1">
      <alignment horizontal="left"/>
    </xf>
    <xf numFmtId="165" fontId="28" fillId="0" borderId="21" xfId="0" applyNumberFormat="1" applyFont="1" applyBorder="1" applyAlignment="1">
      <alignment horizontal="left"/>
    </xf>
    <xf numFmtId="0" fontId="46" fillId="0" borderId="53" xfId="0" applyFont="1" applyBorder="1" applyAlignment="1">
      <alignment horizontal="left"/>
    </xf>
    <xf numFmtId="0" fontId="47" fillId="0" borderId="28" xfId="0" applyFont="1" applyBorder="1"/>
    <xf numFmtId="0" fontId="152" fillId="0" borderId="71" xfId="0" applyFont="1" applyBorder="1" applyAlignment="1">
      <alignment horizontal="left"/>
    </xf>
    <xf numFmtId="0" fontId="46" fillId="0" borderId="53" xfId="0" applyFont="1" applyBorder="1"/>
    <xf numFmtId="165" fontId="76" fillId="27" borderId="70" xfId="0" applyNumberFormat="1" applyFont="1" applyFill="1" applyBorder="1" applyAlignment="1">
      <alignment horizontal="center"/>
    </xf>
    <xf numFmtId="0" fontId="10" fillId="0" borderId="53" xfId="0" applyFont="1" applyBorder="1"/>
    <xf numFmtId="165" fontId="80" fillId="0" borderId="62" xfId="0" applyNumberFormat="1" applyFont="1" applyBorder="1" applyAlignment="1">
      <alignment horizontal="center"/>
    </xf>
    <xf numFmtId="0" fontId="48" fillId="0" borderId="14" xfId="0" applyFont="1" applyBorder="1" applyAlignment="1">
      <alignment horizontal="left"/>
    </xf>
    <xf numFmtId="0" fontId="22" fillId="0" borderId="47" xfId="0" applyFont="1" applyBorder="1"/>
    <xf numFmtId="0" fontId="0" fillId="0" borderId="56" xfId="0" applyBorder="1"/>
    <xf numFmtId="0" fontId="160" fillId="0" borderId="14" xfId="0" applyFont="1" applyBorder="1"/>
    <xf numFmtId="0" fontId="0" fillId="0" borderId="60" xfId="0" applyBorder="1"/>
    <xf numFmtId="2" fontId="22" fillId="0" borderId="68" xfId="0" applyNumberFormat="1" applyFont="1" applyBorder="1" applyAlignment="1">
      <alignment horizontal="left"/>
    </xf>
    <xf numFmtId="0" fontId="109" fillId="0" borderId="38" xfId="0" applyFont="1" applyBorder="1"/>
    <xf numFmtId="0" fontId="78" fillId="0" borderId="30" xfId="0" applyFont="1" applyBorder="1"/>
    <xf numFmtId="0" fontId="2" fillId="0" borderId="51" xfId="0" applyFont="1" applyBorder="1" applyAlignment="1">
      <alignment horizontal="center"/>
    </xf>
    <xf numFmtId="2" fontId="76" fillId="27" borderId="70" xfId="0" applyNumberFormat="1" applyFont="1" applyFill="1" applyBorder="1" applyAlignment="1">
      <alignment horizontal="center"/>
    </xf>
    <xf numFmtId="0" fontId="22" fillId="0" borderId="76" xfId="0" applyFont="1" applyBorder="1"/>
    <xf numFmtId="0" fontId="61" fillId="0" borderId="6" xfId="0" applyFont="1" applyBorder="1"/>
    <xf numFmtId="0" fontId="99" fillId="0" borderId="0" xfId="0" applyFont="1"/>
    <xf numFmtId="2" fontId="43" fillId="0" borderId="0" xfId="0" applyNumberFormat="1" applyFont="1" applyAlignment="1">
      <alignment horizontal="left"/>
    </xf>
    <xf numFmtId="165" fontId="80" fillId="0" borderId="0" xfId="0" applyNumberFormat="1" applyFont="1" applyAlignment="1">
      <alignment horizontal="left"/>
    </xf>
    <xf numFmtId="165" fontId="80" fillId="0" borderId="70" xfId="0" applyNumberFormat="1" applyFont="1" applyBorder="1" applyAlignment="1">
      <alignment horizontal="left"/>
    </xf>
    <xf numFmtId="0" fontId="50" fillId="0" borderId="35" xfId="0" applyFont="1" applyBorder="1" applyAlignment="1">
      <alignment horizontal="left"/>
    </xf>
    <xf numFmtId="0" fontId="47" fillId="0" borderId="24" xfId="0" applyFont="1" applyBorder="1"/>
    <xf numFmtId="0" fontId="22" fillId="0" borderId="39" xfId="0" applyFont="1" applyBorder="1" applyAlignment="1">
      <alignment horizontal="left"/>
    </xf>
    <xf numFmtId="0" fontId="76" fillId="0" borderId="16" xfId="0" applyFont="1" applyBorder="1" applyAlignment="1">
      <alignment horizontal="left"/>
    </xf>
    <xf numFmtId="164" fontId="152" fillId="0" borderId="59" xfId="0" applyNumberFormat="1" applyFont="1" applyBorder="1" applyAlignment="1">
      <alignment horizontal="right"/>
    </xf>
    <xf numFmtId="164" fontId="152" fillId="0" borderId="59" xfId="0" applyNumberFormat="1" applyFont="1" applyBorder="1" applyAlignment="1">
      <alignment horizontal="left"/>
    </xf>
    <xf numFmtId="0" fontId="70" fillId="0" borderId="5" xfId="0" applyFont="1" applyBorder="1"/>
    <xf numFmtId="0" fontId="55" fillId="0" borderId="22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8" fillId="0" borderId="26" xfId="0" applyFont="1" applyBorder="1" applyAlignment="1">
      <alignment horizontal="left"/>
    </xf>
    <xf numFmtId="164" fontId="2" fillId="0" borderId="59" xfId="0" applyNumberFormat="1" applyFont="1" applyBorder="1" applyAlignment="1">
      <alignment horizontal="left"/>
    </xf>
    <xf numFmtId="2" fontId="14" fillId="0" borderId="39" xfId="0" applyNumberFormat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80" fillId="0" borderId="16" xfId="0" applyFont="1" applyBorder="1" applyAlignment="1">
      <alignment horizontal="left"/>
    </xf>
    <xf numFmtId="0" fontId="47" fillId="0" borderId="41" xfId="0" applyFont="1" applyBorder="1" applyAlignment="1">
      <alignment horizontal="center"/>
    </xf>
    <xf numFmtId="2" fontId="50" fillId="0" borderId="54" xfId="0" applyNumberFormat="1" applyFont="1" applyBorder="1" applyAlignment="1">
      <alignment horizontal="center"/>
    </xf>
    <xf numFmtId="165" fontId="50" fillId="0" borderId="54" xfId="0" applyNumberFormat="1" applyFont="1" applyBorder="1" applyAlignment="1">
      <alignment horizontal="center"/>
    </xf>
    <xf numFmtId="166" fontId="76" fillId="0" borderId="70" xfId="0" applyNumberFormat="1" applyFont="1" applyBorder="1" applyAlignment="1">
      <alignment horizontal="left"/>
    </xf>
    <xf numFmtId="166" fontId="76" fillId="0" borderId="62" xfId="0" applyNumberFormat="1" applyFont="1" applyBorder="1" applyAlignment="1">
      <alignment horizontal="center"/>
    </xf>
    <xf numFmtId="167" fontId="48" fillId="0" borderId="54" xfId="0" applyNumberFormat="1" applyFont="1" applyBorder="1" applyAlignment="1">
      <alignment horizontal="center"/>
    </xf>
    <xf numFmtId="165" fontId="0" fillId="0" borderId="55" xfId="0" applyNumberFormat="1" applyBorder="1"/>
    <xf numFmtId="168" fontId="2" fillId="0" borderId="68" xfId="0" applyNumberFormat="1" applyFont="1" applyBorder="1" applyAlignment="1">
      <alignment horizontal="left"/>
    </xf>
    <xf numFmtId="165" fontId="54" fillId="0" borderId="6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33" fillId="0" borderId="64" xfId="0" applyFont="1" applyBorder="1" applyAlignment="1">
      <alignment horizontal="left"/>
    </xf>
    <xf numFmtId="0" fontId="22" fillId="0" borderId="35" xfId="0" applyFont="1" applyBorder="1"/>
    <xf numFmtId="0" fontId="28" fillId="0" borderId="75" xfId="0" applyFont="1" applyBorder="1" applyAlignment="1">
      <alignment horizontal="left"/>
    </xf>
    <xf numFmtId="0" fontId="146" fillId="0" borderId="0" xfId="2" applyFo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54" fillId="0" borderId="24" xfId="0" applyFont="1" applyBorder="1"/>
    <xf numFmtId="2" fontId="5" fillId="0" borderId="15" xfId="0" applyNumberFormat="1" applyFont="1" applyBorder="1" applyAlignment="1">
      <alignment horizontal="left"/>
    </xf>
    <xf numFmtId="2" fontId="111" fillId="0" borderId="28" xfId="0" applyNumberFormat="1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0" fontId="50" fillId="0" borderId="23" xfId="0" applyFont="1" applyBorder="1"/>
    <xf numFmtId="0" fontId="78" fillId="0" borderId="68" xfId="0" applyFont="1" applyBorder="1" applyAlignment="1">
      <alignment horizontal="left"/>
    </xf>
    <xf numFmtId="166" fontId="14" fillId="0" borderId="68" xfId="0" applyNumberFormat="1" applyFont="1" applyBorder="1" applyAlignment="1">
      <alignment horizontal="left"/>
    </xf>
    <xf numFmtId="0" fontId="75" fillId="0" borderId="60" xfId="0" applyFont="1" applyBorder="1" applyAlignment="1">
      <alignment horizontal="left"/>
    </xf>
    <xf numFmtId="0" fontId="55" fillId="0" borderId="54" xfId="0" applyFont="1" applyBorder="1" applyAlignment="1">
      <alignment horizontal="left"/>
    </xf>
    <xf numFmtId="0" fontId="66" fillId="0" borderId="19" xfId="0" applyFont="1" applyBorder="1"/>
    <xf numFmtId="0" fontId="45" fillId="0" borderId="72" xfId="0" applyFont="1" applyBorder="1"/>
    <xf numFmtId="0" fontId="45" fillId="0" borderId="33" xfId="0" applyFont="1" applyBorder="1" applyAlignment="1">
      <alignment horizontal="left"/>
    </xf>
    <xf numFmtId="0" fontId="75" fillId="0" borderId="46" xfId="0" applyFont="1" applyBorder="1" applyAlignment="1">
      <alignment horizontal="left"/>
    </xf>
    <xf numFmtId="0" fontId="45" fillId="0" borderId="55" xfId="0" applyFont="1" applyBorder="1"/>
    <xf numFmtId="0" fontId="76" fillId="0" borderId="12" xfId="0" applyFont="1" applyBorder="1" applyAlignment="1">
      <alignment horizontal="center"/>
    </xf>
    <xf numFmtId="0" fontId="48" fillId="0" borderId="15" xfId="0" applyFont="1" applyBorder="1"/>
    <xf numFmtId="0" fontId="81" fillId="0" borderId="24" xfId="0" applyFont="1" applyBorder="1" applyAlignment="1">
      <alignment horizontal="left"/>
    </xf>
    <xf numFmtId="0" fontId="14" fillId="0" borderId="75" xfId="0" applyFont="1" applyBorder="1" applyAlignment="1">
      <alignment horizontal="center"/>
    </xf>
    <xf numFmtId="0" fontId="50" fillId="0" borderId="9" xfId="0" applyFont="1" applyBorder="1"/>
    <xf numFmtId="0" fontId="66" fillId="0" borderId="28" xfId="0" applyFont="1" applyBorder="1"/>
    <xf numFmtId="0" fontId="33" fillId="0" borderId="24" xfId="0" applyFont="1" applyBorder="1"/>
    <xf numFmtId="0" fontId="73" fillId="0" borderId="72" xfId="0" applyFont="1" applyBorder="1"/>
    <xf numFmtId="0" fontId="2" fillId="0" borderId="52" xfId="0" applyFont="1" applyBorder="1"/>
    <xf numFmtId="0" fontId="22" fillId="0" borderId="5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/>
    <xf numFmtId="0" fontId="75" fillId="0" borderId="20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28" fillId="0" borderId="33" xfId="0" applyFont="1" applyBorder="1" applyAlignment="1">
      <alignment horizontal="left"/>
    </xf>
    <xf numFmtId="0" fontId="76" fillId="0" borderId="20" xfId="0" applyFont="1" applyBorder="1" applyAlignment="1">
      <alignment horizontal="left"/>
    </xf>
    <xf numFmtId="0" fontId="0" fillId="0" borderId="6" xfId="0" applyBorder="1"/>
    <xf numFmtId="0" fontId="116" fillId="0" borderId="15" xfId="0" applyFont="1" applyBorder="1"/>
    <xf numFmtId="0" fontId="162" fillId="0" borderId="72" xfId="0" applyFont="1" applyBorder="1"/>
    <xf numFmtId="0" fontId="22" fillId="0" borderId="56" xfId="0" applyFont="1" applyBorder="1"/>
    <xf numFmtId="0" fontId="22" fillId="0" borderId="50" xfId="0" applyFont="1" applyBorder="1"/>
    <xf numFmtId="0" fontId="76" fillId="0" borderId="72" xfId="0" applyFont="1" applyBorder="1" applyAlignment="1">
      <alignment horizontal="left"/>
    </xf>
    <xf numFmtId="0" fontId="61" fillId="0" borderId="80" xfId="0" applyFont="1" applyBorder="1"/>
    <xf numFmtId="0" fontId="75" fillId="0" borderId="72" xfId="0" applyFont="1" applyBorder="1" applyAlignment="1">
      <alignment horizontal="left"/>
    </xf>
    <xf numFmtId="0" fontId="28" fillId="0" borderId="46" xfId="0" applyFont="1" applyBorder="1" applyAlignment="1">
      <alignment horizontal="left"/>
    </xf>
    <xf numFmtId="0" fontId="80" fillId="0" borderId="24" xfId="0" applyFont="1" applyBorder="1" applyAlignment="1">
      <alignment horizontal="left"/>
    </xf>
    <xf numFmtId="167" fontId="14" fillId="0" borderId="68" xfId="0" applyNumberFormat="1" applyFont="1" applyBorder="1" applyAlignment="1">
      <alignment horizontal="left"/>
    </xf>
    <xf numFmtId="2" fontId="76" fillId="0" borderId="67" xfId="0" applyNumberFormat="1" applyFont="1" applyBorder="1" applyAlignment="1">
      <alignment horizontal="center"/>
    </xf>
    <xf numFmtId="166" fontId="129" fillId="0" borderId="54" xfId="0" applyNumberFormat="1" applyFont="1" applyBorder="1" applyAlignment="1">
      <alignment horizontal="center"/>
    </xf>
    <xf numFmtId="169" fontId="46" fillId="0" borderId="54" xfId="0" applyNumberFormat="1" applyFont="1" applyBorder="1" applyAlignment="1">
      <alignment horizontal="center"/>
    </xf>
    <xf numFmtId="0" fontId="50" fillId="0" borderId="40" xfId="0" applyFont="1" applyBorder="1"/>
    <xf numFmtId="0" fontId="61" fillId="0" borderId="17" xfId="0" applyFont="1" applyBorder="1"/>
    <xf numFmtId="0" fontId="61" fillId="0" borderId="30" xfId="0" applyFont="1" applyBorder="1"/>
    <xf numFmtId="0" fontId="2" fillId="0" borderId="1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8" fillId="0" borderId="53" xfId="0" applyFont="1" applyBorder="1"/>
    <xf numFmtId="0" fontId="28" fillId="0" borderId="60" xfId="0" applyFont="1" applyBorder="1" applyAlignment="1">
      <alignment horizontal="left"/>
    </xf>
    <xf numFmtId="1" fontId="76" fillId="0" borderId="70" xfId="0" applyNumberFormat="1" applyFont="1" applyBorder="1" applyAlignment="1">
      <alignment horizontal="left"/>
    </xf>
    <xf numFmtId="0" fontId="163" fillId="0" borderId="68" xfId="0" applyFont="1" applyBorder="1" applyAlignment="1">
      <alignment horizontal="left"/>
    </xf>
    <xf numFmtId="167" fontId="2" fillId="0" borderId="0" xfId="0" applyNumberFormat="1" applyFont="1"/>
    <xf numFmtId="0" fontId="28" fillId="0" borderId="10" xfId="0" applyFont="1" applyBorder="1" applyAlignment="1">
      <alignment horizontal="left"/>
    </xf>
    <xf numFmtId="0" fontId="112" fillId="0" borderId="0" xfId="0" applyFont="1"/>
    <xf numFmtId="2" fontId="33" fillId="0" borderId="55" xfId="0" applyNumberFormat="1" applyFont="1" applyBorder="1" applyAlignment="1">
      <alignment horizontal="center"/>
    </xf>
    <xf numFmtId="2" fontId="33" fillId="0" borderId="56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center"/>
    </xf>
    <xf numFmtId="2" fontId="14" fillId="0" borderId="61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0" fontId="33" fillId="0" borderId="66" xfId="0" applyFont="1" applyBorder="1" applyAlignment="1">
      <alignment horizontal="left"/>
    </xf>
    <xf numFmtId="9" fontId="131" fillId="0" borderId="1" xfId="0" applyNumberFormat="1" applyFont="1" applyBorder="1" applyAlignment="1">
      <alignment horizontal="center"/>
    </xf>
    <xf numFmtId="0" fontId="72" fillId="0" borderId="72" xfId="0" applyFont="1" applyBorder="1" applyAlignment="1">
      <alignment horizontal="center"/>
    </xf>
    <xf numFmtId="49" fontId="14" fillId="0" borderId="79" xfId="0" applyNumberFormat="1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47" fillId="0" borderId="13" xfId="0" applyFont="1" applyBorder="1" applyAlignment="1">
      <alignment horizontal="left"/>
    </xf>
    <xf numFmtId="2" fontId="18" fillId="0" borderId="73" xfId="0" applyNumberFormat="1" applyFont="1" applyBorder="1" applyAlignment="1">
      <alignment horizontal="center"/>
    </xf>
    <xf numFmtId="0" fontId="152" fillId="0" borderId="59" xfId="0" applyFont="1" applyBorder="1" applyAlignment="1">
      <alignment horizontal="left"/>
    </xf>
    <xf numFmtId="1" fontId="18" fillId="0" borderId="66" xfId="0" applyNumberFormat="1" applyFont="1" applyBorder="1" applyAlignment="1">
      <alignment horizontal="center"/>
    </xf>
    <xf numFmtId="0" fontId="154" fillId="0" borderId="27" xfId="0" applyFont="1" applyBorder="1"/>
    <xf numFmtId="164" fontId="2" fillId="0" borderId="45" xfId="0" applyNumberFormat="1" applyFont="1" applyBorder="1" applyAlignment="1">
      <alignment horizontal="left"/>
    </xf>
    <xf numFmtId="166" fontId="10" fillId="0" borderId="2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33" fillId="0" borderId="56" xfId="0" applyFont="1" applyBorder="1" applyAlignment="1">
      <alignment horizontal="left"/>
    </xf>
    <xf numFmtId="0" fontId="55" fillId="0" borderId="0" xfId="0" applyFont="1" applyAlignment="1">
      <alignment horizontal="right"/>
    </xf>
    <xf numFmtId="0" fontId="73" fillId="0" borderId="43" xfId="0" applyFont="1" applyBorder="1"/>
    <xf numFmtId="0" fontId="154" fillId="0" borderId="58" xfId="0" applyFont="1" applyBorder="1"/>
    <xf numFmtId="0" fontId="154" fillId="0" borderId="79" xfId="0" applyFont="1" applyBorder="1"/>
    <xf numFmtId="0" fontId="103" fillId="0" borderId="14" xfId="0" applyFont="1" applyBorder="1" applyAlignment="1">
      <alignment horizontal="left"/>
    </xf>
    <xf numFmtId="0" fontId="0" fillId="0" borderId="28" xfId="0" applyBorder="1" applyAlignment="1">
      <alignment horizontal="right"/>
    </xf>
    <xf numFmtId="164" fontId="152" fillId="0" borderId="58" xfId="0" applyNumberFormat="1" applyFont="1" applyBorder="1" applyAlignment="1">
      <alignment horizontal="right"/>
    </xf>
    <xf numFmtId="0" fontId="74" fillId="0" borderId="70" xfId="0" applyFont="1" applyBorder="1" applyAlignment="1">
      <alignment horizontal="center"/>
    </xf>
    <xf numFmtId="0" fontId="14" fillId="0" borderId="61" xfId="0" applyFont="1" applyBorder="1"/>
    <xf numFmtId="0" fontId="127" fillId="0" borderId="13" xfId="0" applyFont="1" applyBorder="1"/>
    <xf numFmtId="0" fontId="22" fillId="0" borderId="33" xfId="0" applyFont="1" applyBorder="1"/>
    <xf numFmtId="0" fontId="50" fillId="0" borderId="23" xfId="0" applyFont="1" applyBorder="1" applyAlignment="1">
      <alignment horizontal="center" vertical="center"/>
    </xf>
    <xf numFmtId="0" fontId="74" fillId="0" borderId="79" xfId="0" applyFont="1" applyBorder="1"/>
    <xf numFmtId="0" fontId="152" fillId="0" borderId="79" xfId="0" applyFont="1" applyBorder="1" applyAlignment="1">
      <alignment horizontal="right"/>
    </xf>
    <xf numFmtId="0" fontId="152" fillId="0" borderId="45" xfId="0" applyFont="1" applyBorder="1" applyAlignment="1">
      <alignment horizontal="left"/>
    </xf>
    <xf numFmtId="165" fontId="18" fillId="0" borderId="0" xfId="0" applyNumberFormat="1" applyFont="1" applyAlignment="1">
      <alignment horizontal="center"/>
    </xf>
    <xf numFmtId="0" fontId="154" fillId="0" borderId="64" xfId="0" applyFont="1" applyBorder="1"/>
    <xf numFmtId="0" fontId="33" fillId="0" borderId="45" xfId="0" applyFont="1" applyBorder="1"/>
    <xf numFmtId="166" fontId="14" fillId="0" borderId="66" xfId="0" applyNumberFormat="1" applyFont="1" applyBorder="1" applyAlignment="1">
      <alignment horizontal="center"/>
    </xf>
    <xf numFmtId="0" fontId="161" fillId="0" borderId="52" xfId="0" applyFont="1" applyBorder="1" applyAlignment="1">
      <alignment horizontal="left"/>
    </xf>
    <xf numFmtId="2" fontId="54" fillId="0" borderId="64" xfId="0" applyNumberFormat="1" applyFont="1" applyBorder="1" applyAlignment="1">
      <alignment horizontal="center"/>
    </xf>
    <xf numFmtId="165" fontId="54" fillId="0" borderId="12" xfId="0" applyNumberFormat="1" applyFont="1" applyBorder="1" applyAlignment="1">
      <alignment horizontal="center"/>
    </xf>
    <xf numFmtId="165" fontId="54" fillId="0" borderId="7" xfId="0" applyNumberFormat="1" applyFont="1" applyBorder="1" applyAlignment="1">
      <alignment horizontal="center"/>
    </xf>
    <xf numFmtId="0" fontId="71" fillId="0" borderId="49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4" xfId="0" applyFont="1" applyBorder="1"/>
    <xf numFmtId="166" fontId="114" fillId="0" borderId="20" xfId="0" applyNumberFormat="1" applyFont="1" applyBorder="1" applyAlignment="1">
      <alignment horizontal="left"/>
    </xf>
    <xf numFmtId="2" fontId="114" fillId="0" borderId="21" xfId="0" applyNumberFormat="1" applyFont="1" applyBorder="1"/>
    <xf numFmtId="2" fontId="33" fillId="0" borderId="57" xfId="0" applyNumberFormat="1" applyFont="1" applyBorder="1" applyAlignment="1">
      <alignment horizontal="center"/>
    </xf>
    <xf numFmtId="165" fontId="147" fillId="0" borderId="0" xfId="0" applyNumberFormat="1" applyFont="1" applyAlignment="1">
      <alignment horizontal="center"/>
    </xf>
    <xf numFmtId="9" fontId="131" fillId="0" borderId="0" xfId="0" applyNumberFormat="1" applyFont="1" applyAlignment="1">
      <alignment horizontal="left"/>
    </xf>
    <xf numFmtId="166" fontId="22" fillId="0" borderId="0" xfId="0" applyNumberFormat="1" applyFont="1" applyAlignment="1">
      <alignment horizontal="center"/>
    </xf>
    <xf numFmtId="0" fontId="154" fillId="0" borderId="0" xfId="0" applyFont="1"/>
    <xf numFmtId="166" fontId="147" fillId="0" borderId="0" xfId="0" applyNumberFormat="1" applyFont="1" applyAlignment="1">
      <alignment horizontal="center"/>
    </xf>
    <xf numFmtId="166" fontId="33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center"/>
    </xf>
    <xf numFmtId="0" fontId="12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66" fillId="0" borderId="23" xfId="0" applyFont="1" applyBorder="1" applyAlignment="1">
      <alignment horizontal="center"/>
    </xf>
    <xf numFmtId="2" fontId="120" fillId="0" borderId="21" xfId="0" applyNumberFormat="1" applyFont="1" applyBorder="1" applyAlignment="1">
      <alignment horizontal="center" vertical="center"/>
    </xf>
    <xf numFmtId="2" fontId="14" fillId="0" borderId="54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9" fontId="131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2" fontId="33" fillId="0" borderId="0" xfId="0" applyNumberFormat="1" applyFont="1" applyAlignment="1">
      <alignment horizontal="left"/>
    </xf>
    <xf numFmtId="165" fontId="10" fillId="0" borderId="7" xfId="0" applyNumberFormat="1" applyFont="1" applyBorder="1" applyAlignment="1">
      <alignment horizontal="center" vertical="center"/>
    </xf>
    <xf numFmtId="0" fontId="48" fillId="0" borderId="5" xfId="0" applyFont="1" applyBorder="1" applyAlignment="1">
      <alignment horizontal="left"/>
    </xf>
    <xf numFmtId="0" fontId="55" fillId="0" borderId="6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2" fontId="17" fillId="0" borderId="66" xfId="0" applyNumberFormat="1" applyFont="1" applyBorder="1" applyAlignment="1">
      <alignment horizontal="center"/>
    </xf>
    <xf numFmtId="2" fontId="120" fillId="0" borderId="5" xfId="0" applyNumberFormat="1" applyFont="1" applyBorder="1" applyAlignment="1">
      <alignment horizontal="center" vertical="center"/>
    </xf>
    <xf numFmtId="165" fontId="35" fillId="0" borderId="3" xfId="0" applyNumberFormat="1" applyFont="1" applyBorder="1" applyAlignment="1">
      <alignment horizontal="center" vertical="center"/>
    </xf>
    <xf numFmtId="165" fontId="35" fillId="0" borderId="31" xfId="0" applyNumberFormat="1" applyFont="1" applyBorder="1" applyAlignment="1">
      <alignment horizontal="center" vertical="center"/>
    </xf>
    <xf numFmtId="2" fontId="120" fillId="0" borderId="31" xfId="0" applyNumberFormat="1" applyFont="1" applyBorder="1" applyAlignment="1">
      <alignment horizontal="center" vertical="center"/>
    </xf>
    <xf numFmtId="0" fontId="61" fillId="0" borderId="30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119" fillId="0" borderId="31" xfId="0" applyFont="1" applyBorder="1" applyAlignment="1">
      <alignment horizontal="left"/>
    </xf>
    <xf numFmtId="0" fontId="119" fillId="0" borderId="32" xfId="0" applyFont="1" applyBorder="1" applyAlignment="1">
      <alignment horizontal="left"/>
    </xf>
    <xf numFmtId="0" fontId="119" fillId="0" borderId="3" xfId="0" applyFont="1" applyBorder="1" applyAlignment="1">
      <alignment horizontal="left"/>
    </xf>
    <xf numFmtId="0" fontId="119" fillId="0" borderId="25" xfId="0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65" fontId="120" fillId="0" borderId="20" xfId="0" applyNumberFormat="1" applyFont="1" applyBorder="1" applyAlignment="1">
      <alignment horizontal="center" vertical="center"/>
    </xf>
    <xf numFmtId="0" fontId="152" fillId="0" borderId="45" xfId="0" applyFont="1" applyBorder="1" applyAlignment="1">
      <alignment horizontal="right"/>
    </xf>
    <xf numFmtId="0" fontId="47" fillId="0" borderId="20" xfId="0" applyFont="1" applyBorder="1" applyAlignment="1">
      <alignment horizontal="center"/>
    </xf>
    <xf numFmtId="0" fontId="2" fillId="0" borderId="11" xfId="0" applyFont="1" applyBorder="1"/>
    <xf numFmtId="0" fontId="165" fillId="0" borderId="59" xfId="0" applyFont="1" applyBorder="1" applyAlignment="1">
      <alignment horizontal="right"/>
    </xf>
    <xf numFmtId="0" fontId="125" fillId="0" borderId="45" xfId="0" applyFont="1" applyBorder="1" applyAlignment="1">
      <alignment horizontal="right"/>
    </xf>
    <xf numFmtId="0" fontId="55" fillId="0" borderId="30" xfId="0" applyFont="1" applyBorder="1" applyAlignment="1">
      <alignment horizontal="right"/>
    </xf>
    <xf numFmtId="164" fontId="152" fillId="0" borderId="45" xfId="0" applyNumberFormat="1" applyFont="1" applyBorder="1" applyAlignment="1">
      <alignment horizontal="right"/>
    </xf>
    <xf numFmtId="0" fontId="55" fillId="0" borderId="45" xfId="0" applyFont="1" applyBorder="1" applyAlignment="1">
      <alignment horizontal="right"/>
    </xf>
    <xf numFmtId="0" fontId="119" fillId="0" borderId="74" xfId="0" applyFont="1" applyBorder="1" applyAlignment="1">
      <alignment horizontal="right"/>
    </xf>
    <xf numFmtId="0" fontId="164" fillId="0" borderId="68" xfId="0" applyFont="1" applyBorder="1"/>
    <xf numFmtId="164" fontId="55" fillId="0" borderId="59" xfId="0" applyNumberFormat="1" applyFont="1" applyBorder="1" applyAlignment="1">
      <alignment horizontal="right"/>
    </xf>
    <xf numFmtId="0" fontId="47" fillId="0" borderId="31" xfId="0" applyFont="1" applyBorder="1" applyAlignment="1">
      <alignment horizontal="center"/>
    </xf>
    <xf numFmtId="0" fontId="0" fillId="0" borderId="25" xfId="0" applyBorder="1"/>
    <xf numFmtId="0" fontId="2" fillId="0" borderId="73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166" fontId="18" fillId="0" borderId="1" xfId="0" applyNumberFormat="1" applyFont="1" applyBorder="1" applyAlignment="1">
      <alignment horizontal="center"/>
    </xf>
    <xf numFmtId="167" fontId="147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47" fillId="0" borderId="5" xfId="0" applyFont="1" applyBorder="1" applyAlignment="1">
      <alignment horizontal="center"/>
    </xf>
    <xf numFmtId="0" fontId="0" fillId="0" borderId="34" xfId="0" applyBorder="1"/>
    <xf numFmtId="0" fontId="20" fillId="2" borderId="1" xfId="0" applyFont="1" applyFill="1" applyBorder="1" applyAlignment="1">
      <alignment horizontal="right"/>
    </xf>
    <xf numFmtId="0" fontId="17" fillId="0" borderId="73" xfId="0" applyFont="1" applyBorder="1" applyAlignment="1">
      <alignment horizontal="center"/>
    </xf>
    <xf numFmtId="2" fontId="109" fillId="0" borderId="20" xfId="0" applyNumberFormat="1" applyFont="1" applyBorder="1" applyAlignment="1">
      <alignment horizontal="center" vertical="center"/>
    </xf>
    <xf numFmtId="0" fontId="0" fillId="0" borderId="21" xfId="0" applyBorder="1"/>
    <xf numFmtId="0" fontId="47" fillId="0" borderId="3" xfId="0" applyFont="1" applyBorder="1" applyAlignment="1">
      <alignment horizontal="left"/>
    </xf>
    <xf numFmtId="2" fontId="109" fillId="0" borderId="7" xfId="0" applyNumberFormat="1" applyFont="1" applyBorder="1" applyAlignment="1">
      <alignment horizontal="center" vertical="center"/>
    </xf>
    <xf numFmtId="164" fontId="14" fillId="0" borderId="49" xfId="0" applyNumberFormat="1" applyFont="1" applyBorder="1" applyAlignment="1">
      <alignment horizontal="left"/>
    </xf>
    <xf numFmtId="2" fontId="14" fillId="0" borderId="64" xfId="0" applyNumberFormat="1" applyFont="1" applyBorder="1" applyAlignment="1">
      <alignment horizontal="center"/>
    </xf>
    <xf numFmtId="164" fontId="14" fillId="0" borderId="74" xfId="0" applyNumberFormat="1" applyFont="1" applyBorder="1" applyAlignment="1">
      <alignment horizontal="right"/>
    </xf>
    <xf numFmtId="2" fontId="40" fillId="2" borderId="70" xfId="0" applyNumberFormat="1" applyFont="1" applyFill="1" applyBorder="1" applyAlignment="1">
      <alignment horizontal="center"/>
    </xf>
    <xf numFmtId="0" fontId="0" fillId="0" borderId="51" xfId="0" applyBorder="1" applyAlignment="1">
      <alignment horizontal="left"/>
    </xf>
    <xf numFmtId="2" fontId="120" fillId="0" borderId="2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 vertical="center"/>
    </xf>
    <xf numFmtId="0" fontId="114" fillId="0" borderId="2" xfId="0" applyFont="1" applyBorder="1" applyAlignment="1">
      <alignment horizontal="center" vertical="center"/>
    </xf>
    <xf numFmtId="0" fontId="166" fillId="0" borderId="22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 vertical="center"/>
    </xf>
    <xf numFmtId="0" fontId="119" fillId="0" borderId="3" xfId="0" applyFont="1" applyBorder="1" applyAlignment="1">
      <alignment horizontal="center"/>
    </xf>
    <xf numFmtId="0" fontId="119" fillId="0" borderId="32" xfId="0" applyFont="1" applyBorder="1" applyAlignment="1">
      <alignment horizontal="center"/>
    </xf>
    <xf numFmtId="0" fontId="119" fillId="0" borderId="25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165" fontId="98" fillId="4" borderId="68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0" fillId="4" borderId="59" xfId="0" applyFill="1" applyBorder="1"/>
    <xf numFmtId="2" fontId="16" fillId="4" borderId="61" xfId="0" applyNumberFormat="1" applyFont="1" applyFill="1" applyBorder="1" applyAlignment="1">
      <alignment horizontal="center"/>
    </xf>
    <xf numFmtId="0" fontId="41" fillId="4" borderId="69" xfId="0" applyFont="1" applyFill="1" applyBorder="1" applyAlignment="1">
      <alignment horizontal="right"/>
    </xf>
    <xf numFmtId="0" fontId="38" fillId="0" borderId="20" xfId="0" applyFont="1" applyBorder="1" applyAlignment="1">
      <alignment horizontal="center"/>
    </xf>
    <xf numFmtId="164" fontId="14" fillId="0" borderId="49" xfId="0" applyNumberFormat="1" applyFont="1" applyBorder="1" applyAlignment="1">
      <alignment horizontal="center"/>
    </xf>
    <xf numFmtId="2" fontId="35" fillId="0" borderId="3" xfId="0" applyNumberFormat="1" applyFont="1" applyBorder="1" applyAlignment="1">
      <alignment horizontal="center" vertical="center"/>
    </xf>
    <xf numFmtId="0" fontId="17" fillId="0" borderId="45" xfId="0" applyFont="1" applyBorder="1" applyAlignment="1">
      <alignment horizontal="right"/>
    </xf>
    <xf numFmtId="0" fontId="17" fillId="0" borderId="74" xfId="0" applyFont="1" applyBorder="1" applyAlignment="1">
      <alignment horizontal="right"/>
    </xf>
    <xf numFmtId="0" fontId="14" fillId="0" borderId="64" xfId="0" applyFont="1" applyBorder="1"/>
    <xf numFmtId="165" fontId="35" fillId="0" borderId="20" xfId="0" applyNumberFormat="1" applyFont="1" applyBorder="1" applyAlignment="1">
      <alignment horizontal="center"/>
    </xf>
    <xf numFmtId="0" fontId="114" fillId="0" borderId="49" xfId="0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164" fontId="14" fillId="0" borderId="71" xfId="0" applyNumberFormat="1" applyFont="1" applyBorder="1" applyAlignment="1">
      <alignment horizontal="right"/>
    </xf>
    <xf numFmtId="164" fontId="14" fillId="0" borderId="55" xfId="0" applyNumberFormat="1" applyFont="1" applyBorder="1" applyAlignment="1">
      <alignment horizontal="right"/>
    </xf>
    <xf numFmtId="0" fontId="33" fillId="0" borderId="33" xfId="0" applyFont="1" applyBorder="1" applyAlignment="1">
      <alignment horizontal="left"/>
    </xf>
    <xf numFmtId="168" fontId="147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164" fontId="152" fillId="0" borderId="0" xfId="0" applyNumberFormat="1" applyFont="1" applyAlignment="1">
      <alignment horizontal="right"/>
    </xf>
    <xf numFmtId="167" fontId="149" fillId="0" borderId="0" xfId="0" applyNumberFormat="1" applyFont="1" applyAlignment="1">
      <alignment horizontal="center"/>
    </xf>
    <xf numFmtId="2" fontId="17" fillId="0" borderId="71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166" fontId="18" fillId="0" borderId="32" xfId="0" applyNumberFormat="1" applyFont="1" applyBorder="1" applyAlignment="1">
      <alignment horizontal="center"/>
    </xf>
    <xf numFmtId="0" fontId="0" fillId="0" borderId="32" xfId="0" applyBorder="1"/>
    <xf numFmtId="0" fontId="0" fillId="0" borderId="31" xfId="0" applyBorder="1"/>
    <xf numFmtId="0" fontId="48" fillId="0" borderId="0" xfId="0" applyFont="1" applyAlignment="1">
      <alignment horizontal="center" vertical="center"/>
    </xf>
    <xf numFmtId="165" fontId="17" fillId="0" borderId="68" xfId="0" applyNumberFormat="1" applyFont="1" applyBorder="1" applyAlignment="1">
      <alignment horizontal="center"/>
    </xf>
    <xf numFmtId="2" fontId="14" fillId="0" borderId="71" xfId="0" applyNumberFormat="1" applyFont="1" applyBorder="1" applyAlignment="1">
      <alignment horizontal="center"/>
    </xf>
    <xf numFmtId="2" fontId="72" fillId="0" borderId="56" xfId="0" applyNumberFormat="1" applyFont="1" applyBorder="1" applyAlignment="1">
      <alignment horizontal="center"/>
    </xf>
    <xf numFmtId="165" fontId="72" fillId="0" borderId="68" xfId="0" applyNumberFormat="1" applyFont="1" applyBorder="1" applyAlignment="1">
      <alignment horizontal="center"/>
    </xf>
    <xf numFmtId="2" fontId="17" fillId="0" borderId="61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2" fontId="14" fillId="0" borderId="66" xfId="0" applyNumberFormat="1" applyFont="1" applyBorder="1" applyAlignment="1">
      <alignment horizontal="center"/>
    </xf>
    <xf numFmtId="0" fontId="161" fillId="0" borderId="0" xfId="0" applyFont="1" applyAlignment="1">
      <alignment horizontal="left"/>
    </xf>
    <xf numFmtId="167" fontId="0" fillId="0" borderId="0" xfId="0" applyNumberFormat="1" applyAlignment="1">
      <alignment horizontal="left"/>
    </xf>
    <xf numFmtId="0" fontId="10" fillId="0" borderId="22" xfId="0" applyFont="1" applyBorder="1" applyAlignment="1">
      <alignment horizontal="center"/>
    </xf>
    <xf numFmtId="0" fontId="0" fillId="15" borderId="45" xfId="0" applyFill="1" applyBorder="1"/>
    <xf numFmtId="2" fontId="16" fillId="15" borderId="27" xfId="0" applyNumberFormat="1" applyFont="1" applyFill="1" applyBorder="1" applyAlignment="1">
      <alignment horizontal="center"/>
    </xf>
    <xf numFmtId="0" fontId="41" fillId="15" borderId="33" xfId="0" applyFont="1" applyFill="1" applyBorder="1" applyAlignment="1">
      <alignment horizontal="right"/>
    </xf>
    <xf numFmtId="2" fontId="92" fillId="10" borderId="68" xfId="0" applyNumberFormat="1" applyFont="1" applyFill="1" applyBorder="1" applyAlignment="1">
      <alignment horizontal="center"/>
    </xf>
    <xf numFmtId="2" fontId="98" fillId="15" borderId="68" xfId="0" applyNumberFormat="1" applyFont="1" applyFill="1" applyBorder="1" applyAlignment="1">
      <alignment horizontal="center"/>
    </xf>
    <xf numFmtId="165" fontId="98" fillId="15" borderId="68" xfId="0" applyNumberFormat="1" applyFont="1" applyFill="1" applyBorder="1" applyAlignment="1">
      <alignment horizontal="center"/>
    </xf>
    <xf numFmtId="2" fontId="98" fillId="15" borderId="54" xfId="0" applyNumberFormat="1" applyFont="1" applyFill="1" applyBorder="1" applyAlignment="1">
      <alignment horizontal="center"/>
    </xf>
    <xf numFmtId="2" fontId="98" fillId="15" borderId="70" xfId="0" applyNumberFormat="1" applyFont="1" applyFill="1" applyBorder="1" applyAlignment="1">
      <alignment horizontal="center"/>
    </xf>
    <xf numFmtId="2" fontId="38" fillId="0" borderId="22" xfId="0" applyNumberFormat="1" applyFont="1" applyBorder="1" applyAlignment="1">
      <alignment horizontal="left"/>
    </xf>
    <xf numFmtId="0" fontId="2" fillId="0" borderId="17" xfId="0" applyFont="1" applyBorder="1" applyAlignment="1">
      <alignment vertical="center"/>
    </xf>
    <xf numFmtId="2" fontId="86" fillId="10" borderId="68" xfId="0" applyNumberFormat="1" applyFont="1" applyFill="1" applyBorder="1" applyAlignment="1">
      <alignment horizontal="center"/>
    </xf>
    <xf numFmtId="0" fontId="105" fillId="0" borderId="0" xfId="0" applyFont="1" applyAlignment="1">
      <alignment horizontal="center"/>
    </xf>
    <xf numFmtId="2" fontId="20" fillId="10" borderId="54" xfId="0" applyNumberFormat="1" applyFont="1" applyFill="1" applyBorder="1" applyAlignment="1">
      <alignment horizontal="center"/>
    </xf>
    <xf numFmtId="2" fontId="20" fillId="10" borderId="68" xfId="0" applyNumberFormat="1" applyFont="1" applyFill="1" applyBorder="1" applyAlignment="1">
      <alignment horizontal="center"/>
    </xf>
    <xf numFmtId="2" fontId="20" fillId="10" borderId="70" xfId="0" applyNumberFormat="1" applyFont="1" applyFill="1" applyBorder="1" applyAlignment="1">
      <alignment horizontal="center"/>
    </xf>
    <xf numFmtId="0" fontId="48" fillId="0" borderId="67" xfId="0" applyFont="1" applyBorder="1" applyAlignment="1">
      <alignment horizontal="right"/>
    </xf>
    <xf numFmtId="2" fontId="54" fillId="0" borderId="55" xfId="0" applyNumberFormat="1" applyFont="1" applyBorder="1" applyAlignment="1">
      <alignment horizontal="center"/>
    </xf>
    <xf numFmtId="2" fontId="54" fillId="0" borderId="56" xfId="0" applyNumberFormat="1" applyFont="1" applyBorder="1" applyAlignment="1">
      <alignment horizontal="center"/>
    </xf>
    <xf numFmtId="2" fontId="54" fillId="0" borderId="57" xfId="0" applyNumberFormat="1" applyFont="1" applyBorder="1" applyAlignment="1">
      <alignment horizontal="center"/>
    </xf>
    <xf numFmtId="2" fontId="33" fillId="0" borderId="21" xfId="0" applyNumberFormat="1" applyFont="1" applyBorder="1" applyAlignment="1">
      <alignment horizontal="center" vertical="center"/>
    </xf>
    <xf numFmtId="2" fontId="33" fillId="0" borderId="70" xfId="0" applyNumberFormat="1" applyFont="1" applyBorder="1" applyAlignment="1">
      <alignment horizontal="center" vertical="center"/>
    </xf>
    <xf numFmtId="2" fontId="33" fillId="0" borderId="73" xfId="0" applyNumberFormat="1" applyFont="1" applyBorder="1" applyAlignment="1">
      <alignment horizontal="center" vertical="center"/>
    </xf>
    <xf numFmtId="2" fontId="0" fillId="0" borderId="46" xfId="0" applyNumberFormat="1" applyBorder="1"/>
    <xf numFmtId="2" fontId="33" fillId="0" borderId="13" xfId="0" applyNumberFormat="1" applyFont="1" applyBorder="1" applyAlignment="1">
      <alignment horizontal="center" vertical="center"/>
    </xf>
    <xf numFmtId="166" fontId="66" fillId="0" borderId="0" xfId="0" applyNumberFormat="1" applyFont="1" applyAlignment="1">
      <alignment horizontal="center"/>
    </xf>
    <xf numFmtId="0" fontId="151" fillId="0" borderId="0" xfId="0" applyFont="1" applyAlignment="1">
      <alignment horizontal="center"/>
    </xf>
    <xf numFmtId="166" fontId="88" fillId="0" borderId="0" xfId="0" applyNumberFormat="1" applyFont="1" applyAlignment="1">
      <alignment horizontal="center"/>
    </xf>
    <xf numFmtId="168" fontId="66" fillId="0" borderId="0" xfId="0" applyNumberFormat="1" applyFont="1" applyAlignment="1">
      <alignment horizontal="center"/>
    </xf>
    <xf numFmtId="0" fontId="0" fillId="12" borderId="68" xfId="0" applyFill="1" applyBorder="1"/>
    <xf numFmtId="2" fontId="0" fillId="12" borderId="68" xfId="0" applyNumberFormat="1" applyFill="1" applyBorder="1"/>
    <xf numFmtId="0" fontId="29" fillId="36" borderId="64" xfId="0" applyFont="1" applyFill="1" applyBorder="1" applyAlignment="1">
      <alignment horizontal="center"/>
    </xf>
    <xf numFmtId="2" fontId="29" fillId="36" borderId="52" xfId="0" applyNumberFormat="1" applyFont="1" applyFill="1" applyBorder="1" applyAlignment="1">
      <alignment horizontal="center"/>
    </xf>
    <xf numFmtId="0" fontId="29" fillId="12" borderId="68" xfId="0" applyFont="1" applyFill="1" applyBorder="1" applyAlignment="1">
      <alignment horizontal="center"/>
    </xf>
    <xf numFmtId="0" fontId="110" fillId="9" borderId="69" xfId="0" applyFont="1" applyFill="1" applyBorder="1" applyAlignment="1">
      <alignment horizontal="center"/>
    </xf>
    <xf numFmtId="0" fontId="110" fillId="9" borderId="33" xfId="0" applyFont="1" applyFill="1" applyBorder="1" applyAlignment="1">
      <alignment horizontal="center"/>
    </xf>
    <xf numFmtId="0" fontId="110" fillId="12" borderId="68" xfId="0" applyFont="1" applyFill="1" applyBorder="1" applyAlignment="1">
      <alignment horizontal="center"/>
    </xf>
    <xf numFmtId="165" fontId="29" fillId="12" borderId="68" xfId="0" applyNumberFormat="1" applyFont="1" applyFill="1" applyBorder="1" applyAlignment="1">
      <alignment horizontal="center"/>
    </xf>
    <xf numFmtId="0" fontId="66" fillId="44" borderId="14" xfId="0" applyFont="1" applyFill="1" applyBorder="1"/>
    <xf numFmtId="0" fontId="33" fillId="0" borderId="54" xfId="0" applyFont="1" applyBorder="1" applyAlignment="1">
      <alignment horizontal="center"/>
    </xf>
    <xf numFmtId="0" fontId="0" fillId="12" borderId="68" xfId="0" applyFill="1" applyBorder="1" applyAlignment="1">
      <alignment horizontal="center"/>
    </xf>
    <xf numFmtId="0" fontId="168" fillId="36" borderId="64" xfId="0" applyFont="1" applyFill="1" applyBorder="1" applyAlignment="1">
      <alignment horizontal="center"/>
    </xf>
    <xf numFmtId="0" fontId="151" fillId="36" borderId="64" xfId="0" applyFont="1" applyFill="1" applyBorder="1" applyAlignment="1">
      <alignment horizontal="center"/>
    </xf>
    <xf numFmtId="2" fontId="151" fillId="36" borderId="64" xfId="0" applyNumberFormat="1" applyFont="1" applyFill="1" applyBorder="1" applyAlignment="1">
      <alignment horizontal="center"/>
    </xf>
    <xf numFmtId="1" fontId="168" fillId="36" borderId="64" xfId="0" applyNumberFormat="1" applyFont="1" applyFill="1" applyBorder="1" applyAlignment="1">
      <alignment horizontal="center"/>
    </xf>
    <xf numFmtId="0" fontId="2" fillId="29" borderId="43" xfId="0" applyFont="1" applyFill="1" applyBorder="1" applyAlignment="1">
      <alignment horizontal="center"/>
    </xf>
    <xf numFmtId="0" fontId="50" fillId="0" borderId="48" xfId="0" applyFont="1" applyBorder="1"/>
    <xf numFmtId="0" fontId="78" fillId="0" borderId="52" xfId="0" applyFont="1" applyBorder="1" applyAlignment="1">
      <alignment horizontal="center"/>
    </xf>
    <xf numFmtId="0" fontId="33" fillId="9" borderId="53" xfId="0" applyFont="1" applyFill="1" applyBorder="1" applyAlignment="1">
      <alignment horizontal="center"/>
    </xf>
    <xf numFmtId="2" fontId="50" fillId="8" borderId="61" xfId="0" applyNumberFormat="1" applyFont="1" applyFill="1" applyBorder="1" applyAlignment="1">
      <alignment horizontal="center"/>
    </xf>
    <xf numFmtId="165" fontId="50" fillId="8" borderId="61" xfId="0" applyNumberFormat="1" applyFont="1" applyFill="1" applyBorder="1" applyAlignment="1">
      <alignment horizontal="center"/>
    </xf>
    <xf numFmtId="2" fontId="0" fillId="0" borderId="52" xfId="0" applyNumberFormat="1" applyBorder="1"/>
    <xf numFmtId="0" fontId="76" fillId="0" borderId="51" xfId="0" applyFont="1" applyBorder="1" applyAlignment="1">
      <alignment horizontal="center"/>
    </xf>
    <xf numFmtId="0" fontId="0" fillId="0" borderId="4" xfId="0" applyBorder="1"/>
    <xf numFmtId="0" fontId="2" fillId="29" borderId="42" xfId="0" applyFont="1" applyFill="1" applyBorder="1" applyAlignment="1">
      <alignment horizontal="center"/>
    </xf>
    <xf numFmtId="0" fontId="0" fillId="14" borderId="78" xfId="0" applyFill="1" applyBorder="1"/>
    <xf numFmtId="0" fontId="129" fillId="0" borderId="55" xfId="0" applyFont="1" applyBorder="1" applyAlignment="1">
      <alignment horizontal="center"/>
    </xf>
    <xf numFmtId="0" fontId="0" fillId="14" borderId="60" xfId="0" applyFill="1" applyBorder="1"/>
    <xf numFmtId="0" fontId="33" fillId="0" borderId="55" xfId="0" applyFont="1" applyBorder="1"/>
    <xf numFmtId="0" fontId="76" fillId="14" borderId="57" xfId="0" applyFont="1" applyFill="1" applyBorder="1" applyAlignment="1">
      <alignment horizontal="center"/>
    </xf>
    <xf numFmtId="0" fontId="50" fillId="0" borderId="55" xfId="0" applyFont="1" applyBorder="1" applyAlignment="1">
      <alignment horizontal="center"/>
    </xf>
    <xf numFmtId="0" fontId="76" fillId="14" borderId="67" xfId="0" applyFont="1" applyFill="1" applyBorder="1" applyAlignment="1">
      <alignment horizontal="center"/>
    </xf>
    <xf numFmtId="0" fontId="29" fillId="14" borderId="63" xfId="0" applyFont="1" applyFill="1" applyBorder="1"/>
    <xf numFmtId="0" fontId="76" fillId="14" borderId="63" xfId="0" applyFont="1" applyFill="1" applyBorder="1" applyAlignment="1">
      <alignment horizontal="center"/>
    </xf>
    <xf numFmtId="0" fontId="78" fillId="8" borderId="64" xfId="0" applyFont="1" applyFill="1" applyBorder="1" applyAlignment="1">
      <alignment horizontal="center"/>
    </xf>
    <xf numFmtId="0" fontId="46" fillId="8" borderId="69" xfId="0" applyFont="1" applyFill="1" applyBorder="1" applyAlignment="1">
      <alignment horizontal="center"/>
    </xf>
    <xf numFmtId="0" fontId="29" fillId="14" borderId="64" xfId="0" applyFont="1" applyFill="1" applyBorder="1" applyAlignment="1">
      <alignment horizontal="center"/>
    </xf>
    <xf numFmtId="0" fontId="78" fillId="0" borderId="51" xfId="0" applyFont="1" applyBorder="1" applyAlignment="1">
      <alignment horizontal="center"/>
    </xf>
    <xf numFmtId="0" fontId="78" fillId="8" borderId="70" xfId="0" applyFont="1" applyFill="1" applyBorder="1" applyAlignment="1">
      <alignment horizontal="center"/>
    </xf>
    <xf numFmtId="0" fontId="78" fillId="29" borderId="70" xfId="0" applyFont="1" applyFill="1" applyBorder="1" applyAlignment="1">
      <alignment horizontal="center"/>
    </xf>
    <xf numFmtId="0" fontId="78" fillId="14" borderId="70" xfId="0" applyFont="1" applyFill="1" applyBorder="1" applyAlignment="1">
      <alignment horizontal="center"/>
    </xf>
    <xf numFmtId="0" fontId="78" fillId="14" borderId="73" xfId="0" applyFont="1" applyFill="1" applyBorder="1" applyAlignment="1">
      <alignment horizontal="center"/>
    </xf>
    <xf numFmtId="0" fontId="78" fillId="14" borderId="16" xfId="0" applyFont="1" applyFill="1" applyBorder="1" applyAlignment="1">
      <alignment horizontal="center"/>
    </xf>
    <xf numFmtId="0" fontId="128" fillId="0" borderId="1" xfId="0" applyFont="1" applyBorder="1" applyAlignment="1">
      <alignment horizontal="center"/>
    </xf>
    <xf numFmtId="0" fontId="128" fillId="8" borderId="69" xfId="0" applyFont="1" applyFill="1" applyBorder="1" applyAlignment="1">
      <alignment horizontal="center"/>
    </xf>
    <xf numFmtId="0" fontId="50" fillId="0" borderId="59" xfId="0" applyFont="1" applyBorder="1" applyAlignment="1">
      <alignment horizontal="center"/>
    </xf>
    <xf numFmtId="0" fontId="61" fillId="44" borderId="38" xfId="0" applyFont="1" applyFill="1" applyBorder="1"/>
    <xf numFmtId="0" fontId="33" fillId="12" borderId="53" xfId="0" applyFont="1" applyFill="1" applyBorder="1" applyAlignment="1">
      <alignment horizontal="center"/>
    </xf>
    <xf numFmtId="0" fontId="50" fillId="12" borderId="53" xfId="0" applyFont="1" applyFill="1" applyBorder="1" applyAlignment="1">
      <alignment horizontal="center"/>
    </xf>
    <xf numFmtId="2" fontId="29" fillId="12" borderId="28" xfId="0" applyNumberFormat="1" applyFont="1" applyFill="1" applyBorder="1" applyAlignment="1">
      <alignment horizontal="center"/>
    </xf>
    <xf numFmtId="0" fontId="76" fillId="12" borderId="28" xfId="0" applyFont="1" applyFill="1" applyBorder="1" applyAlignment="1">
      <alignment horizontal="center"/>
    </xf>
    <xf numFmtId="0" fontId="66" fillId="19" borderId="14" xfId="0" applyFont="1" applyFill="1" applyBorder="1"/>
    <xf numFmtId="0" fontId="0" fillId="9" borderId="68" xfId="0" applyFill="1" applyBorder="1" applyAlignment="1">
      <alignment horizontal="center"/>
    </xf>
    <xf numFmtId="0" fontId="110" fillId="9" borderId="68" xfId="0" applyFont="1" applyFill="1" applyBorder="1" applyAlignment="1">
      <alignment horizontal="center"/>
    </xf>
    <xf numFmtId="165" fontId="75" fillId="36" borderId="66" xfId="0" applyNumberFormat="1" applyFont="1" applyFill="1" applyBorder="1" applyAlignment="1">
      <alignment horizontal="center"/>
    </xf>
    <xf numFmtId="2" fontId="50" fillId="0" borderId="71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10" fillId="9" borderId="39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2" fontId="50" fillId="0" borderId="53" xfId="0" applyNumberFormat="1" applyFont="1" applyBorder="1" applyAlignment="1">
      <alignment horizontal="center"/>
    </xf>
    <xf numFmtId="2" fontId="76" fillId="0" borderId="28" xfId="0" applyNumberFormat="1" applyFont="1" applyBorder="1" applyAlignment="1">
      <alignment horizontal="center"/>
    </xf>
    <xf numFmtId="165" fontId="76" fillId="0" borderId="28" xfId="0" applyNumberFormat="1" applyFont="1" applyBorder="1" applyAlignment="1">
      <alignment horizontal="center"/>
    </xf>
    <xf numFmtId="0" fontId="7" fillId="44" borderId="43" xfId="0" applyFont="1" applyFill="1" applyBorder="1"/>
    <xf numFmtId="0" fontId="29" fillId="9" borderId="68" xfId="0" applyFont="1" applyFill="1" applyBorder="1" applyAlignment="1">
      <alignment horizontal="center"/>
    </xf>
    <xf numFmtId="2" fontId="0" fillId="9" borderId="68" xfId="0" applyNumberFormat="1" applyFill="1" applyBorder="1"/>
    <xf numFmtId="165" fontId="29" fillId="9" borderId="68" xfId="0" applyNumberFormat="1" applyFont="1" applyFill="1" applyBorder="1" applyAlignment="1">
      <alignment horizontal="center"/>
    </xf>
    <xf numFmtId="0" fontId="0" fillId="9" borderId="68" xfId="0" applyFill="1" applyBorder="1"/>
    <xf numFmtId="0" fontId="78" fillId="12" borderId="53" xfId="0" applyFont="1" applyFill="1" applyBorder="1" applyAlignment="1">
      <alignment horizontal="center"/>
    </xf>
    <xf numFmtId="0" fontId="128" fillId="12" borderId="53" xfId="0" applyFont="1" applyFill="1" applyBorder="1" applyAlignment="1">
      <alignment horizontal="center"/>
    </xf>
    <xf numFmtId="0" fontId="33" fillId="6" borderId="79" xfId="0" applyFont="1" applyFill="1" applyBorder="1"/>
    <xf numFmtId="2" fontId="50" fillId="8" borderId="27" xfId="0" applyNumberFormat="1" applyFont="1" applyFill="1" applyBorder="1" applyAlignment="1">
      <alignment horizontal="center"/>
    </xf>
    <xf numFmtId="2" fontId="102" fillId="9" borderId="73" xfId="0" applyNumberFormat="1" applyFont="1" applyFill="1" applyBorder="1" applyAlignment="1">
      <alignment horizontal="center"/>
    </xf>
    <xf numFmtId="2" fontId="50" fillId="8" borderId="80" xfId="0" applyNumberFormat="1" applyFont="1" applyFill="1" applyBorder="1" applyAlignment="1">
      <alignment horizontal="center"/>
    </xf>
    <xf numFmtId="0" fontId="110" fillId="0" borderId="0" xfId="0" applyFont="1"/>
    <xf numFmtId="2" fontId="80" fillId="0" borderId="0" xfId="0" applyNumberFormat="1" applyFont="1" applyAlignment="1">
      <alignment horizontal="left"/>
    </xf>
    <xf numFmtId="165" fontId="76" fillId="0" borderId="0" xfId="0" applyNumberFormat="1" applyFont="1" applyAlignment="1">
      <alignment horizontal="left"/>
    </xf>
    <xf numFmtId="165" fontId="78" fillId="12" borderId="53" xfId="0" applyNumberFormat="1" applyFont="1" applyFill="1" applyBorder="1" applyAlignment="1">
      <alignment horizontal="center"/>
    </xf>
    <xf numFmtId="2" fontId="33" fillId="12" borderId="53" xfId="0" applyNumberFormat="1" applyFont="1" applyFill="1" applyBorder="1" applyAlignment="1">
      <alignment horizontal="center"/>
    </xf>
    <xf numFmtId="165" fontId="50" fillId="14" borderId="53" xfId="0" applyNumberFormat="1" applyFont="1" applyFill="1" applyBorder="1" applyAlignment="1">
      <alignment horizontal="center"/>
    </xf>
    <xf numFmtId="166" fontId="50" fillId="22" borderId="53" xfId="0" applyNumberFormat="1" applyFont="1" applyFill="1" applyBorder="1" applyAlignment="1">
      <alignment horizontal="center"/>
    </xf>
    <xf numFmtId="2" fontId="50" fillId="8" borderId="53" xfId="0" applyNumberFormat="1" applyFont="1" applyFill="1" applyBorder="1" applyAlignment="1">
      <alignment horizontal="center"/>
    </xf>
    <xf numFmtId="2" fontId="76" fillId="9" borderId="16" xfId="0" applyNumberFormat="1" applyFont="1" applyFill="1" applyBorder="1" applyAlignment="1">
      <alignment horizontal="center"/>
    </xf>
    <xf numFmtId="2" fontId="50" fillId="9" borderId="53" xfId="0" applyNumberFormat="1" applyFont="1" applyFill="1" applyBorder="1" applyAlignment="1">
      <alignment horizontal="center"/>
    </xf>
    <xf numFmtId="2" fontId="50" fillId="12" borderId="53" xfId="0" applyNumberFormat="1" applyFont="1" applyFill="1" applyBorder="1" applyAlignment="1">
      <alignment horizontal="center"/>
    </xf>
    <xf numFmtId="165" fontId="33" fillId="12" borderId="53" xfId="0" applyNumberFormat="1" applyFont="1" applyFill="1" applyBorder="1" applyAlignment="1">
      <alignment horizontal="center"/>
    </xf>
    <xf numFmtId="0" fontId="50" fillId="8" borderId="27" xfId="0" applyFont="1" applyFill="1" applyBorder="1" applyAlignment="1">
      <alignment horizontal="center"/>
    </xf>
    <xf numFmtId="0" fontId="58" fillId="6" borderId="43" xfId="0" applyFont="1" applyFill="1" applyBorder="1"/>
    <xf numFmtId="0" fontId="75" fillId="36" borderId="52" xfId="0" applyFont="1" applyFill="1" applyBorder="1" applyAlignment="1">
      <alignment horizontal="center"/>
    </xf>
    <xf numFmtId="0" fontId="76" fillId="9" borderId="1" xfId="0" applyFont="1" applyFill="1" applyBorder="1" applyAlignment="1">
      <alignment horizontal="center"/>
    </xf>
    <xf numFmtId="2" fontId="76" fillId="0" borderId="47" xfId="0" applyNumberFormat="1" applyFont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29" fillId="9" borderId="39" xfId="0" applyFont="1" applyFill="1" applyBorder="1" applyAlignment="1">
      <alignment horizontal="center"/>
    </xf>
    <xf numFmtId="2" fontId="0" fillId="9" borderId="39" xfId="0" applyNumberFormat="1" applyFill="1" applyBorder="1"/>
    <xf numFmtId="165" fontId="29" fillId="9" borderId="39" xfId="0" applyNumberFormat="1" applyFont="1" applyFill="1" applyBorder="1" applyAlignment="1">
      <alignment horizontal="center"/>
    </xf>
    <xf numFmtId="0" fontId="0" fillId="9" borderId="39" xfId="0" applyFill="1" applyBorder="1"/>
    <xf numFmtId="165" fontId="76" fillId="12" borderId="28" xfId="0" applyNumberFormat="1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0" fontId="76" fillId="8" borderId="21" xfId="0" applyFont="1" applyFill="1" applyBorder="1" applyAlignment="1">
      <alignment horizontal="center"/>
    </xf>
    <xf numFmtId="0" fontId="22" fillId="25" borderId="78" xfId="0" applyFont="1" applyFill="1" applyBorder="1"/>
    <xf numFmtId="0" fontId="76" fillId="8" borderId="57" xfId="0" applyFont="1" applyFill="1" applyBorder="1" applyAlignment="1">
      <alignment horizontal="center"/>
    </xf>
    <xf numFmtId="0" fontId="50" fillId="8" borderId="80" xfId="0" applyFont="1" applyFill="1" applyBorder="1" applyAlignment="1">
      <alignment horizontal="center"/>
    </xf>
    <xf numFmtId="0" fontId="2" fillId="15" borderId="43" xfId="0" applyFont="1" applyFill="1" applyBorder="1" applyAlignment="1">
      <alignment horizontal="center"/>
    </xf>
    <xf numFmtId="0" fontId="7" fillId="19" borderId="38" xfId="0" applyFont="1" applyFill="1" applyBorder="1"/>
    <xf numFmtId="2" fontId="50" fillId="9" borderId="80" xfId="0" applyNumberFormat="1" applyFont="1" applyFill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68" xfId="0" applyNumberFormat="1" applyBorder="1" applyAlignment="1">
      <alignment horizontal="center"/>
    </xf>
    <xf numFmtId="165" fontId="54" fillId="0" borderId="68" xfId="0" applyNumberFormat="1" applyFont="1" applyBorder="1" applyAlignment="1">
      <alignment horizontal="center"/>
    </xf>
    <xf numFmtId="165" fontId="54" fillId="0" borderId="56" xfId="0" applyNumberFormat="1" applyFont="1" applyBorder="1" applyAlignment="1">
      <alignment horizontal="center"/>
    </xf>
    <xf numFmtId="2" fontId="36" fillId="0" borderId="0" xfId="0" applyNumberFormat="1" applyFont="1" applyAlignment="1">
      <alignment horizontal="left"/>
    </xf>
    <xf numFmtId="2" fontId="14" fillId="0" borderId="11" xfId="0" applyNumberFormat="1" applyFont="1" applyBorder="1" applyAlignment="1">
      <alignment horizontal="center"/>
    </xf>
    <xf numFmtId="166" fontId="14" fillId="0" borderId="11" xfId="0" applyNumberFormat="1" applyFont="1" applyBorder="1" applyAlignment="1">
      <alignment horizontal="center"/>
    </xf>
    <xf numFmtId="166" fontId="18" fillId="0" borderId="12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164" fontId="55" fillId="0" borderId="72" xfId="0" applyNumberFormat="1" applyFont="1" applyBorder="1" applyAlignment="1">
      <alignment horizontal="center"/>
    </xf>
    <xf numFmtId="2" fontId="120" fillId="0" borderId="32" xfId="0" applyNumberFormat="1" applyFont="1" applyBorder="1" applyAlignment="1">
      <alignment horizontal="center" vertical="center"/>
    </xf>
    <xf numFmtId="1" fontId="35" fillId="0" borderId="20" xfId="0" applyNumberFormat="1" applyFont="1" applyBorder="1" applyAlignment="1">
      <alignment horizontal="center"/>
    </xf>
    <xf numFmtId="164" fontId="55" fillId="0" borderId="0" xfId="0" applyNumberFormat="1" applyFont="1" applyAlignment="1">
      <alignment horizontal="right"/>
    </xf>
    <xf numFmtId="165" fontId="120" fillId="0" borderId="20" xfId="0" applyNumberFormat="1" applyFont="1" applyBorder="1" applyAlignment="1">
      <alignment horizontal="center"/>
    </xf>
    <xf numFmtId="166" fontId="119" fillId="0" borderId="33" xfId="0" applyNumberFormat="1" applyFont="1" applyBorder="1" applyAlignment="1">
      <alignment horizontal="center"/>
    </xf>
    <xf numFmtId="166" fontId="17" fillId="0" borderId="56" xfId="0" applyNumberFormat="1" applyFont="1" applyBorder="1" applyAlignment="1">
      <alignment horizontal="center"/>
    </xf>
    <xf numFmtId="2" fontId="17" fillId="0" borderId="70" xfId="0" applyNumberFormat="1" applyFont="1" applyBorder="1" applyAlignment="1">
      <alignment horizontal="center"/>
    </xf>
    <xf numFmtId="166" fontId="55" fillId="0" borderId="72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8" xfId="0" applyBorder="1" applyAlignment="1">
      <alignment horizontal="center"/>
    </xf>
    <xf numFmtId="0" fontId="7" fillId="5" borderId="0" xfId="0" applyFont="1" applyFill="1"/>
    <xf numFmtId="0" fontId="7" fillId="19" borderId="61" xfId="0" applyFont="1" applyFill="1" applyBorder="1"/>
    <xf numFmtId="2" fontId="46" fillId="9" borderId="54" xfId="0" applyNumberFormat="1" applyFont="1" applyFill="1" applyBorder="1" applyAlignment="1">
      <alignment horizontal="center"/>
    </xf>
    <xf numFmtId="165" fontId="76" fillId="9" borderId="62" xfId="0" applyNumberFormat="1" applyFont="1" applyFill="1" applyBorder="1" applyAlignment="1">
      <alignment horizontal="center"/>
    </xf>
    <xf numFmtId="2" fontId="50" fillId="9" borderId="54" xfId="0" applyNumberFormat="1" applyFont="1" applyFill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165" fontId="0" fillId="0" borderId="72" xfId="0" applyNumberForma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2" fontId="43" fillId="0" borderId="49" xfId="0" applyNumberFormat="1" applyFont="1" applyBorder="1" applyAlignment="1">
      <alignment horizontal="center"/>
    </xf>
    <xf numFmtId="2" fontId="43" fillId="0" borderId="36" xfId="0" applyNumberFormat="1" applyFont="1" applyBorder="1" applyAlignment="1">
      <alignment horizontal="center"/>
    </xf>
    <xf numFmtId="2" fontId="43" fillId="0" borderId="41" xfId="0" applyNumberFormat="1" applyFont="1" applyBorder="1" applyAlignment="1">
      <alignment horizontal="center"/>
    </xf>
    <xf numFmtId="2" fontId="43" fillId="0" borderId="40" xfId="0" applyNumberFormat="1" applyFont="1" applyBorder="1" applyAlignment="1">
      <alignment horizontal="center"/>
    </xf>
    <xf numFmtId="165" fontId="54" fillId="0" borderId="66" xfId="0" applyNumberFormat="1" applyFont="1" applyBorder="1" applyAlignment="1">
      <alignment horizontal="center"/>
    </xf>
    <xf numFmtId="165" fontId="54" fillId="0" borderId="52" xfId="0" applyNumberFormat="1" applyFont="1" applyBorder="1" applyAlignment="1">
      <alignment horizontal="center"/>
    </xf>
    <xf numFmtId="2" fontId="43" fillId="0" borderId="1" xfId="0" applyNumberFormat="1" applyFont="1" applyBorder="1" applyAlignment="1">
      <alignment horizontal="center"/>
    </xf>
    <xf numFmtId="2" fontId="54" fillId="0" borderId="49" xfId="0" applyNumberFormat="1" applyFont="1" applyBorder="1" applyAlignment="1">
      <alignment horizontal="center"/>
    </xf>
    <xf numFmtId="2" fontId="54" fillId="0" borderId="52" xfId="0" applyNumberFormat="1" applyFont="1" applyBorder="1" applyAlignment="1">
      <alignment horizontal="center"/>
    </xf>
    <xf numFmtId="167" fontId="0" fillId="0" borderId="10" xfId="0" applyNumberFormat="1" applyBorder="1"/>
    <xf numFmtId="2" fontId="10" fillId="0" borderId="25" xfId="0" applyNumberFormat="1" applyFont="1" applyBorder="1" applyAlignment="1">
      <alignment horizontal="center" vertical="center"/>
    </xf>
    <xf numFmtId="0" fontId="165" fillId="0" borderId="22" xfId="0" applyFont="1" applyBorder="1"/>
    <xf numFmtId="2" fontId="10" fillId="0" borderId="7" xfId="0" applyNumberFormat="1" applyFont="1" applyBorder="1" applyAlignment="1">
      <alignment horizontal="center" vertical="center"/>
    </xf>
    <xf numFmtId="0" fontId="110" fillId="29" borderId="64" xfId="0" applyFont="1" applyFill="1" applyBorder="1" applyAlignment="1">
      <alignment horizontal="center"/>
    </xf>
    <xf numFmtId="0" fontId="110" fillId="14" borderId="64" xfId="0" applyFont="1" applyFill="1" applyBorder="1" applyAlignment="1">
      <alignment horizontal="center"/>
    </xf>
    <xf numFmtId="0" fontId="110" fillId="14" borderId="66" xfId="0" applyFont="1" applyFill="1" applyBorder="1" applyAlignment="1">
      <alignment horizontal="center"/>
    </xf>
    <xf numFmtId="166" fontId="2" fillId="0" borderId="30" xfId="0" applyNumberFormat="1" applyFont="1" applyBorder="1"/>
    <xf numFmtId="0" fontId="169" fillId="0" borderId="0" xfId="0" applyFont="1"/>
    <xf numFmtId="165" fontId="14" fillId="0" borderId="54" xfId="0" applyNumberFormat="1" applyFont="1" applyBorder="1" applyAlignment="1">
      <alignment horizontal="center"/>
    </xf>
    <xf numFmtId="165" fontId="14" fillId="0" borderId="68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left"/>
    </xf>
    <xf numFmtId="0" fontId="14" fillId="0" borderId="41" xfId="0" applyFont="1" applyBorder="1" applyAlignment="1">
      <alignment horizontal="center"/>
    </xf>
    <xf numFmtId="2" fontId="18" fillId="0" borderId="41" xfId="0" applyNumberFormat="1" applyFont="1" applyBorder="1" applyAlignment="1">
      <alignment horizontal="center"/>
    </xf>
    <xf numFmtId="166" fontId="119" fillId="0" borderId="72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2" fillId="0" borderId="70" xfId="0" applyFont="1" applyBorder="1"/>
    <xf numFmtId="0" fontId="2" fillId="0" borderId="73" xfId="0" applyFont="1" applyBorder="1"/>
    <xf numFmtId="166" fontId="17" fillId="0" borderId="64" xfId="0" applyNumberFormat="1" applyFont="1" applyBorder="1" applyAlignment="1">
      <alignment horizontal="center"/>
    </xf>
    <xf numFmtId="0" fontId="74" fillId="0" borderId="49" xfId="0" applyFont="1" applyBorder="1"/>
    <xf numFmtId="1" fontId="22" fillId="0" borderId="46" xfId="0" applyNumberFormat="1" applyFont="1" applyBorder="1" applyAlignment="1">
      <alignment horizontal="center"/>
    </xf>
    <xf numFmtId="2" fontId="7" fillId="0" borderId="0" xfId="0" applyNumberFormat="1" applyFont="1"/>
    <xf numFmtId="0" fontId="152" fillId="0" borderId="0" xfId="0" applyFont="1" applyAlignment="1">
      <alignment horizontal="right"/>
    </xf>
    <xf numFmtId="2" fontId="2" fillId="0" borderId="20" xfId="0" applyNumberFormat="1" applyFont="1" applyBorder="1" applyAlignment="1">
      <alignment horizontal="left"/>
    </xf>
    <xf numFmtId="164" fontId="55" fillId="0" borderId="45" xfId="0" applyNumberFormat="1" applyFont="1" applyBorder="1" applyAlignment="1">
      <alignment horizontal="left"/>
    </xf>
    <xf numFmtId="2" fontId="14" fillId="0" borderId="45" xfId="0" applyNumberFormat="1" applyFont="1" applyBorder="1" applyAlignment="1">
      <alignment horizontal="center"/>
    </xf>
    <xf numFmtId="167" fontId="17" fillId="0" borderId="0" xfId="0" applyNumberFormat="1" applyFont="1" applyAlignment="1">
      <alignment horizontal="left"/>
    </xf>
    <xf numFmtId="2" fontId="14" fillId="0" borderId="49" xfId="0" applyNumberFormat="1" applyFont="1" applyBorder="1" applyAlignment="1">
      <alignment horizontal="center"/>
    </xf>
    <xf numFmtId="2" fontId="119" fillId="0" borderId="68" xfId="0" applyNumberFormat="1" applyFont="1" applyBorder="1" applyAlignment="1">
      <alignment horizontal="center"/>
    </xf>
    <xf numFmtId="0" fontId="161" fillId="0" borderId="49" xfId="0" applyFont="1" applyBorder="1" applyAlignment="1">
      <alignment horizontal="left"/>
    </xf>
    <xf numFmtId="0" fontId="167" fillId="0" borderId="50" xfId="0" applyFont="1" applyBorder="1" applyAlignment="1">
      <alignment horizontal="left"/>
    </xf>
    <xf numFmtId="0" fontId="55" fillId="0" borderId="23" xfId="0" applyFont="1" applyBorder="1" applyAlignment="1">
      <alignment horizontal="right"/>
    </xf>
    <xf numFmtId="165" fontId="17" fillId="0" borderId="72" xfId="0" applyNumberFormat="1" applyFont="1" applyBorder="1" applyAlignment="1">
      <alignment horizontal="center"/>
    </xf>
    <xf numFmtId="1" fontId="1" fillId="0" borderId="79" xfId="0" applyNumberFormat="1" applyFont="1" applyBorder="1" applyAlignment="1">
      <alignment horizontal="center"/>
    </xf>
    <xf numFmtId="1" fontId="17" fillId="0" borderId="61" xfId="0" applyNumberFormat="1" applyFont="1" applyBorder="1" applyAlignment="1">
      <alignment horizontal="center"/>
    </xf>
    <xf numFmtId="0" fontId="7" fillId="0" borderId="72" xfId="0" applyFont="1" applyBorder="1"/>
    <xf numFmtId="165" fontId="18" fillId="0" borderId="66" xfId="0" applyNumberFormat="1" applyFont="1" applyBorder="1" applyAlignment="1">
      <alignment horizontal="center"/>
    </xf>
    <xf numFmtId="0" fontId="119" fillId="0" borderId="22" xfId="0" applyFont="1" applyBorder="1"/>
    <xf numFmtId="0" fontId="66" fillId="0" borderId="72" xfId="0" applyFont="1" applyBorder="1"/>
    <xf numFmtId="0" fontId="74" fillId="0" borderId="41" xfId="0" applyFont="1" applyBorder="1"/>
    <xf numFmtId="2" fontId="18" fillId="0" borderId="70" xfId="0" applyNumberFormat="1" applyFont="1" applyBorder="1" applyAlignment="1">
      <alignment horizontal="center"/>
    </xf>
    <xf numFmtId="0" fontId="54" fillId="0" borderId="49" xfId="0" applyFont="1" applyBorder="1" applyAlignment="1">
      <alignment horizontal="left"/>
    </xf>
    <xf numFmtId="0" fontId="0" fillId="0" borderId="6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58" xfId="0" applyFill="1" applyBorder="1" applyAlignment="1">
      <alignment horizontal="center"/>
    </xf>
    <xf numFmtId="0" fontId="0" fillId="8" borderId="79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1" fontId="33" fillId="8" borderId="78" xfId="0" applyNumberFormat="1" applyFont="1" applyFill="1" applyBorder="1" applyAlignment="1">
      <alignment horizontal="center"/>
    </xf>
    <xf numFmtId="9" fontId="2" fillId="0" borderId="23" xfId="0" applyNumberFormat="1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70" xfId="0" applyFont="1" applyBorder="1" applyAlignment="1">
      <alignment horizontal="center"/>
    </xf>
    <xf numFmtId="0" fontId="47" fillId="0" borderId="57" xfId="0" applyFont="1" applyBorder="1" applyAlignment="1">
      <alignment horizontal="center"/>
    </xf>
    <xf numFmtId="0" fontId="7" fillId="0" borderId="7" xfId="0" applyFont="1" applyBorder="1"/>
    <xf numFmtId="0" fontId="7" fillId="0" borderId="64" xfId="0" applyFont="1" applyBorder="1"/>
    <xf numFmtId="0" fontId="148" fillId="0" borderId="64" xfId="0" applyFont="1" applyBorder="1"/>
    <xf numFmtId="0" fontId="7" fillId="0" borderId="60" xfId="0" applyFont="1" applyBorder="1"/>
    <xf numFmtId="0" fontId="47" fillId="0" borderId="51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9" fontId="7" fillId="8" borderId="9" xfId="0" applyNumberFormat="1" applyFont="1" applyFill="1" applyBorder="1" applyAlignment="1">
      <alignment horizontal="center"/>
    </xf>
    <xf numFmtId="0" fontId="47" fillId="0" borderId="73" xfId="0" applyFont="1" applyBorder="1" applyAlignment="1">
      <alignment horizontal="center"/>
    </xf>
    <xf numFmtId="2" fontId="47" fillId="0" borderId="33" xfId="0" applyNumberFormat="1" applyFont="1" applyBorder="1" applyAlignment="1">
      <alignment horizontal="center"/>
    </xf>
    <xf numFmtId="2" fontId="14" fillId="0" borderId="55" xfId="0" applyNumberFormat="1" applyFont="1" applyBorder="1" applyAlignment="1">
      <alignment horizontal="center"/>
    </xf>
    <xf numFmtId="2" fontId="14" fillId="0" borderId="57" xfId="0" applyNumberFormat="1" applyFont="1" applyBorder="1" applyAlignment="1">
      <alignment horizontal="center"/>
    </xf>
    <xf numFmtId="9" fontId="131" fillId="0" borderId="33" xfId="0" applyNumberFormat="1" applyFont="1" applyBorder="1" applyAlignment="1">
      <alignment horizontal="left"/>
    </xf>
    <xf numFmtId="2" fontId="48" fillId="0" borderId="1" xfId="0" applyNumberFormat="1" applyFont="1" applyBorder="1" applyAlignment="1">
      <alignment horizontal="center"/>
    </xf>
    <xf numFmtId="0" fontId="61" fillId="0" borderId="1" xfId="0" applyFont="1" applyBorder="1" applyAlignment="1">
      <alignment horizontal="center"/>
    </xf>
    <xf numFmtId="0" fontId="61" fillId="0" borderId="4" xfId="0" applyFont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47" fillId="0" borderId="4" xfId="0" applyFont="1" applyBorder="1" applyAlignment="1">
      <alignment horizontal="left"/>
    </xf>
    <xf numFmtId="0" fontId="48" fillId="0" borderId="4" xfId="0" applyFont="1" applyBorder="1" applyAlignment="1">
      <alignment horizontal="left"/>
    </xf>
    <xf numFmtId="2" fontId="0" fillId="0" borderId="69" xfId="0" applyNumberFormat="1" applyBorder="1" applyAlignment="1">
      <alignment horizontal="center"/>
    </xf>
    <xf numFmtId="0" fontId="50" fillId="0" borderId="27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67" fillId="0" borderId="3" xfId="0" applyFont="1" applyBorder="1" applyAlignment="1">
      <alignment horizontal="left"/>
    </xf>
    <xf numFmtId="0" fontId="48" fillId="0" borderId="33" xfId="0" applyFont="1" applyBorder="1" applyAlignment="1">
      <alignment horizontal="left"/>
    </xf>
    <xf numFmtId="0" fontId="14" fillId="0" borderId="17" xfId="0" applyFont="1" applyBorder="1"/>
    <xf numFmtId="165" fontId="22" fillId="0" borderId="57" xfId="0" applyNumberFormat="1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164" fillId="0" borderId="56" xfId="0" applyFont="1" applyBorder="1"/>
    <xf numFmtId="1" fontId="54" fillId="0" borderId="58" xfId="0" applyNumberFormat="1" applyFont="1" applyBorder="1" applyAlignment="1">
      <alignment horizontal="center"/>
    </xf>
    <xf numFmtId="164" fontId="55" fillId="0" borderId="45" xfId="0" applyNumberFormat="1" applyFont="1" applyBorder="1" applyAlignment="1">
      <alignment horizontal="right"/>
    </xf>
    <xf numFmtId="164" fontId="55" fillId="0" borderId="74" xfId="0" applyNumberFormat="1" applyFont="1" applyBorder="1" applyAlignment="1">
      <alignment horizontal="right"/>
    </xf>
    <xf numFmtId="0" fontId="14" fillId="0" borderId="56" xfId="0" applyFont="1" applyBorder="1"/>
    <xf numFmtId="0" fontId="119" fillId="0" borderId="59" xfId="0" applyFont="1" applyBorder="1" applyAlignment="1">
      <alignment horizontal="right"/>
    </xf>
    <xf numFmtId="0" fontId="125" fillId="0" borderId="48" xfId="0" applyFont="1" applyBorder="1" applyAlignment="1">
      <alignment horizontal="right"/>
    </xf>
    <xf numFmtId="0" fontId="125" fillId="0" borderId="30" xfId="0" applyFont="1" applyBorder="1" applyAlignment="1">
      <alignment horizontal="right"/>
    </xf>
    <xf numFmtId="1" fontId="54" fillId="0" borderId="9" xfId="0" applyNumberFormat="1" applyFont="1" applyBorder="1" applyAlignment="1">
      <alignment horizontal="center"/>
    </xf>
    <xf numFmtId="164" fontId="14" fillId="0" borderId="48" xfId="0" applyNumberFormat="1" applyFont="1" applyBorder="1" applyAlignment="1">
      <alignment horizontal="right"/>
    </xf>
    <xf numFmtId="1" fontId="54" fillId="0" borderId="43" xfId="0" applyNumberFormat="1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2" fontId="18" fillId="0" borderId="49" xfId="0" applyNumberFormat="1" applyFont="1" applyBorder="1" applyAlignment="1">
      <alignment horizontal="center"/>
    </xf>
    <xf numFmtId="2" fontId="18" fillId="0" borderId="27" xfId="0" applyNumberFormat="1" applyFont="1" applyBorder="1" applyAlignment="1">
      <alignment horizontal="center"/>
    </xf>
    <xf numFmtId="2" fontId="18" fillId="0" borderId="44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72" fillId="0" borderId="1" xfId="0" applyNumberFormat="1" applyFont="1" applyBorder="1" applyAlignment="1">
      <alignment horizontal="center"/>
    </xf>
    <xf numFmtId="2" fontId="17" fillId="0" borderId="73" xfId="0" applyNumberFormat="1" applyFont="1" applyBorder="1" applyAlignment="1">
      <alignment horizontal="center"/>
    </xf>
    <xf numFmtId="0" fontId="17" fillId="0" borderId="51" xfId="0" applyFont="1" applyBorder="1" applyAlignment="1">
      <alignment horizontal="left"/>
    </xf>
    <xf numFmtId="164" fontId="171" fillId="0" borderId="59" xfId="0" applyNumberFormat="1" applyFont="1" applyBorder="1" applyAlignment="1">
      <alignment horizontal="right"/>
    </xf>
    <xf numFmtId="0" fontId="8" fillId="0" borderId="43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66" fillId="0" borderId="1" xfId="0" applyFont="1" applyBorder="1" applyAlignment="1">
      <alignment horizontal="center"/>
    </xf>
    <xf numFmtId="0" fontId="55" fillId="0" borderId="68" xfId="0" applyFont="1" applyBorder="1"/>
    <xf numFmtId="0" fontId="74" fillId="0" borderId="44" xfId="0" applyFont="1" applyBorder="1"/>
    <xf numFmtId="0" fontId="71" fillId="0" borderId="27" xfId="0" applyFont="1" applyBorder="1"/>
    <xf numFmtId="164" fontId="55" fillId="0" borderId="48" xfId="0" applyNumberFormat="1" applyFont="1" applyBorder="1" applyAlignment="1">
      <alignment horizontal="right"/>
    </xf>
    <xf numFmtId="0" fontId="33" fillId="0" borderId="52" xfId="0" applyFont="1" applyBorder="1" applyAlignment="1">
      <alignment horizontal="left"/>
    </xf>
    <xf numFmtId="1" fontId="54" fillId="0" borderId="23" xfId="0" applyNumberFormat="1" applyFont="1" applyBorder="1" applyAlignment="1">
      <alignment horizontal="center"/>
    </xf>
    <xf numFmtId="1" fontId="54" fillId="0" borderId="78" xfId="0" applyNumberFormat="1" applyFont="1" applyBorder="1" applyAlignment="1">
      <alignment horizontal="center"/>
    </xf>
    <xf numFmtId="164" fontId="170" fillId="0" borderId="45" xfId="0" applyNumberFormat="1" applyFont="1" applyBorder="1" applyAlignment="1">
      <alignment horizontal="right"/>
    </xf>
    <xf numFmtId="0" fontId="14" fillId="0" borderId="60" xfId="0" applyFont="1" applyBorder="1"/>
    <xf numFmtId="164" fontId="55" fillId="0" borderId="71" xfId="0" applyNumberFormat="1" applyFont="1" applyBorder="1" applyAlignment="1">
      <alignment horizontal="right"/>
    </xf>
    <xf numFmtId="0" fontId="33" fillId="0" borderId="67" xfId="0" applyFont="1" applyBorder="1" applyAlignment="1">
      <alignment horizontal="left"/>
    </xf>
    <xf numFmtId="0" fontId="2" fillId="0" borderId="60" xfId="0" applyFont="1" applyBorder="1" applyAlignment="1">
      <alignment horizontal="center"/>
    </xf>
    <xf numFmtId="0" fontId="72" fillId="0" borderId="49" xfId="0" applyFont="1" applyBorder="1" applyAlignment="1">
      <alignment horizontal="center"/>
    </xf>
    <xf numFmtId="0" fontId="119" fillId="0" borderId="45" xfId="0" applyFont="1" applyBorder="1" applyAlignment="1">
      <alignment horizontal="right"/>
    </xf>
    <xf numFmtId="0" fontId="167" fillId="0" borderId="48" xfId="0" applyFont="1" applyBorder="1" applyAlignment="1">
      <alignment horizontal="right"/>
    </xf>
    <xf numFmtId="0" fontId="170" fillId="0" borderId="45" xfId="0" applyFont="1" applyBorder="1" applyAlignment="1">
      <alignment horizontal="right"/>
    </xf>
    <xf numFmtId="0" fontId="7" fillId="0" borderId="33" xfId="0" applyFont="1" applyBorder="1" applyAlignment="1">
      <alignment horizontal="center"/>
    </xf>
    <xf numFmtId="0" fontId="167" fillId="0" borderId="30" xfId="0" applyFont="1" applyBorder="1" applyAlignment="1">
      <alignment horizontal="right"/>
    </xf>
    <xf numFmtId="0" fontId="84" fillId="0" borderId="49" xfId="0" applyFont="1" applyBorder="1" applyAlignment="1">
      <alignment horizontal="left"/>
    </xf>
    <xf numFmtId="2" fontId="20" fillId="2" borderId="70" xfId="0" applyNumberFormat="1" applyFont="1" applyFill="1" applyBorder="1" applyAlignment="1">
      <alignment horizontal="center"/>
    </xf>
    <xf numFmtId="165" fontId="20" fillId="2" borderId="68" xfId="0" applyNumberFormat="1" applyFont="1" applyFill="1" applyBorder="1" applyAlignment="1">
      <alignment horizontal="center"/>
    </xf>
    <xf numFmtId="1" fontId="20" fillId="2" borderId="68" xfId="0" applyNumberFormat="1" applyFont="1" applyFill="1" applyBorder="1" applyAlignment="1">
      <alignment horizontal="center"/>
    </xf>
    <xf numFmtId="1" fontId="40" fillId="2" borderId="68" xfId="0" applyNumberFormat="1" applyFont="1" applyFill="1" applyBorder="1" applyAlignment="1">
      <alignment horizontal="center"/>
    </xf>
    <xf numFmtId="0" fontId="66" fillId="0" borderId="40" xfId="0" applyFont="1" applyBorder="1" applyAlignment="1">
      <alignment horizontal="center"/>
    </xf>
    <xf numFmtId="166" fontId="35" fillId="0" borderId="19" xfId="0" applyNumberFormat="1" applyFont="1" applyBorder="1" applyAlignment="1">
      <alignment horizontal="center" vertical="center"/>
    </xf>
    <xf numFmtId="165" fontId="28" fillId="0" borderId="0" xfId="0" applyNumberFormat="1" applyFont="1" applyAlignment="1">
      <alignment horizontal="left"/>
    </xf>
    <xf numFmtId="2" fontId="0" fillId="0" borderId="22" xfId="0" applyNumberFormat="1" applyBorder="1"/>
    <xf numFmtId="2" fontId="0" fillId="0" borderId="10" xfId="0" applyNumberFormat="1" applyBorder="1"/>
    <xf numFmtId="1" fontId="28" fillId="0" borderId="64" xfId="0" applyNumberFormat="1" applyFont="1" applyBorder="1" applyAlignment="1">
      <alignment horizontal="left"/>
    </xf>
    <xf numFmtId="165" fontId="76" fillId="0" borderId="25" xfId="0" applyNumberFormat="1" applyFont="1" applyBorder="1" applyAlignment="1">
      <alignment horizontal="left"/>
    </xf>
    <xf numFmtId="165" fontId="76" fillId="0" borderId="73" xfId="0" applyNumberFormat="1" applyFont="1" applyBorder="1" applyAlignment="1">
      <alignment horizontal="left"/>
    </xf>
    <xf numFmtId="0" fontId="2" fillId="0" borderId="76" xfId="0" applyFont="1" applyBorder="1"/>
    <xf numFmtId="165" fontId="76" fillId="0" borderId="56" xfId="0" applyNumberFormat="1" applyFont="1" applyBorder="1" applyAlignment="1">
      <alignment horizontal="left"/>
    </xf>
    <xf numFmtId="0" fontId="50" fillId="0" borderId="53" xfId="0" applyFont="1" applyBorder="1" applyAlignment="1">
      <alignment horizontal="left"/>
    </xf>
    <xf numFmtId="0" fontId="22" fillId="0" borderId="29" xfId="0" applyFont="1" applyBorder="1"/>
    <xf numFmtId="0" fontId="47" fillId="0" borderId="75" xfId="0" applyFont="1" applyBorder="1" applyAlignment="1">
      <alignment horizontal="center"/>
    </xf>
    <xf numFmtId="0" fontId="28" fillId="0" borderId="52" xfId="0" applyFont="1" applyBorder="1" applyAlignment="1">
      <alignment horizontal="left"/>
    </xf>
    <xf numFmtId="2" fontId="71" fillId="0" borderId="0" xfId="0" applyNumberFormat="1" applyFont="1" applyAlignment="1">
      <alignment horizontal="right"/>
    </xf>
    <xf numFmtId="0" fontId="2" fillId="0" borderId="15" xfId="0" applyFont="1" applyBorder="1"/>
    <xf numFmtId="166" fontId="28" fillId="0" borderId="66" xfId="0" applyNumberFormat="1" applyFont="1" applyBorder="1" applyAlignment="1">
      <alignment horizontal="left"/>
    </xf>
    <xf numFmtId="0" fontId="66" fillId="0" borderId="8" xfId="0" applyFont="1" applyBorder="1" applyAlignment="1">
      <alignment horizontal="center"/>
    </xf>
    <xf numFmtId="2" fontId="20" fillId="2" borderId="64" xfId="0" applyNumberFormat="1" applyFont="1" applyFill="1" applyBorder="1" applyAlignment="1">
      <alignment horizontal="center"/>
    </xf>
    <xf numFmtId="2" fontId="14" fillId="0" borderId="60" xfId="0" applyNumberFormat="1" applyFont="1" applyBorder="1" applyAlignment="1">
      <alignment horizontal="center"/>
    </xf>
    <xf numFmtId="0" fontId="48" fillId="0" borderId="17" xfId="0" applyFont="1" applyBorder="1" applyAlignment="1">
      <alignment horizontal="left"/>
    </xf>
    <xf numFmtId="2" fontId="0" fillId="0" borderId="22" xfId="0" applyNumberFormat="1" applyBorder="1" applyAlignment="1">
      <alignment horizontal="center"/>
    </xf>
    <xf numFmtId="0" fontId="0" fillId="0" borderId="74" xfId="0" applyBorder="1" applyAlignment="1">
      <alignment horizontal="left"/>
    </xf>
    <xf numFmtId="2" fontId="119" fillId="0" borderId="72" xfId="0" applyNumberFormat="1" applyFont="1" applyBorder="1" applyAlignment="1">
      <alignment horizontal="center"/>
    </xf>
    <xf numFmtId="2" fontId="17" fillId="0" borderId="64" xfId="0" applyNumberFormat="1" applyFont="1" applyBorder="1" applyAlignment="1">
      <alignment horizontal="center"/>
    </xf>
    <xf numFmtId="0" fontId="2" fillId="0" borderId="1" xfId="0" applyFont="1" applyBorder="1"/>
    <xf numFmtId="164" fontId="55" fillId="0" borderId="30" xfId="0" applyNumberFormat="1" applyFont="1" applyBorder="1" applyAlignment="1">
      <alignment horizontal="right"/>
    </xf>
    <xf numFmtId="164" fontId="14" fillId="0" borderId="50" xfId="0" applyNumberFormat="1" applyFont="1" applyBorder="1" applyAlignment="1">
      <alignment horizontal="right"/>
    </xf>
    <xf numFmtId="2" fontId="172" fillId="0" borderId="0" xfId="0" applyNumberFormat="1" applyFont="1" applyAlignment="1">
      <alignment horizontal="left"/>
    </xf>
    <xf numFmtId="167" fontId="22" fillId="0" borderId="0" xfId="0" applyNumberFormat="1" applyFont="1" applyAlignment="1">
      <alignment horizontal="left"/>
    </xf>
    <xf numFmtId="2" fontId="33" fillId="0" borderId="71" xfId="0" applyNumberFormat="1" applyFont="1" applyBorder="1"/>
    <xf numFmtId="165" fontId="33" fillId="0" borderId="0" xfId="0" applyNumberFormat="1" applyFont="1"/>
    <xf numFmtId="0" fontId="109" fillId="0" borderId="22" xfId="0" applyFont="1" applyBorder="1"/>
    <xf numFmtId="0" fontId="10" fillId="0" borderId="76" xfId="0" applyFont="1" applyBorder="1"/>
    <xf numFmtId="165" fontId="82" fillId="0" borderId="16" xfId="0" applyNumberFormat="1" applyFont="1" applyBorder="1" applyAlignment="1">
      <alignment horizontal="left"/>
    </xf>
    <xf numFmtId="0" fontId="109" fillId="0" borderId="54" xfId="0" applyFont="1" applyBorder="1"/>
    <xf numFmtId="0" fontId="109" fillId="0" borderId="59" xfId="0" applyFont="1" applyBorder="1"/>
    <xf numFmtId="0" fontId="67" fillId="0" borderId="9" xfId="0" applyFont="1" applyBorder="1"/>
    <xf numFmtId="0" fontId="81" fillId="0" borderId="64" xfId="0" applyFont="1" applyBorder="1" applyAlignment="1">
      <alignment horizontal="left"/>
    </xf>
    <xf numFmtId="166" fontId="2" fillId="0" borderId="20" xfId="0" applyNumberFormat="1" applyFont="1" applyBorder="1" applyAlignment="1">
      <alignment horizontal="left"/>
    </xf>
    <xf numFmtId="0" fontId="83" fillId="0" borderId="70" xfId="0" applyFont="1" applyBorder="1" applyAlignment="1">
      <alignment horizontal="left"/>
    </xf>
    <xf numFmtId="0" fontId="75" fillId="0" borderId="57" xfId="0" applyFont="1" applyBorder="1" applyAlignment="1">
      <alignment horizontal="left"/>
    </xf>
    <xf numFmtId="0" fontId="5" fillId="0" borderId="30" xfId="0" applyFont="1" applyBorder="1"/>
    <xf numFmtId="1" fontId="76" fillId="0" borderId="64" xfId="0" applyNumberFormat="1" applyFont="1" applyBorder="1" applyAlignment="1">
      <alignment horizontal="left"/>
    </xf>
    <xf numFmtId="0" fontId="65" fillId="0" borderId="54" xfId="0" applyFont="1" applyBorder="1"/>
    <xf numFmtId="0" fontId="0" fillId="0" borderId="57" xfId="0" applyBorder="1"/>
    <xf numFmtId="0" fontId="48" fillId="0" borderId="55" xfId="0" applyFont="1" applyBorder="1"/>
    <xf numFmtId="0" fontId="48" fillId="0" borderId="19" xfId="0" applyFont="1" applyBorder="1"/>
    <xf numFmtId="0" fontId="61" fillId="0" borderId="19" xfId="0" applyFont="1" applyBorder="1"/>
    <xf numFmtId="0" fontId="66" fillId="0" borderId="3" xfId="0" applyFont="1" applyBorder="1"/>
    <xf numFmtId="0" fontId="66" fillId="0" borderId="10" xfId="0" applyFont="1" applyBorder="1"/>
    <xf numFmtId="0" fontId="126" fillId="0" borderId="68" xfId="0" applyFont="1" applyBorder="1"/>
    <xf numFmtId="0" fontId="109" fillId="0" borderId="68" xfId="0" applyFont="1" applyBorder="1"/>
    <xf numFmtId="0" fontId="45" fillId="0" borderId="56" xfId="0" applyFont="1" applyBorder="1"/>
    <xf numFmtId="0" fontId="81" fillId="0" borderId="60" xfId="0" applyFont="1" applyBorder="1" applyAlignment="1">
      <alignment horizontal="left"/>
    </xf>
    <xf numFmtId="0" fontId="45" fillId="0" borderId="49" xfId="0" applyFont="1" applyBorder="1"/>
    <xf numFmtId="0" fontId="109" fillId="0" borderId="55" xfId="0" applyFont="1" applyBorder="1"/>
    <xf numFmtId="0" fontId="45" fillId="0" borderId="60" xfId="0" applyFont="1" applyBorder="1"/>
    <xf numFmtId="0" fontId="80" fillId="0" borderId="52" xfId="0" applyFont="1" applyBorder="1" applyAlignment="1">
      <alignment horizontal="left"/>
    </xf>
    <xf numFmtId="0" fontId="80" fillId="0" borderId="10" xfId="0" applyFont="1" applyBorder="1" applyAlignment="1">
      <alignment horizontal="left"/>
    </xf>
    <xf numFmtId="0" fontId="173" fillId="0" borderId="54" xfId="0" applyFont="1" applyBorder="1"/>
    <xf numFmtId="0" fontId="174" fillId="0" borderId="54" xfId="0" applyFont="1" applyBorder="1"/>
    <xf numFmtId="2" fontId="28" fillId="0" borderId="64" xfId="0" applyNumberFormat="1" applyFont="1" applyBorder="1" applyAlignment="1">
      <alignment horizontal="left"/>
    </xf>
    <xf numFmtId="2" fontId="76" fillId="0" borderId="66" xfId="0" applyNumberFormat="1" applyFont="1" applyBorder="1" applyAlignment="1">
      <alignment horizontal="left"/>
    </xf>
    <xf numFmtId="0" fontId="80" fillId="0" borderId="60" xfId="0" applyFont="1" applyBorder="1" applyAlignment="1">
      <alignment horizontal="left"/>
    </xf>
    <xf numFmtId="2" fontId="76" fillId="0" borderId="64" xfId="0" applyNumberFormat="1" applyFont="1" applyBorder="1" applyAlignment="1">
      <alignment horizontal="left"/>
    </xf>
    <xf numFmtId="0" fontId="50" fillId="0" borderId="35" xfId="0" applyFont="1" applyBorder="1"/>
    <xf numFmtId="2" fontId="14" fillId="0" borderId="68" xfId="0" applyNumberFormat="1" applyFont="1" applyBorder="1" applyAlignment="1">
      <alignment horizontal="left"/>
    </xf>
    <xf numFmtId="0" fontId="109" fillId="0" borderId="56" xfId="0" applyFont="1" applyBorder="1"/>
    <xf numFmtId="2" fontId="82" fillId="0" borderId="64" xfId="0" applyNumberFormat="1" applyFont="1" applyBorder="1" applyAlignment="1">
      <alignment horizontal="left"/>
    </xf>
    <xf numFmtId="0" fontId="70" fillId="0" borderId="61" xfId="0" applyFont="1" applyBorder="1"/>
    <xf numFmtId="0" fontId="74" fillId="0" borderId="61" xfId="0" applyFont="1" applyBorder="1"/>
    <xf numFmtId="0" fontId="7" fillId="0" borderId="22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22" fillId="0" borderId="68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69" xfId="0" applyNumberForma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69" xfId="0" applyNumberFormat="1" applyBorder="1" applyAlignment="1">
      <alignment horizontal="center"/>
    </xf>
    <xf numFmtId="165" fontId="54" fillId="0" borderId="69" xfId="0" applyNumberFormat="1" applyFont="1" applyBorder="1" applyAlignment="1">
      <alignment horizontal="center"/>
    </xf>
    <xf numFmtId="165" fontId="54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1" fillId="0" borderId="22" xfId="0" applyFont="1" applyBorder="1" applyAlignment="1">
      <alignment horizontal="left"/>
    </xf>
    <xf numFmtId="2" fontId="22" fillId="0" borderId="68" xfId="0" applyNumberFormat="1" applyFont="1" applyBorder="1" applyAlignment="1">
      <alignment horizontal="center"/>
    </xf>
    <xf numFmtId="2" fontId="22" fillId="0" borderId="72" xfId="0" applyNumberFormat="1" applyFont="1" applyBorder="1" applyAlignment="1">
      <alignment horizontal="center"/>
    </xf>
    <xf numFmtId="2" fontId="22" fillId="0" borderId="49" xfId="0" applyNumberFormat="1" applyFont="1" applyBorder="1" applyAlignment="1">
      <alignment horizontal="center"/>
    </xf>
    <xf numFmtId="2" fontId="22" fillId="0" borderId="52" xfId="0" applyNumberFormat="1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2" fillId="0" borderId="66" xfId="0" applyNumberFormat="1" applyFont="1" applyBorder="1" applyAlignment="1">
      <alignment horizontal="center"/>
    </xf>
    <xf numFmtId="2" fontId="54" fillId="0" borderId="68" xfId="0" applyNumberFormat="1" applyFon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165" fontId="2" fillId="0" borderId="60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2" fontId="38" fillId="4" borderId="68" xfId="0" applyNumberFormat="1" applyFont="1" applyFill="1" applyBorder="1" applyAlignment="1">
      <alignment horizontal="center"/>
    </xf>
    <xf numFmtId="2" fontId="38" fillId="4" borderId="54" xfId="0" applyNumberFormat="1" applyFont="1" applyFill="1" applyBorder="1" applyAlignment="1">
      <alignment horizontal="center"/>
    </xf>
    <xf numFmtId="2" fontId="38" fillId="4" borderId="70" xfId="0" applyNumberFormat="1" applyFont="1" applyFill="1" applyBorder="1" applyAlignment="1">
      <alignment horizontal="center"/>
    </xf>
    <xf numFmtId="0" fontId="57" fillId="0" borderId="0" xfId="0" applyFont="1" applyAlignment="1">
      <alignment horizontal="left" vertical="center"/>
    </xf>
    <xf numFmtId="0" fontId="43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2" fontId="74" fillId="0" borderId="54" xfId="0" applyNumberFormat="1" applyFont="1" applyBorder="1" applyAlignment="1">
      <alignment horizontal="center"/>
    </xf>
    <xf numFmtId="1" fontId="43" fillId="0" borderId="68" xfId="0" applyNumberFormat="1" applyFont="1" applyBorder="1" applyAlignment="1">
      <alignment horizontal="center"/>
    </xf>
    <xf numFmtId="2" fontId="2" fillId="0" borderId="54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2" fontId="38" fillId="15" borderId="68" xfId="0" applyNumberFormat="1" applyFont="1" applyFill="1" applyBorder="1" applyAlignment="1">
      <alignment horizontal="center"/>
    </xf>
    <xf numFmtId="2" fontId="38" fillId="15" borderId="54" xfId="0" applyNumberFormat="1" applyFont="1" applyFill="1" applyBorder="1" applyAlignment="1">
      <alignment horizontal="center"/>
    </xf>
    <xf numFmtId="2" fontId="38" fillId="15" borderId="70" xfId="0" applyNumberFormat="1" applyFont="1" applyFill="1" applyBorder="1" applyAlignment="1">
      <alignment horizontal="center"/>
    </xf>
    <xf numFmtId="2" fontId="22" fillId="0" borderId="70" xfId="0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94" fillId="0" borderId="52" xfId="0" applyFont="1" applyBorder="1" applyAlignment="1">
      <alignment horizontal="center"/>
    </xf>
    <xf numFmtId="2" fontId="43" fillId="0" borderId="19" xfId="0" applyNumberFormat="1" applyFont="1" applyBorder="1" applyAlignment="1">
      <alignment horizontal="center"/>
    </xf>
    <xf numFmtId="2" fontId="43" fillId="0" borderId="20" xfId="0" applyNumberFormat="1" applyFont="1" applyBorder="1" applyAlignment="1">
      <alignment horizontal="center"/>
    </xf>
    <xf numFmtId="2" fontId="43" fillId="0" borderId="7" xfId="0" applyNumberFormat="1" applyFont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2" fontId="22" fillId="0" borderId="7" xfId="0" applyNumberFormat="1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2" fontId="43" fillId="0" borderId="50" xfId="0" applyNumberFormat="1" applyFont="1" applyBorder="1" applyAlignment="1">
      <alignment horizontal="center"/>
    </xf>
    <xf numFmtId="0" fontId="54" fillId="0" borderId="51" xfId="0" applyFont="1" applyBorder="1" applyAlignment="1">
      <alignment horizontal="center"/>
    </xf>
    <xf numFmtId="2" fontId="43" fillId="0" borderId="35" xfId="0" applyNumberFormat="1" applyFont="1" applyBorder="1" applyAlignment="1">
      <alignment horizontal="center"/>
    </xf>
    <xf numFmtId="2" fontId="43" fillId="0" borderId="48" xfId="0" applyNumberFormat="1" applyFont="1" applyBorder="1" applyAlignment="1">
      <alignment horizontal="center"/>
    </xf>
    <xf numFmtId="165" fontId="2" fillId="0" borderId="56" xfId="0" applyNumberFormat="1" applyFont="1" applyBorder="1" applyAlignment="1">
      <alignment horizontal="center"/>
    </xf>
    <xf numFmtId="2" fontId="43" fillId="0" borderId="5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22" fillId="0" borderId="73" xfId="0" applyNumberFormat="1" applyFont="1" applyBorder="1" applyAlignment="1">
      <alignment horizontal="center"/>
    </xf>
    <xf numFmtId="2" fontId="22" fillId="0" borderId="51" xfId="0" applyNumberFormat="1" applyFont="1" applyBorder="1" applyAlignment="1">
      <alignment horizontal="center"/>
    </xf>
    <xf numFmtId="2" fontId="54" fillId="0" borderId="19" xfId="0" applyNumberFormat="1" applyFont="1" applyBorder="1" applyAlignment="1">
      <alignment horizontal="center"/>
    </xf>
    <xf numFmtId="165" fontId="54" fillId="0" borderId="20" xfId="0" applyNumberFormat="1" applyFont="1" applyBorder="1" applyAlignment="1">
      <alignment horizontal="center"/>
    </xf>
    <xf numFmtId="2" fontId="54" fillId="0" borderId="54" xfId="0" applyNumberFormat="1" applyFont="1" applyBorder="1" applyAlignment="1">
      <alignment horizontal="center"/>
    </xf>
    <xf numFmtId="0" fontId="54" fillId="0" borderId="70" xfId="0" applyFont="1" applyBorder="1" applyAlignment="1">
      <alignment horizontal="center"/>
    </xf>
    <xf numFmtId="0" fontId="54" fillId="0" borderId="5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64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165" fontId="0" fillId="0" borderId="66" xfId="0" applyNumberFormat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2" fontId="22" fillId="0" borderId="60" xfId="0" applyNumberFormat="1" applyFont="1" applyBorder="1" applyAlignment="1">
      <alignment horizontal="center"/>
    </xf>
    <xf numFmtId="0" fontId="54" fillId="0" borderId="73" xfId="0" applyFont="1" applyBorder="1" applyAlignment="1">
      <alignment horizontal="center"/>
    </xf>
    <xf numFmtId="0" fontId="54" fillId="0" borderId="7" xfId="0" applyFont="1" applyBorder="1" applyAlignment="1">
      <alignment horizontal="center"/>
    </xf>
    <xf numFmtId="0" fontId="54" fillId="0" borderId="66" xfId="0" applyFont="1" applyBorder="1" applyAlignment="1">
      <alignment horizontal="center"/>
    </xf>
    <xf numFmtId="0" fontId="54" fillId="0" borderId="52" xfId="0" applyFont="1" applyBorder="1" applyAlignment="1">
      <alignment horizontal="center"/>
    </xf>
    <xf numFmtId="0" fontId="54" fillId="0" borderId="60" xfId="0" applyFont="1" applyBorder="1" applyAlignment="1">
      <alignment horizontal="center"/>
    </xf>
    <xf numFmtId="2" fontId="46" fillId="0" borderId="0" xfId="0" applyNumberFormat="1" applyFont="1" applyAlignment="1">
      <alignment horizontal="center"/>
    </xf>
    <xf numFmtId="2" fontId="54" fillId="0" borderId="71" xfId="0" applyNumberFormat="1" applyFont="1" applyBorder="1" applyAlignment="1">
      <alignment horizontal="center"/>
    </xf>
    <xf numFmtId="165" fontId="54" fillId="0" borderId="72" xfId="0" applyNumberFormat="1" applyFont="1" applyBorder="1" applyAlignment="1">
      <alignment horizontal="center"/>
    </xf>
    <xf numFmtId="2" fontId="54" fillId="0" borderId="50" xfId="0" applyNumberFormat="1" applyFont="1" applyBorder="1" applyAlignment="1">
      <alignment horizontal="center"/>
    </xf>
    <xf numFmtId="165" fontId="54" fillId="0" borderId="49" xfId="0" applyNumberFormat="1" applyFont="1" applyBorder="1" applyAlignment="1">
      <alignment horizontal="center"/>
    </xf>
    <xf numFmtId="0" fontId="115" fillId="0" borderId="2" xfId="0" applyFont="1" applyBorder="1" applyAlignment="1">
      <alignment horizontal="left"/>
    </xf>
    <xf numFmtId="49" fontId="14" fillId="0" borderId="54" xfId="0" applyNumberFormat="1" applyFont="1" applyBorder="1" applyAlignment="1">
      <alignment horizontal="right"/>
    </xf>
    <xf numFmtId="0" fontId="104" fillId="0" borderId="0" xfId="0" applyFont="1"/>
    <xf numFmtId="0" fontId="91" fillId="0" borderId="0" xfId="0" applyFont="1"/>
    <xf numFmtId="0" fontId="109" fillId="0" borderId="53" xfId="0" applyFont="1" applyBorder="1"/>
    <xf numFmtId="0" fontId="74" fillId="0" borderId="20" xfId="0" applyFont="1" applyBorder="1"/>
    <xf numFmtId="0" fontId="150" fillId="0" borderId="19" xfId="0" applyFont="1" applyBorder="1"/>
    <xf numFmtId="0" fontId="150" fillId="0" borderId="54" xfId="0" applyFont="1" applyBorder="1"/>
    <xf numFmtId="1" fontId="76" fillId="26" borderId="57" xfId="0" applyNumberFormat="1" applyFont="1" applyFill="1" applyBorder="1" applyAlignment="1">
      <alignment horizontal="center"/>
    </xf>
    <xf numFmtId="0" fontId="150" fillId="0" borderId="50" xfId="0" applyFont="1" applyBorder="1"/>
    <xf numFmtId="0" fontId="8" fillId="0" borderId="59" xfId="0" applyFont="1" applyBorder="1"/>
    <xf numFmtId="0" fontId="176" fillId="0" borderId="54" xfId="0" applyFont="1" applyBorder="1"/>
    <xf numFmtId="0" fontId="46" fillId="0" borderId="17" xfId="0" applyFont="1" applyBorder="1" applyAlignment="1">
      <alignment horizontal="left"/>
    </xf>
    <xf numFmtId="0" fontId="8" fillId="0" borderId="22" xfId="0" applyFont="1" applyBorder="1"/>
    <xf numFmtId="0" fontId="61" fillId="0" borderId="49" xfId="0" applyFont="1" applyBorder="1"/>
    <xf numFmtId="0" fontId="109" fillId="0" borderId="61" xfId="0" applyFont="1" applyBorder="1"/>
    <xf numFmtId="0" fontId="80" fillId="0" borderId="62" xfId="0" applyFont="1" applyBorder="1" applyAlignment="1">
      <alignment horizontal="left"/>
    </xf>
    <xf numFmtId="0" fontId="0" fillId="0" borderId="65" xfId="0" applyBorder="1"/>
    <xf numFmtId="0" fontId="150" fillId="0" borderId="0" xfId="0" applyFont="1"/>
    <xf numFmtId="0" fontId="150" fillId="0" borderId="20" xfId="0" applyFont="1" applyBorder="1"/>
    <xf numFmtId="0" fontId="48" fillId="0" borderId="3" xfId="0" applyFont="1" applyBorder="1"/>
    <xf numFmtId="0" fontId="48" fillId="0" borderId="18" xfId="0" applyFont="1" applyBorder="1"/>
    <xf numFmtId="2" fontId="76" fillId="11" borderId="60" xfId="0" applyNumberFormat="1" applyFont="1" applyFill="1" applyBorder="1" applyAlignment="1">
      <alignment horizontal="center"/>
    </xf>
    <xf numFmtId="166" fontId="0" fillId="0" borderId="41" xfId="0" applyNumberFormat="1" applyBorder="1" applyAlignment="1">
      <alignment horizontal="right"/>
    </xf>
    <xf numFmtId="0" fontId="61" fillId="0" borderId="44" xfId="0" applyFont="1" applyBorder="1"/>
    <xf numFmtId="0" fontId="177" fillId="0" borderId="30" xfId="0" applyFont="1" applyBorder="1"/>
    <xf numFmtId="168" fontId="0" fillId="0" borderId="22" xfId="0" applyNumberFormat="1" applyBorder="1"/>
    <xf numFmtId="0" fontId="8" fillId="0" borderId="36" xfId="0" applyFont="1" applyBorder="1"/>
    <xf numFmtId="0" fontId="0" fillId="0" borderId="66" xfId="0" applyBorder="1"/>
    <xf numFmtId="2" fontId="129" fillId="14" borderId="53" xfId="0" applyNumberFormat="1" applyFont="1" applyFill="1" applyBorder="1" applyAlignment="1">
      <alignment horizontal="center"/>
    </xf>
    <xf numFmtId="0" fontId="22" fillId="0" borderId="45" xfId="0" applyFont="1" applyBorder="1"/>
    <xf numFmtId="2" fontId="53" fillId="0" borderId="33" xfId="0" applyNumberFormat="1" applyFont="1" applyBorder="1" applyAlignment="1">
      <alignment horizontal="center"/>
    </xf>
    <xf numFmtId="0" fontId="46" fillId="0" borderId="24" xfId="0" applyFont="1" applyBorder="1"/>
    <xf numFmtId="0" fontId="80" fillId="0" borderId="25" xfId="0" applyFont="1" applyBorder="1" applyAlignment="1">
      <alignment horizontal="left"/>
    </xf>
    <xf numFmtId="0" fontId="177" fillId="0" borderId="22" xfId="0" applyFont="1" applyBorder="1"/>
    <xf numFmtId="2" fontId="76" fillId="9" borderId="70" xfId="0" applyNumberFormat="1" applyFont="1" applyFill="1" applyBorder="1" applyAlignment="1">
      <alignment horizontal="center"/>
    </xf>
    <xf numFmtId="0" fontId="45" fillId="0" borderId="20" xfId="0" applyFont="1" applyBorder="1"/>
    <xf numFmtId="0" fontId="109" fillId="0" borderId="41" xfId="0" applyFont="1" applyBorder="1"/>
    <xf numFmtId="0" fontId="0" fillId="0" borderId="56" xfId="0" applyBorder="1" applyAlignment="1">
      <alignment horizontal="right"/>
    </xf>
    <xf numFmtId="0" fontId="47" fillId="0" borderId="63" xfId="0" applyFont="1" applyBorder="1" applyAlignment="1">
      <alignment horizontal="left"/>
    </xf>
    <xf numFmtId="49" fontId="14" fillId="0" borderId="54" xfId="0" applyNumberFormat="1" applyFont="1" applyBorder="1" applyAlignment="1">
      <alignment horizontal="left"/>
    </xf>
    <xf numFmtId="2" fontId="10" fillId="0" borderId="21" xfId="0" applyNumberFormat="1" applyFont="1" applyBorder="1" applyAlignment="1">
      <alignment horizontal="center" vertical="center"/>
    </xf>
    <xf numFmtId="2" fontId="72" fillId="0" borderId="72" xfId="0" applyNumberFormat="1" applyFont="1" applyBorder="1" applyAlignment="1">
      <alignment horizontal="center"/>
    </xf>
    <xf numFmtId="2" fontId="17" fillId="0" borderId="52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49" xfId="0" applyNumberFormat="1" applyFont="1" applyBorder="1" applyAlignment="1">
      <alignment horizontal="center"/>
    </xf>
    <xf numFmtId="0" fontId="72" fillId="0" borderId="61" xfId="0" applyFont="1" applyBorder="1" applyAlignment="1">
      <alignment horizontal="center"/>
    </xf>
    <xf numFmtId="0" fontId="72" fillId="0" borderId="2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8" xfId="0" applyBorder="1" applyAlignment="1">
      <alignment horizontal="left"/>
    </xf>
    <xf numFmtId="164" fontId="14" fillId="0" borderId="62" xfId="0" applyNumberFormat="1" applyFont="1" applyBorder="1" applyAlignment="1">
      <alignment horizontal="right"/>
    </xf>
    <xf numFmtId="0" fontId="14" fillId="0" borderId="62" xfId="0" applyFont="1" applyBorder="1" applyAlignment="1">
      <alignment horizontal="right"/>
    </xf>
    <xf numFmtId="0" fontId="14" fillId="0" borderId="47" xfId="0" applyFont="1" applyBorder="1" applyAlignment="1">
      <alignment horizontal="right"/>
    </xf>
    <xf numFmtId="0" fontId="14" fillId="0" borderId="45" xfId="0" applyFont="1" applyBorder="1" applyAlignment="1">
      <alignment horizontal="right"/>
    </xf>
    <xf numFmtId="167" fontId="0" fillId="0" borderId="0" xfId="0" applyNumberFormat="1" applyAlignment="1">
      <alignment horizontal="right"/>
    </xf>
    <xf numFmtId="0" fontId="72" fillId="0" borderId="33" xfId="0" applyFont="1" applyBorder="1" applyAlignment="1">
      <alignment horizontal="center"/>
    </xf>
    <xf numFmtId="0" fontId="72" fillId="0" borderId="1" xfId="0" applyFont="1" applyBorder="1" applyAlignment="1">
      <alignment horizontal="center"/>
    </xf>
    <xf numFmtId="2" fontId="72" fillId="0" borderId="49" xfId="0" applyNumberFormat="1" applyFont="1" applyBorder="1" applyAlignment="1">
      <alignment horizontal="center"/>
    </xf>
    <xf numFmtId="164" fontId="14" fillId="0" borderId="43" xfId="0" applyNumberFormat="1" applyFont="1" applyBorder="1" applyAlignment="1">
      <alignment horizontal="right"/>
    </xf>
    <xf numFmtId="164" fontId="55" fillId="0" borderId="78" xfId="0" applyNumberFormat="1" applyFont="1" applyBorder="1" applyAlignment="1">
      <alignment horizontal="right"/>
    </xf>
    <xf numFmtId="165" fontId="10" fillId="0" borderId="21" xfId="0" applyNumberFormat="1" applyFont="1" applyBorder="1" applyAlignment="1">
      <alignment horizontal="center" vertical="center"/>
    </xf>
    <xf numFmtId="0" fontId="74" fillId="0" borderId="55" xfId="0" applyFont="1" applyBorder="1"/>
    <xf numFmtId="0" fontId="127" fillId="0" borderId="13" xfId="0" applyFont="1" applyBorder="1" applyAlignment="1">
      <alignment horizontal="left"/>
    </xf>
    <xf numFmtId="0" fontId="35" fillId="0" borderId="0" xfId="0" applyFont="1"/>
    <xf numFmtId="165" fontId="38" fillId="4" borderId="68" xfId="0" applyNumberFormat="1" applyFont="1" applyFill="1" applyBorder="1" applyAlignment="1">
      <alignment horizontal="center"/>
    </xf>
    <xf numFmtId="1" fontId="38" fillId="4" borderId="68" xfId="0" applyNumberFormat="1" applyFont="1" applyFill="1" applyBorder="1" applyAlignment="1">
      <alignment horizontal="center"/>
    </xf>
    <xf numFmtId="0" fontId="8" fillId="0" borderId="48" xfId="0" applyFont="1" applyBorder="1" applyAlignment="1">
      <alignment horizontal="right"/>
    </xf>
    <xf numFmtId="0" fontId="66" fillId="0" borderId="1" xfId="0" applyFont="1" applyBorder="1" applyAlignment="1">
      <alignment horizontal="left"/>
    </xf>
    <xf numFmtId="0" fontId="14" fillId="0" borderId="74" xfId="0" applyFont="1" applyBorder="1" applyAlignment="1">
      <alignment horizontal="right"/>
    </xf>
    <xf numFmtId="166" fontId="33" fillId="0" borderId="0" xfId="0" applyNumberFormat="1" applyFont="1" applyAlignment="1">
      <alignment horizontal="left"/>
    </xf>
    <xf numFmtId="166" fontId="22" fillId="0" borderId="32" xfId="0" applyNumberFormat="1" applyFont="1" applyBorder="1" applyAlignment="1">
      <alignment horizontal="left"/>
    </xf>
    <xf numFmtId="166" fontId="178" fillId="0" borderId="25" xfId="0" applyNumberFormat="1" applyFont="1" applyBorder="1" applyAlignment="1">
      <alignment horizontal="left"/>
    </xf>
    <xf numFmtId="0" fontId="109" fillId="0" borderId="72" xfId="0" applyFont="1" applyBorder="1"/>
    <xf numFmtId="0" fontId="28" fillId="0" borderId="72" xfId="0" applyFont="1" applyBorder="1" applyAlignment="1">
      <alignment horizontal="left"/>
    </xf>
    <xf numFmtId="0" fontId="14" fillId="0" borderId="19" xfId="0" applyFont="1" applyBorder="1"/>
    <xf numFmtId="165" fontId="33" fillId="0" borderId="0" xfId="0" applyNumberFormat="1" applyFont="1" applyAlignment="1">
      <alignment horizontal="left"/>
    </xf>
    <xf numFmtId="0" fontId="80" fillId="0" borderId="26" xfId="0" applyFont="1" applyBorder="1" applyAlignment="1">
      <alignment horizontal="left"/>
    </xf>
    <xf numFmtId="0" fontId="0" fillId="0" borderId="39" xfId="0" applyBorder="1"/>
    <xf numFmtId="0" fontId="0" fillId="0" borderId="16" xfId="0" applyBorder="1"/>
    <xf numFmtId="0" fontId="67" fillId="0" borderId="35" xfId="0" applyFont="1" applyBorder="1"/>
    <xf numFmtId="0" fontId="80" fillId="0" borderId="75" xfId="0" applyFont="1" applyBorder="1" applyAlignment="1">
      <alignment horizontal="left"/>
    </xf>
    <xf numFmtId="0" fontId="109" fillId="0" borderId="30" xfId="0" applyFont="1" applyBorder="1"/>
    <xf numFmtId="0" fontId="2" fillId="0" borderId="66" xfId="0" applyFont="1" applyBorder="1" applyAlignment="1">
      <alignment horizontal="left"/>
    </xf>
    <xf numFmtId="0" fontId="109" fillId="0" borderId="48" xfId="0" applyFont="1" applyBorder="1"/>
    <xf numFmtId="2" fontId="172" fillId="0" borderId="0" xfId="0" applyNumberFormat="1" applyFont="1" applyAlignment="1">
      <alignment horizontal="center"/>
    </xf>
    <xf numFmtId="165" fontId="54" fillId="0" borderId="44" xfId="0" applyNumberFormat="1" applyFont="1" applyBorder="1" applyAlignment="1">
      <alignment horizontal="center"/>
    </xf>
    <xf numFmtId="2" fontId="180" fillId="0" borderId="33" xfId="0" applyNumberFormat="1" applyFont="1" applyBorder="1" applyAlignment="1">
      <alignment horizontal="center"/>
    </xf>
    <xf numFmtId="2" fontId="180" fillId="0" borderId="72" xfId="0" applyNumberFormat="1" applyFont="1" applyBorder="1" applyAlignment="1">
      <alignment horizontal="center"/>
    </xf>
    <xf numFmtId="2" fontId="181" fillId="0" borderId="72" xfId="0" applyNumberFormat="1" applyFont="1" applyBorder="1" applyAlignment="1">
      <alignment horizontal="center"/>
    </xf>
    <xf numFmtId="2" fontId="181" fillId="0" borderId="73" xfId="0" applyNumberFormat="1" applyFont="1" applyBorder="1" applyAlignment="1">
      <alignment horizontal="center"/>
    </xf>
    <xf numFmtId="0" fontId="181" fillId="8" borderId="79" xfId="0" applyFont="1" applyFill="1" applyBorder="1" applyAlignment="1">
      <alignment horizontal="center"/>
    </xf>
    <xf numFmtId="0" fontId="7" fillId="0" borderId="49" xfId="0" applyFont="1" applyBorder="1"/>
    <xf numFmtId="2" fontId="180" fillId="0" borderId="0" xfId="0" applyNumberFormat="1" applyFont="1" applyAlignment="1">
      <alignment horizontal="center"/>
    </xf>
    <xf numFmtId="165" fontId="181" fillId="0" borderId="0" xfId="0" applyNumberFormat="1" applyFont="1" applyAlignment="1">
      <alignment horizontal="center"/>
    </xf>
    <xf numFmtId="0" fontId="181" fillId="0" borderId="0" xfId="0" applyFont="1" applyAlignment="1">
      <alignment horizontal="center"/>
    </xf>
    <xf numFmtId="165" fontId="181" fillId="0" borderId="33" xfId="0" applyNumberFormat="1" applyFont="1" applyBorder="1" applyAlignment="1">
      <alignment horizontal="center"/>
    </xf>
    <xf numFmtId="0" fontId="181" fillId="0" borderId="33" xfId="0" applyFont="1" applyBorder="1" applyAlignment="1">
      <alignment horizontal="center"/>
    </xf>
    <xf numFmtId="2" fontId="180" fillId="0" borderId="41" xfId="0" applyNumberFormat="1" applyFont="1" applyBorder="1" applyAlignment="1">
      <alignment horizontal="center"/>
    </xf>
    <xf numFmtId="2" fontId="181" fillId="0" borderId="41" xfId="0" applyNumberFormat="1" applyFont="1" applyBorder="1" applyAlignment="1">
      <alignment horizontal="center"/>
    </xf>
    <xf numFmtId="0" fontId="181" fillId="8" borderId="23" xfId="0" applyFont="1" applyFill="1" applyBorder="1" applyAlignment="1">
      <alignment horizontal="center"/>
    </xf>
    <xf numFmtId="165" fontId="54" fillId="0" borderId="5" xfId="0" applyNumberFormat="1" applyFont="1" applyBorder="1" applyAlignment="1">
      <alignment horizontal="center"/>
    </xf>
    <xf numFmtId="165" fontId="54" fillId="0" borderId="61" xfId="0" applyNumberFormat="1" applyFont="1" applyBorder="1" applyAlignment="1">
      <alignment horizontal="center"/>
    </xf>
    <xf numFmtId="165" fontId="54" fillId="0" borderId="27" xfId="0" applyNumberFormat="1" applyFont="1" applyBorder="1" applyAlignment="1">
      <alignment horizontal="center"/>
    </xf>
    <xf numFmtId="1" fontId="54" fillId="0" borderId="65" xfId="0" applyNumberFormat="1" applyFont="1" applyBorder="1" applyAlignment="1">
      <alignment horizontal="center"/>
    </xf>
    <xf numFmtId="2" fontId="180" fillId="0" borderId="45" xfId="0" applyNumberFormat="1" applyFont="1" applyBorder="1" applyAlignment="1">
      <alignment horizontal="center"/>
    </xf>
    <xf numFmtId="2" fontId="180" fillId="0" borderId="22" xfId="0" applyNumberFormat="1" applyFont="1" applyBorder="1" applyAlignment="1">
      <alignment horizontal="center"/>
    </xf>
    <xf numFmtId="2" fontId="181" fillId="0" borderId="75" xfId="0" applyNumberFormat="1" applyFont="1" applyBorder="1" applyAlignment="1">
      <alignment horizontal="center"/>
    </xf>
    <xf numFmtId="2" fontId="43" fillId="0" borderId="51" xfId="0" applyNumberFormat="1" applyFont="1" applyBorder="1" applyAlignment="1">
      <alignment horizontal="center"/>
    </xf>
    <xf numFmtId="0" fontId="179" fillId="0" borderId="4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79" fillId="0" borderId="24" xfId="0" applyFont="1" applyBorder="1" applyAlignment="1">
      <alignment horizontal="center"/>
    </xf>
    <xf numFmtId="0" fontId="47" fillId="0" borderId="47" xfId="0" applyFont="1" applyBorder="1" applyAlignment="1">
      <alignment horizontal="center"/>
    </xf>
    <xf numFmtId="0" fontId="148" fillId="0" borderId="52" xfId="0" applyFont="1" applyBorder="1"/>
    <xf numFmtId="0" fontId="152" fillId="0" borderId="59" xfId="0" applyFont="1" applyBorder="1" applyAlignment="1">
      <alignment horizontal="right"/>
    </xf>
    <xf numFmtId="0" fontId="177" fillId="0" borderId="59" xfId="0" applyFont="1" applyBorder="1"/>
    <xf numFmtId="0" fontId="173" fillId="0" borderId="22" xfId="0" applyFont="1" applyBorder="1"/>
    <xf numFmtId="0" fontId="69" fillId="0" borderId="15" xfId="0" applyFont="1" applyBorder="1"/>
    <xf numFmtId="2" fontId="80" fillId="0" borderId="20" xfId="0" applyNumberFormat="1" applyFont="1" applyBorder="1" applyAlignment="1">
      <alignment horizontal="left"/>
    </xf>
    <xf numFmtId="0" fontId="76" fillId="0" borderId="26" xfId="0" applyFont="1" applyBorder="1" applyAlignment="1">
      <alignment horizontal="left"/>
    </xf>
    <xf numFmtId="0" fontId="187" fillId="0" borderId="15" xfId="0" applyFont="1" applyBorder="1" applyAlignment="1">
      <alignment horizontal="left"/>
    </xf>
    <xf numFmtId="0" fontId="188" fillId="0" borderId="28" xfId="0" applyFont="1" applyBorder="1" applyAlignment="1">
      <alignment horizontal="left"/>
    </xf>
    <xf numFmtId="0" fontId="78" fillId="0" borderId="38" xfId="0" applyFont="1" applyBorder="1"/>
    <xf numFmtId="0" fontId="114" fillId="0" borderId="3" xfId="0" applyFont="1" applyBorder="1"/>
    <xf numFmtId="0" fontId="114" fillId="0" borderId="18" xfId="0" applyFont="1" applyBorder="1"/>
    <xf numFmtId="0" fontId="175" fillId="0" borderId="54" xfId="0" applyFont="1" applyBorder="1"/>
    <xf numFmtId="0" fontId="109" fillId="0" borderId="71" xfId="0" applyFont="1" applyBorder="1"/>
    <xf numFmtId="0" fontId="0" fillId="0" borderId="72" xfId="0" applyBorder="1"/>
    <xf numFmtId="0" fontId="0" fillId="0" borderId="73" xfId="0" applyBorder="1"/>
    <xf numFmtId="165" fontId="14" fillId="0" borderId="20" xfId="0" applyNumberFormat="1" applyFont="1" applyBorder="1" applyAlignment="1">
      <alignment horizontal="left"/>
    </xf>
    <xf numFmtId="165" fontId="82" fillId="0" borderId="21" xfId="0" applyNumberFormat="1" applyFont="1" applyBorder="1" applyAlignment="1">
      <alignment horizontal="left"/>
    </xf>
    <xf numFmtId="165" fontId="28" fillId="36" borderId="64" xfId="0" applyNumberFormat="1" applyFont="1" applyFill="1" applyBorder="1" applyAlignment="1">
      <alignment horizontal="center"/>
    </xf>
    <xf numFmtId="0" fontId="153" fillId="0" borderId="61" xfId="0" applyFont="1" applyBorder="1"/>
    <xf numFmtId="166" fontId="76" fillId="9" borderId="62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left"/>
    </xf>
    <xf numFmtId="0" fontId="152" fillId="0" borderId="50" xfId="0" applyFont="1" applyBorder="1" applyAlignment="1">
      <alignment horizontal="left"/>
    </xf>
    <xf numFmtId="0" fontId="33" fillId="0" borderId="36" xfId="0" applyFont="1" applyBorder="1"/>
    <xf numFmtId="0" fontId="22" fillId="0" borderId="74" xfId="0" applyFont="1" applyBorder="1"/>
    <xf numFmtId="0" fontId="2" fillId="0" borderId="67" xfId="0" applyFont="1" applyBorder="1" applyAlignment="1">
      <alignment horizontal="left"/>
    </xf>
    <xf numFmtId="0" fontId="159" fillId="0" borderId="53" xfId="0" applyFont="1" applyBorder="1"/>
    <xf numFmtId="0" fontId="53" fillId="0" borderId="50" xfId="0" applyFont="1" applyBorder="1" applyAlignment="1">
      <alignment horizontal="left"/>
    </xf>
    <xf numFmtId="0" fontId="80" fillId="0" borderId="67" xfId="0" applyFont="1" applyBorder="1" applyAlignment="1">
      <alignment horizontal="left"/>
    </xf>
    <xf numFmtId="166" fontId="2" fillId="0" borderId="72" xfId="0" applyNumberFormat="1" applyFont="1" applyBorder="1" applyAlignment="1">
      <alignment horizontal="left"/>
    </xf>
    <xf numFmtId="0" fontId="33" fillId="0" borderId="34" xfId="0" applyFont="1" applyBorder="1"/>
    <xf numFmtId="0" fontId="5" fillId="0" borderId="80" xfId="0" applyFont="1" applyBorder="1"/>
    <xf numFmtId="0" fontId="46" fillId="0" borderId="15" xfId="0" applyFont="1" applyBorder="1"/>
    <xf numFmtId="0" fontId="46" fillId="0" borderId="28" xfId="0" applyFont="1" applyBorder="1"/>
    <xf numFmtId="0" fontId="155" fillId="0" borderId="17" xfId="0" applyFont="1" applyBorder="1"/>
    <xf numFmtId="0" fontId="187" fillId="0" borderId="3" xfId="0" applyFont="1" applyBorder="1" applyAlignment="1">
      <alignment horizontal="left"/>
    </xf>
    <xf numFmtId="0" fontId="188" fillId="0" borderId="18" xfId="0" applyFont="1" applyBorder="1" applyAlignment="1">
      <alignment horizontal="left"/>
    </xf>
    <xf numFmtId="1" fontId="76" fillId="9" borderId="73" xfId="0" applyNumberFormat="1" applyFont="1" applyFill="1" applyBorder="1" applyAlignment="1">
      <alignment horizontal="center"/>
    </xf>
    <xf numFmtId="1" fontId="22" fillId="0" borderId="56" xfId="0" applyNumberFormat="1" applyFont="1" applyBorder="1" applyAlignment="1">
      <alignment horizontal="left"/>
    </xf>
    <xf numFmtId="2" fontId="2" fillId="0" borderId="49" xfId="0" applyNumberFormat="1" applyFont="1" applyBorder="1" applyAlignment="1">
      <alignment horizontal="center"/>
    </xf>
    <xf numFmtId="0" fontId="61" fillId="0" borderId="41" xfId="0" applyFont="1" applyBorder="1"/>
    <xf numFmtId="0" fontId="152" fillId="0" borderId="48" xfId="0" applyFont="1" applyBorder="1" applyAlignment="1">
      <alignment horizontal="left"/>
    </xf>
    <xf numFmtId="0" fontId="33" fillId="0" borderId="47" xfId="0" applyFont="1" applyBorder="1" applyAlignment="1">
      <alignment horizontal="center"/>
    </xf>
    <xf numFmtId="0" fontId="71" fillId="0" borderId="34" xfId="0" applyFont="1" applyBorder="1"/>
    <xf numFmtId="0" fontId="14" fillId="0" borderId="22" xfId="0" applyFont="1" applyBorder="1"/>
    <xf numFmtId="165" fontId="0" fillId="0" borderId="0" xfId="0" applyNumberFormat="1" applyAlignment="1">
      <alignment horizontal="center"/>
    </xf>
    <xf numFmtId="166" fontId="33" fillId="0" borderId="54" xfId="0" applyNumberFormat="1" applyFont="1" applyBorder="1"/>
    <xf numFmtId="0" fontId="0" fillId="8" borderId="0" xfId="0" applyFill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48" fillId="0" borderId="49" xfId="0" applyFont="1" applyBorder="1"/>
    <xf numFmtId="165" fontId="54" fillId="0" borderId="48" xfId="0" applyNumberFormat="1" applyFont="1" applyBorder="1" applyAlignment="1">
      <alignment horizontal="center"/>
    </xf>
    <xf numFmtId="0" fontId="180" fillId="0" borderId="72" xfId="0" applyFont="1" applyBorder="1" applyAlignment="1">
      <alignment horizontal="center"/>
    </xf>
    <xf numFmtId="0" fontId="180" fillId="0" borderId="33" xfId="0" applyFont="1" applyBorder="1" applyAlignment="1">
      <alignment horizontal="center"/>
    </xf>
    <xf numFmtId="0" fontId="181" fillId="0" borderId="72" xfId="0" applyFont="1" applyBorder="1" applyAlignment="1">
      <alignment horizontal="center"/>
    </xf>
    <xf numFmtId="0" fontId="181" fillId="0" borderId="66" xfId="0" applyFont="1" applyBorder="1" applyAlignment="1">
      <alignment horizontal="center"/>
    </xf>
    <xf numFmtId="0" fontId="181" fillId="0" borderId="45" xfId="0" applyFont="1" applyBorder="1" applyAlignment="1">
      <alignment horizontal="center"/>
    </xf>
    <xf numFmtId="165" fontId="181" fillId="0" borderId="72" xfId="0" applyNumberFormat="1" applyFont="1" applyBorder="1" applyAlignment="1">
      <alignment horizontal="center"/>
    </xf>
    <xf numFmtId="0" fontId="181" fillId="0" borderId="73" xfId="0" applyFont="1" applyBorder="1" applyAlignment="1">
      <alignment horizontal="center"/>
    </xf>
    <xf numFmtId="0" fontId="180" fillId="0" borderId="41" xfId="0" applyFont="1" applyBorder="1" applyAlignment="1">
      <alignment horizontal="center"/>
    </xf>
    <xf numFmtId="0" fontId="180" fillId="0" borderId="0" xfId="0" applyFont="1" applyAlignment="1">
      <alignment horizontal="center"/>
    </xf>
    <xf numFmtId="0" fontId="181" fillId="0" borderId="41" xfId="0" applyFont="1" applyBorder="1" applyAlignment="1">
      <alignment horizontal="center"/>
    </xf>
    <xf numFmtId="0" fontId="181" fillId="0" borderId="40" xfId="0" applyFont="1" applyBorder="1" applyAlignment="1">
      <alignment horizontal="center"/>
    </xf>
    <xf numFmtId="0" fontId="181" fillId="0" borderId="22" xfId="0" applyFont="1" applyBorder="1" applyAlignment="1">
      <alignment horizontal="center"/>
    </xf>
    <xf numFmtId="165" fontId="181" fillId="0" borderId="41" xfId="0" applyNumberFormat="1" applyFont="1" applyBorder="1" applyAlignment="1">
      <alignment horizontal="center"/>
    </xf>
    <xf numFmtId="0" fontId="181" fillId="0" borderId="75" xfId="0" applyFont="1" applyBorder="1" applyAlignment="1">
      <alignment horizontal="center"/>
    </xf>
    <xf numFmtId="0" fontId="180" fillId="0" borderId="27" xfId="0" applyFont="1" applyBorder="1" applyAlignment="1">
      <alignment horizontal="center"/>
    </xf>
    <xf numFmtId="0" fontId="180" fillId="0" borderId="36" xfId="0" applyFont="1" applyBorder="1" applyAlignment="1">
      <alignment horizontal="center"/>
    </xf>
    <xf numFmtId="2" fontId="74" fillId="0" borderId="61" xfId="0" applyNumberFormat="1" applyFont="1" applyBorder="1" applyAlignment="1">
      <alignment horizontal="center"/>
    </xf>
    <xf numFmtId="2" fontId="2" fillId="0" borderId="61" xfId="0" applyNumberFormat="1" applyFont="1" applyBorder="1" applyAlignment="1">
      <alignment horizontal="center"/>
    </xf>
    <xf numFmtId="2" fontId="2" fillId="0" borderId="65" xfId="0" applyNumberFormat="1" applyFont="1" applyBorder="1" applyAlignment="1">
      <alignment horizontal="center"/>
    </xf>
    <xf numFmtId="167" fontId="117" fillId="0" borderId="0" xfId="0" applyNumberFormat="1" applyFont="1" applyAlignment="1">
      <alignment horizontal="center"/>
    </xf>
    <xf numFmtId="0" fontId="7" fillId="0" borderId="66" xfId="0" applyFont="1" applyBorder="1"/>
    <xf numFmtId="0" fontId="7" fillId="0" borderId="52" xfId="0" applyFont="1" applyBorder="1"/>
    <xf numFmtId="0" fontId="0" fillId="0" borderId="1" xfId="0" applyBorder="1" applyAlignment="1">
      <alignment horizontal="center"/>
    </xf>
    <xf numFmtId="0" fontId="181" fillId="0" borderId="46" xfId="0" applyFont="1" applyBorder="1" applyAlignment="1">
      <alignment horizontal="center"/>
    </xf>
    <xf numFmtId="0" fontId="181" fillId="0" borderId="24" xfId="0" applyFont="1" applyBorder="1" applyAlignment="1">
      <alignment horizontal="center"/>
    </xf>
    <xf numFmtId="0" fontId="192" fillId="0" borderId="72" xfId="0" applyFont="1" applyBorder="1"/>
    <xf numFmtId="0" fontId="192" fillId="0" borderId="41" xfId="0" applyFont="1" applyBorder="1"/>
    <xf numFmtId="2" fontId="14" fillId="0" borderId="65" xfId="0" applyNumberFormat="1" applyFont="1" applyBorder="1" applyAlignment="1">
      <alignment horizontal="center"/>
    </xf>
    <xf numFmtId="2" fontId="181" fillId="0" borderId="66" xfId="0" applyNumberFormat="1" applyFont="1" applyBorder="1" applyAlignment="1">
      <alignment horizontal="center"/>
    </xf>
    <xf numFmtId="2" fontId="181" fillId="0" borderId="45" xfId="0" applyNumberFormat="1" applyFont="1" applyBorder="1" applyAlignment="1">
      <alignment horizontal="center"/>
    </xf>
    <xf numFmtId="2" fontId="181" fillId="0" borderId="40" xfId="0" applyNumberFormat="1" applyFont="1" applyBorder="1" applyAlignment="1">
      <alignment horizontal="center"/>
    </xf>
    <xf numFmtId="2" fontId="181" fillId="0" borderId="22" xfId="0" applyNumberFormat="1" applyFont="1" applyBorder="1" applyAlignment="1">
      <alignment horizontal="center"/>
    </xf>
    <xf numFmtId="165" fontId="22" fillId="0" borderId="60" xfId="0" applyNumberFormat="1" applyFont="1" applyBorder="1" applyAlignment="1">
      <alignment horizontal="center"/>
    </xf>
    <xf numFmtId="0" fontId="114" fillId="0" borderId="22" xfId="0" applyFont="1" applyBorder="1"/>
    <xf numFmtId="0" fontId="119" fillId="0" borderId="71" xfId="0" applyFont="1" applyBorder="1" applyAlignment="1">
      <alignment horizontal="right"/>
    </xf>
    <xf numFmtId="0" fontId="66" fillId="0" borderId="3" xfId="0" applyFont="1" applyBorder="1" applyAlignment="1">
      <alignment horizontal="left"/>
    </xf>
    <xf numFmtId="2" fontId="193" fillId="0" borderId="66" xfId="0" applyNumberFormat="1" applyFont="1" applyBorder="1" applyAlignment="1">
      <alignment horizontal="center"/>
    </xf>
    <xf numFmtId="2" fontId="193" fillId="0" borderId="64" xfId="0" applyNumberFormat="1" applyFont="1" applyBorder="1" applyAlignment="1">
      <alignment horizontal="center"/>
    </xf>
    <xf numFmtId="0" fontId="33" fillId="0" borderId="1" xfId="0" applyFont="1" applyBorder="1" applyAlignment="1">
      <alignment horizontal="left"/>
    </xf>
    <xf numFmtId="2" fontId="17" fillId="0" borderId="44" xfId="0" applyNumberFormat="1" applyFont="1" applyBorder="1" applyAlignment="1">
      <alignment horizontal="center"/>
    </xf>
    <xf numFmtId="165" fontId="18" fillId="0" borderId="49" xfId="0" applyNumberFormat="1" applyFont="1" applyBorder="1" applyAlignment="1">
      <alignment horizontal="center"/>
    </xf>
    <xf numFmtId="0" fontId="74" fillId="0" borderId="69" xfId="0" applyFont="1" applyBorder="1"/>
    <xf numFmtId="2" fontId="14" fillId="0" borderId="44" xfId="0" applyNumberFormat="1" applyFont="1" applyBorder="1" applyAlignment="1">
      <alignment horizontal="center"/>
    </xf>
    <xf numFmtId="0" fontId="194" fillId="0" borderId="72" xfId="0" applyFont="1" applyBorder="1" applyAlignment="1">
      <alignment horizontal="left"/>
    </xf>
    <xf numFmtId="2" fontId="193" fillId="0" borderId="52" xfId="0" applyNumberFormat="1" applyFont="1" applyBorder="1" applyAlignment="1">
      <alignment horizontal="center"/>
    </xf>
    <xf numFmtId="0" fontId="14" fillId="0" borderId="49" xfId="0" applyFont="1" applyBorder="1"/>
    <xf numFmtId="0" fontId="152" fillId="0" borderId="43" xfId="0" applyFont="1" applyBorder="1" applyAlignment="1">
      <alignment horizontal="right"/>
    </xf>
    <xf numFmtId="164" fontId="167" fillId="0" borderId="48" xfId="0" applyNumberFormat="1" applyFont="1" applyBorder="1" applyAlignment="1">
      <alignment horizontal="right"/>
    </xf>
    <xf numFmtId="0" fontId="65" fillId="0" borderId="71" xfId="0" applyFont="1" applyBorder="1"/>
    <xf numFmtId="0" fontId="22" fillId="0" borderId="48" xfId="0" applyFont="1" applyBorder="1"/>
    <xf numFmtId="0" fontId="61" fillId="0" borderId="18" xfId="0" applyFont="1" applyBorder="1" applyAlignment="1">
      <alignment horizontal="left"/>
    </xf>
    <xf numFmtId="9" fontId="131" fillId="0" borderId="62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49" fontId="17" fillId="0" borderId="41" xfId="0" applyNumberFormat="1" applyFont="1" applyBorder="1" applyAlignment="1">
      <alignment horizontal="center"/>
    </xf>
    <xf numFmtId="165" fontId="72" fillId="0" borderId="49" xfId="0" applyNumberFormat="1" applyFont="1" applyBorder="1" applyAlignment="1">
      <alignment horizontal="center"/>
    </xf>
    <xf numFmtId="2" fontId="72" fillId="0" borderId="52" xfId="0" applyNumberFormat="1" applyFont="1" applyBorder="1" applyAlignment="1">
      <alignment horizontal="center"/>
    </xf>
    <xf numFmtId="2" fontId="72" fillId="0" borderId="64" xfId="0" applyNumberFormat="1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72" fillId="0" borderId="44" xfId="0" applyFont="1" applyBorder="1" applyAlignment="1">
      <alignment horizontal="center"/>
    </xf>
    <xf numFmtId="0" fontId="152" fillId="0" borderId="23" xfId="0" applyFont="1" applyBorder="1" applyAlignment="1">
      <alignment horizontal="right"/>
    </xf>
    <xf numFmtId="49" fontId="152" fillId="0" borderId="45" xfId="0" applyNumberFormat="1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152" fillId="0" borderId="35" xfId="0" applyFont="1" applyBorder="1" applyAlignment="1">
      <alignment horizontal="left"/>
    </xf>
    <xf numFmtId="0" fontId="33" fillId="0" borderId="44" xfId="0" applyFont="1" applyBorder="1" applyAlignment="1">
      <alignment horizontal="left"/>
    </xf>
    <xf numFmtId="0" fontId="14" fillId="0" borderId="73" xfId="0" applyFont="1" applyBorder="1" applyAlignment="1">
      <alignment horizontal="center"/>
    </xf>
    <xf numFmtId="49" fontId="14" fillId="0" borderId="48" xfId="0" applyNumberFormat="1" applyFont="1" applyBorder="1" applyAlignment="1">
      <alignment horizontal="left"/>
    </xf>
    <xf numFmtId="0" fontId="164" fillId="0" borderId="72" xfId="0" applyFont="1" applyBorder="1"/>
    <xf numFmtId="165" fontId="72" fillId="0" borderId="61" xfId="0" applyNumberFormat="1" applyFont="1" applyBorder="1" applyAlignment="1">
      <alignment horizontal="center"/>
    </xf>
    <xf numFmtId="165" fontId="17" fillId="0" borderId="66" xfId="0" applyNumberFormat="1" applyFont="1" applyBorder="1" applyAlignment="1">
      <alignment horizontal="center"/>
    </xf>
    <xf numFmtId="2" fontId="17" fillId="0" borderId="65" xfId="0" applyNumberFormat="1" applyFont="1" applyBorder="1" applyAlignment="1">
      <alignment horizontal="center"/>
    </xf>
    <xf numFmtId="2" fontId="195" fillId="0" borderId="66" xfId="0" applyNumberFormat="1" applyFont="1" applyBorder="1" applyAlignment="1">
      <alignment horizontal="center"/>
    </xf>
    <xf numFmtId="165" fontId="17" fillId="0" borderId="49" xfId="0" applyNumberFormat="1" applyFont="1" applyBorder="1" applyAlignment="1">
      <alignment horizontal="center"/>
    </xf>
    <xf numFmtId="166" fontId="119" fillId="0" borderId="49" xfId="0" applyNumberFormat="1" applyFont="1" applyBorder="1" applyAlignment="1">
      <alignment horizontal="center"/>
    </xf>
    <xf numFmtId="2" fontId="55" fillId="0" borderId="72" xfId="0" applyNumberFormat="1" applyFont="1" applyBorder="1" applyAlignment="1">
      <alignment horizontal="center"/>
    </xf>
    <xf numFmtId="165" fontId="172" fillId="0" borderId="0" xfId="0" applyNumberFormat="1" applyFont="1" applyAlignment="1">
      <alignment horizontal="left"/>
    </xf>
    <xf numFmtId="0" fontId="55" fillId="0" borderId="54" xfId="0" applyFont="1" applyBorder="1" applyAlignment="1">
      <alignment horizontal="right"/>
    </xf>
    <xf numFmtId="0" fontId="55" fillId="0" borderId="59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left"/>
    </xf>
    <xf numFmtId="0" fontId="16" fillId="0" borderId="0" xfId="0" applyFont="1" applyAlignment="1">
      <alignment horizontal="right"/>
    </xf>
    <xf numFmtId="2" fontId="40" fillId="0" borderId="0" xfId="0" applyNumberFormat="1" applyFont="1" applyAlignment="1">
      <alignment horizontal="left"/>
    </xf>
    <xf numFmtId="0" fontId="156" fillId="0" borderId="0" xfId="0" applyFont="1" applyAlignment="1">
      <alignment horizontal="left"/>
    </xf>
    <xf numFmtId="0" fontId="164" fillId="0" borderId="0" xfId="0" applyFont="1"/>
    <xf numFmtId="0" fontId="127" fillId="0" borderId="0" xfId="0" applyFont="1" applyAlignment="1">
      <alignment horizontal="left"/>
    </xf>
    <xf numFmtId="0" fontId="152" fillId="0" borderId="0" xfId="0" applyFont="1" applyAlignment="1">
      <alignment horizontal="left"/>
    </xf>
    <xf numFmtId="164" fontId="55" fillId="0" borderId="0" xfId="0" applyNumberFormat="1" applyFont="1" applyAlignment="1">
      <alignment horizontal="left"/>
    </xf>
    <xf numFmtId="0" fontId="110" fillId="0" borderId="0" xfId="0" applyFont="1" applyAlignment="1">
      <alignment horizontal="center"/>
    </xf>
    <xf numFmtId="0" fontId="119" fillId="0" borderId="0" xfId="0" applyFont="1" applyAlignment="1">
      <alignment horizontal="right"/>
    </xf>
    <xf numFmtId="1" fontId="106" fillId="0" borderId="0" xfId="0" applyNumberFormat="1" applyFont="1" applyAlignment="1">
      <alignment horizontal="center"/>
    </xf>
    <xf numFmtId="164" fontId="152" fillId="0" borderId="0" xfId="0" applyNumberFormat="1" applyFont="1" applyAlignment="1">
      <alignment horizontal="left"/>
    </xf>
    <xf numFmtId="0" fontId="162" fillId="0" borderId="0" xfId="0" applyFont="1"/>
    <xf numFmtId="170" fontId="14" fillId="0" borderId="0" xfId="0" applyNumberFormat="1" applyFont="1" applyAlignment="1">
      <alignment horizontal="right"/>
    </xf>
    <xf numFmtId="49" fontId="152" fillId="0" borderId="0" xfId="0" applyNumberFormat="1" applyFont="1" applyAlignment="1">
      <alignment horizontal="left"/>
    </xf>
    <xf numFmtId="0" fontId="167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173" fillId="0" borderId="0" xfId="0" applyFont="1"/>
    <xf numFmtId="0" fontId="46" fillId="0" borderId="3" xfId="0" applyFont="1" applyBorder="1" applyAlignment="1">
      <alignment horizontal="left"/>
    </xf>
    <xf numFmtId="165" fontId="22" fillId="0" borderId="72" xfId="0" applyNumberFormat="1" applyFont="1" applyBorder="1" applyAlignment="1">
      <alignment horizontal="left"/>
    </xf>
    <xf numFmtId="166" fontId="110" fillId="0" borderId="0" xfId="0" applyNumberFormat="1" applyFont="1"/>
    <xf numFmtId="2" fontId="110" fillId="0" borderId="0" xfId="0" applyNumberFormat="1" applyFont="1"/>
    <xf numFmtId="167" fontId="112" fillId="0" borderId="0" xfId="0" applyNumberFormat="1" applyFont="1"/>
    <xf numFmtId="165" fontId="182" fillId="0" borderId="0" xfId="0" applyNumberFormat="1" applyFont="1" applyAlignment="1">
      <alignment horizontal="center"/>
    </xf>
    <xf numFmtId="1" fontId="183" fillId="0" borderId="0" xfId="0" applyNumberFormat="1" applyFont="1" applyAlignment="1">
      <alignment horizontal="center"/>
    </xf>
    <xf numFmtId="0" fontId="183" fillId="0" borderId="0" xfId="0" applyFont="1" applyAlignment="1">
      <alignment horizontal="center"/>
    </xf>
    <xf numFmtId="0" fontId="184" fillId="0" borderId="0" xfId="0" applyFont="1"/>
    <xf numFmtId="0" fontId="185" fillId="0" borderId="0" xfId="0" applyFont="1" applyAlignment="1">
      <alignment horizontal="right"/>
    </xf>
    <xf numFmtId="0" fontId="183" fillId="0" borderId="0" xfId="0" applyFont="1"/>
    <xf numFmtId="1" fontId="184" fillId="0" borderId="0" xfId="0" applyNumberFormat="1" applyFont="1" applyAlignment="1">
      <alignment horizontal="center"/>
    </xf>
    <xf numFmtId="2" fontId="186" fillId="0" borderId="0" xfId="0" applyNumberFormat="1" applyFont="1"/>
    <xf numFmtId="2" fontId="118" fillId="0" borderId="0" xfId="0" applyNumberFormat="1" applyFont="1"/>
    <xf numFmtId="166" fontId="61" fillId="0" borderId="0" xfId="0" applyNumberFormat="1" applyFont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8" borderId="43" xfId="0" applyFont="1" applyFill="1" applyBorder="1" applyAlignment="1">
      <alignment horizontal="center"/>
    </xf>
    <xf numFmtId="2" fontId="117" fillId="0" borderId="0" xfId="0" applyNumberFormat="1" applyFont="1" applyAlignment="1">
      <alignment horizontal="center"/>
    </xf>
    <xf numFmtId="166" fontId="117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8" fontId="117" fillId="0" borderId="0" xfId="0" applyNumberFormat="1" applyFont="1" applyAlignment="1">
      <alignment horizontal="center"/>
    </xf>
    <xf numFmtId="0" fontId="189" fillId="0" borderId="0" xfId="0" applyFont="1"/>
    <xf numFmtId="167" fontId="190" fillId="0" borderId="0" xfId="0" applyNumberFormat="1" applyFont="1" applyAlignment="1">
      <alignment horizontal="center"/>
    </xf>
    <xf numFmtId="2" fontId="118" fillId="0" borderId="0" xfId="0" applyNumberFormat="1" applyFont="1" applyAlignment="1">
      <alignment horizontal="center"/>
    </xf>
    <xf numFmtId="2" fontId="107" fillId="0" borderId="0" xfId="0" applyNumberFormat="1" applyFont="1" applyAlignment="1">
      <alignment horizontal="center"/>
    </xf>
    <xf numFmtId="167" fontId="61" fillId="0" borderId="0" xfId="0" applyNumberFormat="1" applyFont="1" applyAlignment="1">
      <alignment horizontal="center"/>
    </xf>
    <xf numFmtId="0" fontId="184" fillId="0" borderId="0" xfId="0" applyFont="1" applyAlignment="1">
      <alignment horizontal="center"/>
    </xf>
    <xf numFmtId="0" fontId="191" fillId="0" borderId="0" xfId="0" applyFont="1" applyAlignment="1">
      <alignment horizontal="right"/>
    </xf>
    <xf numFmtId="1" fontId="189" fillId="0" borderId="0" xfId="0" applyNumberFormat="1" applyFont="1" applyAlignment="1">
      <alignment horizontal="center"/>
    </xf>
    <xf numFmtId="167" fontId="186" fillId="0" borderId="0" xfId="0" applyNumberFormat="1" applyFont="1" applyAlignment="1">
      <alignment horizontal="center"/>
    </xf>
    <xf numFmtId="166" fontId="118" fillId="0" borderId="0" xfId="0" applyNumberFormat="1" applyFont="1" applyAlignment="1">
      <alignment horizontal="center"/>
    </xf>
    <xf numFmtId="167" fontId="118" fillId="0" borderId="0" xfId="0" applyNumberFormat="1" applyFont="1" applyAlignment="1">
      <alignment horizontal="center"/>
    </xf>
    <xf numFmtId="168" fontId="118" fillId="0" borderId="0" xfId="0" applyNumberFormat="1" applyFont="1" applyAlignment="1">
      <alignment horizontal="center"/>
    </xf>
    <xf numFmtId="166" fontId="112" fillId="0" borderId="0" xfId="0" applyNumberFormat="1" applyFont="1"/>
    <xf numFmtId="2" fontId="182" fillId="0" borderId="0" xfId="0" applyNumberFormat="1" applyFont="1" applyAlignment="1">
      <alignment horizontal="center"/>
    </xf>
    <xf numFmtId="166" fontId="183" fillId="0" borderId="0" xfId="0" applyNumberFormat="1" applyFont="1" applyAlignment="1">
      <alignment horizontal="center"/>
    </xf>
    <xf numFmtId="167" fontId="186" fillId="0" borderId="0" xfId="0" applyNumberFormat="1" applyFont="1"/>
    <xf numFmtId="2" fontId="124" fillId="0" borderId="0" xfId="0" applyNumberFormat="1" applyFont="1" applyAlignment="1">
      <alignment horizontal="center"/>
    </xf>
    <xf numFmtId="0" fontId="182" fillId="0" borderId="0" xfId="0" applyFont="1" applyAlignment="1">
      <alignment horizontal="center"/>
    </xf>
    <xf numFmtId="168" fontId="112" fillId="0" borderId="0" xfId="0" applyNumberFormat="1" applyFont="1"/>
    <xf numFmtId="166" fontId="7" fillId="0" borderId="0" xfId="0" applyNumberFormat="1" applyFont="1" applyAlignment="1">
      <alignment horizontal="center"/>
    </xf>
    <xf numFmtId="0" fontId="196" fillId="0" borderId="0" xfId="0" applyFont="1"/>
    <xf numFmtId="0" fontId="6" fillId="0" borderId="0" xfId="0" applyFont="1" applyAlignment="1">
      <alignment horizontal="center"/>
    </xf>
    <xf numFmtId="0" fontId="196" fillId="0" borderId="0" xfId="0" applyFont="1" applyAlignment="1">
      <alignment horizontal="left"/>
    </xf>
    <xf numFmtId="0" fontId="6" fillId="0" borderId="1" xfId="0" applyFont="1" applyBorder="1"/>
    <xf numFmtId="0" fontId="196" fillId="0" borderId="0" xfId="0" applyFont="1" applyAlignment="1">
      <alignment horizontal="center"/>
    </xf>
  </cellXfs>
  <cellStyles count="21">
    <cellStyle name="Accent" xfId="3" xr:uid="{0C43E70F-9F0D-4F93-BAAB-46136EB24386}"/>
    <cellStyle name="Accent 1" xfId="4" xr:uid="{FC2BC36A-D58B-4203-95F4-7FB8F71FE67B}"/>
    <cellStyle name="Accent 2" xfId="5" xr:uid="{4D43DF84-72A9-438C-BA78-78780B6EE3B9}"/>
    <cellStyle name="Accent 3" xfId="6" xr:uid="{103C315C-5FBF-4E80-ABD2-A5F6263B2ACD}"/>
    <cellStyle name="Bad" xfId="7" xr:uid="{4CAC6F40-3EEE-4499-8120-689B836C7B49}"/>
    <cellStyle name="Error" xfId="8" xr:uid="{7D98CB81-09F7-405A-8E32-2ED87D7612E9}"/>
    <cellStyle name="Footnote" xfId="9" xr:uid="{196503BF-8D30-4A07-B30B-B3211895B580}"/>
    <cellStyle name="Good" xfId="10" xr:uid="{130CC589-5BAB-43F9-92D5-CBB4BD1C4C5B}"/>
    <cellStyle name="Heading" xfId="11" xr:uid="{4E72FBE7-4393-4EB5-A823-7587F2FEE185}"/>
    <cellStyle name="Heading 1" xfId="12" xr:uid="{7980D619-0B72-41E5-91E5-29726EFE5A5B}"/>
    <cellStyle name="Heading 2" xfId="13" xr:uid="{1490D73C-1160-43E2-9342-BB4D7CA73B6B}"/>
    <cellStyle name="Hyperlink" xfId="14" xr:uid="{64ACCEB5-0D45-4D51-8828-E5B6DCCDB5B6}"/>
    <cellStyle name="Neutral" xfId="15" xr:uid="{5CD3AA91-85C1-4A52-BE97-13B208B374CF}"/>
    <cellStyle name="Note" xfId="16" xr:uid="{24C17997-0054-4AC3-A96E-E4BB9539220F}"/>
    <cellStyle name="Result" xfId="17" xr:uid="{E73D8741-4F4E-48DE-BA54-C1FEDBFAACB7}"/>
    <cellStyle name="Status" xfId="18" xr:uid="{C7AA4AD7-8115-433B-84C8-1DDEC16370C8}"/>
    <cellStyle name="Text" xfId="19" xr:uid="{DC783EA9-5A57-4B1F-8984-E49CDC1FEF2C}"/>
    <cellStyle name="Warning" xfId="20" xr:uid="{94530501-8326-495B-BCBF-9B73019F203F}"/>
    <cellStyle name="Обычный" xfId="0" builtinId="0"/>
    <cellStyle name="Обычный 2" xfId="2" xr:uid="{4A9660A3-26DF-4802-9B14-12092B2ABA89}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D74E3-E52F-44ED-B6B1-56F138FCAB27}">
  <dimension ref="A1:BH1239"/>
  <sheetViews>
    <sheetView topLeftCell="A91" zoomScaleNormal="100" workbookViewId="0">
      <selection activeCell="AE100" sqref="AE100"/>
    </sheetView>
  </sheetViews>
  <sheetFormatPr defaultRowHeight="15"/>
  <cols>
    <col min="1" max="1" width="0.5703125" customWidth="1"/>
    <col min="2" max="2" width="5.5703125" customWidth="1"/>
    <col min="3" max="3" width="24" customWidth="1"/>
    <col min="4" max="4" width="5.7109375" style="1" customWidth="1"/>
    <col min="5" max="5" width="5.140625" style="1" customWidth="1"/>
    <col min="6" max="6" width="4.85546875" style="1" customWidth="1"/>
    <col min="7" max="7" width="5.5703125" style="1" customWidth="1"/>
    <col min="8" max="8" width="7.140625" style="1" customWidth="1"/>
    <col min="9" max="9" width="4.5703125" style="1" customWidth="1"/>
    <col min="10" max="10" width="4.85546875" style="1" customWidth="1"/>
    <col min="11" max="11" width="5" style="1" customWidth="1"/>
    <col min="12" max="12" width="4.85546875" style="1" customWidth="1"/>
    <col min="13" max="13" width="4.42578125" style="1" customWidth="1"/>
    <col min="14" max="14" width="4.28515625" style="1" customWidth="1"/>
    <col min="15" max="15" width="4.42578125" style="1" customWidth="1"/>
    <col min="16" max="16" width="4.85546875" style="1" customWidth="1"/>
    <col min="17" max="17" width="4" customWidth="1"/>
    <col min="18" max="18" width="3.85546875" customWidth="1"/>
    <col min="19" max="19" width="22.7109375" customWidth="1"/>
    <col min="20" max="20" width="6" customWidth="1"/>
    <col min="21" max="21" width="5.7109375" customWidth="1"/>
    <col min="22" max="22" width="6.5703125" customWidth="1"/>
    <col min="23" max="23" width="7" customWidth="1"/>
    <col min="24" max="24" width="6.42578125" bestFit="1" customWidth="1"/>
    <col min="25" max="25" width="8.42578125" bestFit="1" customWidth="1"/>
    <col min="26" max="26" width="7.28515625" customWidth="1"/>
    <col min="27" max="27" width="7.7109375" customWidth="1"/>
    <col min="28" max="29" width="7.5703125" customWidth="1"/>
    <col min="30" max="30" width="7" customWidth="1"/>
    <col min="31" max="31" width="7.85546875" customWidth="1"/>
    <col min="32" max="32" width="4.85546875" customWidth="1"/>
    <col min="33" max="33" width="5.85546875" customWidth="1"/>
  </cols>
  <sheetData>
    <row r="1" spans="2:46" ht="7.5" customHeight="1">
      <c r="U1" s="2"/>
      <c r="V1" s="2"/>
      <c r="W1" s="2"/>
      <c r="X1" s="3"/>
      <c r="Y1" s="4"/>
      <c r="Z1" s="2"/>
      <c r="AA1" s="5"/>
      <c r="AB1" s="2"/>
      <c r="AC1" s="1"/>
      <c r="AD1" s="1"/>
      <c r="AE1" s="2"/>
      <c r="AF1" s="1"/>
      <c r="AG1" s="1"/>
      <c r="AH1" s="1"/>
      <c r="AI1" s="1"/>
      <c r="AJ1" s="2"/>
      <c r="AK1" s="2"/>
      <c r="AL1" s="2"/>
      <c r="AM1" s="3"/>
      <c r="AN1" s="6"/>
      <c r="AO1" s="2"/>
      <c r="AP1" s="2"/>
      <c r="AQ1" s="2"/>
      <c r="AR1" s="3"/>
      <c r="AS1" s="3"/>
      <c r="AT1" s="1"/>
    </row>
    <row r="2" spans="2:46">
      <c r="U2" s="2"/>
      <c r="V2" s="2"/>
      <c r="W2" s="2"/>
      <c r="X2" s="6"/>
      <c r="Y2" s="4"/>
      <c r="AA2" s="5"/>
      <c r="AB2" s="2"/>
      <c r="AD2" s="2"/>
      <c r="AE2" s="2"/>
      <c r="AF2" s="2"/>
      <c r="AG2" s="6"/>
      <c r="AH2" s="6"/>
      <c r="AI2" s="1"/>
      <c r="AJ2" s="2"/>
      <c r="AK2" s="2"/>
      <c r="AL2" s="2"/>
      <c r="AM2" s="6"/>
      <c r="AN2" s="6"/>
      <c r="AO2" s="2"/>
      <c r="AP2" s="2"/>
      <c r="AQ2" s="2"/>
      <c r="AR2" s="6"/>
      <c r="AS2" s="6"/>
      <c r="AT2" s="1"/>
    </row>
    <row r="3" spans="2:46" ht="12.75" customHeight="1">
      <c r="K3" s="2"/>
      <c r="L3"/>
      <c r="M3"/>
      <c r="N3"/>
      <c r="O3" s="2"/>
      <c r="P3" s="12"/>
      <c r="V3" s="1"/>
      <c r="W3" s="1"/>
      <c r="Z3" s="2"/>
      <c r="AA3" s="2"/>
      <c r="AB3" s="2"/>
      <c r="AD3" s="5"/>
      <c r="AE3" s="1"/>
      <c r="AG3" s="1"/>
      <c r="AH3" s="1"/>
      <c r="AI3" s="1"/>
      <c r="AJ3" s="2"/>
      <c r="AK3" s="2"/>
      <c r="AL3" s="2"/>
      <c r="AM3" s="6"/>
      <c r="AN3" s="2"/>
      <c r="AO3" s="5"/>
      <c r="AP3" s="1"/>
      <c r="AR3" s="1"/>
      <c r="AS3" s="1"/>
      <c r="AT3" s="1"/>
    </row>
    <row r="4" spans="2:46">
      <c r="L4"/>
      <c r="M4"/>
      <c r="N4"/>
      <c r="O4"/>
      <c r="P4" s="12"/>
      <c r="T4" s="1"/>
      <c r="U4" s="1"/>
      <c r="W4" s="1"/>
      <c r="Z4" s="6"/>
      <c r="AB4" s="2"/>
      <c r="AD4" s="5"/>
      <c r="AE4" s="1"/>
      <c r="AG4" s="1"/>
      <c r="AH4" s="1"/>
      <c r="AI4" s="1"/>
      <c r="AJ4" s="2"/>
      <c r="AL4" s="2"/>
      <c r="AM4" s="6"/>
      <c r="AN4" s="2"/>
      <c r="AO4" s="5"/>
      <c r="AP4" s="1"/>
      <c r="AR4" s="1"/>
      <c r="AS4" s="1"/>
      <c r="AT4" s="1"/>
    </row>
    <row r="5" spans="2:46">
      <c r="K5"/>
      <c r="M5"/>
      <c r="O5"/>
      <c r="P5"/>
      <c r="T5" s="83"/>
      <c r="W5" s="1"/>
      <c r="AA5" s="2"/>
      <c r="AC5" s="1"/>
      <c r="AD5" s="2"/>
      <c r="AE5" s="1"/>
      <c r="AF5" s="1"/>
      <c r="AG5" s="1"/>
      <c r="AH5" s="1"/>
      <c r="AI5" s="1"/>
      <c r="AK5" s="1"/>
      <c r="AN5" s="7"/>
      <c r="AO5" s="2"/>
      <c r="AP5" s="1"/>
      <c r="AQ5" s="1"/>
      <c r="AR5" s="1"/>
      <c r="AS5" s="1"/>
      <c r="AT5" s="1"/>
    </row>
    <row r="6" spans="2:46" ht="15.75">
      <c r="F6"/>
      <c r="G6" s="2" t="s">
        <v>154</v>
      </c>
      <c r="J6"/>
      <c r="K6"/>
      <c r="M6"/>
      <c r="O6"/>
      <c r="P6"/>
      <c r="T6" s="83"/>
      <c r="W6" s="1"/>
      <c r="Z6" s="9"/>
      <c r="AA6" s="4"/>
      <c r="AB6" s="8"/>
      <c r="AC6" s="1"/>
      <c r="AD6" s="1"/>
      <c r="AE6" s="1"/>
      <c r="AF6" s="1"/>
      <c r="AG6" s="1"/>
      <c r="AH6" s="1"/>
      <c r="AI6" s="1"/>
      <c r="AK6" s="10"/>
      <c r="AO6" s="4"/>
      <c r="AP6" s="8"/>
      <c r="AQ6" s="8"/>
      <c r="AR6" s="8"/>
      <c r="AS6" s="8"/>
      <c r="AT6" s="1"/>
    </row>
    <row r="7" spans="2:46">
      <c r="F7" s="1" t="s">
        <v>155</v>
      </c>
      <c r="G7"/>
      <c r="J7"/>
      <c r="K7"/>
      <c r="M7"/>
      <c r="O7"/>
      <c r="P7"/>
      <c r="T7" s="83"/>
      <c r="W7" s="1"/>
      <c r="X7" s="792"/>
      <c r="Z7" s="9"/>
      <c r="AA7" s="4"/>
      <c r="AB7" s="8"/>
      <c r="AC7" s="1"/>
      <c r="AD7" s="2"/>
      <c r="AF7" s="2"/>
      <c r="AG7" s="1"/>
      <c r="AK7" s="12"/>
      <c r="AO7" s="2"/>
      <c r="AQ7" s="1"/>
      <c r="AR7" s="2"/>
      <c r="AS7" s="6"/>
      <c r="AT7" s="1"/>
    </row>
    <row r="8" spans="2:46">
      <c r="F8"/>
      <c r="G8"/>
      <c r="H8"/>
      <c r="I8"/>
      <c r="J8"/>
      <c r="K8" s="5"/>
      <c r="M8"/>
      <c r="O8"/>
      <c r="P8"/>
      <c r="T8" s="83"/>
      <c r="V8" s="792"/>
      <c r="W8" s="1"/>
      <c r="Z8" s="9"/>
      <c r="AA8" s="4"/>
      <c r="AB8" s="8"/>
      <c r="AC8" s="2"/>
      <c r="AD8" s="2"/>
      <c r="AE8" s="3"/>
      <c r="AF8" s="6"/>
      <c r="AG8" s="13"/>
      <c r="AK8" s="12"/>
    </row>
    <row r="9" spans="2:46">
      <c r="F9"/>
      <c r="G9"/>
      <c r="I9" s="5"/>
      <c r="K9" s="2"/>
      <c r="L9" s="8"/>
      <c r="M9"/>
      <c r="N9" s="8"/>
      <c r="O9"/>
      <c r="P9"/>
      <c r="T9" s="1"/>
      <c r="U9" s="1"/>
      <c r="V9" s="1"/>
      <c r="W9" s="1"/>
      <c r="X9" s="1"/>
      <c r="Y9" s="1"/>
      <c r="Z9" s="8"/>
      <c r="AA9" s="8"/>
      <c r="AB9" s="8"/>
      <c r="AD9" s="2"/>
      <c r="AE9" s="2"/>
      <c r="AF9" s="2"/>
      <c r="AG9" s="6"/>
      <c r="AK9" s="2"/>
    </row>
    <row r="10" spans="2:46">
      <c r="F10"/>
      <c r="G10"/>
      <c r="H10"/>
      <c r="I10"/>
      <c r="J10"/>
      <c r="K10"/>
      <c r="L10"/>
      <c r="M10"/>
      <c r="O10"/>
      <c r="P10"/>
      <c r="T10" s="1"/>
      <c r="U10" s="1"/>
      <c r="W10" s="1"/>
      <c r="AA10" s="18"/>
      <c r="AC10" s="15"/>
      <c r="AD10" s="5"/>
      <c r="AE10" s="1"/>
      <c r="AG10" s="1"/>
      <c r="AK10" s="2"/>
    </row>
    <row r="11" spans="2:46">
      <c r="I11" s="2"/>
      <c r="J11" s="2"/>
      <c r="K11"/>
      <c r="L11"/>
      <c r="N11"/>
      <c r="O11" s="14"/>
      <c r="S11" s="62"/>
      <c r="T11" s="1"/>
      <c r="U11" s="1"/>
      <c r="V11" s="1"/>
      <c r="AA11" s="19"/>
      <c r="AB11" s="2"/>
      <c r="AC11" s="2"/>
      <c r="AD11" s="5"/>
      <c r="AE11" s="1"/>
      <c r="AG11" s="1"/>
      <c r="AK11" s="2"/>
    </row>
    <row r="12" spans="2:46">
      <c r="F12"/>
      <c r="G12"/>
      <c r="H12"/>
      <c r="I12" s="2"/>
      <c r="J12" s="2"/>
      <c r="K12" s="2"/>
      <c r="L12" s="2"/>
      <c r="M12"/>
      <c r="N12"/>
      <c r="O12"/>
      <c r="P12"/>
      <c r="S12" s="32"/>
      <c r="U12" s="1"/>
      <c r="V12" s="1"/>
      <c r="AB12" s="2"/>
      <c r="AC12" s="2"/>
      <c r="AD12" s="2"/>
      <c r="AE12" s="1"/>
      <c r="AF12" s="1"/>
      <c r="AG12" s="1"/>
    </row>
    <row r="13" spans="2:46">
      <c r="I13"/>
      <c r="J13"/>
      <c r="K13" s="2"/>
      <c r="L13" s="2"/>
      <c r="M13" s="8"/>
      <c r="N13" s="6"/>
      <c r="O13"/>
      <c r="P13"/>
      <c r="S13" s="32"/>
      <c r="T13" s="4"/>
      <c r="U13" s="8"/>
      <c r="Y13" s="2"/>
      <c r="AA13" s="14"/>
      <c r="AB13" s="2"/>
      <c r="AC13" s="2"/>
      <c r="AD13" s="8"/>
      <c r="AE13" s="8"/>
      <c r="AF13" s="8"/>
      <c r="AG13" s="8"/>
      <c r="AK13" s="14"/>
      <c r="AN13" s="21"/>
      <c r="AO13" s="19"/>
      <c r="AP13" s="22"/>
    </row>
    <row r="14" spans="2:46" ht="15.75">
      <c r="F14" s="11"/>
      <c r="G14" s="11"/>
      <c r="H14" s="11"/>
      <c r="I14" t="s">
        <v>172</v>
      </c>
      <c r="K14"/>
      <c r="L14"/>
      <c r="M14"/>
      <c r="N14" s="13"/>
      <c r="O14" s="14"/>
      <c r="P14" s="13"/>
      <c r="Q14" s="13"/>
      <c r="S14" s="32"/>
      <c r="T14" s="4"/>
      <c r="U14" s="8"/>
      <c r="Y14" s="2"/>
      <c r="AA14" s="14"/>
      <c r="AB14" s="2"/>
      <c r="AC14" s="1"/>
      <c r="AD14" s="2"/>
      <c r="AF14" s="1"/>
      <c r="AG14" s="2"/>
      <c r="AH14" s="39"/>
      <c r="AJ14" s="40"/>
      <c r="AK14" s="14"/>
      <c r="AM14" s="21"/>
      <c r="AN14" s="13"/>
      <c r="AO14" s="13"/>
      <c r="AP14" s="22"/>
    </row>
    <row r="15" spans="2:46" ht="18.75" customHeight="1">
      <c r="D15"/>
      <c r="E15"/>
      <c r="F15"/>
      <c r="G15" s="22"/>
      <c r="H15" s="22"/>
      <c r="I15" s="22"/>
      <c r="J15" s="22"/>
      <c r="K15"/>
      <c r="N15" s="22"/>
      <c r="O15" s="22"/>
      <c r="P15" s="22"/>
      <c r="Q15" s="22"/>
      <c r="R15" s="30"/>
      <c r="T15" s="132"/>
      <c r="AA15" s="14"/>
      <c r="AC15" s="1"/>
      <c r="AD15" s="1"/>
      <c r="AE15" s="1"/>
      <c r="AF15" s="1"/>
      <c r="AG15" s="1"/>
      <c r="AH15" s="32"/>
      <c r="AI15" s="4"/>
      <c r="AJ15" s="8"/>
      <c r="AK15" s="14"/>
      <c r="AM15" s="13"/>
      <c r="AN15" s="13"/>
      <c r="AO15" s="13"/>
      <c r="AP15" s="22"/>
    </row>
    <row r="16" spans="2:46" ht="16.5" customHeight="1">
      <c r="B16" s="4"/>
      <c r="C16" s="711"/>
      <c r="D16"/>
      <c r="E16"/>
      <c r="F16"/>
      <c r="G16"/>
      <c r="H16"/>
      <c r="I16"/>
      <c r="J16" s="14"/>
      <c r="K16"/>
      <c r="N16" s="429"/>
      <c r="O16" s="229"/>
      <c r="P16" s="230"/>
      <c r="Q16" s="229"/>
      <c r="R16" s="32"/>
      <c r="S16" s="21"/>
      <c r="T16" s="16"/>
      <c r="U16" s="17"/>
      <c r="V16" s="2"/>
      <c r="W16" s="3"/>
      <c r="X16" s="3"/>
      <c r="Y16" s="6"/>
      <c r="AA16" s="8"/>
      <c r="AC16" s="1"/>
      <c r="AD16" s="1"/>
      <c r="AE16" s="1"/>
      <c r="AF16" s="1"/>
      <c r="AG16" s="1"/>
      <c r="AH16" s="44"/>
      <c r="AI16" s="45"/>
      <c r="AJ16" s="8"/>
      <c r="AK16" s="8"/>
      <c r="AM16" s="13"/>
      <c r="AN16" s="13"/>
      <c r="AO16" s="13"/>
      <c r="AP16" s="22"/>
    </row>
    <row r="17" spans="2:60">
      <c r="B17" s="4"/>
      <c r="C17" s="8"/>
      <c r="D17" s="2"/>
      <c r="E17" s="22"/>
      <c r="F17" s="3"/>
      <c r="G17" s="3"/>
      <c r="H17" s="6"/>
      <c r="I17"/>
      <c r="J17" s="8"/>
      <c r="K17"/>
      <c r="L17" s="2"/>
      <c r="M17"/>
      <c r="N17" s="430"/>
      <c r="O17" s="6"/>
      <c r="P17" s="231"/>
      <c r="Q17" s="6"/>
      <c r="R17" s="32"/>
      <c r="T17" s="132"/>
      <c r="V17" s="2"/>
      <c r="W17" s="6"/>
      <c r="X17" s="6"/>
      <c r="Y17" s="6"/>
      <c r="AA17" s="8"/>
      <c r="AC17" s="2"/>
      <c r="AE17" s="2"/>
      <c r="AF17" s="6"/>
      <c r="AG17" s="6"/>
      <c r="AH17" s="45"/>
      <c r="AI17" s="45"/>
      <c r="AK17" s="8"/>
      <c r="AM17" s="13"/>
      <c r="AN17" s="4"/>
      <c r="AO17" s="4"/>
      <c r="AP17" s="22"/>
    </row>
    <row r="18" spans="2:60">
      <c r="B18" s="4"/>
      <c r="C18" s="711" t="s">
        <v>303</v>
      </c>
      <c r="D18"/>
      <c r="E18"/>
      <c r="F18"/>
      <c r="G18"/>
      <c r="H18"/>
      <c r="I18"/>
      <c r="J18" s="14"/>
      <c r="K18"/>
      <c r="N18" s="429"/>
      <c r="O18" s="229"/>
      <c r="P18" s="230"/>
      <c r="Q18" s="229"/>
      <c r="R18" s="32"/>
      <c r="S18" s="62"/>
      <c r="T18" s="4"/>
      <c r="U18" s="46"/>
      <c r="V18" s="2"/>
      <c r="W18" s="3"/>
      <c r="X18" s="6"/>
      <c r="Y18" s="2"/>
      <c r="AH18" s="45"/>
      <c r="AI18" s="4"/>
      <c r="AJ18" s="8"/>
      <c r="AK18" s="8"/>
      <c r="AM18" s="4"/>
      <c r="AN18" s="13"/>
      <c r="AO18" s="13"/>
      <c r="AP18" s="22"/>
      <c r="AR18" s="9"/>
      <c r="AS18" s="4"/>
      <c r="AT18" s="4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2:60" ht="15.75" customHeight="1">
      <c r="B19" s="4"/>
      <c r="C19" s="8"/>
      <c r="D19" s="2"/>
      <c r="E19" s="22"/>
      <c r="F19" s="3"/>
      <c r="G19" s="3"/>
      <c r="H19" s="6"/>
      <c r="I19"/>
      <c r="J19" s="8"/>
      <c r="K19"/>
      <c r="L19" s="2"/>
      <c r="M19"/>
      <c r="N19" s="430"/>
      <c r="O19" s="6"/>
      <c r="P19" s="231"/>
      <c r="Q19" s="6"/>
      <c r="R19" s="32"/>
      <c r="S19" s="32"/>
      <c r="T19" s="4"/>
      <c r="U19" s="32"/>
      <c r="V19" s="2"/>
      <c r="W19" s="6"/>
      <c r="X19" s="6"/>
      <c r="Y19" s="2"/>
      <c r="AH19" s="45"/>
      <c r="AI19" s="4"/>
      <c r="AJ19" s="8"/>
      <c r="AK19" s="8"/>
      <c r="AM19" s="13"/>
      <c r="AN19" s="13"/>
      <c r="AO19" s="13"/>
      <c r="AP19" s="22"/>
    </row>
    <row r="20" spans="2:60" ht="15.75" customHeight="1">
      <c r="B20" s="4"/>
      <c r="C20" s="32"/>
      <c r="D20" s="2"/>
      <c r="E20" s="2"/>
      <c r="F20" s="6"/>
      <c r="G20"/>
      <c r="H20" s="6"/>
      <c r="I20"/>
      <c r="J20" s="8"/>
      <c r="K20" s="14"/>
      <c r="L20" s="14"/>
      <c r="M20" s="63"/>
      <c r="N20" s="118"/>
      <c r="O20" s="118"/>
      <c r="P20" s="118"/>
      <c r="Q20" s="118"/>
      <c r="R20" s="32"/>
      <c r="S20" s="62"/>
      <c r="T20" s="91"/>
      <c r="U20" s="46"/>
      <c r="V20" s="16"/>
      <c r="W20" s="17"/>
      <c r="X20" s="8"/>
      <c r="AH20" s="45"/>
      <c r="AI20" s="4"/>
      <c r="AJ20" s="8"/>
      <c r="AK20" s="8"/>
      <c r="AM20" s="13"/>
      <c r="AN20" s="13"/>
      <c r="AO20" s="13"/>
      <c r="AP20" s="22"/>
      <c r="AR20" s="9"/>
      <c r="AS20" s="4"/>
      <c r="AT20" s="4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2:60" ht="20.25" customHeight="1">
      <c r="B21" s="4"/>
      <c r="C21" s="5" t="s">
        <v>233</v>
      </c>
      <c r="F21" s="22"/>
      <c r="H21"/>
      <c r="I21" s="13"/>
      <c r="J21" s="13"/>
      <c r="K21" s="22"/>
      <c r="L21" s="22"/>
      <c r="M21" s="22"/>
      <c r="N21"/>
      <c r="O21"/>
      <c r="P21"/>
      <c r="R21" s="21"/>
      <c r="S21" s="32"/>
      <c r="T21" s="4"/>
      <c r="U21" s="8"/>
      <c r="V21" s="2"/>
      <c r="W21" s="3"/>
      <c r="X21" s="3"/>
      <c r="Y21" s="6"/>
      <c r="AB21" s="2"/>
      <c r="AC21" s="2"/>
      <c r="AD21" s="2"/>
      <c r="AE21" s="3"/>
      <c r="AF21" s="3"/>
      <c r="AG21" s="1"/>
      <c r="AI21" s="40"/>
      <c r="AK21" s="8"/>
      <c r="AM21" s="13"/>
      <c r="AN21" s="213"/>
      <c r="AO21" s="13"/>
      <c r="AP21" s="22"/>
    </row>
    <row r="22" spans="2:60" ht="15.75" customHeight="1">
      <c r="B22" s="4"/>
      <c r="C22" s="711" t="s">
        <v>769</v>
      </c>
      <c r="D22"/>
      <c r="E22" s="32"/>
      <c r="F22"/>
      <c r="G22" s="22"/>
      <c r="H22" s="22"/>
      <c r="I22" s="22"/>
      <c r="J22" s="22"/>
      <c r="N22"/>
      <c r="O22" s="149"/>
      <c r="Q22" s="1"/>
      <c r="R22" s="32"/>
      <c r="S22" s="32"/>
      <c r="T22" s="4"/>
      <c r="U22" s="8"/>
      <c r="X22" s="6"/>
      <c r="Y22" s="6"/>
      <c r="AB22" s="2"/>
      <c r="AC22" s="2"/>
      <c r="AD22" s="2"/>
      <c r="AE22" s="6"/>
      <c r="AF22" s="6"/>
      <c r="AG22" s="1"/>
      <c r="AH22" s="39"/>
      <c r="AK22" s="8"/>
      <c r="AM22" s="213"/>
      <c r="AN22" s="13"/>
      <c r="AO22" s="13"/>
      <c r="AP22" s="22"/>
    </row>
    <row r="23" spans="2:60" ht="13.5" customHeight="1">
      <c r="C23" s="7" t="s">
        <v>301</v>
      </c>
      <c r="D23" s="8"/>
      <c r="E23" s="2"/>
      <c r="F23" s="3"/>
      <c r="G23" s="3"/>
      <c r="H23" s="81"/>
      <c r="J23" s="9"/>
      <c r="K23" s="5"/>
      <c r="M23"/>
      <c r="N23" s="21"/>
      <c r="O23" s="16"/>
      <c r="P23" s="17"/>
      <c r="Q23" s="1"/>
      <c r="R23" s="32"/>
      <c r="S23" s="32"/>
      <c r="T23" s="4"/>
      <c r="U23" s="8"/>
      <c r="X23" s="6"/>
      <c r="Y23" s="2"/>
      <c r="AB23" s="5"/>
      <c r="AC23" s="1"/>
      <c r="AE23" s="1"/>
      <c r="AF23" s="1"/>
      <c r="AG23" s="1"/>
      <c r="AH23" s="30"/>
      <c r="AI23" s="4"/>
      <c r="AJ23" s="8"/>
      <c r="AK23" s="14"/>
      <c r="AM23" s="13"/>
      <c r="AN23" s="13"/>
      <c r="AO23" s="13"/>
      <c r="AP23" s="22"/>
    </row>
    <row r="24" spans="2:60" ht="13.5" customHeight="1">
      <c r="B24" s="169"/>
      <c r="C24" s="4"/>
      <c r="E24"/>
      <c r="F24"/>
      <c r="G24" s="6"/>
      <c r="H24" s="6"/>
      <c r="I24"/>
      <c r="J24" s="9"/>
      <c r="K24"/>
      <c r="L24"/>
      <c r="M24"/>
      <c r="N24" s="62"/>
      <c r="O24" s="4"/>
      <c r="P24" s="46"/>
      <c r="Q24" s="1"/>
      <c r="T24" s="132"/>
      <c r="AE24" s="1"/>
      <c r="AF24" s="1"/>
      <c r="AG24" s="1"/>
      <c r="AH24" s="32"/>
      <c r="AI24" s="4"/>
      <c r="AJ24" s="8"/>
      <c r="AK24" s="14"/>
      <c r="AM24" s="213"/>
      <c r="AN24" s="13"/>
      <c r="AO24" s="13"/>
      <c r="AP24" s="22"/>
    </row>
    <row r="25" spans="2:60" ht="12.75" customHeight="1">
      <c r="B25" s="45"/>
      <c r="C25" s="328" t="s">
        <v>302</v>
      </c>
      <c r="K25"/>
      <c r="L25"/>
      <c r="N25" s="32"/>
      <c r="O25" s="4"/>
      <c r="P25" s="32"/>
      <c r="Q25" s="1"/>
      <c r="S25" s="45"/>
      <c r="T25" s="4"/>
      <c r="U25" s="8"/>
      <c r="AD25" s="1"/>
      <c r="AE25" s="1"/>
      <c r="AF25" s="1"/>
      <c r="AG25" s="1"/>
      <c r="AH25" s="32"/>
      <c r="AI25" s="4"/>
      <c r="AJ25" s="8"/>
      <c r="AK25" s="8"/>
      <c r="AM25" s="13"/>
      <c r="AN25" s="13"/>
      <c r="AO25" s="13"/>
      <c r="AP25" s="22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2:60" ht="13.5" customHeight="1">
      <c r="B26" s="54"/>
      <c r="K26"/>
      <c r="L26"/>
      <c r="M26"/>
      <c r="N26"/>
      <c r="O26"/>
      <c r="P26"/>
      <c r="Q26" s="506"/>
      <c r="S26" s="54"/>
      <c r="T26" s="164"/>
      <c r="U26" s="46"/>
      <c r="AE26" s="1"/>
      <c r="AH26" s="32"/>
      <c r="AI26" s="4"/>
      <c r="AJ26" s="46"/>
      <c r="AK26" s="8"/>
      <c r="AM26" s="13"/>
      <c r="AN26" s="13"/>
      <c r="AO26" s="13"/>
      <c r="AP26" s="22"/>
    </row>
    <row r="27" spans="2:60" ht="15.75" customHeight="1">
      <c r="C27" s="19" t="s">
        <v>174</v>
      </c>
      <c r="E27"/>
      <c r="G27" s="6"/>
      <c r="H27" s="2"/>
      <c r="I27"/>
      <c r="J27" s="9"/>
      <c r="K27" s="44"/>
      <c r="L27" s="44"/>
      <c r="M27" s="44"/>
      <c r="O27" s="4"/>
      <c r="P27" s="8"/>
      <c r="Q27" s="8"/>
      <c r="S27" s="33"/>
      <c r="T27" s="4"/>
      <c r="U27" s="8"/>
      <c r="Y27" s="32"/>
      <c r="Z27" s="8"/>
      <c r="AA27" s="9"/>
      <c r="AB27" s="44"/>
      <c r="AC27" s="44"/>
      <c r="AD27" s="44"/>
      <c r="AE27" s="86"/>
      <c r="AF27" s="44"/>
      <c r="AG27" s="44"/>
      <c r="AH27" s="44"/>
      <c r="AI27" s="44"/>
      <c r="AJ27" s="44"/>
      <c r="AK27" s="44"/>
      <c r="AL27" s="44"/>
      <c r="AM27" s="44"/>
      <c r="AN27" s="8"/>
      <c r="AO27" s="8"/>
      <c r="AP27" s="22"/>
      <c r="AQ27" s="14"/>
      <c r="AR27" s="14"/>
      <c r="AS27" s="9"/>
      <c r="AT27" s="4"/>
      <c r="AU27" s="4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36"/>
    </row>
    <row r="28" spans="2:60" ht="17.25" customHeight="1">
      <c r="B28" s="32"/>
      <c r="C28" s="46"/>
      <c r="D28" s="46"/>
      <c r="E28" s="9"/>
      <c r="F28" s="9"/>
      <c r="G28" s="9"/>
      <c r="H28" s="32"/>
      <c r="I28" s="4"/>
      <c r="J28" s="9"/>
      <c r="K28" s="44"/>
      <c r="L28" s="44"/>
      <c r="M28" s="167"/>
      <c r="N28" s="32"/>
      <c r="O28" s="4"/>
      <c r="P28" s="8"/>
      <c r="Q28" s="9"/>
      <c r="S28" s="32"/>
      <c r="T28" s="4"/>
      <c r="U28" s="8"/>
      <c r="Y28" s="32"/>
      <c r="Z28" s="4"/>
      <c r="AA28" s="9"/>
      <c r="AB28" s="44"/>
      <c r="AC28" s="44"/>
      <c r="AD28" s="167"/>
      <c r="AE28" s="86"/>
      <c r="AF28" s="44"/>
      <c r="AG28" s="118"/>
      <c r="AH28" s="118"/>
      <c r="AI28" s="118"/>
      <c r="AJ28" s="118"/>
      <c r="AK28" s="118"/>
      <c r="AL28" s="118"/>
      <c r="AM28" s="118"/>
      <c r="AN28" s="8"/>
      <c r="AO28" s="8"/>
      <c r="AP28" s="22"/>
    </row>
    <row r="29" spans="2:60" ht="13.5" customHeight="1">
      <c r="B29" s="33"/>
      <c r="C29" s="46"/>
      <c r="D29"/>
      <c r="E29"/>
      <c r="F29"/>
      <c r="G29"/>
      <c r="H29" s="33"/>
      <c r="I29" s="4"/>
      <c r="J29" s="9"/>
      <c r="K29" s="44"/>
      <c r="L29" s="44"/>
      <c r="M29" s="44"/>
      <c r="N29" s="32"/>
      <c r="O29" s="4"/>
      <c r="P29" s="8"/>
      <c r="Q29" s="8"/>
      <c r="R29" s="45"/>
      <c r="S29" s="32"/>
      <c r="T29" s="4"/>
      <c r="U29" s="8"/>
      <c r="Y29" s="32"/>
      <c r="Z29" s="4"/>
      <c r="AA29" s="9"/>
      <c r="AB29" s="44"/>
      <c r="AC29" s="44"/>
      <c r="AD29" s="44"/>
      <c r="AE29" s="86"/>
      <c r="AF29" s="44"/>
      <c r="AG29" s="44"/>
      <c r="AH29" s="44"/>
      <c r="AI29" s="167"/>
      <c r="AJ29" s="44"/>
      <c r="AK29" s="117"/>
      <c r="AL29" s="44"/>
      <c r="AM29" s="44"/>
      <c r="AN29" s="8"/>
      <c r="AO29" s="8"/>
      <c r="AP29" s="22"/>
    </row>
    <row r="30" spans="2:60" ht="15.75" customHeight="1">
      <c r="C30" s="81" t="s">
        <v>770</v>
      </c>
      <c r="E30"/>
      <c r="H30"/>
      <c r="K30" s="44"/>
      <c r="L30" s="5" t="s">
        <v>430</v>
      </c>
      <c r="N30" s="33"/>
      <c r="O30" s="4"/>
      <c r="P30" s="8"/>
      <c r="Q30" s="8"/>
      <c r="R30" s="45"/>
      <c r="T30" s="132"/>
      <c r="V30" s="9"/>
      <c r="W30" s="9"/>
      <c r="X30" s="9"/>
      <c r="Y30" s="32"/>
      <c r="Z30" s="4"/>
      <c r="AA30" s="9"/>
      <c r="AB30" s="44"/>
      <c r="AC30" s="44"/>
      <c r="AD30" s="44"/>
      <c r="AE30" s="86"/>
      <c r="AF30" s="526"/>
      <c r="AG30" s="44"/>
      <c r="AH30" s="44"/>
      <c r="AI30" s="167"/>
      <c r="AJ30" s="168"/>
      <c r="AK30" s="117"/>
      <c r="AL30" s="44"/>
      <c r="AM30" s="44"/>
      <c r="AN30" s="8"/>
      <c r="AO30" s="8"/>
      <c r="AP30" s="9"/>
    </row>
    <row r="31" spans="2:60" ht="15" customHeight="1">
      <c r="C31" s="4"/>
      <c r="D31" s="8"/>
      <c r="E31"/>
      <c r="F31"/>
      <c r="G31"/>
      <c r="H31"/>
      <c r="I31"/>
      <c r="J31"/>
      <c r="K31" s="44"/>
      <c r="L31" s="117"/>
      <c r="M31" s="44"/>
      <c r="N31" s="39"/>
      <c r="O31"/>
      <c r="P31" s="40"/>
      <c r="Q31" s="8"/>
      <c r="R31" s="45"/>
      <c r="S31" s="32"/>
      <c r="T31" s="4"/>
      <c r="U31" s="65"/>
      <c r="Y31" s="33"/>
      <c r="Z31" s="4"/>
      <c r="AA31" s="9"/>
      <c r="AB31" s="44"/>
      <c r="AC31" s="117"/>
      <c r="AD31" s="44"/>
      <c r="AE31" s="86"/>
      <c r="AF31" s="44"/>
      <c r="AG31" s="44"/>
      <c r="AH31" s="44"/>
      <c r="AI31" s="167"/>
      <c r="AJ31" s="168"/>
      <c r="AK31" s="44"/>
      <c r="AL31" s="168"/>
      <c r="AM31" s="44"/>
      <c r="AN31" s="8"/>
      <c r="AO31" s="8"/>
      <c r="AP31" s="527"/>
    </row>
    <row r="32" spans="2:60" ht="13.5" customHeight="1">
      <c r="C32" s="40"/>
      <c r="D32"/>
      <c r="E32"/>
      <c r="F32"/>
      <c r="G32"/>
      <c r="H32"/>
      <c r="I32"/>
      <c r="J32" s="8"/>
      <c r="K32" s="41"/>
      <c r="L32" s="4"/>
      <c r="M32" s="8"/>
      <c r="N32" s="32"/>
      <c r="O32" s="4"/>
      <c r="P32" s="8"/>
      <c r="Q32" s="506"/>
      <c r="R32" s="45"/>
      <c r="S32" s="54"/>
      <c r="T32" s="164"/>
      <c r="U32" s="65"/>
      <c r="AE32" s="8"/>
      <c r="AJ32" s="8"/>
      <c r="AK32" s="8"/>
      <c r="AL32" s="8"/>
      <c r="AM32" s="8"/>
      <c r="AN32" s="8"/>
      <c r="AO32" s="8"/>
      <c r="AP32" s="527"/>
    </row>
    <row r="33" spans="2:42" ht="14.25" customHeight="1">
      <c r="C33" s="233" t="s">
        <v>851</v>
      </c>
      <c r="D33"/>
      <c r="E33"/>
      <c r="F33" s="20"/>
      <c r="G33" s="232"/>
      <c r="H33"/>
      <c r="I33" s="20"/>
      <c r="J33" s="20"/>
      <c r="K33"/>
      <c r="L33" s="43"/>
      <c r="M33"/>
      <c r="N33" s="431"/>
      <c r="O33" s="4"/>
      <c r="P33" s="8"/>
      <c r="Q33" s="506"/>
      <c r="R33" s="32"/>
      <c r="S33" s="33"/>
      <c r="T33" s="4"/>
      <c r="U33" s="9"/>
      <c r="AE33" s="8"/>
      <c r="AJ33" s="8"/>
      <c r="AK33" s="8"/>
      <c r="AL33" s="8"/>
      <c r="AM33" s="8"/>
      <c r="AN33" s="8"/>
      <c r="AO33" s="8"/>
      <c r="AP33" s="22"/>
    </row>
    <row r="34" spans="2:42" ht="12.75" customHeight="1">
      <c r="C34" s="1"/>
      <c r="E34"/>
      <c r="G34"/>
      <c r="H34"/>
      <c r="I34"/>
      <c r="J34"/>
      <c r="K34"/>
      <c r="L34"/>
      <c r="M34"/>
      <c r="N34" s="431"/>
      <c r="O34" s="4"/>
      <c r="P34" s="8"/>
      <c r="Q34" s="8"/>
      <c r="R34" s="32"/>
      <c r="T34" s="40"/>
      <c r="AA34" s="8"/>
      <c r="AB34" s="41"/>
      <c r="AC34" s="4"/>
      <c r="AD34" s="8"/>
      <c r="AE34" s="506"/>
      <c r="AJ34" s="8"/>
      <c r="AK34" s="8"/>
      <c r="AL34" s="8"/>
      <c r="AM34" s="8"/>
      <c r="AN34" s="214"/>
      <c r="AO34" s="8"/>
      <c r="AP34" s="22"/>
    </row>
    <row r="35" spans="2:42" ht="16.5" customHeight="1">
      <c r="B35" s="48"/>
      <c r="C35" s="48"/>
      <c r="D35" s="48"/>
      <c r="E35" s="238"/>
      <c r="F35" s="48"/>
      <c r="G35" s="48"/>
      <c r="H35" s="48"/>
      <c r="I35" s="48"/>
      <c r="J35" s="48"/>
      <c r="K35" s="48"/>
      <c r="L35" s="48"/>
      <c r="M35" s="48"/>
      <c r="N35" s="45"/>
      <c r="O35" s="4"/>
      <c r="P35" s="8"/>
      <c r="Q35" s="8"/>
      <c r="W35" s="20"/>
      <c r="X35" s="232"/>
      <c r="Z35" s="20"/>
      <c r="AA35" s="20"/>
      <c r="AC35" s="43"/>
      <c r="AF35" s="9"/>
      <c r="AM35" s="8"/>
      <c r="AN35" s="8"/>
      <c r="AO35" s="8"/>
      <c r="AP35" s="22"/>
    </row>
    <row r="36" spans="2:42" ht="15" customHeight="1">
      <c r="B36" s="44"/>
      <c r="C36" s="44"/>
      <c r="D36" s="117"/>
      <c r="E36" s="86"/>
      <c r="F36" s="44"/>
      <c r="G36" s="118"/>
      <c r="H36" s="118"/>
      <c r="I36" s="118"/>
      <c r="J36" s="118"/>
      <c r="K36" s="118"/>
      <c r="L36" s="118"/>
      <c r="M36" s="118"/>
      <c r="N36" s="45"/>
      <c r="O36" s="4"/>
      <c r="P36" s="8"/>
      <c r="Q36" s="8"/>
      <c r="AH36" s="39"/>
      <c r="AJ36" s="40"/>
      <c r="AM36" s="8"/>
      <c r="AN36" s="8"/>
      <c r="AO36" s="8"/>
      <c r="AP36" s="22"/>
    </row>
    <row r="37" spans="2:42" ht="16.5" customHeight="1">
      <c r="B37" s="239"/>
      <c r="C37" s="239"/>
      <c r="D37" s="239"/>
      <c r="E37" s="240"/>
      <c r="F37" s="239"/>
      <c r="G37" s="239"/>
      <c r="H37" s="241"/>
      <c r="I37" s="239"/>
      <c r="J37" s="241"/>
      <c r="K37" s="241"/>
      <c r="L37" s="239"/>
      <c r="M37" s="239"/>
      <c r="N37" s="39"/>
      <c r="O37"/>
      <c r="P37"/>
      <c r="Q37" s="8"/>
      <c r="V37" s="20"/>
      <c r="W37" s="20"/>
      <c r="Y37" s="20"/>
      <c r="Z37" s="20"/>
      <c r="AB37" s="4"/>
      <c r="AI37" s="132"/>
      <c r="AM37" s="8"/>
      <c r="AN37" s="8"/>
      <c r="AO37" s="8"/>
      <c r="AP37" s="22"/>
    </row>
    <row r="38" spans="2:42" ht="13.5" customHeight="1">
      <c r="D38"/>
      <c r="E38"/>
      <c r="F38"/>
      <c r="G38"/>
      <c r="H38"/>
      <c r="I38"/>
      <c r="J38"/>
      <c r="K38"/>
      <c r="L38"/>
      <c r="M38"/>
      <c r="N38" s="62"/>
      <c r="O38" s="4"/>
      <c r="P38" s="91"/>
      <c r="Q38" s="8"/>
      <c r="S38" s="234"/>
      <c r="T38" s="235"/>
      <c r="U38" s="236"/>
      <c r="V38" s="237"/>
      <c r="W38" s="42"/>
      <c r="X38" s="42"/>
      <c r="Y38" s="42"/>
      <c r="Z38" s="42"/>
      <c r="AA38" s="42"/>
      <c r="AB38" s="42"/>
      <c r="AC38" s="234"/>
      <c r="AD38" s="234"/>
      <c r="AE38" s="494"/>
      <c r="AH38" s="32"/>
      <c r="AI38" s="4"/>
      <c r="AJ38" s="8"/>
      <c r="AM38" s="504"/>
      <c r="AN38" s="504"/>
      <c r="AO38" s="504"/>
      <c r="AP38" s="22"/>
    </row>
    <row r="39" spans="2:42" ht="17.25" customHeight="1">
      <c r="D39"/>
      <c r="E39"/>
      <c r="F39"/>
      <c r="G39"/>
      <c r="H39"/>
      <c r="I39"/>
      <c r="J39"/>
      <c r="K39" s="43"/>
      <c r="L39"/>
      <c r="M39" s="43"/>
      <c r="N39" s="30"/>
      <c r="O39" s="4"/>
      <c r="P39" s="8"/>
      <c r="S39" s="48"/>
      <c r="T39" s="48"/>
      <c r="U39" s="48"/>
      <c r="V39" s="238"/>
      <c r="W39" s="48"/>
      <c r="X39" s="48"/>
      <c r="Y39" s="48"/>
      <c r="Z39" s="48"/>
      <c r="AA39" s="48"/>
      <c r="AB39" s="48"/>
      <c r="AC39" s="48"/>
      <c r="AD39" s="48"/>
      <c r="AE39" s="48"/>
      <c r="AF39" s="8"/>
      <c r="AH39" s="169"/>
      <c r="AI39" s="4"/>
      <c r="AJ39" s="8"/>
      <c r="AM39" s="13"/>
      <c r="AN39" s="13"/>
      <c r="AO39" s="13"/>
      <c r="AP39" s="22"/>
    </row>
    <row r="40" spans="2:42" ht="13.5" customHeight="1">
      <c r="D40"/>
      <c r="E40" s="111"/>
      <c r="F40"/>
      <c r="G40"/>
      <c r="H40"/>
      <c r="I40"/>
      <c r="J40"/>
      <c r="K40"/>
      <c r="L40"/>
      <c r="M40" s="43"/>
      <c r="N40" s="32"/>
      <c r="O40" s="4"/>
      <c r="P40" s="8"/>
      <c r="S40" s="44"/>
      <c r="T40" s="117"/>
      <c r="U40" s="44"/>
      <c r="V40" s="86"/>
      <c r="W40" s="44"/>
      <c r="X40" s="44"/>
      <c r="Y40" s="44"/>
      <c r="Z40" s="44"/>
      <c r="AA40" s="44"/>
      <c r="AB40" s="44"/>
      <c r="AC40" s="168"/>
      <c r="AD40" s="44"/>
      <c r="AE40" s="279"/>
      <c r="AH40" s="45"/>
      <c r="AI40" s="4"/>
      <c r="AJ40" s="91"/>
      <c r="AM40" s="213"/>
      <c r="AN40" s="4"/>
      <c r="AO40" s="4"/>
      <c r="AP40" s="9"/>
    </row>
    <row r="41" spans="2:42" ht="15" customHeight="1">
      <c r="B41" s="39"/>
      <c r="D41"/>
      <c r="E41"/>
      <c r="F41"/>
      <c r="G41"/>
      <c r="H41"/>
      <c r="I41"/>
      <c r="J41"/>
      <c r="K41"/>
      <c r="L41"/>
      <c r="M41"/>
      <c r="N41" s="32"/>
      <c r="O41" s="4"/>
      <c r="P41" s="8"/>
      <c r="S41" s="239"/>
      <c r="T41" s="239"/>
      <c r="U41" s="239"/>
      <c r="V41" s="240"/>
      <c r="W41" s="239"/>
      <c r="X41" s="239"/>
      <c r="Y41" s="241"/>
      <c r="Z41" s="239"/>
      <c r="AA41" s="241"/>
      <c r="AB41" s="241"/>
      <c r="AC41" s="239"/>
      <c r="AD41" s="239"/>
      <c r="AE41" s="239"/>
      <c r="AH41" s="32"/>
      <c r="AI41" s="4"/>
      <c r="AJ41" s="8"/>
      <c r="AM41" s="13"/>
      <c r="AN41" s="13"/>
      <c r="AO41" s="13"/>
      <c r="AP41" s="22"/>
    </row>
    <row r="42" spans="2:42" ht="12" customHeight="1">
      <c r="D42" s="91"/>
      <c r="E42"/>
      <c r="F42"/>
      <c r="G42"/>
      <c r="H42"/>
      <c r="I42"/>
      <c r="J42"/>
      <c r="K42"/>
      <c r="L42"/>
      <c r="M42"/>
      <c r="N42" s="32"/>
      <c r="O42" s="4"/>
      <c r="P42" s="46"/>
      <c r="AH42" s="45"/>
      <c r="AI42" s="4"/>
      <c r="AJ42" s="8"/>
      <c r="AM42" s="13"/>
      <c r="AN42" s="13"/>
      <c r="AO42" s="13"/>
      <c r="AP42" s="22"/>
    </row>
    <row r="43" spans="2:42" ht="12" customHeight="1">
      <c r="B43" s="30"/>
      <c r="C43" s="4"/>
      <c r="D43" s="8"/>
      <c r="E43"/>
      <c r="F43"/>
      <c r="G43" s="8"/>
      <c r="H43" s="8"/>
      <c r="I43" s="8"/>
      <c r="J43" s="8"/>
      <c r="K43" s="8"/>
      <c r="L43" s="8"/>
      <c r="M43" s="8"/>
      <c r="N43" s="32"/>
      <c r="O43" s="4"/>
      <c r="P43" s="8"/>
      <c r="AB43" s="43"/>
      <c r="AD43" s="43"/>
      <c r="AH43" s="45"/>
      <c r="AI43" s="4"/>
      <c r="AJ43" s="8"/>
      <c r="AM43" s="4"/>
      <c r="AN43" s="13"/>
      <c r="AO43" s="13"/>
      <c r="AP43" s="22"/>
    </row>
    <row r="44" spans="2:42" ht="15" customHeight="1">
      <c r="B44" s="32"/>
      <c r="C44" s="4"/>
      <c r="D44" s="8"/>
      <c r="E44"/>
      <c r="F44"/>
      <c r="G44" s="8"/>
      <c r="H44" s="8"/>
      <c r="I44" s="8"/>
      <c r="J44" s="8"/>
      <c r="K44"/>
      <c r="L44"/>
      <c r="M44"/>
      <c r="N44" s="33"/>
      <c r="O44" s="4"/>
      <c r="P44" s="8"/>
      <c r="V44" s="111"/>
      <c r="AD44" s="43"/>
      <c r="AI44" s="40"/>
      <c r="AM44" s="13"/>
      <c r="AN44" s="21"/>
      <c r="AO44" s="13"/>
      <c r="AP44" s="22"/>
    </row>
    <row r="45" spans="2:42" ht="16.5" customHeight="1">
      <c r="B45" s="32"/>
      <c r="K45" s="8"/>
      <c r="L45" s="8"/>
      <c r="M45"/>
      <c r="N45"/>
      <c r="O45"/>
      <c r="P45" s="40"/>
      <c r="R45" s="32"/>
      <c r="S45" s="39"/>
      <c r="AI45" s="40"/>
      <c r="AM45" s="13"/>
      <c r="AN45" s="13"/>
      <c r="AO45" s="13"/>
      <c r="AP45" s="22"/>
    </row>
    <row r="46" spans="2:42" ht="16.5" customHeight="1">
      <c r="R46" s="39"/>
      <c r="S46" s="32"/>
      <c r="T46" s="4"/>
      <c r="U46" s="8"/>
      <c r="AM46" s="13"/>
      <c r="AN46" s="13"/>
      <c r="AO46" s="13"/>
      <c r="AP46" s="22"/>
    </row>
    <row r="47" spans="2:42" ht="15.75" customHeight="1">
      <c r="R47" s="39"/>
      <c r="S47" s="32"/>
      <c r="T47" s="4"/>
      <c r="U47" s="8"/>
      <c r="X47" s="8"/>
      <c r="Y47" s="8"/>
      <c r="Z47" s="8"/>
      <c r="AA47" s="8"/>
      <c r="AB47" s="8"/>
      <c r="AC47" s="8"/>
      <c r="AD47" s="8"/>
      <c r="AE47" s="8"/>
      <c r="AH47" s="45"/>
      <c r="AI47" s="4"/>
      <c r="AJ47" s="8"/>
      <c r="AM47" s="13"/>
      <c r="AN47" s="4"/>
      <c r="AO47" s="4"/>
      <c r="AP47" s="8"/>
    </row>
    <row r="48" spans="2:42" ht="12.75" customHeight="1">
      <c r="R48" s="30"/>
      <c r="S48" s="45"/>
      <c r="T48" s="4"/>
      <c r="U48" s="159"/>
      <c r="X48" s="8"/>
      <c r="Y48" s="8"/>
      <c r="Z48" s="8"/>
      <c r="AA48" s="8"/>
      <c r="AH48" s="32"/>
      <c r="AI48" s="4"/>
      <c r="AJ48" s="8"/>
      <c r="AM48" s="13"/>
      <c r="AN48" s="4"/>
      <c r="AO48" s="4"/>
      <c r="AP48" s="46"/>
    </row>
    <row r="49" spans="1:56" ht="15" customHeight="1">
      <c r="R49" s="32"/>
      <c r="S49" s="32"/>
      <c r="T49" s="4"/>
      <c r="U49" s="8"/>
      <c r="X49" s="8"/>
      <c r="Y49" s="8"/>
      <c r="Z49" s="8"/>
      <c r="AA49" s="8"/>
      <c r="AB49" s="8"/>
      <c r="AC49" s="8"/>
      <c r="AD49" s="8"/>
      <c r="AE49" s="8"/>
      <c r="AI49" s="40"/>
      <c r="AN49" s="13"/>
      <c r="AO49" s="13"/>
      <c r="AP49" s="22"/>
    </row>
    <row r="50" spans="1:56" ht="16.5" customHeight="1">
      <c r="C50" s="1" t="s">
        <v>175</v>
      </c>
      <c r="D50"/>
      <c r="E50"/>
      <c r="F50"/>
      <c r="G50" t="s">
        <v>118</v>
      </c>
      <c r="H50"/>
      <c r="I50"/>
      <c r="R50" s="32"/>
      <c r="S50" s="45"/>
      <c r="T50" s="4"/>
      <c r="U50" s="8"/>
      <c r="Y50" s="8"/>
      <c r="Z50" s="8"/>
      <c r="AA50" s="8"/>
      <c r="AB50" s="8"/>
      <c r="AC50" s="8"/>
      <c r="AD50" s="8"/>
      <c r="AE50" s="8"/>
    </row>
    <row r="51" spans="1:56" ht="15" customHeight="1">
      <c r="R51" s="32"/>
      <c r="S51" s="45"/>
      <c r="T51" s="4"/>
      <c r="U51" s="8"/>
    </row>
    <row r="52" spans="1:56" ht="15.75" customHeight="1">
      <c r="E52" t="s">
        <v>768</v>
      </c>
      <c r="R52" s="32"/>
      <c r="T52" s="40"/>
    </row>
    <row r="53" spans="1:56" ht="14.25" customHeight="1">
      <c r="R53" s="92"/>
      <c r="T53" s="40"/>
    </row>
    <row r="54" spans="1:56" ht="15" customHeight="1">
      <c r="R54" s="32"/>
      <c r="V54" s="44"/>
      <c r="W54" s="44"/>
      <c r="X54" s="44"/>
      <c r="Y54" s="86"/>
      <c r="Z54" s="44"/>
      <c r="AA54" s="44"/>
      <c r="AB54" s="44"/>
      <c r="AC54" s="44"/>
      <c r="AD54" s="44"/>
      <c r="AE54" s="44"/>
      <c r="AF54" s="44"/>
      <c r="AG54" s="44"/>
      <c r="AH54" s="118"/>
    </row>
    <row r="55" spans="1:56" ht="18" customHeight="1">
      <c r="S55" s="54"/>
      <c r="T55" s="46"/>
      <c r="U55" s="46"/>
    </row>
    <row r="56" spans="1:56" ht="15" customHeight="1">
      <c r="E56" s="118"/>
      <c r="F56" s="118"/>
      <c r="G56" s="118"/>
      <c r="R56" s="32"/>
      <c r="T56" s="46"/>
      <c r="V56" s="506"/>
      <c r="W56" s="8"/>
      <c r="X56" s="8"/>
      <c r="Y56" s="8"/>
      <c r="Z56" s="8"/>
      <c r="AA56" s="8"/>
      <c r="AB56" s="8"/>
      <c r="AC56" s="8"/>
      <c r="AD56" s="8"/>
      <c r="AE56" s="14"/>
    </row>
    <row r="57" spans="1:56" ht="12.75" customHeight="1">
      <c r="I57" s="152"/>
      <c r="J57" s="855"/>
      <c r="K57" s="855"/>
      <c r="L57" s="152"/>
      <c r="M57" s="152"/>
      <c r="N57" s="152"/>
      <c r="O57" s="152"/>
      <c r="P57" s="855"/>
      <c r="R57" s="32"/>
      <c r="S57" s="32"/>
      <c r="T57" s="4"/>
      <c r="U57" s="46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56" ht="12.75" customHeight="1">
      <c r="C58" s="711"/>
      <c r="D58" s="5" t="s">
        <v>207</v>
      </c>
      <c r="E58" s="32"/>
      <c r="I58" s="46"/>
      <c r="J58" s="46"/>
      <c r="K58" s="46"/>
      <c r="L58" s="46"/>
      <c r="M58" s="46"/>
      <c r="N58" s="46"/>
      <c r="O58" s="46"/>
      <c r="P58" s="46"/>
      <c r="S58" s="33"/>
      <c r="T58" s="4"/>
      <c r="U58" s="8"/>
    </row>
    <row r="59" spans="1:56" ht="15.75" customHeight="1">
      <c r="C59" s="7" t="s">
        <v>766</v>
      </c>
      <c r="D59" s="8"/>
      <c r="E59" s="2"/>
      <c r="F59"/>
      <c r="I59"/>
      <c r="J59"/>
      <c r="K59" s="13"/>
      <c r="L59" s="13"/>
      <c r="M59"/>
      <c r="N59"/>
      <c r="O59"/>
      <c r="P59"/>
      <c r="T59" s="40"/>
    </row>
    <row r="60" spans="1:56" ht="14.25" customHeight="1">
      <c r="C60" s="19" t="s">
        <v>328</v>
      </c>
      <c r="I60" s="164" t="s">
        <v>348</v>
      </c>
    </row>
    <row r="61" spans="1:56" ht="15" customHeight="1">
      <c r="C61" s="711" t="s">
        <v>767</v>
      </c>
      <c r="AN61" s="2"/>
      <c r="AO61" s="2"/>
      <c r="AP61" s="48"/>
    </row>
    <row r="62" spans="1:56" ht="18" customHeight="1" thickBot="1">
      <c r="A62" s="47"/>
      <c r="B62" s="2" t="s">
        <v>845</v>
      </c>
      <c r="C62" s="13"/>
      <c r="D62"/>
      <c r="F62" s="23" t="s">
        <v>765</v>
      </c>
      <c r="I62" s="20" t="s">
        <v>0</v>
      </c>
      <c r="J62"/>
      <c r="K62" s="4" t="s">
        <v>436</v>
      </c>
      <c r="L62" s="13"/>
      <c r="M62" s="13"/>
      <c r="N62" s="24"/>
      <c r="P62" s="30"/>
      <c r="W62" s="20"/>
      <c r="X62" s="232"/>
      <c r="Z62" s="20"/>
      <c r="AA62" s="20"/>
      <c r="AC62" s="43"/>
      <c r="AM62" s="21"/>
      <c r="AN62" s="13"/>
      <c r="AO62" s="22"/>
      <c r="AP62" s="22"/>
    </row>
    <row r="63" spans="1:56" ht="18" customHeight="1" thickBot="1">
      <c r="B63" s="895" t="s">
        <v>324</v>
      </c>
      <c r="C63" s="934" t="s">
        <v>344</v>
      </c>
      <c r="D63" s="892" t="s">
        <v>177</v>
      </c>
      <c r="E63" s="900" t="s">
        <v>178</v>
      </c>
      <c r="F63" s="266"/>
      <c r="G63" s="266"/>
      <c r="H63" s="708"/>
      <c r="I63" s="543" t="s">
        <v>304</v>
      </c>
      <c r="J63" s="31"/>
      <c r="K63" s="718"/>
      <c r="L63" s="413"/>
      <c r="M63" s="901" t="s">
        <v>343</v>
      </c>
      <c r="N63" s="31"/>
      <c r="O63" s="31"/>
      <c r="P63" s="53"/>
      <c r="Q63" s="794" t="s">
        <v>333</v>
      </c>
      <c r="R63" s="3"/>
      <c r="T63" s="132"/>
      <c r="U63" s="9"/>
      <c r="V63" s="44"/>
      <c r="W63" s="44"/>
      <c r="X63" s="44"/>
      <c r="Y63" s="86"/>
      <c r="Z63" s="517"/>
      <c r="AA63" s="571"/>
      <c r="AE63" s="32"/>
      <c r="BA63" s="13"/>
      <c r="BB63" s="13"/>
      <c r="BC63" s="22"/>
      <c r="BD63" s="22"/>
    </row>
    <row r="64" spans="1:56" ht="16.5" customHeight="1" thickBot="1">
      <c r="B64" s="896" t="s">
        <v>306</v>
      </c>
      <c r="C64" s="335"/>
      <c r="D64" s="897" t="s">
        <v>184</v>
      </c>
      <c r="E64" s="590"/>
      <c r="F64" s="899"/>
      <c r="G64" s="1942" t="s">
        <v>778</v>
      </c>
      <c r="H64" s="1843" t="s">
        <v>655</v>
      </c>
      <c r="I64" s="374"/>
      <c r="J64" s="722"/>
      <c r="K64" s="722"/>
      <c r="L64" s="384"/>
      <c r="M64" s="1863" t="s">
        <v>342</v>
      </c>
      <c r="N64" s="722"/>
      <c r="O64" s="722"/>
      <c r="P64" s="384"/>
      <c r="Q64" s="867" t="s">
        <v>330</v>
      </c>
      <c r="S64" s="132"/>
      <c r="T64" s="4"/>
      <c r="U64" s="9"/>
      <c r="V64" s="118"/>
      <c r="W64" s="118"/>
      <c r="X64" s="279"/>
      <c r="Y64" s="1569"/>
      <c r="Z64" s="517"/>
      <c r="AB64" s="280"/>
      <c r="AC64" s="280"/>
      <c r="AD64" s="3"/>
      <c r="AE64" s="3"/>
      <c r="AF64" s="3"/>
      <c r="AG64" s="3"/>
      <c r="AJ64" s="20"/>
      <c r="AK64" s="20"/>
      <c r="AM64" s="20"/>
      <c r="AN64" s="20"/>
      <c r="AP64" s="4"/>
      <c r="BA64" s="61"/>
      <c r="BB64" s="13"/>
      <c r="BC64" s="22"/>
    </row>
    <row r="65" spans="2:56" ht="14.25" customHeight="1">
      <c r="B65" s="896" t="s">
        <v>315</v>
      </c>
      <c r="C65" s="335" t="s">
        <v>183</v>
      </c>
      <c r="D65" s="680"/>
      <c r="E65" s="897" t="s">
        <v>185</v>
      </c>
      <c r="F65" s="893" t="s">
        <v>56</v>
      </c>
      <c r="G65" s="1942" t="s">
        <v>779</v>
      </c>
      <c r="H65" s="1845" t="s">
        <v>188</v>
      </c>
      <c r="I65" s="590"/>
      <c r="J65" s="1864"/>
      <c r="K65" s="31"/>
      <c r="L65" s="1864"/>
      <c r="M65" s="1865" t="s">
        <v>316</v>
      </c>
      <c r="N65" s="1866" t="s">
        <v>317</v>
      </c>
      <c r="O65" s="1867" t="s">
        <v>318</v>
      </c>
      <c r="P65" s="1868" t="s">
        <v>319</v>
      </c>
      <c r="Q65" s="1729" t="s">
        <v>290</v>
      </c>
      <c r="R65" s="9"/>
      <c r="X65" s="44"/>
      <c r="Y65" s="572"/>
      <c r="Z65" s="517"/>
      <c r="AB65" s="118"/>
      <c r="AC65" s="118"/>
      <c r="AD65" s="65"/>
      <c r="AE65" s="65"/>
      <c r="AF65" s="65"/>
      <c r="AG65" s="65"/>
      <c r="AH65" s="235"/>
      <c r="AI65" s="236"/>
      <c r="AJ65" s="237"/>
      <c r="AK65" s="42"/>
      <c r="AL65" s="42"/>
      <c r="AM65" s="42"/>
      <c r="AN65" s="42"/>
      <c r="AO65" s="42"/>
      <c r="AP65" s="42"/>
      <c r="AQ65" s="234"/>
      <c r="AR65" s="234"/>
      <c r="AS65" s="494"/>
      <c r="AT65" s="9"/>
      <c r="BA65" s="13"/>
      <c r="BB65" s="13"/>
      <c r="BC65" s="22"/>
    </row>
    <row r="66" spans="2:56" ht="18.75" customHeight="1" thickBot="1">
      <c r="B66" s="56"/>
      <c r="C66" s="712"/>
      <c r="D66" s="374"/>
      <c r="E66" s="898" t="s">
        <v>6</v>
      </c>
      <c r="F66" s="343" t="s">
        <v>7</v>
      </c>
      <c r="G66" s="418" t="s">
        <v>8</v>
      </c>
      <c r="H66" s="1844" t="s">
        <v>429</v>
      </c>
      <c r="I66" s="1869" t="s">
        <v>307</v>
      </c>
      <c r="J66" s="1870" t="s">
        <v>308</v>
      </c>
      <c r="K66" s="1871" t="s">
        <v>309</v>
      </c>
      <c r="L66" s="1870" t="s">
        <v>310</v>
      </c>
      <c r="M66" s="1872" t="s">
        <v>311</v>
      </c>
      <c r="N66" s="1870" t="s">
        <v>312</v>
      </c>
      <c r="O66" s="1871" t="s">
        <v>313</v>
      </c>
      <c r="P66" s="1873" t="s">
        <v>314</v>
      </c>
      <c r="Q66" s="72"/>
      <c r="R66" s="9"/>
      <c r="T66" s="4"/>
      <c r="U66" s="9"/>
      <c r="V66" s="44"/>
      <c r="W66" s="44"/>
      <c r="X66" s="44"/>
      <c r="Y66" s="572"/>
      <c r="Z66" s="3"/>
      <c r="AB66" s="579"/>
      <c r="AC66" s="579"/>
      <c r="AD66" s="579"/>
      <c r="AE66" s="579"/>
      <c r="AF66" s="579"/>
      <c r="AG66" s="579"/>
      <c r="AH66" s="48"/>
      <c r="AI66" s="48"/>
      <c r="AJ66" s="238"/>
      <c r="AK66" s="48"/>
      <c r="AL66" s="48"/>
      <c r="AM66" s="48"/>
      <c r="AN66" s="48"/>
      <c r="AO66" s="48"/>
      <c r="AP66" s="48"/>
      <c r="AQ66" s="48"/>
      <c r="AR66" s="48"/>
      <c r="AS66" s="48"/>
      <c r="BA66" s="4"/>
      <c r="BB66" s="4"/>
      <c r="BC66" s="9"/>
    </row>
    <row r="67" spans="2:56" ht="15.75" customHeight="1">
      <c r="B67" s="1512"/>
      <c r="C67" s="1876" t="s">
        <v>156</v>
      </c>
      <c r="D67" s="1545"/>
      <c r="E67" s="723"/>
      <c r="F67" s="350"/>
      <c r="G67" s="350"/>
      <c r="H67" s="351"/>
      <c r="I67" s="350"/>
      <c r="J67" s="350"/>
      <c r="K67" s="350"/>
      <c r="L67" s="724"/>
      <c r="M67" s="1830"/>
      <c r="N67" s="758"/>
      <c r="O67" s="1829"/>
      <c r="P67" s="871"/>
      <c r="Q67" s="866"/>
      <c r="R67" s="65"/>
      <c r="S67" s="548"/>
      <c r="T67" s="450"/>
      <c r="U67" s="9"/>
      <c r="V67" s="44"/>
      <c r="W67" s="44"/>
      <c r="X67" s="44"/>
      <c r="Y67" s="1835"/>
      <c r="Z67" s="517"/>
      <c r="AB67" s="168"/>
      <c r="AC67" s="44"/>
      <c r="AD67" s="44"/>
      <c r="AE67" s="118"/>
      <c r="AF67" s="47"/>
      <c r="AG67" s="44"/>
      <c r="AH67" s="44"/>
      <c r="AI67" s="44"/>
      <c r="AJ67" s="86"/>
      <c r="AK67" s="44"/>
      <c r="AL67" s="44"/>
      <c r="AM67" s="44"/>
      <c r="AN67" s="44"/>
      <c r="AO67" s="44"/>
      <c r="AP67" s="44"/>
      <c r="AQ67" s="44"/>
      <c r="AR67" s="44"/>
      <c r="AS67" s="118"/>
      <c r="BA67" s="4"/>
      <c r="BB67" s="4"/>
      <c r="BC67" s="9"/>
    </row>
    <row r="68" spans="2:56" ht="21" customHeight="1">
      <c r="B68" s="884" t="str">
        <f>'12 л. МЕНЮ '!J67</f>
        <v>236 / 21</v>
      </c>
      <c r="C68" s="1884" t="str">
        <f>'12 л. МЕНЮ '!C67</f>
        <v>Каша  рисовая молочная жидкая</v>
      </c>
      <c r="D68" s="177">
        <f>'12 л. МЕНЮ '!D67</f>
        <v>210</v>
      </c>
      <c r="E68" s="166">
        <f>'12 л. МЕНЮ '!E67</f>
        <v>6.6429999999999998</v>
      </c>
      <c r="F68" s="179">
        <f>'12 л. МЕНЮ '!F67</f>
        <v>8.4</v>
      </c>
      <c r="G68" s="605">
        <f>'12 л. МЕНЮ '!G67</f>
        <v>34.28</v>
      </c>
      <c r="H68" s="733">
        <f>'12 л. МЕНЮ '!H67</f>
        <v>215.334</v>
      </c>
      <c r="I68" s="179">
        <v>1.373</v>
      </c>
      <c r="J68" s="179">
        <v>0.06</v>
      </c>
      <c r="K68" s="1579">
        <v>0.22</v>
      </c>
      <c r="L68" s="733">
        <v>41.406999999999996</v>
      </c>
      <c r="M68" s="179">
        <v>186.12610000000001</v>
      </c>
      <c r="N68" s="2155">
        <v>17.603999999999999</v>
      </c>
      <c r="O68" s="179">
        <v>34.673999999999999</v>
      </c>
      <c r="P68" s="179">
        <v>0.5</v>
      </c>
      <c r="Q68" s="2211">
        <f>'12 л. МЕНЮ '!I67</f>
        <v>0</v>
      </c>
      <c r="R68" s="81"/>
      <c r="T68" s="4"/>
      <c r="U68" s="9"/>
      <c r="V68" s="44"/>
      <c r="W68" s="44"/>
      <c r="X68" s="44"/>
      <c r="Y68" s="1569"/>
      <c r="Z68" s="517"/>
      <c r="AB68" s="44"/>
      <c r="AC68" s="44"/>
      <c r="AD68" s="44"/>
      <c r="AE68" s="118"/>
      <c r="AF68" s="8"/>
      <c r="AG68" s="239"/>
      <c r="AH68" s="239"/>
      <c r="AI68" s="239"/>
      <c r="AJ68" s="240"/>
      <c r="AK68" s="239"/>
      <c r="AL68" s="239"/>
      <c r="AM68" s="241"/>
      <c r="AN68" s="239"/>
      <c r="AO68" s="241"/>
      <c r="AP68" s="241"/>
      <c r="AQ68" s="239"/>
      <c r="AR68" s="239"/>
      <c r="AS68" s="239"/>
      <c r="BA68" s="13"/>
      <c r="BB68" s="13"/>
      <c r="BC68" s="22"/>
    </row>
    <row r="69" spans="2:56" ht="13.5" customHeight="1">
      <c r="B69" s="884" t="str">
        <f>'12 л. МЕНЮ '!J68</f>
        <v>54-1з /22г</v>
      </c>
      <c r="C69" s="1884" t="str">
        <f>'12 л. МЕНЮ '!C68</f>
        <v>сыр твёрдых сортов в нарезке</v>
      </c>
      <c r="D69" s="177">
        <f>'12 л. МЕНЮ '!D68</f>
        <v>30</v>
      </c>
      <c r="E69" s="166">
        <f>'12 л. МЕНЮ '!E68</f>
        <v>7</v>
      </c>
      <c r="F69" s="179">
        <f>'12 л. МЕНЮ '!F68</f>
        <v>8.8000000000000007</v>
      </c>
      <c r="G69" s="605">
        <f>'12 л. МЕНЮ '!G68</f>
        <v>0</v>
      </c>
      <c r="H69" s="733">
        <f>'12 л. МЕНЮ '!H68</f>
        <v>107.501</v>
      </c>
      <c r="I69" s="247">
        <v>0.21</v>
      </c>
      <c r="J69" s="247">
        <v>0.01</v>
      </c>
      <c r="K69" s="247">
        <v>0.09</v>
      </c>
      <c r="L69" s="733">
        <v>78</v>
      </c>
      <c r="M69" s="252">
        <v>264</v>
      </c>
      <c r="N69" s="179">
        <v>150</v>
      </c>
      <c r="O69" s="247">
        <v>11</v>
      </c>
      <c r="P69" s="862">
        <v>0.3</v>
      </c>
      <c r="Q69" s="2211">
        <f>'12 л. МЕНЮ '!I68</f>
        <v>0</v>
      </c>
      <c r="S69" s="549"/>
      <c r="T69" s="4"/>
      <c r="U69" s="9"/>
      <c r="V69" s="44"/>
      <c r="W69" s="44"/>
      <c r="X69" s="44"/>
      <c r="Y69" s="1569"/>
      <c r="Z69" s="517"/>
      <c r="AB69" s="44"/>
      <c r="AC69" s="44"/>
      <c r="AD69" s="44"/>
      <c r="AE69" s="118"/>
      <c r="AF69" s="30"/>
      <c r="AT69" s="8"/>
      <c r="AU69" s="9"/>
      <c r="BA69" s="13"/>
      <c r="BB69" s="13"/>
      <c r="BC69" s="22"/>
    </row>
    <row r="70" spans="2:56" ht="15.75">
      <c r="B70" s="884" t="str">
        <f>'12 л. МЕНЮ '!J69</f>
        <v>54-2гн/22</v>
      </c>
      <c r="C70" s="1884" t="str">
        <f>'12 л. МЕНЮ '!C69</f>
        <v>Чай с сахаром</v>
      </c>
      <c r="D70" s="177">
        <f>'12 л. МЕНЮ '!D69</f>
        <v>200</v>
      </c>
      <c r="E70" s="166">
        <f>'12 л. МЕНЮ '!E69</f>
        <v>0.2</v>
      </c>
      <c r="F70" s="179">
        <f>'12 л. МЕНЮ '!F69</f>
        <v>0</v>
      </c>
      <c r="G70" s="605">
        <f>'12 л. МЕНЮ '!G69</f>
        <v>6.5</v>
      </c>
      <c r="H70" s="733">
        <f>'12 л. МЕНЮ '!H69</f>
        <v>26.8</v>
      </c>
      <c r="I70" s="253">
        <v>3.5999999999999997E-2</v>
      </c>
      <c r="J70" s="247">
        <v>0</v>
      </c>
      <c r="K70" s="247">
        <v>0.01</v>
      </c>
      <c r="L70" s="734">
        <v>0.27</v>
      </c>
      <c r="M70" s="252">
        <v>4.5</v>
      </c>
      <c r="N70" s="179">
        <v>7.2</v>
      </c>
      <c r="O70" s="179">
        <v>3.8</v>
      </c>
      <c r="P70" s="862">
        <v>0.73</v>
      </c>
      <c r="Q70" s="2211">
        <f>'12 л. МЕНЮ '!I69</f>
        <v>0</v>
      </c>
      <c r="R70" s="289"/>
      <c r="S70" s="550"/>
      <c r="T70" s="4"/>
      <c r="U70" s="9"/>
      <c r="V70" s="44"/>
      <c r="W70" s="117"/>
      <c r="X70" s="44"/>
      <c r="Y70" s="1569"/>
      <c r="Z70" s="3"/>
      <c r="AB70" s="44"/>
      <c r="AC70" s="44"/>
      <c r="AD70" s="44"/>
      <c r="AE70" s="118"/>
      <c r="AF70" s="93"/>
      <c r="AP70" s="43"/>
      <c r="AR70" s="43"/>
      <c r="AU70" s="9"/>
      <c r="BA70" s="13"/>
      <c r="BB70" s="13"/>
      <c r="BC70" s="22"/>
    </row>
    <row r="71" spans="2:56">
      <c r="B71" s="884" t="str">
        <f>'12 л. МЕНЮ '!J70</f>
        <v>Пром.пр.</v>
      </c>
      <c r="C71" s="1884" t="str">
        <f>'12 л. МЕНЮ '!C70</f>
        <v>Кондитерские изделия ( Печенье )</v>
      </c>
      <c r="D71" s="177">
        <f>'12 л. МЕНЮ '!D70</f>
        <v>35</v>
      </c>
      <c r="E71" s="166">
        <f>'12 л. МЕНЮ '!E70</f>
        <v>2.3250000000000002</v>
      </c>
      <c r="F71" s="179">
        <f>'12 л. МЕНЮ '!F70</f>
        <v>3.6309999999999998</v>
      </c>
      <c r="G71" s="605">
        <f>'12 л. МЕНЮ '!G70</f>
        <v>22.42</v>
      </c>
      <c r="H71" s="733">
        <f>'12 л. МЕНЮ '!H70</f>
        <v>130.96</v>
      </c>
      <c r="I71" s="1579">
        <v>0</v>
      </c>
      <c r="J71" s="605">
        <v>3.5000000000000003E-2</v>
      </c>
      <c r="K71" s="605">
        <v>0.02</v>
      </c>
      <c r="L71" s="733">
        <v>3.5</v>
      </c>
      <c r="M71" s="1579">
        <v>10</v>
      </c>
      <c r="N71" s="1579">
        <v>0</v>
      </c>
      <c r="O71" s="1579">
        <v>0.7</v>
      </c>
      <c r="P71" s="2145">
        <v>7.0000000000000007E-2</v>
      </c>
      <c r="Q71" s="2211">
        <f>'12 л. МЕНЮ '!I70</f>
        <v>0</v>
      </c>
      <c r="S71" s="133"/>
      <c r="U71" s="624"/>
      <c r="V71" s="498"/>
      <c r="W71" s="575"/>
      <c r="X71" s="576"/>
      <c r="Y71" s="931"/>
      <c r="Z71" s="158"/>
      <c r="AA71" s="22"/>
      <c r="AB71" s="44"/>
      <c r="AC71" s="44"/>
      <c r="AD71" s="44"/>
      <c r="AE71" s="118"/>
      <c r="AJ71" s="111"/>
      <c r="AR71" s="43"/>
      <c r="AU71" s="9"/>
      <c r="AV71" s="8"/>
      <c r="AW71" s="8"/>
    </row>
    <row r="72" spans="2:56">
      <c r="B72" s="884" t="str">
        <f>'12 л. МЕНЮ '!J71</f>
        <v>Пром.пр.</v>
      </c>
      <c r="C72" s="1884" t="str">
        <f>'12 л. МЕНЮ '!C71</f>
        <v>Хлеб пшеничный</v>
      </c>
      <c r="D72" s="177">
        <f>'12 л. МЕНЮ '!D71</f>
        <v>35</v>
      </c>
      <c r="E72" s="166">
        <f>'12 л. МЕНЮ '!E71</f>
        <v>1.3480000000000001</v>
      </c>
      <c r="F72" s="179">
        <f>'12 л. МЕНЮ '!F71</f>
        <v>0.48099999999999998</v>
      </c>
      <c r="G72" s="605">
        <f>'12 л. МЕНЮ '!G71</f>
        <v>18.97</v>
      </c>
      <c r="H72" s="733">
        <f>'12 л. МЕНЮ '!H71</f>
        <v>85.600999999999999</v>
      </c>
      <c r="I72" s="179">
        <v>0</v>
      </c>
      <c r="J72" s="179">
        <v>4.2999999999999997E-2</v>
      </c>
      <c r="K72" s="179">
        <v>1.4E-2</v>
      </c>
      <c r="L72" s="733">
        <v>0</v>
      </c>
      <c r="M72" s="252">
        <v>7</v>
      </c>
      <c r="N72" s="179">
        <v>22.75</v>
      </c>
      <c r="O72" s="179">
        <v>4.9000000000000004</v>
      </c>
      <c r="P72" s="862">
        <v>3.85E-2</v>
      </c>
      <c r="Q72" s="2211">
        <f>'12 л. МЕНЮ '!I71</f>
        <v>0</v>
      </c>
      <c r="R72" s="44"/>
      <c r="S72" s="112"/>
      <c r="T72" s="285"/>
      <c r="U72" s="1836"/>
      <c r="V72" s="684"/>
      <c r="W72" s="684"/>
      <c r="X72" s="684"/>
      <c r="Y72" s="684"/>
      <c r="Z72" s="932"/>
      <c r="AA72" s="1"/>
      <c r="AB72" s="161"/>
      <c r="AC72" s="46"/>
      <c r="AD72" s="46"/>
      <c r="AE72" s="65"/>
      <c r="AG72" s="30"/>
      <c r="AH72" s="4"/>
      <c r="AI72" s="8"/>
      <c r="AJ72" s="9"/>
      <c r="AK72" s="9"/>
      <c r="AL72" s="9"/>
      <c r="AM72" s="87"/>
      <c r="AN72" s="113"/>
      <c r="AO72" s="116"/>
      <c r="AP72" s="116"/>
      <c r="AQ72" s="116"/>
      <c r="AR72" s="95"/>
      <c r="AS72" s="116"/>
      <c r="AT72" s="116"/>
      <c r="AU72" s="116"/>
      <c r="AV72" s="8"/>
      <c r="AW72" s="8"/>
    </row>
    <row r="73" spans="2:56" ht="15.75">
      <c r="B73" s="884" t="str">
        <f>'12 л. МЕНЮ '!J72</f>
        <v>Пром.пр.</v>
      </c>
      <c r="C73" s="1884" t="str">
        <f>'12 л. МЕНЮ '!C72</f>
        <v>Хлеб ржаной</v>
      </c>
      <c r="D73" s="177">
        <f>'12 л. МЕНЮ '!D72</f>
        <v>30</v>
      </c>
      <c r="E73" s="166">
        <f>'12 л. МЕНЮ '!E72</f>
        <v>1.6950000000000001</v>
      </c>
      <c r="F73" s="179">
        <f>'12 л. МЕНЮ '!F72</f>
        <v>0.45</v>
      </c>
      <c r="G73" s="605">
        <f>'12 л. МЕНЮ '!G72</f>
        <v>12.56</v>
      </c>
      <c r="H73" s="733">
        <f>'12 л. МЕНЮ '!H72</f>
        <v>61.07</v>
      </c>
      <c r="I73" s="255">
        <v>0</v>
      </c>
      <c r="J73" s="255">
        <v>0.08</v>
      </c>
      <c r="K73" s="255">
        <v>0.08</v>
      </c>
      <c r="L73" s="816">
        <v>0</v>
      </c>
      <c r="M73" s="2137">
        <v>9.9</v>
      </c>
      <c r="N73" s="839">
        <v>70</v>
      </c>
      <c r="O73" s="255">
        <v>2</v>
      </c>
      <c r="P73" s="1858">
        <v>0.01</v>
      </c>
      <c r="Q73" s="2211">
        <f>'12 л. МЕНЮ '!I72</f>
        <v>0</v>
      </c>
      <c r="R73" s="32"/>
      <c r="S73" s="202"/>
      <c r="T73" s="202"/>
      <c r="U73" s="22"/>
      <c r="V73" s="1837"/>
      <c r="W73" s="1837"/>
      <c r="X73" s="1837"/>
      <c r="Y73" s="1837"/>
      <c r="Z73" s="1"/>
      <c r="AA73" s="1"/>
      <c r="AB73" s="1"/>
      <c r="AC73" s="1"/>
      <c r="AD73" s="1"/>
      <c r="AG73" s="39"/>
      <c r="AI73" s="40"/>
      <c r="AJ73" s="9"/>
      <c r="AK73" s="9"/>
      <c r="AL73" s="9"/>
      <c r="AM73" s="492"/>
      <c r="AN73" s="496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2:56" ht="15.75" thickBot="1">
      <c r="B74" s="887" t="str">
        <f>'12 л. МЕНЮ '!J73</f>
        <v>82 / 21</v>
      </c>
      <c r="C74" s="2210" t="str">
        <f>'12 л. МЕНЮ '!C73</f>
        <v>Фрукты свежие ( апельсин )</v>
      </c>
      <c r="D74" s="275">
        <f>'12 л. МЕНЮ '!D73</f>
        <v>100</v>
      </c>
      <c r="E74" s="166">
        <f>'12 л. МЕНЮ '!E73</f>
        <v>0.90500000000000003</v>
      </c>
      <c r="F74" s="179">
        <f>'12 л. МЕНЮ '!F73</f>
        <v>0.2</v>
      </c>
      <c r="G74" s="605">
        <f>'12 л. МЕНЮ '!G73</f>
        <v>12.22</v>
      </c>
      <c r="H74" s="733">
        <f>'12 л. МЕНЮ '!H73</f>
        <v>54.256999999999998</v>
      </c>
      <c r="I74" s="727">
        <v>13.33</v>
      </c>
      <c r="J74" s="727">
        <v>0.04</v>
      </c>
      <c r="K74" s="727">
        <v>0.03</v>
      </c>
      <c r="L74" s="727">
        <v>0</v>
      </c>
      <c r="M74" s="252">
        <v>34</v>
      </c>
      <c r="N74" s="797">
        <v>17</v>
      </c>
      <c r="O74" s="179">
        <v>1.3</v>
      </c>
      <c r="P74" s="862">
        <v>0.3</v>
      </c>
      <c r="Q74" s="2211">
        <f>'12 л. МЕНЮ '!I73</f>
        <v>0</v>
      </c>
      <c r="R74" s="32"/>
      <c r="T74" s="132"/>
      <c r="V74" s="1"/>
      <c r="W74" s="1"/>
      <c r="X74" s="1"/>
      <c r="Y74" s="1"/>
      <c r="Z74" s="1"/>
      <c r="AA74" s="1"/>
      <c r="AB74" s="168"/>
      <c r="AC74" s="44"/>
      <c r="AD74" s="44"/>
      <c r="AE74" s="94"/>
      <c r="AH74" s="132"/>
      <c r="AJ74" s="9"/>
      <c r="AK74" s="9"/>
      <c r="AL74" s="9"/>
      <c r="AM74" s="32"/>
      <c r="AN74" s="22"/>
      <c r="AO74" s="22"/>
      <c r="AP74" s="13"/>
      <c r="AQ74" s="13"/>
      <c r="AR74" s="13"/>
      <c r="AS74" s="14"/>
      <c r="AT74" s="14"/>
      <c r="AU74" s="63"/>
      <c r="AV74" s="13"/>
      <c r="AW74" s="13"/>
      <c r="AX74" s="14"/>
      <c r="AY74" s="13"/>
      <c r="AZ74" s="13"/>
      <c r="BA74" s="13"/>
      <c r="BB74" s="13"/>
    </row>
    <row r="75" spans="2:56" ht="12.75" customHeight="1">
      <c r="B75" s="370" t="s">
        <v>205</v>
      </c>
      <c r="D75" s="2232">
        <f>'12 л. МЕНЮ '!D74</f>
        <v>640</v>
      </c>
      <c r="E75" s="728">
        <f>SUM(E68:E74)</f>
        <v>20.116</v>
      </c>
      <c r="F75" s="382">
        <f>SUM(F68:F74)</f>
        <v>21.962000000000003</v>
      </c>
      <c r="G75" s="373">
        <f t="shared" ref="G75:P75" si="0">SUM(G68:G74)</f>
        <v>106.95</v>
      </c>
      <c r="H75" s="1852">
        <f>SUM(H68:H74)</f>
        <v>681.52300000000002</v>
      </c>
      <c r="I75" s="730">
        <f t="shared" si="0"/>
        <v>14.949</v>
      </c>
      <c r="J75" s="796">
        <f t="shared" si="0"/>
        <v>0.26799999999999996</v>
      </c>
      <c r="K75" s="731">
        <f t="shared" si="0"/>
        <v>0.46400000000000008</v>
      </c>
      <c r="L75" s="730">
        <f t="shared" si="0"/>
        <v>123.17699999999999</v>
      </c>
      <c r="M75" s="1853">
        <f t="shared" si="0"/>
        <v>515.52610000000004</v>
      </c>
      <c r="N75" s="930">
        <f t="shared" si="0"/>
        <v>284.55399999999997</v>
      </c>
      <c r="O75" s="799">
        <f t="shared" si="0"/>
        <v>58.373999999999995</v>
      </c>
      <c r="P75" s="1481">
        <f t="shared" si="0"/>
        <v>1.9485000000000001</v>
      </c>
      <c r="Q75" s="1729"/>
      <c r="R75" s="32"/>
      <c r="S75" s="132"/>
      <c r="T75" s="4"/>
      <c r="U75" s="9"/>
      <c r="V75" s="44"/>
      <c r="W75" s="44"/>
      <c r="X75" s="44"/>
      <c r="Y75" s="86"/>
      <c r="Z75" s="517"/>
      <c r="AB75" s="112"/>
      <c r="AC75" s="118"/>
      <c r="AD75" s="497"/>
      <c r="AE75" s="118"/>
      <c r="AM75" s="3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</row>
    <row r="76" spans="2:56" ht="13.5" customHeight="1">
      <c r="B76" s="807"/>
      <c r="C76" s="808" t="s">
        <v>11</v>
      </c>
      <c r="D76" s="1478">
        <v>0.25</v>
      </c>
      <c r="E76" s="912">
        <f t="shared" ref="E76:P76" si="1">(E399/100)*25</f>
        <v>22.5</v>
      </c>
      <c r="F76" s="822">
        <f t="shared" si="1"/>
        <v>23</v>
      </c>
      <c r="G76" s="822">
        <f t="shared" si="1"/>
        <v>95.75</v>
      </c>
      <c r="H76" s="822">
        <f t="shared" si="1"/>
        <v>680</v>
      </c>
      <c r="I76" s="822">
        <f t="shared" si="1"/>
        <v>17.5</v>
      </c>
      <c r="J76" s="822">
        <f t="shared" si="1"/>
        <v>0.35</v>
      </c>
      <c r="K76" s="822">
        <f t="shared" si="1"/>
        <v>0.4</v>
      </c>
      <c r="L76" s="1516">
        <f t="shared" si="1"/>
        <v>225</v>
      </c>
      <c r="M76" s="2255">
        <f t="shared" si="1"/>
        <v>300</v>
      </c>
      <c r="N76" s="2255">
        <f t="shared" si="1"/>
        <v>300</v>
      </c>
      <c r="O76" s="1516">
        <f t="shared" si="1"/>
        <v>75</v>
      </c>
      <c r="P76" s="1904">
        <f t="shared" si="1"/>
        <v>4.5</v>
      </c>
      <c r="Q76" s="1729"/>
      <c r="R76" s="30"/>
      <c r="T76" s="4"/>
      <c r="U76" s="9"/>
      <c r="V76" s="118"/>
      <c r="W76" s="279"/>
      <c r="X76" s="118"/>
      <c r="Y76" s="1610"/>
      <c r="Z76" s="517"/>
      <c r="AB76" s="118"/>
      <c r="AC76" s="118"/>
      <c r="AD76" s="118"/>
      <c r="AE76" s="118"/>
      <c r="AL76" s="65"/>
      <c r="BC76" s="8"/>
    </row>
    <row r="77" spans="2:56" ht="13.5" customHeight="1" thickBot="1">
      <c r="B77" s="175"/>
      <c r="C77" s="803" t="s">
        <v>438</v>
      </c>
      <c r="D77" s="847"/>
      <c r="E77" s="825">
        <f t="shared" ref="E77:P77" si="2">(E75*100/E399)-25</f>
        <v>-2.6488888888888908</v>
      </c>
      <c r="F77" s="826">
        <f t="shared" si="2"/>
        <v>-1.1282608695652137</v>
      </c>
      <c r="G77" s="826">
        <f t="shared" si="2"/>
        <v>2.9242819843342041</v>
      </c>
      <c r="H77" s="826">
        <f t="shared" si="2"/>
        <v>5.5992647058825895E-2</v>
      </c>
      <c r="I77" s="826">
        <f t="shared" si="2"/>
        <v>-3.6442857142857115</v>
      </c>
      <c r="J77" s="826">
        <f t="shared" si="2"/>
        <v>-5.8571428571428577</v>
      </c>
      <c r="K77" s="826">
        <f t="shared" si="2"/>
        <v>4.0000000000000036</v>
      </c>
      <c r="L77" s="826">
        <f t="shared" si="2"/>
        <v>-11.313666666666668</v>
      </c>
      <c r="M77" s="826">
        <f t="shared" si="2"/>
        <v>17.960508333333337</v>
      </c>
      <c r="N77" s="826">
        <f t="shared" si="2"/>
        <v>-1.2871666666666677</v>
      </c>
      <c r="O77" s="826">
        <f t="shared" si="2"/>
        <v>-5.5420000000000016</v>
      </c>
      <c r="P77" s="838">
        <f t="shared" si="2"/>
        <v>-14.174999999999999</v>
      </c>
      <c r="Q77" s="1729"/>
      <c r="R77" s="30"/>
      <c r="S77" s="2149"/>
      <c r="T77" s="4"/>
      <c r="U77" s="9"/>
      <c r="V77" s="44"/>
      <c r="W77" s="44"/>
      <c r="X77" s="44"/>
      <c r="Y77" s="86"/>
      <c r="Z77" s="44"/>
      <c r="AA77" s="44"/>
      <c r="AB77" s="44"/>
      <c r="AC77" s="572"/>
      <c r="AD77" s="118"/>
      <c r="AE77" s="118"/>
      <c r="AF77" s="118"/>
      <c r="AG77" s="112"/>
      <c r="AL77" s="46"/>
    </row>
    <row r="78" spans="2:56">
      <c r="B78" s="78"/>
      <c r="C78" s="1876" t="s">
        <v>123</v>
      </c>
      <c r="D78" s="53"/>
      <c r="E78" s="270"/>
      <c r="F78" s="1479"/>
      <c r="G78" s="1479"/>
      <c r="H78" s="870"/>
      <c r="I78" s="1480"/>
      <c r="J78" s="1480"/>
      <c r="K78" s="1480"/>
      <c r="L78" s="1480"/>
      <c r="M78" s="1831"/>
      <c r="N78" s="1480"/>
      <c r="O78" s="1480"/>
      <c r="P78" s="870"/>
      <c r="Q78" s="866"/>
      <c r="R78" s="32"/>
      <c r="T78" s="1838"/>
      <c r="U78" s="9"/>
      <c r="V78" s="44"/>
      <c r="W78" s="44"/>
      <c r="X78" s="167"/>
      <c r="Y78" s="1610"/>
      <c r="Z78" s="592"/>
      <c r="AB78" s="117"/>
      <c r="AC78" s="117"/>
      <c r="AD78" s="117"/>
      <c r="AE78" s="118"/>
      <c r="AJ78" s="1"/>
      <c r="AK78" s="1"/>
      <c r="AL78" s="1"/>
    </row>
    <row r="79" spans="2:56" ht="13.5" customHeight="1">
      <c r="B79" s="1881" t="str">
        <f>'12 л. МЕНЮ '!J78</f>
        <v>70/ 17</v>
      </c>
      <c r="C79" s="760" t="str">
        <f>'12 л. МЕНЮ '!C78</f>
        <v>Овощи натуральные солёные (огурец)</v>
      </c>
      <c r="D79" s="129">
        <f>'12 л. МЕНЮ '!D78</f>
        <v>60</v>
      </c>
      <c r="E79" s="1547">
        <f>'12 л. МЕНЮ '!E78</f>
        <v>0.48</v>
      </c>
      <c r="F79" s="294">
        <f>'12 л. МЕНЮ '!F78</f>
        <v>0.06</v>
      </c>
      <c r="G79" s="256">
        <f>'12 л. МЕНЮ '!G78</f>
        <v>1.02</v>
      </c>
      <c r="H79" s="1571">
        <f>'12 л. МЕНЮ '!H78</f>
        <v>6.6</v>
      </c>
      <c r="I79" s="179">
        <v>2.1</v>
      </c>
      <c r="J79" s="179">
        <v>0.06</v>
      </c>
      <c r="K79" s="179">
        <v>0.06</v>
      </c>
      <c r="L79" s="179">
        <v>0</v>
      </c>
      <c r="M79" s="252">
        <v>13.8</v>
      </c>
      <c r="N79" s="179">
        <v>14.4</v>
      </c>
      <c r="O79" s="179">
        <v>8.4</v>
      </c>
      <c r="P79" s="179">
        <v>0.36</v>
      </c>
      <c r="Q79" s="2211">
        <f>'12 л. МЕНЮ '!I78</f>
        <v>0</v>
      </c>
      <c r="R79" s="62"/>
      <c r="S79" s="549"/>
      <c r="T79" s="4"/>
      <c r="U79" s="9"/>
      <c r="V79" s="44"/>
      <c r="W79" s="44"/>
      <c r="X79" s="44"/>
      <c r="Y79" s="1610"/>
      <c r="Z79" s="592"/>
      <c r="AB79" s="44"/>
      <c r="AC79" s="44"/>
      <c r="AD79" s="44"/>
      <c r="AE79" s="118"/>
      <c r="BC79" s="19"/>
      <c r="BD79" s="22"/>
    </row>
    <row r="80" spans="2:56" ht="16.5" customHeight="1">
      <c r="B80" s="2212" t="str">
        <f>'12 л. МЕНЮ '!J79</f>
        <v>113 / 21</v>
      </c>
      <c r="C80" s="760" t="str">
        <f>'12 л. МЕНЮ '!C79</f>
        <v>Суп картофельный с бобовыми</v>
      </c>
      <c r="D80" s="129">
        <f>'12 л. МЕНЮ '!D79</f>
        <v>250</v>
      </c>
      <c r="E80" s="1547">
        <f>'12 л. МЕНЮ '!E79</f>
        <v>6.3</v>
      </c>
      <c r="F80" s="294">
        <f>'12 л. МЕНЮ '!F79</f>
        <v>3.5750000000000002</v>
      </c>
      <c r="G80" s="256">
        <f>'12 л. МЕНЮ '!G79</f>
        <v>14.6</v>
      </c>
      <c r="H80" s="1571">
        <f>'12 л. МЕНЮ '!H79</f>
        <v>115.75</v>
      </c>
      <c r="I80" s="247">
        <v>4.75</v>
      </c>
      <c r="J80" s="247">
        <v>0.16200000000000001</v>
      </c>
      <c r="K80" s="247">
        <v>0.15</v>
      </c>
      <c r="L80" s="733">
        <v>17.5</v>
      </c>
      <c r="M80" s="252">
        <v>35.325000000000003</v>
      </c>
      <c r="N80" s="179">
        <v>89.25</v>
      </c>
      <c r="O80" s="247">
        <v>34.375</v>
      </c>
      <c r="P80" s="179">
        <v>2.02</v>
      </c>
      <c r="Q80" s="2211">
        <f>'12 л. МЕНЮ '!I79</f>
        <v>0</v>
      </c>
      <c r="R80" s="30"/>
      <c r="S80" s="550"/>
      <c r="T80" s="4"/>
      <c r="U80" s="9"/>
      <c r="V80" s="44"/>
      <c r="W80" s="44"/>
      <c r="X80" s="44"/>
      <c r="Y80" s="1839"/>
      <c r="Z80" s="517"/>
      <c r="AB80" s="44"/>
      <c r="AC80" s="44"/>
      <c r="AD80" s="44"/>
      <c r="AE80" s="118"/>
      <c r="AM80" s="32"/>
      <c r="AN80" s="258"/>
      <c r="AO80" s="9"/>
      <c r="AP80" s="118"/>
      <c r="AQ80" s="279"/>
      <c r="AR80" s="118"/>
      <c r="AS80" s="86"/>
      <c r="AT80" s="118"/>
      <c r="AU80" s="259"/>
      <c r="AV80" s="112"/>
      <c r="AW80" s="279"/>
      <c r="AX80" s="118"/>
      <c r="AY80" s="112"/>
      <c r="AZ80" s="118"/>
      <c r="BA80" s="118"/>
      <c r="BB80" s="118"/>
      <c r="BC80" s="13"/>
      <c r="BD80" s="22"/>
    </row>
    <row r="81" spans="2:56">
      <c r="B81" s="2212" t="str">
        <f>'12 л. МЕНЮ '!J80</f>
        <v>373 / 21</v>
      </c>
      <c r="C81" s="760" t="str">
        <f>'12 л. МЕНЮ '!C80</f>
        <v>Котлеты "Нежные"</v>
      </c>
      <c r="D81" s="129">
        <f>'12 л. МЕНЮ '!D80</f>
        <v>120</v>
      </c>
      <c r="E81" s="1547">
        <f>'12 л. МЕНЮ '!E80</f>
        <v>12.451000000000001</v>
      </c>
      <c r="F81" s="294">
        <f>'12 л. МЕНЮ '!F80</f>
        <v>12.821</v>
      </c>
      <c r="G81" s="256">
        <f>'12 л. МЕНЮ '!G80</f>
        <v>7.3630000000000004</v>
      </c>
      <c r="H81" s="1571">
        <f>'12 л. МЕНЮ '!H80</f>
        <v>244.0822</v>
      </c>
      <c r="I81" s="1858">
        <v>0.84</v>
      </c>
      <c r="J81" s="243">
        <v>1.6799999999999999E-2</v>
      </c>
      <c r="K81" s="1554">
        <v>0.13200000000000001</v>
      </c>
      <c r="L81" s="733">
        <v>102</v>
      </c>
      <c r="M81" s="2645">
        <v>201</v>
      </c>
      <c r="N81" s="1946">
        <v>20.6</v>
      </c>
      <c r="O81" s="1579">
        <v>44.4</v>
      </c>
      <c r="P81" s="1579">
        <v>2.86</v>
      </c>
      <c r="Q81" s="2211">
        <f>'12 л. МЕНЮ '!I80</f>
        <v>0</v>
      </c>
      <c r="R81" s="62"/>
      <c r="T81" s="4"/>
      <c r="U81" s="9"/>
      <c r="V81" s="44"/>
      <c r="W81" s="44"/>
      <c r="X81" s="44"/>
      <c r="Y81" s="1569"/>
      <c r="Z81" s="517"/>
      <c r="AB81" s="44"/>
      <c r="AC81" s="168"/>
      <c r="AD81" s="44"/>
      <c r="AE81" s="118"/>
      <c r="AH81" s="40"/>
      <c r="AM81" s="32"/>
      <c r="AN81" s="4"/>
      <c r="AO81" s="9"/>
      <c r="AP81" s="44"/>
      <c r="AQ81" s="44"/>
      <c r="AR81" s="117"/>
      <c r="AS81" s="86"/>
      <c r="AT81" s="44"/>
      <c r="AU81" s="118"/>
      <c r="AV81" s="118"/>
      <c r="AW81" s="118"/>
      <c r="AX81" s="118"/>
      <c r="AY81" s="118"/>
      <c r="AZ81" s="118"/>
      <c r="BA81" s="118"/>
      <c r="BB81" s="118"/>
      <c r="BC81" s="13"/>
      <c r="BD81" s="22"/>
    </row>
    <row r="82" spans="2:56">
      <c r="B82" s="2212" t="str">
        <f>'12 л. МЕНЮ '!J81</f>
        <v>143 / 17</v>
      </c>
      <c r="C82" s="760" t="str">
        <f>'12 л. МЕНЮ '!C81</f>
        <v xml:space="preserve">Рагу из овощей </v>
      </c>
      <c r="D82" s="129">
        <f>'12 л. МЕНЮ '!D81</f>
        <v>180</v>
      </c>
      <c r="E82" s="1547">
        <f>'12 л. МЕНЮ '!E81</f>
        <v>2.9060000000000001</v>
      </c>
      <c r="F82" s="294">
        <f>'12 л. МЕНЮ '!F81</f>
        <v>12.646000000000001</v>
      </c>
      <c r="G82" s="256">
        <f>'12 л. МЕНЮ '!G81</f>
        <v>33.805</v>
      </c>
      <c r="H82" s="1571">
        <f>'12 л. МЕНЮ '!H81</f>
        <v>260.65800000000002</v>
      </c>
      <c r="I82" s="247">
        <v>21.4</v>
      </c>
      <c r="J82" s="247">
        <v>0.11</v>
      </c>
      <c r="K82" s="247">
        <v>8.4000000000000005E-2</v>
      </c>
      <c r="L82" s="734">
        <v>78.900000000000006</v>
      </c>
      <c r="M82" s="252">
        <v>63.7</v>
      </c>
      <c r="N82" s="179">
        <v>30.3</v>
      </c>
      <c r="O82" s="179">
        <v>2.79</v>
      </c>
      <c r="P82" s="179">
        <v>0.79</v>
      </c>
      <c r="Q82" s="2211">
        <f>'12 л. МЕНЮ '!I81</f>
        <v>0</v>
      </c>
      <c r="AE82" s="47"/>
      <c r="AH82" s="40"/>
      <c r="AL82" s="8"/>
      <c r="AM82" s="32"/>
      <c r="AN82" s="4"/>
      <c r="BC82" s="4"/>
      <c r="BD82" s="22"/>
    </row>
    <row r="83" spans="2:56">
      <c r="B83" s="2212" t="str">
        <f>'12 л. МЕНЮ '!J82</f>
        <v>501 / 21</v>
      </c>
      <c r="C83" s="760" t="str">
        <f>'12 л. МЕНЮ '!C82</f>
        <v>Сок фруктовый (персиковый)</v>
      </c>
      <c r="D83" s="129">
        <f>'12 л. МЕНЮ '!D82</f>
        <v>200</v>
      </c>
      <c r="E83" s="1547">
        <f>'12 л. МЕНЮ '!E82</f>
        <v>1</v>
      </c>
      <c r="F83" s="294">
        <f>'12 л. МЕНЮ '!F82</f>
        <v>0</v>
      </c>
      <c r="G83" s="256">
        <f>'12 л. МЕНЮ '!G82</f>
        <v>23.4</v>
      </c>
      <c r="H83" s="1571">
        <f>'12 л. МЕНЮ '!H82</f>
        <v>97.6</v>
      </c>
      <c r="I83" s="247">
        <v>1.2</v>
      </c>
      <c r="J83" s="247">
        <v>4.0000000000000001E-3</v>
      </c>
      <c r="K83" s="247">
        <v>4.0000000000000001E-3</v>
      </c>
      <c r="L83" s="558">
        <v>0</v>
      </c>
      <c r="M83" s="179">
        <v>30.4</v>
      </c>
      <c r="N83" s="179">
        <v>36</v>
      </c>
      <c r="O83" s="179">
        <v>0.8</v>
      </c>
      <c r="P83" s="2102">
        <v>1.8</v>
      </c>
      <c r="Q83" s="2211">
        <f>'12 л. МЕНЮ '!I82</f>
        <v>0</v>
      </c>
      <c r="R83" s="32"/>
      <c r="T83" s="285"/>
      <c r="U83" s="1836"/>
      <c r="V83" s="684"/>
      <c r="W83" s="684"/>
      <c r="X83" s="684"/>
      <c r="Y83" s="684"/>
      <c r="Z83" s="594"/>
      <c r="AA83" s="1"/>
      <c r="AB83" s="499"/>
      <c r="AC83" s="498"/>
      <c r="AD83" s="498"/>
      <c r="AE83" s="498"/>
      <c r="AG83" s="62"/>
      <c r="AH83" s="132"/>
      <c r="AM83" s="32"/>
      <c r="AN83" s="4"/>
      <c r="AO83" s="9"/>
      <c r="AP83" s="44"/>
      <c r="AQ83" s="44"/>
      <c r="AR83" s="44"/>
      <c r="AS83" s="86"/>
      <c r="AT83" s="44"/>
      <c r="AU83" s="44"/>
      <c r="AV83" s="44"/>
      <c r="AW83" s="44"/>
      <c r="AX83" s="44"/>
      <c r="AY83" s="44"/>
      <c r="AZ83" s="44"/>
      <c r="BA83" s="44"/>
      <c r="BB83" s="118"/>
      <c r="BC83" s="13"/>
      <c r="BD83" s="22"/>
    </row>
    <row r="84" spans="2:56" ht="17.25" customHeight="1">
      <c r="B84" s="2212" t="str">
        <f>'12 л. МЕНЮ '!J83</f>
        <v>Пром.пр.</v>
      </c>
      <c r="C84" s="760" t="str">
        <f>'12 л. МЕНЮ '!C83</f>
        <v>Хлеб пшеничный</v>
      </c>
      <c r="D84" s="129">
        <f>'12 л. МЕНЮ '!D83</f>
        <v>60</v>
      </c>
      <c r="E84" s="1547">
        <f>'12 л. МЕНЮ '!E83</f>
        <v>2.31</v>
      </c>
      <c r="F84" s="294">
        <f>'12 л. МЕНЮ '!F83</f>
        <v>0.82499999999999996</v>
      </c>
      <c r="G84" s="256">
        <f>'12 л. МЕНЮ '!G83</f>
        <v>32.520000000000003</v>
      </c>
      <c r="H84" s="1571">
        <f>'12 л. МЕНЮ '!H83</f>
        <v>146.75</v>
      </c>
      <c r="I84" s="179">
        <v>0</v>
      </c>
      <c r="J84" s="854">
        <v>7.1999999999999995E-2</v>
      </c>
      <c r="K84" s="605">
        <v>2.4E-2</v>
      </c>
      <c r="L84" s="733">
        <v>0</v>
      </c>
      <c r="M84" s="252">
        <v>12</v>
      </c>
      <c r="N84" s="179">
        <v>39</v>
      </c>
      <c r="O84" s="179">
        <v>8.4</v>
      </c>
      <c r="P84" s="179">
        <v>6.6000000000000003E-2</v>
      </c>
      <c r="Q84" s="2211">
        <f>'12 л. МЕНЮ '!I83</f>
        <v>0</v>
      </c>
      <c r="T84" s="202"/>
      <c r="U84" s="22"/>
      <c r="V84" s="1840"/>
      <c r="W84" s="1840"/>
      <c r="X84" s="1840"/>
      <c r="Y84" s="1840"/>
      <c r="Z84" s="1"/>
      <c r="AA84" s="1"/>
      <c r="AB84" s="281"/>
      <c r="AC84" s="286"/>
      <c r="AD84" s="286"/>
      <c r="AE84" s="287"/>
      <c r="AG84" s="62"/>
      <c r="AH84" s="4"/>
      <c r="AI84" s="115"/>
      <c r="AM84" s="32"/>
      <c r="AN84" s="4"/>
      <c r="AO84" s="9"/>
      <c r="AP84" s="44"/>
      <c r="AQ84" s="44"/>
      <c r="AR84" s="44"/>
      <c r="AS84" s="86"/>
      <c r="AT84" s="44"/>
      <c r="AU84" s="44"/>
      <c r="AV84" s="44"/>
      <c r="AW84" s="44"/>
      <c r="AX84" s="44"/>
      <c r="AY84" s="44"/>
      <c r="AZ84" s="44"/>
      <c r="BA84" s="44"/>
      <c r="BB84" s="118"/>
      <c r="BC84" s="13"/>
      <c r="BD84" s="22"/>
    </row>
    <row r="85" spans="2:56" ht="16.5" customHeight="1" thickBot="1">
      <c r="B85" s="2213" t="str">
        <f>'12 л. МЕНЮ '!J84</f>
        <v>Пром.пр.</v>
      </c>
      <c r="C85" s="2214" t="str">
        <f>'12 л. МЕНЮ '!C84</f>
        <v>Хлеб ржаной</v>
      </c>
      <c r="D85" s="275">
        <f>'12 л. МЕНЮ '!D84</f>
        <v>40</v>
      </c>
      <c r="E85" s="1547">
        <f>'12 л. МЕНЮ '!E84</f>
        <v>2.2599999999999998</v>
      </c>
      <c r="F85" s="294">
        <f>'12 л. МЕНЮ '!F84</f>
        <v>0.6</v>
      </c>
      <c r="G85" s="256">
        <f>'12 л. МЕНЮ '!G84</f>
        <v>16.739999999999998</v>
      </c>
      <c r="H85" s="1571">
        <f>'12 л. МЕНЮ '!H84</f>
        <v>81.426000000000002</v>
      </c>
      <c r="I85" s="179">
        <v>0</v>
      </c>
      <c r="J85" s="179">
        <v>0.107</v>
      </c>
      <c r="K85" s="179">
        <v>0.107</v>
      </c>
      <c r="L85" s="558">
        <v>0</v>
      </c>
      <c r="M85" s="252">
        <v>13.2</v>
      </c>
      <c r="N85" s="179">
        <v>93.6</v>
      </c>
      <c r="O85" s="179">
        <v>2.64</v>
      </c>
      <c r="P85" s="179">
        <v>1.7999999999999999E-2</v>
      </c>
      <c r="Q85" s="2211">
        <f>'12 л. МЕНЮ '!I84</f>
        <v>0</v>
      </c>
      <c r="R85" s="62"/>
      <c r="AG85" s="250"/>
      <c r="AH85" s="4"/>
      <c r="AI85" s="9"/>
      <c r="AL85" s="22"/>
      <c r="AN85" s="132"/>
      <c r="AP85" s="44"/>
      <c r="AQ85" s="44"/>
      <c r="AR85" s="44"/>
      <c r="AS85" s="86"/>
      <c r="AT85" s="44"/>
      <c r="AU85" s="44"/>
      <c r="AV85" s="44"/>
      <c r="AW85" s="44"/>
      <c r="AX85" s="44"/>
      <c r="AY85" s="44"/>
      <c r="AZ85" s="44"/>
      <c r="BA85" s="44"/>
      <c r="BB85" s="118"/>
      <c r="BC85" s="13"/>
      <c r="BD85" s="22"/>
    </row>
    <row r="86" spans="2:56" ht="15" customHeight="1">
      <c r="B86" s="370" t="s">
        <v>193</v>
      </c>
      <c r="C86" s="282"/>
      <c r="D86" s="1850">
        <f>'12 л. МЕНЮ '!D85</f>
        <v>910</v>
      </c>
      <c r="E86" s="381">
        <f>SUM(E79:E85)</f>
        <v>27.707000000000001</v>
      </c>
      <c r="F86" s="735">
        <f t="shared" ref="F86:P86" si="3">SUM(F79:F85)</f>
        <v>30.527000000000001</v>
      </c>
      <c r="G86" s="735">
        <f t="shared" si="3"/>
        <v>129.44800000000001</v>
      </c>
      <c r="H86" s="180">
        <f>SUM(H79:H85)</f>
        <v>952.86620000000005</v>
      </c>
      <c r="I86" s="772">
        <f t="shared" si="3"/>
        <v>30.289999999999996</v>
      </c>
      <c r="J86" s="772">
        <f>SUM(J79:J85)</f>
        <v>0.53180000000000005</v>
      </c>
      <c r="K86" s="798">
        <f t="shared" si="3"/>
        <v>0.56100000000000005</v>
      </c>
      <c r="L86" s="772">
        <f t="shared" si="3"/>
        <v>198.4</v>
      </c>
      <c r="M86" s="737">
        <f t="shared" si="3"/>
        <v>369.42499999999995</v>
      </c>
      <c r="N86" s="737">
        <f t="shared" si="3"/>
        <v>323.14999999999998</v>
      </c>
      <c r="O86" s="737">
        <f t="shared" si="3"/>
        <v>101.80500000000001</v>
      </c>
      <c r="P86" s="738">
        <f t="shared" si="3"/>
        <v>7.9139999999999997</v>
      </c>
      <c r="Q86" s="1729"/>
      <c r="R86" s="32"/>
      <c r="S86" s="548"/>
      <c r="T86" s="4"/>
      <c r="U86" s="9"/>
      <c r="V86" s="44"/>
      <c r="W86" s="44"/>
      <c r="X86" s="44"/>
      <c r="Y86" s="572"/>
      <c r="Z86" s="3"/>
      <c r="AB86" s="1"/>
      <c r="AC86" s="1"/>
      <c r="AD86" s="1"/>
      <c r="AG86" s="45"/>
      <c r="AH86" s="4"/>
      <c r="AI86" s="9"/>
      <c r="AJ86" s="8"/>
      <c r="AK86" s="8"/>
      <c r="AL86" s="8"/>
      <c r="AM86" s="45"/>
      <c r="AN86" s="4"/>
      <c r="AO86" s="9"/>
      <c r="AP86" s="44"/>
      <c r="AQ86" s="44"/>
      <c r="AR86" s="44"/>
      <c r="AS86" s="86"/>
      <c r="AT86" s="44"/>
      <c r="AU86" s="44"/>
      <c r="AV86" s="117"/>
      <c r="AW86" s="44"/>
      <c r="AX86" s="44"/>
      <c r="AY86" s="44"/>
      <c r="AZ86" s="44"/>
      <c r="BA86" s="44"/>
      <c r="BB86" s="118"/>
      <c r="BC86" s="13"/>
      <c r="BD86" s="22"/>
    </row>
    <row r="87" spans="2:56" ht="13.5" customHeight="1">
      <c r="B87" s="807"/>
      <c r="C87" s="808" t="s">
        <v>11</v>
      </c>
      <c r="D87" s="1478">
        <v>0.35</v>
      </c>
      <c r="E87" s="912">
        <f t="shared" ref="E87:P87" si="4">(E399/100)*35</f>
        <v>31.5</v>
      </c>
      <c r="F87" s="822">
        <f t="shared" si="4"/>
        <v>32.200000000000003</v>
      </c>
      <c r="G87" s="822">
        <f t="shared" si="4"/>
        <v>134.05000000000001</v>
      </c>
      <c r="H87" s="822">
        <f t="shared" si="4"/>
        <v>952</v>
      </c>
      <c r="I87" s="822">
        <f t="shared" si="4"/>
        <v>24.5</v>
      </c>
      <c r="J87" s="822">
        <f t="shared" si="4"/>
        <v>0.48999999999999994</v>
      </c>
      <c r="K87" s="822">
        <f t="shared" si="4"/>
        <v>0.56000000000000005</v>
      </c>
      <c r="L87" s="1516">
        <f t="shared" si="4"/>
        <v>315</v>
      </c>
      <c r="M87" s="2255">
        <f t="shared" si="4"/>
        <v>420</v>
      </c>
      <c r="N87" s="2255">
        <f t="shared" si="4"/>
        <v>420</v>
      </c>
      <c r="O87" s="2255">
        <f t="shared" si="4"/>
        <v>105</v>
      </c>
      <c r="P87" s="1904">
        <f t="shared" si="4"/>
        <v>6.3</v>
      </c>
      <c r="Q87" s="1729"/>
      <c r="S87" s="549"/>
      <c r="T87" s="4"/>
      <c r="U87" s="527"/>
      <c r="V87" s="44"/>
      <c r="W87" s="44"/>
      <c r="X87" s="44"/>
      <c r="Y87" s="1841"/>
      <c r="Z87" s="517"/>
      <c r="AB87" s="1"/>
      <c r="AC87" s="1"/>
      <c r="AD87" s="1"/>
      <c r="AJ87" s="8"/>
      <c r="AK87" s="8"/>
      <c r="AL87" s="8"/>
      <c r="AM87" s="54"/>
      <c r="AN87" s="46"/>
      <c r="AO87" s="65"/>
      <c r="AP87" s="44"/>
      <c r="AQ87" s="44"/>
      <c r="AR87" s="44"/>
      <c r="AS87" s="86"/>
      <c r="AT87" s="44"/>
      <c r="AU87" s="44"/>
      <c r="AV87" s="117"/>
      <c r="AW87" s="44"/>
      <c r="AX87" s="44"/>
      <c r="AY87" s="44"/>
      <c r="AZ87" s="44"/>
      <c r="BA87" s="44"/>
      <c r="BB87" s="118"/>
      <c r="BC87" s="13"/>
      <c r="BD87" s="22"/>
    </row>
    <row r="88" spans="2:56" ht="12.75" customHeight="1" thickBot="1">
      <c r="B88" s="175"/>
      <c r="C88" s="803" t="s">
        <v>438</v>
      </c>
      <c r="D88" s="847"/>
      <c r="E88" s="802">
        <f t="shared" ref="E88:P88" si="5">(E86*100/E399)-35</f>
        <v>-4.2144444444444424</v>
      </c>
      <c r="F88" s="800">
        <f t="shared" si="5"/>
        <v>-1.8184782608695613</v>
      </c>
      <c r="G88" s="800">
        <f t="shared" si="5"/>
        <v>-1.2015665796344592</v>
      </c>
      <c r="H88" s="800">
        <f t="shared" si="5"/>
        <v>3.184558823529926E-2</v>
      </c>
      <c r="I88" s="800">
        <f t="shared" si="5"/>
        <v>8.2714285714285651</v>
      </c>
      <c r="J88" s="800">
        <f t="shared" si="5"/>
        <v>2.9857142857142946</v>
      </c>
      <c r="K88" s="800">
        <f t="shared" si="5"/>
        <v>6.25E-2</v>
      </c>
      <c r="L88" s="810">
        <f t="shared" si="5"/>
        <v>-12.955555555555556</v>
      </c>
      <c r="M88" s="810">
        <f t="shared" si="5"/>
        <v>-4.2145833333333407</v>
      </c>
      <c r="N88" s="810">
        <f t="shared" si="5"/>
        <v>-8.0708333333333364</v>
      </c>
      <c r="O88" s="800">
        <f t="shared" si="5"/>
        <v>-1.0649999999999977</v>
      </c>
      <c r="P88" s="801">
        <f t="shared" si="5"/>
        <v>8.9666666666666686</v>
      </c>
      <c r="Q88" s="1729"/>
      <c r="R88" s="32"/>
      <c r="S88" s="550"/>
      <c r="T88" s="4"/>
      <c r="U88" s="9"/>
      <c r="V88" s="44"/>
      <c r="W88" s="167"/>
      <c r="X88" s="44"/>
      <c r="Y88" s="572"/>
      <c r="Z88" s="229"/>
      <c r="AB88" s="13"/>
      <c r="AC88" s="13"/>
      <c r="AD88" s="13"/>
      <c r="AE88" s="13"/>
      <c r="AJ88" s="9"/>
      <c r="AK88" s="9"/>
      <c r="AL88" s="9"/>
      <c r="AM88" s="33"/>
      <c r="AN88" s="4"/>
      <c r="AO88" s="9"/>
      <c r="AP88" s="44"/>
      <c r="AQ88" s="117"/>
      <c r="AR88" s="44"/>
      <c r="AS88" s="86"/>
      <c r="AT88" s="44"/>
      <c r="AU88" s="44"/>
      <c r="AV88" s="44"/>
      <c r="AW88" s="44"/>
      <c r="AX88" s="44"/>
      <c r="AY88" s="44"/>
      <c r="AZ88" s="168"/>
      <c r="BA88" s="44"/>
      <c r="BB88" s="118"/>
      <c r="BC88" s="13"/>
      <c r="BD88" s="22"/>
    </row>
    <row r="89" spans="2:56" ht="16.5" customHeight="1">
      <c r="B89" s="713"/>
      <c r="C89" s="542" t="s">
        <v>234</v>
      </c>
      <c r="D89" s="53"/>
      <c r="E89" s="532"/>
      <c r="F89" s="1482"/>
      <c r="G89" s="1482"/>
      <c r="H89" s="758"/>
      <c r="I89" s="758"/>
      <c r="J89" s="758"/>
      <c r="K89" s="758"/>
      <c r="L89" s="758"/>
      <c r="M89" s="758"/>
      <c r="N89" s="758"/>
      <c r="O89" s="758"/>
      <c r="P89" s="871"/>
      <c r="Q89" s="866"/>
      <c r="R89" s="32"/>
      <c r="S89" s="133"/>
      <c r="T89" s="282"/>
      <c r="U89" s="624"/>
      <c r="V89" s="498"/>
      <c r="W89" s="575"/>
      <c r="X89" s="576"/>
      <c r="Y89" s="576"/>
      <c r="Z89" s="158"/>
      <c r="AA89" s="22"/>
      <c r="AB89" s="22"/>
      <c r="AC89" s="22"/>
      <c r="AD89" s="22"/>
      <c r="AE89" s="22"/>
      <c r="AJ89" s="8"/>
      <c r="AK89" s="8"/>
      <c r="AL89" s="8"/>
      <c r="BC89" s="13"/>
      <c r="BD89" s="22"/>
    </row>
    <row r="90" spans="2:56" ht="16.5" customHeight="1">
      <c r="B90" s="885" t="str">
        <f>'12 л. МЕНЮ '!J89</f>
        <v>465 / 21</v>
      </c>
      <c r="C90" s="178" t="str">
        <f>'12 л. МЕНЮ '!C89</f>
        <v>Кофейный напиток с молоком</v>
      </c>
      <c r="D90" s="177">
        <f>'12 л. МЕНЮ '!D89</f>
        <v>200</v>
      </c>
      <c r="E90" s="1789">
        <f>'12 л. МЕНЮ '!E89</f>
        <v>5.2039999999999997</v>
      </c>
      <c r="F90" s="253">
        <f>'12 л. МЕНЮ '!F89</f>
        <v>4.7480000000000002</v>
      </c>
      <c r="G90" s="253">
        <f>'12 л. МЕНЮ '!G89</f>
        <v>17.876999999999999</v>
      </c>
      <c r="H90" s="733">
        <f>'12 л. МЕНЮ '!H89</f>
        <v>135.25</v>
      </c>
      <c r="I90" s="248">
        <v>1.04</v>
      </c>
      <c r="J90" s="247">
        <v>0.06</v>
      </c>
      <c r="K90" s="247">
        <v>0.25</v>
      </c>
      <c r="L90" s="733">
        <v>26.454000000000001</v>
      </c>
      <c r="M90" s="248">
        <v>215.5</v>
      </c>
      <c r="N90" s="247">
        <v>172.8</v>
      </c>
      <c r="O90" s="247">
        <v>34.799999999999997</v>
      </c>
      <c r="P90" s="558">
        <v>0.80900000000000005</v>
      </c>
      <c r="Q90" s="868">
        <f>'12 л. МЕНЮ '!I89</f>
        <v>0</v>
      </c>
      <c r="T90" s="285"/>
      <c r="U90" s="1836"/>
      <c r="V90" s="684"/>
      <c r="W90" s="684"/>
      <c r="X90" s="684"/>
      <c r="Y90" s="684"/>
      <c r="Z90" s="577"/>
      <c r="AA90" s="1"/>
      <c r="AB90" s="1"/>
      <c r="AC90" s="1"/>
      <c r="AD90" s="1"/>
      <c r="AJ90" s="8"/>
      <c r="AK90" s="8"/>
      <c r="AL90" s="8"/>
      <c r="BD90" s="22"/>
    </row>
    <row r="91" spans="2:56" ht="16.5" customHeight="1">
      <c r="B91" s="2215" t="str">
        <f>'12 л. МЕНЮ '!J90</f>
        <v>ТТК /3/17</v>
      </c>
      <c r="C91" s="178" t="str">
        <f>'12 л. МЕНЮ '!C90</f>
        <v>Бутерброд с сыром</v>
      </c>
      <c r="D91" s="177" t="str">
        <f>'12 л. МЕНЮ '!D90</f>
        <v>20 / 30</v>
      </c>
      <c r="E91" s="1789">
        <f>'12 л. МЕНЮ '!E90</f>
        <v>4.18</v>
      </c>
      <c r="F91" s="253">
        <f>'12 л. МЕНЮ '!F90</f>
        <v>4.2</v>
      </c>
      <c r="G91" s="253">
        <f>'12 л. МЕНЮ '!G90</f>
        <v>14.2</v>
      </c>
      <c r="H91" s="733">
        <f>'12 л. МЕНЮ '!H90</f>
        <v>78.95</v>
      </c>
      <c r="I91" s="253">
        <v>0.16700000000000001</v>
      </c>
      <c r="J91" s="247">
        <v>2E-3</v>
      </c>
      <c r="K91" s="247">
        <v>0.15</v>
      </c>
      <c r="L91" s="733">
        <v>32.5</v>
      </c>
      <c r="M91" s="1579">
        <v>98.625</v>
      </c>
      <c r="N91" s="179">
        <v>110.875</v>
      </c>
      <c r="O91" s="179">
        <v>15.95</v>
      </c>
      <c r="P91" s="179">
        <v>3.9E-2</v>
      </c>
      <c r="Q91" s="868">
        <f>'12 л. МЕНЮ '!I90</f>
        <v>0</v>
      </c>
      <c r="S91" s="202"/>
      <c r="T91" s="202"/>
      <c r="U91" s="22"/>
      <c r="V91" s="1842"/>
      <c r="W91" s="1842"/>
      <c r="X91" s="1842"/>
      <c r="Y91" s="1842"/>
      <c r="Z91" s="1"/>
      <c r="AA91" s="1"/>
      <c r="AB91" s="168"/>
      <c r="AC91" s="44"/>
      <c r="AD91" s="44"/>
      <c r="AE91" s="118"/>
      <c r="AF91" s="30"/>
      <c r="AJ91" s="8"/>
      <c r="AK91" s="8"/>
      <c r="AL91" s="8"/>
      <c r="AM91" s="8"/>
      <c r="AN91" s="8"/>
      <c r="AO91" s="8"/>
      <c r="AP91" s="8"/>
      <c r="AQ91" s="8"/>
      <c r="AR91" s="8"/>
      <c r="AS91" s="8"/>
      <c r="AX91" s="8"/>
      <c r="AY91" s="8"/>
      <c r="BB91" s="13"/>
      <c r="BC91" s="13"/>
      <c r="BD91" s="22"/>
    </row>
    <row r="92" spans="2:56" ht="17.25" customHeight="1" thickBot="1">
      <c r="B92" s="1925" t="str">
        <f>'12 л. МЕНЮ '!J91</f>
        <v>82 / 21</v>
      </c>
      <c r="C92" s="143" t="str">
        <f>'12 л. МЕНЮ '!C91</f>
        <v>Фрукты свежие (банан)</v>
      </c>
      <c r="D92" s="275">
        <f>'12 л. МЕНЮ '!D91</f>
        <v>140</v>
      </c>
      <c r="E92" s="1789">
        <f>'12 л. МЕНЮ '!E91</f>
        <v>0.48</v>
      </c>
      <c r="F92" s="253">
        <f>'12 л. МЕНЮ '!F91</f>
        <v>0.48</v>
      </c>
      <c r="G92" s="253">
        <f>'12 л. МЕНЮ '!G91</f>
        <v>11.76</v>
      </c>
      <c r="H92" s="733">
        <f>'12 л. МЕНЮ '!H91</f>
        <v>56.4</v>
      </c>
      <c r="I92" s="247">
        <v>14</v>
      </c>
      <c r="J92" s="247">
        <v>5.6000000000000001E-2</v>
      </c>
      <c r="K92" s="247">
        <v>7.0000000000000007E-2</v>
      </c>
      <c r="L92" s="733">
        <v>0</v>
      </c>
      <c r="M92" s="179">
        <v>11.2</v>
      </c>
      <c r="N92" s="179">
        <v>39.200000000000003</v>
      </c>
      <c r="O92" s="247">
        <v>51.24</v>
      </c>
      <c r="P92" s="179">
        <v>0.84</v>
      </c>
      <c r="Q92" s="875">
        <f>'12 л. МЕНЮ '!I91</f>
        <v>0</v>
      </c>
      <c r="S92" s="133"/>
      <c r="T92" s="282"/>
      <c r="U92" s="624"/>
      <c r="V92" s="498"/>
      <c r="W92" s="575"/>
      <c r="X92" s="576"/>
      <c r="Y92" s="931"/>
      <c r="Z92" s="158"/>
      <c r="AA92" s="22"/>
      <c r="AB92" s="112"/>
      <c r="AC92" s="118"/>
      <c r="AD92" s="497"/>
      <c r="AE92" s="118"/>
      <c r="AF92" s="32"/>
      <c r="AG92" s="62"/>
      <c r="AH92" s="46"/>
      <c r="AI92" s="3"/>
      <c r="AJ92" s="86"/>
      <c r="AK92" s="44"/>
      <c r="AL92" s="44"/>
      <c r="AM92" s="44"/>
      <c r="AN92" s="44"/>
      <c r="AO92" s="44"/>
      <c r="AP92" s="44"/>
      <c r="AQ92" s="44"/>
      <c r="AR92" s="44"/>
      <c r="AX92" s="17"/>
      <c r="AY92" s="8"/>
      <c r="BB92" s="4"/>
      <c r="BC92" s="4"/>
      <c r="BD92" s="8"/>
    </row>
    <row r="93" spans="2:56" ht="15" customHeight="1">
      <c r="B93" s="370" t="s">
        <v>243</v>
      </c>
      <c r="C93" s="282"/>
      <c r="D93" s="2232">
        <f>'12 л. МЕНЮ '!D92</f>
        <v>390</v>
      </c>
      <c r="E93" s="381">
        <f t="shared" ref="E93:P93" si="6">SUM(E90:E92)</f>
        <v>9.8640000000000008</v>
      </c>
      <c r="F93" s="372">
        <f t="shared" si="6"/>
        <v>9.4280000000000008</v>
      </c>
      <c r="G93" s="735">
        <f t="shared" si="6"/>
        <v>43.836999999999996</v>
      </c>
      <c r="H93" s="180">
        <f>SUM(H90:H92)</f>
        <v>270.59999999999997</v>
      </c>
      <c r="I93" s="737">
        <f t="shared" si="6"/>
        <v>15.207000000000001</v>
      </c>
      <c r="J93" s="799">
        <f>SUM(J90:J92)</f>
        <v>0.11799999999999999</v>
      </c>
      <c r="K93" s="739">
        <f t="shared" si="6"/>
        <v>0.47000000000000003</v>
      </c>
      <c r="L93" s="1832">
        <f t="shared" si="6"/>
        <v>58.954000000000001</v>
      </c>
      <c r="M93" s="737">
        <f t="shared" si="6"/>
        <v>325.32499999999999</v>
      </c>
      <c r="N93" s="737">
        <f t="shared" si="6"/>
        <v>322.875</v>
      </c>
      <c r="O93" s="737">
        <f t="shared" si="6"/>
        <v>101.99000000000001</v>
      </c>
      <c r="P93" s="1833">
        <f t="shared" si="6"/>
        <v>1.6880000000000002</v>
      </c>
      <c r="Q93" s="229"/>
      <c r="T93" s="285"/>
      <c r="V93" s="684"/>
      <c r="W93" s="684"/>
      <c r="X93" s="684"/>
      <c r="Y93" s="684"/>
      <c r="Z93" s="594"/>
      <c r="AA93" s="1"/>
      <c r="AB93" s="118"/>
      <c r="AC93" s="118"/>
      <c r="AD93" s="118"/>
      <c r="AE93" s="118"/>
      <c r="AF93" s="8"/>
      <c r="AG93" s="45"/>
      <c r="AH93" s="4"/>
      <c r="AI93" s="65"/>
      <c r="AJ93" s="138"/>
      <c r="AK93" s="138"/>
      <c r="AL93" s="138"/>
      <c r="AM93" s="138"/>
      <c r="AN93" s="138"/>
      <c r="AO93" s="138"/>
      <c r="AP93" s="138"/>
      <c r="AQ93" s="138"/>
      <c r="AR93" s="138"/>
      <c r="AX93" s="17"/>
      <c r="AY93" s="8"/>
      <c r="BB93" s="4"/>
      <c r="BC93" s="4"/>
      <c r="BD93" s="22"/>
    </row>
    <row r="94" spans="2:56" ht="15.75" customHeight="1">
      <c r="B94" s="807"/>
      <c r="C94" s="808" t="s">
        <v>11</v>
      </c>
      <c r="D94" s="1478">
        <v>0.1</v>
      </c>
      <c r="E94" s="912">
        <f t="shared" ref="E94:P94" si="7">(E399/100)*10</f>
        <v>9</v>
      </c>
      <c r="F94" s="822">
        <f t="shared" si="7"/>
        <v>9.2000000000000011</v>
      </c>
      <c r="G94" s="822">
        <f t="shared" si="7"/>
        <v>38.299999999999997</v>
      </c>
      <c r="H94" s="822">
        <f t="shared" si="7"/>
        <v>272</v>
      </c>
      <c r="I94" s="822">
        <f t="shared" si="7"/>
        <v>7</v>
      </c>
      <c r="J94" s="822">
        <f t="shared" si="7"/>
        <v>0.13999999999999999</v>
      </c>
      <c r="K94" s="822">
        <f t="shared" si="7"/>
        <v>0.16</v>
      </c>
      <c r="L94" s="822">
        <f t="shared" si="7"/>
        <v>90</v>
      </c>
      <c r="M94" s="2255">
        <f t="shared" si="7"/>
        <v>120</v>
      </c>
      <c r="N94" s="2255">
        <f t="shared" si="7"/>
        <v>120</v>
      </c>
      <c r="O94" s="1516">
        <f t="shared" si="7"/>
        <v>30</v>
      </c>
      <c r="P94" s="1904">
        <f t="shared" si="7"/>
        <v>1.7999999999999998</v>
      </c>
      <c r="Q94" s="83"/>
      <c r="R94" s="62"/>
      <c r="S94" s="4"/>
      <c r="T94" s="9"/>
      <c r="U94" s="44"/>
      <c r="V94" s="86"/>
      <c r="W94" s="167"/>
      <c r="X94" s="117"/>
      <c r="Y94" s="117"/>
      <c r="Z94" s="117"/>
      <c r="AA94" s="117"/>
      <c r="AB94" s="117"/>
      <c r="AC94" s="117"/>
      <c r="AD94" s="117"/>
      <c r="AE94" s="118"/>
      <c r="AF94" s="32"/>
      <c r="AG94" s="250"/>
      <c r="AH94" s="4"/>
      <c r="AI94" s="9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X94" s="8"/>
      <c r="AY94" s="8"/>
      <c r="BB94" s="13"/>
      <c r="BC94" s="13"/>
      <c r="BD94" s="22"/>
    </row>
    <row r="95" spans="2:56" ht="16.5" customHeight="1" thickBot="1">
      <c r="B95" s="175"/>
      <c r="C95" s="803" t="s">
        <v>438</v>
      </c>
      <c r="D95" s="847"/>
      <c r="E95" s="814">
        <f t="shared" ref="E95:P95" si="8">(E93*100/E399)-10</f>
        <v>0.96000000000000085</v>
      </c>
      <c r="F95" s="815">
        <f t="shared" si="8"/>
        <v>0.24782608695652186</v>
      </c>
      <c r="G95" s="815">
        <f t="shared" si="8"/>
        <v>1.4456919060052211</v>
      </c>
      <c r="H95" s="815">
        <f t="shared" si="8"/>
        <v>-5.1470588235295267E-2</v>
      </c>
      <c r="I95" s="815">
        <f t="shared" si="8"/>
        <v>11.724285714285713</v>
      </c>
      <c r="J95" s="815">
        <f t="shared" si="8"/>
        <v>-1.5714285714285712</v>
      </c>
      <c r="K95" s="815">
        <f t="shared" si="8"/>
        <v>19.375</v>
      </c>
      <c r="L95" s="815">
        <f t="shared" si="8"/>
        <v>-3.4495555555555564</v>
      </c>
      <c r="M95" s="813">
        <f t="shared" si="8"/>
        <v>17.110416666666666</v>
      </c>
      <c r="N95" s="813">
        <f t="shared" si="8"/>
        <v>16.90625</v>
      </c>
      <c r="O95" s="813">
        <f t="shared" si="8"/>
        <v>23.99666666666667</v>
      </c>
      <c r="P95" s="1513">
        <f t="shared" si="8"/>
        <v>-0.62222222222222179</v>
      </c>
      <c r="Q95" s="83"/>
      <c r="R95" s="32"/>
      <c r="S95" s="282"/>
      <c r="T95" s="624"/>
      <c r="Y95" s="44"/>
      <c r="Z95" s="44"/>
      <c r="AA95" s="44"/>
      <c r="AB95" s="44"/>
      <c r="AC95" s="44"/>
      <c r="AD95" s="44"/>
      <c r="AE95" s="118"/>
      <c r="AF95" s="32"/>
      <c r="AG95" s="118"/>
      <c r="AH95" s="118"/>
      <c r="AI95" s="118"/>
      <c r="AJ95" s="86"/>
      <c r="AK95" s="118"/>
      <c r="AL95" s="118"/>
      <c r="AM95" s="118"/>
      <c r="AN95" s="118"/>
      <c r="AO95" s="118"/>
      <c r="AP95" s="118"/>
      <c r="AQ95" s="118"/>
      <c r="AR95" s="118"/>
      <c r="AS95" s="118"/>
      <c r="AX95" s="8"/>
      <c r="AY95" s="8"/>
      <c r="BB95" s="13"/>
      <c r="BC95" s="13"/>
      <c r="BD95" s="22"/>
    </row>
    <row r="96" spans="2:56" ht="17.25" customHeight="1">
      <c r="R96" s="54"/>
      <c r="S96" s="132"/>
      <c r="T96" s="3"/>
      <c r="Z96" s="44"/>
      <c r="AA96" s="44"/>
      <c r="AB96" s="44"/>
      <c r="AC96" s="44"/>
      <c r="AD96" s="44"/>
      <c r="AE96" s="118"/>
      <c r="AF96" s="32"/>
      <c r="AX96" s="8"/>
      <c r="AY96" s="8"/>
      <c r="BB96" s="21"/>
      <c r="BC96" s="13"/>
      <c r="BD96" s="22"/>
    </row>
    <row r="97" spans="2:58" ht="14.25" customHeight="1" thickBot="1">
      <c r="I97" s="1851"/>
      <c r="J97" s="1851"/>
      <c r="K97" s="1851"/>
      <c r="L97" s="1851"/>
      <c r="M97" s="1851"/>
      <c r="N97" s="161"/>
      <c r="O97" s="1851"/>
      <c r="P97" s="1851"/>
      <c r="Q97" s="83"/>
      <c r="R97" s="44"/>
      <c r="S97" s="4"/>
      <c r="T97" s="65"/>
      <c r="U97" s="46"/>
      <c r="V97" s="152"/>
      <c r="W97" s="46"/>
      <c r="X97" s="46"/>
      <c r="Y97" s="46"/>
      <c r="Z97" s="46"/>
      <c r="AA97" s="46"/>
      <c r="AB97" s="161"/>
      <c r="AC97" s="46"/>
      <c r="AD97" s="46"/>
      <c r="AE97" s="65"/>
      <c r="AF97" s="30"/>
      <c r="AJ97" s="20"/>
      <c r="AK97" s="232"/>
      <c r="AM97" s="20"/>
      <c r="AN97" s="20"/>
      <c r="AP97" s="43"/>
      <c r="AT97" s="17"/>
      <c r="AX97" s="8"/>
      <c r="AY97" s="8"/>
      <c r="BB97" s="13"/>
      <c r="BC97" s="13"/>
      <c r="BD97" s="22"/>
    </row>
    <row r="98" spans="2:58" ht="14.25" customHeight="1">
      <c r="B98" s="674"/>
      <c r="C98" s="34" t="s">
        <v>286</v>
      </c>
      <c r="D98" s="35"/>
      <c r="E98" s="110">
        <f t="shared" ref="E98:P98" si="9">E75+E86</f>
        <v>47.823</v>
      </c>
      <c r="F98" s="180">
        <f t="shared" si="9"/>
        <v>52.489000000000004</v>
      </c>
      <c r="G98" s="180">
        <f t="shared" si="9"/>
        <v>236.39800000000002</v>
      </c>
      <c r="H98" s="736">
        <f t="shared" si="9"/>
        <v>1634.3892000000001</v>
      </c>
      <c r="I98" s="811">
        <f t="shared" si="9"/>
        <v>45.238999999999997</v>
      </c>
      <c r="J98" s="180">
        <f t="shared" si="9"/>
        <v>0.79980000000000007</v>
      </c>
      <c r="K98" s="180">
        <f t="shared" si="9"/>
        <v>1.0250000000000001</v>
      </c>
      <c r="L98" s="180">
        <f t="shared" si="9"/>
        <v>321.577</v>
      </c>
      <c r="M98" s="740">
        <f t="shared" si="9"/>
        <v>884.9511</v>
      </c>
      <c r="N98" s="736">
        <f t="shared" si="9"/>
        <v>607.70399999999995</v>
      </c>
      <c r="O98" s="740">
        <f t="shared" si="9"/>
        <v>160.179</v>
      </c>
      <c r="P98" s="785">
        <f t="shared" si="9"/>
        <v>9.8625000000000007</v>
      </c>
      <c r="Q98" s="83"/>
      <c r="R98" s="30"/>
      <c r="S98" s="4"/>
      <c r="T98" s="9"/>
      <c r="U98" s="1"/>
      <c r="V98" s="1"/>
      <c r="W98" s="1"/>
      <c r="X98" s="1"/>
      <c r="Y98" s="1"/>
      <c r="Z98" s="1"/>
      <c r="AA98" s="1"/>
      <c r="AB98" s="1"/>
      <c r="AC98" s="1"/>
      <c r="AD98" s="1"/>
      <c r="AT98" s="17"/>
      <c r="AX98" s="8"/>
      <c r="AY98" s="8"/>
      <c r="BB98" s="13"/>
      <c r="BC98" s="13"/>
      <c r="BD98" s="22"/>
    </row>
    <row r="99" spans="2:58" ht="13.5" customHeight="1">
      <c r="B99" s="327"/>
      <c r="C99" s="709" t="s">
        <v>11</v>
      </c>
      <c r="D99" s="1478">
        <v>0.6</v>
      </c>
      <c r="E99" s="912">
        <f t="shared" ref="E99:P99" si="10">(E399/100)*60</f>
        <v>54</v>
      </c>
      <c r="F99" s="822">
        <f t="shared" si="10"/>
        <v>55.2</v>
      </c>
      <c r="G99" s="822">
        <f t="shared" si="10"/>
        <v>229.8</v>
      </c>
      <c r="H99" s="822">
        <f t="shared" si="10"/>
        <v>1632</v>
      </c>
      <c r="I99" s="822">
        <f t="shared" si="10"/>
        <v>42</v>
      </c>
      <c r="J99" s="822">
        <f t="shared" si="10"/>
        <v>0.83999999999999986</v>
      </c>
      <c r="K99" s="822">
        <f t="shared" si="10"/>
        <v>0.96</v>
      </c>
      <c r="L99" s="1516">
        <f t="shared" si="10"/>
        <v>540</v>
      </c>
      <c r="M99" s="2255">
        <f t="shared" si="10"/>
        <v>720</v>
      </c>
      <c r="N99" s="2255">
        <f t="shared" si="10"/>
        <v>720</v>
      </c>
      <c r="O99" s="2255">
        <f t="shared" si="10"/>
        <v>180</v>
      </c>
      <c r="P99" s="1904">
        <f t="shared" si="10"/>
        <v>10.799999999999999</v>
      </c>
      <c r="Q99" s="83"/>
      <c r="R99" s="9"/>
      <c r="S99" s="4"/>
      <c r="T99" s="9"/>
      <c r="U99" s="44"/>
      <c r="V99" s="86"/>
      <c r="W99" s="259"/>
      <c r="X99" s="259"/>
      <c r="Y99" s="259"/>
      <c r="Z99" s="259"/>
      <c r="AA99" s="44"/>
      <c r="AB99" s="168"/>
      <c r="AC99" s="44"/>
      <c r="AD99" s="44"/>
      <c r="AE99" s="94"/>
      <c r="AF99" s="93"/>
      <c r="AJ99" s="20"/>
      <c r="AK99" s="20"/>
      <c r="AM99" s="20"/>
      <c r="AN99" s="20"/>
      <c r="AP99" s="4"/>
      <c r="AT99" s="8"/>
      <c r="AX99" s="14"/>
      <c r="AY99" s="14"/>
      <c r="BB99" s="13"/>
      <c r="BC99" s="13"/>
      <c r="BD99" s="528"/>
    </row>
    <row r="100" spans="2:58" ht="15" customHeight="1" thickBot="1">
      <c r="B100" s="175"/>
      <c r="C100" s="803" t="s">
        <v>438</v>
      </c>
      <c r="D100" s="847"/>
      <c r="E100" s="802">
        <f t="shared" ref="E100:P100" si="11">(E98*100/E399)-60</f>
        <v>-6.8633333333333297</v>
      </c>
      <c r="F100" s="810">
        <f t="shared" si="11"/>
        <v>-2.9467391304347785</v>
      </c>
      <c r="G100" s="800">
        <f t="shared" si="11"/>
        <v>1.7227154046997484</v>
      </c>
      <c r="H100" s="800">
        <f t="shared" si="11"/>
        <v>8.7838235294121603E-2</v>
      </c>
      <c r="I100" s="800">
        <f t="shared" si="11"/>
        <v>4.6271428571428572</v>
      </c>
      <c r="J100" s="800">
        <f t="shared" si="11"/>
        <v>-2.8714285714285666</v>
      </c>
      <c r="K100" s="800">
        <f t="shared" si="11"/>
        <v>4.0625</v>
      </c>
      <c r="L100" s="810">
        <f t="shared" si="11"/>
        <v>-24.269222222222218</v>
      </c>
      <c r="M100" s="810">
        <f t="shared" si="11"/>
        <v>13.745925</v>
      </c>
      <c r="N100" s="810">
        <f t="shared" si="11"/>
        <v>-9.3580000000000041</v>
      </c>
      <c r="O100" s="810">
        <f t="shared" si="11"/>
        <v>-6.6069999999999993</v>
      </c>
      <c r="P100" s="941">
        <f t="shared" si="11"/>
        <v>-5.2083333333333286</v>
      </c>
      <c r="Q100" s="83"/>
      <c r="R100" s="9"/>
      <c r="S100" s="4"/>
      <c r="T100" s="9"/>
      <c r="U100" s="44"/>
      <c r="V100" s="86"/>
      <c r="W100" s="44"/>
      <c r="X100" s="44"/>
      <c r="Y100" s="44"/>
      <c r="Z100" s="44"/>
      <c r="AA100" s="44"/>
      <c r="AB100" s="44"/>
      <c r="AC100" s="44"/>
      <c r="AD100" s="44"/>
      <c r="AE100" s="94"/>
      <c r="AF100" s="92"/>
      <c r="AG100" s="234"/>
      <c r="AH100" s="235"/>
      <c r="AI100" s="236"/>
      <c r="AJ100" s="237"/>
      <c r="AK100" s="42"/>
      <c r="AL100" s="42"/>
      <c r="AM100" s="42"/>
      <c r="AN100" s="42"/>
      <c r="AO100" s="42"/>
      <c r="AP100" s="42"/>
      <c r="AQ100" s="234"/>
      <c r="AR100" s="234"/>
      <c r="AS100" s="494"/>
      <c r="AT100" s="46"/>
      <c r="AX100" s="14"/>
      <c r="AY100" s="14"/>
      <c r="BB100" s="13"/>
      <c r="BC100" s="13"/>
      <c r="BD100" s="22"/>
    </row>
    <row r="101" spans="2:58" ht="15" customHeight="1" thickBot="1">
      <c r="Q101" s="83"/>
      <c r="R101" s="9"/>
      <c r="S101" s="117"/>
      <c r="T101" s="117"/>
      <c r="U101" s="167"/>
      <c r="V101" s="86"/>
      <c r="W101" s="259"/>
      <c r="X101" s="259"/>
      <c r="Y101" s="259"/>
      <c r="Z101" s="259"/>
      <c r="AA101" s="44"/>
      <c r="AB101" s="168"/>
      <c r="AC101" s="44"/>
      <c r="AD101" s="44"/>
      <c r="AE101" s="279"/>
      <c r="AF101" s="32"/>
      <c r="AG101" s="48"/>
      <c r="AH101" s="48"/>
      <c r="AI101" s="48"/>
      <c r="AJ101" s="238"/>
      <c r="AK101" s="48"/>
      <c r="AL101" s="48"/>
      <c r="AM101" s="48"/>
      <c r="AN101" s="48"/>
      <c r="AO101" s="48"/>
      <c r="AP101" s="48"/>
      <c r="AQ101" s="48"/>
      <c r="AR101" s="48"/>
      <c r="AS101" s="48"/>
      <c r="AT101" s="8"/>
      <c r="AX101" s="8"/>
      <c r="AY101" s="8"/>
      <c r="BB101" s="13"/>
      <c r="BC101" s="13"/>
      <c r="BD101" s="22"/>
    </row>
    <row r="102" spans="2:58" ht="18" customHeight="1">
      <c r="B102" s="674"/>
      <c r="C102" s="34" t="s">
        <v>285</v>
      </c>
      <c r="D102" s="35"/>
      <c r="E102" s="110">
        <f t="shared" ref="E102:P102" si="12">E86+E93</f>
        <v>37.570999999999998</v>
      </c>
      <c r="F102" s="180">
        <f t="shared" si="12"/>
        <v>39.954999999999998</v>
      </c>
      <c r="G102" s="180">
        <f t="shared" si="12"/>
        <v>173.285</v>
      </c>
      <c r="H102" s="736">
        <f t="shared" si="12"/>
        <v>1223.4662000000001</v>
      </c>
      <c r="I102" s="180">
        <f t="shared" si="12"/>
        <v>45.497</v>
      </c>
      <c r="J102" s="180">
        <f t="shared" si="12"/>
        <v>0.64980000000000004</v>
      </c>
      <c r="K102" s="180">
        <f t="shared" si="12"/>
        <v>1.0310000000000001</v>
      </c>
      <c r="L102" s="180">
        <f t="shared" si="12"/>
        <v>257.35399999999998</v>
      </c>
      <c r="M102" s="740">
        <f t="shared" si="12"/>
        <v>694.75</v>
      </c>
      <c r="N102" s="740">
        <f t="shared" si="12"/>
        <v>646.02499999999998</v>
      </c>
      <c r="O102" s="740">
        <f t="shared" si="12"/>
        <v>203.79500000000002</v>
      </c>
      <c r="P102" s="785">
        <f t="shared" si="12"/>
        <v>9.6020000000000003</v>
      </c>
      <c r="Q102" s="83"/>
      <c r="R102" s="9"/>
      <c r="S102" s="117"/>
      <c r="T102" s="117"/>
      <c r="U102" s="167"/>
      <c r="V102" s="86"/>
      <c r="W102" s="259"/>
      <c r="X102" s="259"/>
      <c r="Y102" s="259"/>
      <c r="Z102" s="259"/>
      <c r="AA102" s="44"/>
      <c r="AB102" s="168"/>
      <c r="AC102" s="44"/>
      <c r="AD102" s="44"/>
      <c r="AE102" s="279"/>
      <c r="AF102" s="32"/>
      <c r="AG102" s="118"/>
      <c r="AH102" s="279"/>
      <c r="AI102" s="118"/>
      <c r="AJ102" s="86"/>
      <c r="AK102" s="118"/>
      <c r="AL102" s="118"/>
      <c r="AM102" s="279"/>
      <c r="AN102" s="279"/>
      <c r="AO102" s="118"/>
      <c r="AP102" s="112"/>
      <c r="AQ102" s="118"/>
      <c r="AR102" s="118"/>
      <c r="AS102" s="118"/>
      <c r="AX102" s="14"/>
      <c r="AY102" s="14"/>
      <c r="BB102" s="13"/>
      <c r="BC102" s="13"/>
      <c r="BD102" s="22"/>
    </row>
    <row r="103" spans="2:58" ht="17.25" customHeight="1">
      <c r="B103" s="327"/>
      <c r="C103" s="709" t="s">
        <v>11</v>
      </c>
      <c r="D103" s="1478">
        <v>0.45</v>
      </c>
      <c r="E103" s="912">
        <f t="shared" ref="E103:P103" si="13">(E399/100)*45</f>
        <v>40.5</v>
      </c>
      <c r="F103" s="822">
        <f t="shared" si="13"/>
        <v>41.4</v>
      </c>
      <c r="G103" s="822">
        <f t="shared" si="13"/>
        <v>172.35</v>
      </c>
      <c r="H103" s="822">
        <f t="shared" si="13"/>
        <v>1224</v>
      </c>
      <c r="I103" s="822">
        <f t="shared" si="13"/>
        <v>31.499999999999996</v>
      </c>
      <c r="J103" s="822">
        <f t="shared" si="13"/>
        <v>0.62999999999999989</v>
      </c>
      <c r="K103" s="822">
        <f t="shared" si="13"/>
        <v>0.72</v>
      </c>
      <c r="L103" s="1516">
        <f t="shared" si="13"/>
        <v>405</v>
      </c>
      <c r="M103" s="2255">
        <f t="shared" si="13"/>
        <v>540</v>
      </c>
      <c r="N103" s="2255">
        <f t="shared" si="13"/>
        <v>540</v>
      </c>
      <c r="O103" s="2255">
        <f t="shared" si="13"/>
        <v>135</v>
      </c>
      <c r="P103" s="1904">
        <f t="shared" si="13"/>
        <v>8.1</v>
      </c>
      <c r="Q103" s="83"/>
      <c r="R103" s="9"/>
      <c r="S103" s="44"/>
      <c r="T103" s="44"/>
      <c r="U103" s="44"/>
      <c r="V103" s="86"/>
      <c r="W103" s="44"/>
      <c r="X103" s="44"/>
      <c r="Y103" s="44"/>
      <c r="Z103" s="44"/>
      <c r="AA103" s="44"/>
      <c r="AB103" s="44"/>
      <c r="AC103" s="44"/>
      <c r="AD103" s="44"/>
      <c r="AE103" s="118"/>
      <c r="AF103" s="32"/>
      <c r="AG103" s="501"/>
      <c r="AH103" s="501"/>
      <c r="AI103" s="501"/>
      <c r="AJ103" s="501"/>
      <c r="AK103" s="501"/>
      <c r="AL103" s="501"/>
      <c r="AM103" s="502"/>
      <c r="AN103" s="501"/>
      <c r="AO103" s="502"/>
      <c r="AP103" s="502"/>
      <c r="AQ103" s="501"/>
      <c r="AR103" s="501"/>
      <c r="AS103" s="501"/>
      <c r="AT103" s="8"/>
      <c r="AX103" s="8"/>
      <c r="AY103" s="8"/>
      <c r="BB103" s="213"/>
      <c r="BC103" s="13"/>
      <c r="BD103" s="22"/>
    </row>
    <row r="104" spans="2:58" ht="17.25" customHeight="1" thickBot="1">
      <c r="B104" s="175"/>
      <c r="C104" s="803" t="s">
        <v>438</v>
      </c>
      <c r="D104" s="847"/>
      <c r="E104" s="825">
        <f t="shared" ref="E104:P104" si="14">(E102*100/E399)-45</f>
        <v>-3.2544444444444451</v>
      </c>
      <c r="F104" s="826">
        <f t="shared" si="14"/>
        <v>-1.5706521739130466</v>
      </c>
      <c r="G104" s="826">
        <f t="shared" si="14"/>
        <v>0.24412532637075657</v>
      </c>
      <c r="H104" s="826">
        <f t="shared" si="14"/>
        <v>-1.9624999999997783E-2</v>
      </c>
      <c r="I104" s="826">
        <f t="shared" si="14"/>
        <v>19.995714285714286</v>
      </c>
      <c r="J104" s="826">
        <f t="shared" si="14"/>
        <v>1.4142857142857181</v>
      </c>
      <c r="K104" s="826">
        <f t="shared" si="14"/>
        <v>19.4375</v>
      </c>
      <c r="L104" s="826">
        <f t="shared" si="14"/>
        <v>-16.405111111111115</v>
      </c>
      <c r="M104" s="826">
        <f t="shared" si="14"/>
        <v>12.895833333333336</v>
      </c>
      <c r="N104" s="826">
        <f t="shared" si="14"/>
        <v>8.8354166666666671</v>
      </c>
      <c r="O104" s="826">
        <f t="shared" si="14"/>
        <v>22.931666666666672</v>
      </c>
      <c r="P104" s="838">
        <f t="shared" si="14"/>
        <v>8.3444444444444485</v>
      </c>
      <c r="Q104" s="83"/>
      <c r="R104" s="9"/>
      <c r="S104" s="44"/>
      <c r="T104" s="44"/>
      <c r="U104" s="44"/>
      <c r="V104" s="86"/>
      <c r="W104" s="44"/>
      <c r="X104" s="44"/>
      <c r="Y104" s="44"/>
      <c r="Z104" s="44"/>
      <c r="AA104" s="44"/>
      <c r="AB104" s="44"/>
      <c r="AC104" s="44"/>
      <c r="AD104" s="44"/>
      <c r="AE104" s="118"/>
      <c r="AF104" s="32"/>
      <c r="AT104" s="8"/>
      <c r="AX104" s="8"/>
      <c r="AY104" s="8"/>
      <c r="BB104" s="13"/>
      <c r="BC104" s="13"/>
      <c r="BD104" s="22"/>
    </row>
    <row r="105" spans="2:58" ht="18" customHeight="1" thickBot="1">
      <c r="Q105" s="83"/>
      <c r="R105" s="1"/>
      <c r="S105" s="44"/>
      <c r="T105" s="44"/>
      <c r="U105" s="44"/>
      <c r="V105" s="86"/>
      <c r="W105" s="44"/>
      <c r="X105" s="44"/>
      <c r="Y105" s="44"/>
      <c r="Z105" s="44"/>
      <c r="AA105" s="44"/>
      <c r="AB105" s="44"/>
      <c r="AC105" s="44"/>
      <c r="AD105" s="44"/>
      <c r="AE105" s="118"/>
      <c r="AF105" s="33"/>
      <c r="AP105" s="43"/>
      <c r="AR105" s="43"/>
      <c r="AT105" s="8"/>
      <c r="AX105" s="8"/>
      <c r="AY105" s="8"/>
      <c r="BB105" s="13"/>
      <c r="BC105" s="13"/>
      <c r="BD105" s="22"/>
    </row>
    <row r="106" spans="2:58" ht="15.75" customHeight="1">
      <c r="B106" s="806" t="s">
        <v>320</v>
      </c>
      <c r="C106" s="34"/>
      <c r="D106" s="35"/>
      <c r="E106" s="110">
        <f t="shared" ref="E106:P106" si="15">E75+E86+E93</f>
        <v>57.686999999999998</v>
      </c>
      <c r="F106" s="180">
        <f t="shared" si="15"/>
        <v>61.917000000000002</v>
      </c>
      <c r="G106" s="180">
        <f t="shared" si="15"/>
        <v>280.23500000000001</v>
      </c>
      <c r="H106" s="736">
        <f t="shared" si="15"/>
        <v>1904.9892</v>
      </c>
      <c r="I106" s="740">
        <f t="shared" si="15"/>
        <v>60.445999999999998</v>
      </c>
      <c r="J106" s="180">
        <f t="shared" si="15"/>
        <v>0.91780000000000006</v>
      </c>
      <c r="K106" s="180">
        <f t="shared" si="15"/>
        <v>1.4950000000000001</v>
      </c>
      <c r="L106" s="180">
        <f t="shared" si="15"/>
        <v>380.53100000000001</v>
      </c>
      <c r="M106" s="740">
        <f t="shared" si="15"/>
        <v>1210.2761</v>
      </c>
      <c r="N106" s="736">
        <f t="shared" si="15"/>
        <v>930.57899999999995</v>
      </c>
      <c r="O106" s="740">
        <f t="shared" si="15"/>
        <v>262.16899999999998</v>
      </c>
      <c r="P106" s="785">
        <f t="shared" si="15"/>
        <v>11.550500000000001</v>
      </c>
      <c r="Q106" s="83"/>
      <c r="R106" s="8"/>
      <c r="S106" s="44"/>
      <c r="T106" s="117"/>
      <c r="U106" s="44"/>
      <c r="V106" s="86"/>
      <c r="W106" s="44"/>
      <c r="X106" s="44"/>
      <c r="Y106" s="44"/>
      <c r="Z106" s="44"/>
      <c r="AA106" s="44"/>
      <c r="AB106" s="44"/>
      <c r="AC106" s="168"/>
      <c r="AD106" s="44"/>
      <c r="AE106" s="118"/>
      <c r="AF106" s="44"/>
      <c r="AJ106" s="503"/>
      <c r="AR106" s="43"/>
      <c r="AT106" s="8"/>
      <c r="AX106" s="8"/>
      <c r="AY106" s="8"/>
      <c r="BB106" s="13"/>
      <c r="BC106" s="13"/>
      <c r="BD106" s="22"/>
    </row>
    <row r="107" spans="2:58" ht="12.75" customHeight="1">
      <c r="B107" s="807"/>
      <c r="C107" s="808" t="s">
        <v>11</v>
      </c>
      <c r="D107" s="1478">
        <v>0.7</v>
      </c>
      <c r="E107" s="912">
        <f t="shared" ref="E107:P107" si="16">(E399/100)*70</f>
        <v>63</v>
      </c>
      <c r="F107" s="822">
        <f t="shared" si="16"/>
        <v>64.400000000000006</v>
      </c>
      <c r="G107" s="822">
        <f t="shared" si="16"/>
        <v>268.10000000000002</v>
      </c>
      <c r="H107" s="822">
        <f t="shared" si="16"/>
        <v>1904</v>
      </c>
      <c r="I107" s="822">
        <f t="shared" si="16"/>
        <v>49</v>
      </c>
      <c r="J107" s="822">
        <f t="shared" si="16"/>
        <v>0.97999999999999987</v>
      </c>
      <c r="K107" s="822">
        <f t="shared" si="16"/>
        <v>1.1200000000000001</v>
      </c>
      <c r="L107" s="1516">
        <f t="shared" si="16"/>
        <v>630</v>
      </c>
      <c r="M107" s="2255">
        <f t="shared" si="16"/>
        <v>840</v>
      </c>
      <c r="N107" s="2255">
        <f t="shared" si="16"/>
        <v>840</v>
      </c>
      <c r="O107" s="2255">
        <f t="shared" si="16"/>
        <v>210</v>
      </c>
      <c r="P107" s="1904">
        <f t="shared" si="16"/>
        <v>12.6</v>
      </c>
      <c r="Q107" s="83"/>
      <c r="S107" s="46"/>
      <c r="T107" s="46"/>
      <c r="U107" s="46"/>
      <c r="V107" s="152"/>
      <c r="W107" s="46"/>
      <c r="X107" s="46"/>
      <c r="Y107" s="46"/>
      <c r="Z107" s="46"/>
      <c r="AA107" s="46"/>
      <c r="AB107" s="161"/>
      <c r="AC107" s="46"/>
      <c r="AD107" s="46"/>
      <c r="AE107" s="47"/>
      <c r="AF107" s="44"/>
      <c r="AG107" s="32"/>
      <c r="AH107" s="4"/>
      <c r="AI107" s="9"/>
      <c r="AJ107" s="44"/>
      <c r="AK107" s="44"/>
      <c r="AL107" s="44"/>
      <c r="AM107" s="86"/>
      <c r="AN107" s="44"/>
      <c r="AO107" s="44"/>
      <c r="AP107" s="44"/>
      <c r="AQ107" s="44"/>
      <c r="AR107" s="44"/>
      <c r="AS107" s="44"/>
      <c r="AT107" s="44"/>
      <c r="AU107" s="44"/>
      <c r="AV107" s="118"/>
    </row>
    <row r="108" spans="2:58" ht="16.5" customHeight="1" thickBot="1">
      <c r="B108" s="175"/>
      <c r="C108" s="803" t="s">
        <v>438</v>
      </c>
      <c r="D108" s="847"/>
      <c r="E108" s="825">
        <f t="shared" ref="E108:P108" si="17">(E106*100/E399)-70</f>
        <v>-5.903333333333336</v>
      </c>
      <c r="F108" s="826">
        <f t="shared" si="17"/>
        <v>-2.6989130434782567</v>
      </c>
      <c r="G108" s="826">
        <f t="shared" si="17"/>
        <v>3.1684073107049642</v>
      </c>
      <c r="H108" s="826">
        <f t="shared" si="17"/>
        <v>3.6367647058824559E-2</v>
      </c>
      <c r="I108" s="826">
        <f t="shared" si="17"/>
        <v>16.351428571428571</v>
      </c>
      <c r="J108" s="826">
        <f t="shared" si="17"/>
        <v>-4.442857142857136</v>
      </c>
      <c r="K108" s="826">
        <f t="shared" si="17"/>
        <v>23.4375</v>
      </c>
      <c r="L108" s="826">
        <f t="shared" si="17"/>
        <v>-27.718777777777781</v>
      </c>
      <c r="M108" s="826">
        <f t="shared" si="17"/>
        <v>30.856341666666665</v>
      </c>
      <c r="N108" s="826">
        <f t="shared" si="17"/>
        <v>7.5482499999999959</v>
      </c>
      <c r="O108" s="826">
        <f t="shared" si="17"/>
        <v>17.389666666666656</v>
      </c>
      <c r="P108" s="838">
        <f t="shared" si="17"/>
        <v>-5.8305555555555486</v>
      </c>
      <c r="Q108" s="164"/>
      <c r="R108" s="1"/>
      <c r="S108" s="498"/>
      <c r="T108" s="498"/>
      <c r="U108" s="498"/>
      <c r="V108" s="498"/>
      <c r="W108" s="498"/>
      <c r="X108" s="498"/>
      <c r="Y108" s="499"/>
      <c r="Z108" s="498"/>
      <c r="AA108" s="499"/>
      <c r="AB108" s="499"/>
      <c r="AC108" s="498"/>
      <c r="AD108" s="498"/>
      <c r="AE108" s="498"/>
      <c r="AG108" s="32"/>
      <c r="AH108" s="258"/>
      <c r="AI108" s="9"/>
      <c r="AJ108" s="44"/>
      <c r="AK108" s="44"/>
      <c r="AL108" s="44"/>
      <c r="AM108" s="86"/>
      <c r="AN108" s="259"/>
      <c r="AO108" s="259"/>
      <c r="AP108" s="259"/>
      <c r="AQ108" s="259"/>
      <c r="AR108" s="44"/>
      <c r="AS108" s="168"/>
      <c r="AT108" s="44"/>
      <c r="AU108" s="44"/>
      <c r="AV108" s="94"/>
    </row>
    <row r="109" spans="2:58" ht="12.75" customHeight="1">
      <c r="R109" s="1"/>
      <c r="S109" s="286"/>
      <c r="T109" s="286"/>
      <c r="U109" s="286"/>
      <c r="V109" s="286"/>
      <c r="W109" s="500"/>
      <c r="X109" s="286"/>
      <c r="Y109" s="286"/>
      <c r="Z109" s="286"/>
      <c r="AA109" s="281"/>
      <c r="AB109" s="281"/>
      <c r="AC109" s="286"/>
      <c r="AD109" s="286"/>
      <c r="AE109" s="287"/>
      <c r="AF109" s="8"/>
      <c r="AG109" s="62"/>
      <c r="AH109" s="4"/>
      <c r="AI109" s="115"/>
      <c r="AJ109" s="44"/>
      <c r="AK109" s="44"/>
      <c r="AL109" s="44"/>
      <c r="AM109" s="86"/>
      <c r="AN109" s="259"/>
      <c r="AO109" s="259"/>
      <c r="AP109" s="259"/>
      <c r="AQ109" s="259"/>
      <c r="AR109" s="44"/>
      <c r="AS109" s="168"/>
      <c r="AT109" s="44"/>
      <c r="AU109" s="44"/>
      <c r="AV109" s="94"/>
    </row>
    <row r="110" spans="2:58" ht="14.25" customHeight="1"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F110" s="21"/>
      <c r="AG110" s="1"/>
      <c r="AH110" s="40"/>
      <c r="AL110" s="18"/>
      <c r="AR110" s="1"/>
    </row>
    <row r="111" spans="2:58" ht="15" customHeight="1"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F111" s="30"/>
      <c r="AG111" s="2"/>
      <c r="AH111" s="40"/>
      <c r="AJ111" s="1"/>
      <c r="AK111" s="1"/>
      <c r="AL111" s="19"/>
      <c r="AM111" s="19"/>
      <c r="AN111" s="13"/>
      <c r="AO111" s="13"/>
      <c r="AP111" s="13"/>
      <c r="AQ111" s="13"/>
      <c r="AS111" s="32"/>
      <c r="AX111" s="87"/>
      <c r="AY111" s="8"/>
      <c r="AZ111" s="8"/>
      <c r="BA111" s="8"/>
      <c r="BB111" s="8"/>
      <c r="BC111" s="8"/>
      <c r="BD111" s="8"/>
      <c r="BE111" s="8"/>
      <c r="BF111" s="8"/>
    </row>
    <row r="112" spans="2:58" ht="14.25" customHeight="1">
      <c r="C112" s="711"/>
      <c r="D112" s="5" t="s">
        <v>207</v>
      </c>
      <c r="E112" s="32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F112" s="32"/>
      <c r="AG112" s="32"/>
      <c r="AH112" s="4"/>
      <c r="AI112" s="8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2:56" ht="19.5" customHeight="1">
      <c r="C113" s="7" t="s">
        <v>766</v>
      </c>
      <c r="D113" s="8"/>
      <c r="E113" s="2"/>
      <c r="F113"/>
      <c r="I113"/>
      <c r="J113"/>
      <c r="K113" s="13"/>
      <c r="L113" s="13"/>
      <c r="M113"/>
      <c r="N113"/>
      <c r="O113"/>
      <c r="P113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F113" s="9"/>
      <c r="AG113" s="32"/>
      <c r="AI113" s="8"/>
      <c r="AJ113" s="504"/>
      <c r="AK113" s="504"/>
      <c r="AL113" s="504"/>
      <c r="AM113" s="504"/>
      <c r="AN113" s="504"/>
      <c r="AO113" s="504"/>
      <c r="AP113" s="504"/>
      <c r="AQ113" s="504"/>
      <c r="AR113" s="504"/>
      <c r="AS113" s="504"/>
      <c r="AX113" s="8"/>
      <c r="AY113" s="8"/>
    </row>
    <row r="114" spans="2:56" ht="16.5" customHeight="1">
      <c r="C114" s="19" t="s">
        <v>328</v>
      </c>
      <c r="I114" s="164" t="s">
        <v>348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F114" s="44"/>
      <c r="AG114" s="39"/>
      <c r="AJ114" s="13"/>
      <c r="AK114" s="13"/>
      <c r="AL114" s="13"/>
    </row>
    <row r="115" spans="2:56" ht="21.75" customHeight="1">
      <c r="C115" s="711" t="s">
        <v>767</v>
      </c>
      <c r="U115" s="1"/>
      <c r="V115" s="1"/>
      <c r="AF115" s="44"/>
      <c r="AH115" s="132"/>
    </row>
    <row r="116" spans="2:56" ht="17.25" customHeight="1">
      <c r="B116" s="2" t="s">
        <v>845</v>
      </c>
      <c r="C116" s="13"/>
      <c r="D116"/>
      <c r="F116" s="23" t="s">
        <v>765</v>
      </c>
      <c r="I116" s="20" t="s">
        <v>0</v>
      </c>
      <c r="J116"/>
      <c r="K116" s="4" t="s">
        <v>436</v>
      </c>
      <c r="L116" s="13"/>
      <c r="M116" s="13"/>
      <c r="N116" s="24"/>
      <c r="P116" s="30"/>
      <c r="R116" s="19"/>
      <c r="U116" s="19"/>
      <c r="V116" s="19"/>
      <c r="W116" s="13"/>
      <c r="X116" s="13"/>
      <c r="Y116" s="13"/>
      <c r="Z116" s="13"/>
      <c r="AF116" s="41"/>
      <c r="AG116" s="32"/>
      <c r="AH116" s="4"/>
      <c r="AI116" s="32"/>
    </row>
    <row r="117" spans="2:56" ht="18.75" customHeight="1" thickBot="1">
      <c r="C117" s="711"/>
      <c r="D117" s="5"/>
      <c r="E117" s="32"/>
      <c r="I117" s="855"/>
      <c r="J117" s="855"/>
      <c r="K117" s="855"/>
      <c r="L117" s="855"/>
      <c r="M117" s="855"/>
      <c r="N117" s="855"/>
      <c r="O117" s="855"/>
      <c r="P117" s="855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F117" s="8"/>
      <c r="AG117" s="62"/>
      <c r="AH117" s="4"/>
      <c r="AU117" s="1"/>
      <c r="AX117" s="1"/>
      <c r="AY117" s="1"/>
    </row>
    <row r="118" spans="2:56" ht="19.5" customHeight="1" thickBot="1">
      <c r="B118" s="895" t="s">
        <v>324</v>
      </c>
      <c r="C118" s="934" t="s">
        <v>346</v>
      </c>
      <c r="D118" s="892" t="s">
        <v>177</v>
      </c>
      <c r="E118" s="900" t="s">
        <v>178</v>
      </c>
      <c r="F118" s="266"/>
      <c r="G118" s="266"/>
      <c r="H118" s="31"/>
      <c r="I118" s="543" t="s">
        <v>304</v>
      </c>
      <c r="J118" s="31"/>
      <c r="K118" s="718"/>
      <c r="L118" s="413"/>
      <c r="M118" s="901" t="s">
        <v>343</v>
      </c>
      <c r="N118" s="31"/>
      <c r="O118" s="31"/>
      <c r="P118" s="67"/>
      <c r="Q118" s="794" t="s">
        <v>333</v>
      </c>
      <c r="R118" s="1"/>
      <c r="V118" s="20"/>
      <c r="X118" s="2"/>
      <c r="Y118" s="13"/>
      <c r="Z118" s="13"/>
      <c r="AA118" s="13"/>
      <c r="AD118" s="24"/>
      <c r="AG118" s="45"/>
      <c r="AH118" s="4"/>
      <c r="AI118" s="8"/>
      <c r="AU118" s="1"/>
      <c r="AX118" s="1"/>
      <c r="AY118" s="1"/>
    </row>
    <row r="119" spans="2:56" ht="15" customHeight="1" thickBot="1">
      <c r="B119" s="896" t="s">
        <v>306</v>
      </c>
      <c r="C119" s="335"/>
      <c r="D119" s="897" t="s">
        <v>184</v>
      </c>
      <c r="E119" s="590"/>
      <c r="F119" s="899"/>
      <c r="G119" s="1942" t="s">
        <v>778</v>
      </c>
      <c r="H119" s="1843" t="s">
        <v>655</v>
      </c>
      <c r="I119" s="902"/>
      <c r="J119" s="902"/>
      <c r="K119" s="902"/>
      <c r="L119" s="904"/>
      <c r="M119" s="905" t="s">
        <v>342</v>
      </c>
      <c r="N119" s="902"/>
      <c r="O119" s="902"/>
      <c r="P119" s="904"/>
      <c r="Q119" s="867" t="s">
        <v>330</v>
      </c>
      <c r="U119" s="23"/>
      <c r="V119" s="19"/>
      <c r="W119" s="13"/>
      <c r="X119" s="13"/>
      <c r="Y119" s="13"/>
      <c r="Z119" s="13"/>
      <c r="AB119" s="18"/>
      <c r="AD119" s="2"/>
      <c r="AG119" s="32"/>
      <c r="AH119" s="4"/>
      <c r="AI119" s="8"/>
      <c r="AS119" s="18"/>
      <c r="AT119" s="1"/>
      <c r="AU119" s="1"/>
      <c r="AX119" s="1"/>
      <c r="AY119" s="1"/>
    </row>
    <row r="120" spans="2:56" ht="14.25" customHeight="1">
      <c r="B120" s="896" t="s">
        <v>315</v>
      </c>
      <c r="C120" s="335" t="s">
        <v>183</v>
      </c>
      <c r="D120" s="680"/>
      <c r="E120" s="897" t="s">
        <v>185</v>
      </c>
      <c r="F120" s="893" t="s">
        <v>56</v>
      </c>
      <c r="G120" s="1942" t="s">
        <v>779</v>
      </c>
      <c r="H120" s="1845" t="s">
        <v>188</v>
      </c>
      <c r="I120" s="590"/>
      <c r="J120" s="1864"/>
      <c r="K120" s="31"/>
      <c r="L120" s="1864"/>
      <c r="M120" s="1865" t="s">
        <v>316</v>
      </c>
      <c r="N120" s="1866" t="s">
        <v>317</v>
      </c>
      <c r="O120" s="1867" t="s">
        <v>318</v>
      </c>
      <c r="P120" s="1868" t="s">
        <v>319</v>
      </c>
      <c r="Q120" s="867" t="s">
        <v>290</v>
      </c>
      <c r="R120" s="9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G120" s="250"/>
      <c r="AH120" s="4"/>
      <c r="AI120" s="8"/>
      <c r="AR120" s="1"/>
      <c r="AS120" s="1"/>
      <c r="AT120" s="1"/>
      <c r="AU120" s="1"/>
      <c r="AY120" s="2"/>
    </row>
    <row r="121" spans="2:56" ht="20.25" customHeight="1" thickBot="1">
      <c r="B121" s="56"/>
      <c r="C121" s="712"/>
      <c r="D121" s="374"/>
      <c r="E121" s="898" t="s">
        <v>6</v>
      </c>
      <c r="F121" s="343" t="s">
        <v>7</v>
      </c>
      <c r="G121" s="1728" t="s">
        <v>8</v>
      </c>
      <c r="H121" s="1844" t="s">
        <v>429</v>
      </c>
      <c r="I121" s="1869" t="s">
        <v>307</v>
      </c>
      <c r="J121" s="1870" t="s">
        <v>308</v>
      </c>
      <c r="K121" s="1871" t="s">
        <v>309</v>
      </c>
      <c r="L121" s="1870" t="s">
        <v>310</v>
      </c>
      <c r="M121" s="1872" t="s">
        <v>311</v>
      </c>
      <c r="N121" s="1870" t="s">
        <v>312</v>
      </c>
      <c r="O121" s="1871" t="s">
        <v>313</v>
      </c>
      <c r="P121" s="1873" t="s">
        <v>314</v>
      </c>
      <c r="Q121" s="712"/>
      <c r="R121" s="9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G121" s="62"/>
      <c r="AH121" s="132"/>
      <c r="AU121" s="92"/>
      <c r="AW121" s="40"/>
      <c r="AX121" s="14"/>
      <c r="AY121" s="14"/>
    </row>
    <row r="122" spans="2:56" ht="15.75" customHeight="1">
      <c r="B122" s="78"/>
      <c r="C122" s="1876" t="s">
        <v>156</v>
      </c>
      <c r="D122" s="1545"/>
      <c r="E122" s="723"/>
      <c r="F122" s="350"/>
      <c r="G122" s="350"/>
      <c r="H122" s="557"/>
      <c r="I122" s="1855"/>
      <c r="J122" s="350"/>
      <c r="K122" s="350"/>
      <c r="L122" s="754"/>
      <c r="M122" s="1848"/>
      <c r="N122" s="725"/>
      <c r="O122" s="725"/>
      <c r="P122" s="725"/>
      <c r="Q122" s="866"/>
      <c r="T122" s="4"/>
      <c r="U122" s="9"/>
      <c r="V122" s="44"/>
      <c r="W122" s="44"/>
      <c r="X122" s="167"/>
      <c r="Y122" s="1569"/>
      <c r="Z122" s="517"/>
      <c r="AE122" s="32"/>
      <c r="AG122" s="62"/>
      <c r="AH122" s="4"/>
      <c r="AI122" s="91"/>
      <c r="AJ122" s="17"/>
      <c r="AK122" s="200"/>
      <c r="AL122" s="8"/>
      <c r="AM122" s="506"/>
      <c r="AN122" s="8"/>
      <c r="AO122" s="8"/>
      <c r="AP122" s="8"/>
      <c r="AQ122" s="8"/>
      <c r="AR122" s="8"/>
      <c r="AS122" s="8"/>
      <c r="AU122" s="32"/>
      <c r="AV122" s="4"/>
      <c r="AW122" s="8"/>
      <c r="AX122" s="14"/>
      <c r="AY122" s="14"/>
      <c r="BB122" s="12"/>
      <c r="BC122" s="13"/>
      <c r="BD122" s="22"/>
    </row>
    <row r="123" spans="2:56">
      <c r="B123" s="1875" t="str">
        <f>'12 л. МЕНЮ '!J122</f>
        <v>223 /17</v>
      </c>
      <c r="C123" s="193" t="str">
        <f>'12 л. МЕНЮ '!C122</f>
        <v>Запеканка из творога / и  джем</v>
      </c>
      <c r="D123" s="129" t="str">
        <f>'12 л. МЕНЮ '!D122</f>
        <v>160 / 40</v>
      </c>
      <c r="E123" s="2152">
        <f>'12 л. МЕНЮ '!E122</f>
        <v>30.111999999999998</v>
      </c>
      <c r="F123" s="255">
        <f>'12 л. МЕНЮ '!F122</f>
        <v>12.366</v>
      </c>
      <c r="G123" s="1791">
        <f>'12 л. МЕНЮ '!G122</f>
        <v>39.01</v>
      </c>
      <c r="H123" s="733">
        <f>'12 л. МЕНЮ '!H122</f>
        <v>387.78199999999998</v>
      </c>
      <c r="I123" s="1856">
        <v>1.1359999999999999</v>
      </c>
      <c r="J123" s="247">
        <v>7.0000000000000007E-2</v>
      </c>
      <c r="K123" s="247">
        <v>0.28000000000000003</v>
      </c>
      <c r="L123" s="558">
        <v>59.4</v>
      </c>
      <c r="M123" s="252">
        <v>201.6</v>
      </c>
      <c r="N123" s="856">
        <v>32.036999999999999</v>
      </c>
      <c r="O123" s="179">
        <v>3.6871999999999998</v>
      </c>
      <c r="P123" s="179">
        <v>1.208</v>
      </c>
      <c r="Q123" s="2211">
        <f>'12 л. МЕНЮ '!I122</f>
        <v>0</v>
      </c>
      <c r="R123" s="44"/>
      <c r="S123" s="4"/>
      <c r="T123" s="4"/>
      <c r="U123" s="9"/>
      <c r="V123" s="44"/>
      <c r="W123" s="44"/>
      <c r="X123" s="44"/>
      <c r="Y123" s="572"/>
      <c r="Z123" s="3"/>
      <c r="AB123" s="4"/>
      <c r="AC123" s="4"/>
      <c r="AD123" s="4"/>
      <c r="AE123" s="13"/>
      <c r="AJ123" s="8"/>
      <c r="AK123" s="8"/>
      <c r="AL123" s="8"/>
      <c r="AM123" s="506"/>
      <c r="AN123" s="8"/>
      <c r="AO123" s="8"/>
      <c r="AP123" s="8"/>
      <c r="AQ123" s="8"/>
      <c r="AR123" s="8"/>
      <c r="AS123" s="8"/>
      <c r="AU123" s="32"/>
      <c r="AV123" s="61"/>
      <c r="AW123" s="61"/>
      <c r="AX123" s="14"/>
      <c r="AY123" s="14"/>
      <c r="BB123" s="13"/>
      <c r="BC123" s="13"/>
      <c r="BD123" s="22"/>
    </row>
    <row r="124" spans="2:56">
      <c r="B124" s="1879" t="str">
        <f>'12 л. МЕНЮ '!J123</f>
        <v>460/21</v>
      </c>
      <c r="C124" s="193" t="str">
        <f>'12 л. МЕНЮ '!C123</f>
        <v xml:space="preserve">Чай с молоком </v>
      </c>
      <c r="D124" s="129">
        <f>'12 л. МЕНЮ '!D123</f>
        <v>200</v>
      </c>
      <c r="E124" s="2152">
        <f>'12 л. МЕНЮ '!E123</f>
        <v>3.1</v>
      </c>
      <c r="F124" s="255">
        <f>'12 л. МЕНЮ '!F123</f>
        <v>2.2000000000000002</v>
      </c>
      <c r="G124" s="1791">
        <f>'12 л. МЕНЮ '!G123</f>
        <v>10.95</v>
      </c>
      <c r="H124" s="733">
        <f>'12 л. МЕНЮ '!H123</f>
        <v>75.7</v>
      </c>
      <c r="I124" s="862">
        <v>0.57999999999999996</v>
      </c>
      <c r="J124" s="179">
        <v>0.02</v>
      </c>
      <c r="K124" s="179">
        <v>1.4E-2</v>
      </c>
      <c r="L124" s="734">
        <v>13.65</v>
      </c>
      <c r="M124" s="252">
        <v>112.7</v>
      </c>
      <c r="N124" s="179">
        <v>88.8</v>
      </c>
      <c r="O124" s="1579">
        <v>17.899999999999999</v>
      </c>
      <c r="P124" s="179">
        <v>1.165</v>
      </c>
      <c r="Q124" s="2211">
        <f>'12 л. МЕНЮ '!I123</f>
        <v>0</v>
      </c>
      <c r="R124" s="9"/>
      <c r="S124" s="4"/>
      <c r="T124" s="9"/>
      <c r="U124" s="44"/>
      <c r="V124" s="44"/>
      <c r="W124" s="167"/>
      <c r="X124" s="86"/>
      <c r="Y124" s="572"/>
      <c r="Z124" s="229"/>
      <c r="AB124" s="9"/>
      <c r="AC124" s="9"/>
      <c r="AD124" s="9"/>
      <c r="AE124" s="22"/>
      <c r="AJ124" s="8"/>
      <c r="AK124" s="200"/>
      <c r="AL124" s="8"/>
      <c r="AM124" s="506"/>
      <c r="AN124" s="8"/>
      <c r="AO124" s="8"/>
      <c r="AP124" s="8"/>
      <c r="AQ124" s="8"/>
      <c r="AR124" s="8"/>
      <c r="AS124" s="8"/>
      <c r="AU124" s="32"/>
      <c r="AV124" s="4"/>
      <c r="AW124" s="8"/>
      <c r="AX124" s="8"/>
      <c r="AY124" s="8"/>
      <c r="BB124" s="13"/>
      <c r="BD124" s="22"/>
    </row>
    <row r="125" spans="2:56">
      <c r="B125" s="1875" t="str">
        <f>'12 л. МЕНЮ '!J124</f>
        <v>14 / 17</v>
      </c>
      <c r="C125" s="193" t="str">
        <f>'12 л. МЕНЮ '!C124</f>
        <v xml:space="preserve">Масло   (порциями) </v>
      </c>
      <c r="D125" s="129">
        <f>'12 л. МЕНЮ '!D124</f>
        <v>10</v>
      </c>
      <c r="E125" s="2152">
        <f>'12 л. МЕНЮ '!E124</f>
        <v>0.08</v>
      </c>
      <c r="F125" s="255">
        <f>'12 л. МЕНЮ '!F124</f>
        <v>7.25</v>
      </c>
      <c r="G125" s="1791">
        <f>'12 л. МЕНЮ '!G124</f>
        <v>0.13</v>
      </c>
      <c r="H125" s="733">
        <f>'12 л. МЕНЮ '!H124</f>
        <v>66.09</v>
      </c>
      <c r="I125" s="1856">
        <v>0</v>
      </c>
      <c r="J125" s="1854">
        <v>1E-4</v>
      </c>
      <c r="K125" s="1854">
        <v>1E-4</v>
      </c>
      <c r="L125" s="733">
        <v>4</v>
      </c>
      <c r="M125" s="252">
        <v>0.24</v>
      </c>
      <c r="N125" s="179">
        <v>0.3</v>
      </c>
      <c r="O125" s="179">
        <v>0</v>
      </c>
      <c r="P125" s="179">
        <v>2E-3</v>
      </c>
      <c r="Q125" s="2211">
        <f>'12 л. МЕНЮ '!I124</f>
        <v>0</v>
      </c>
      <c r="S125" s="4"/>
      <c r="T125" s="9"/>
      <c r="U125" s="44"/>
      <c r="V125" s="44"/>
      <c r="W125" s="44"/>
      <c r="X125" s="572"/>
      <c r="Y125" s="1569"/>
      <c r="Z125" s="517"/>
      <c r="AB125" s="1"/>
      <c r="AC125" s="1"/>
      <c r="AD125" s="1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U125" s="32"/>
      <c r="AV125" s="4"/>
      <c r="AW125" s="8"/>
      <c r="AX125" s="8"/>
      <c r="AY125" s="8"/>
      <c r="BB125" s="13"/>
      <c r="BC125" s="13"/>
      <c r="BD125" s="22"/>
    </row>
    <row r="126" spans="2:56" ht="13.5" customHeight="1">
      <c r="B126" s="1882" t="str">
        <f>'12 л. МЕНЮ '!J125</f>
        <v>Пром.пр.</v>
      </c>
      <c r="C126" s="193" t="str">
        <f>'12 л. МЕНЮ '!C125</f>
        <v>Хлеб пшеничный</v>
      </c>
      <c r="D126" s="129">
        <f>'12 л. МЕНЮ '!D125</f>
        <v>40</v>
      </c>
      <c r="E126" s="2152">
        <f>'12 л. МЕНЮ '!E125</f>
        <v>1.54</v>
      </c>
      <c r="F126" s="255">
        <f>'12 л. МЕНЮ '!F125</f>
        <v>0.55000000000000004</v>
      </c>
      <c r="G126" s="1791">
        <f>'12 л. МЕНЮ '!G125</f>
        <v>21.68</v>
      </c>
      <c r="H126" s="733">
        <f>'12 л. МЕНЮ '!H125</f>
        <v>97.83</v>
      </c>
      <c r="I126" s="179">
        <v>0</v>
      </c>
      <c r="J126" s="854">
        <v>4.8000000000000001E-2</v>
      </c>
      <c r="K126" s="605">
        <v>1.6E-2</v>
      </c>
      <c r="L126" s="733">
        <v>0</v>
      </c>
      <c r="M126" s="179">
        <v>8</v>
      </c>
      <c r="N126" s="179">
        <v>26</v>
      </c>
      <c r="O126" s="179">
        <v>5.6</v>
      </c>
      <c r="P126" s="605">
        <v>0.04</v>
      </c>
      <c r="Q126" s="2211">
        <f>'12 л. МЕНЮ '!I125</f>
        <v>0</v>
      </c>
      <c r="R126" s="455"/>
      <c r="S126" s="4"/>
      <c r="T126" s="65"/>
      <c r="U126" s="44"/>
      <c r="V126" s="44"/>
      <c r="W126" s="44"/>
      <c r="X126" s="1821"/>
      <c r="Y126" s="1569"/>
      <c r="Z126" s="229"/>
      <c r="AB126" s="44"/>
      <c r="AC126" s="44"/>
      <c r="AD126" s="44"/>
      <c r="AE126" s="11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U126" s="32"/>
      <c r="AV126" s="4"/>
      <c r="AW126" s="8"/>
      <c r="AX126" s="8"/>
      <c r="AY126" s="8"/>
      <c r="BB126" s="4"/>
      <c r="BC126" s="4"/>
      <c r="BD126" s="9"/>
    </row>
    <row r="127" spans="2:56" ht="13.5" customHeight="1" thickBot="1">
      <c r="B127" s="887" t="str">
        <f>'12 л. МЕНЮ '!J126</f>
        <v xml:space="preserve">338 / 17 </v>
      </c>
      <c r="C127" s="143" t="str">
        <f>'12 л. МЕНЮ '!C126</f>
        <v>Плоды свежие ( яблоко)</v>
      </c>
      <c r="D127" s="275">
        <f>'12 л. МЕНЮ '!D126</f>
        <v>115</v>
      </c>
      <c r="E127" s="2152">
        <f>'12 л. МЕНЮ '!E126</f>
        <v>0.46</v>
      </c>
      <c r="F127" s="255">
        <f>'12 л. МЕНЮ '!F126</f>
        <v>0.46</v>
      </c>
      <c r="G127" s="1791">
        <f>'12 л. МЕНЮ '!G126</f>
        <v>11.27</v>
      </c>
      <c r="H127" s="733">
        <f>'12 л. МЕНЮ '!H126</f>
        <v>54.05</v>
      </c>
      <c r="I127" s="1857">
        <v>10</v>
      </c>
      <c r="J127" s="394">
        <v>0.03</v>
      </c>
      <c r="K127" s="394">
        <v>0.02</v>
      </c>
      <c r="L127" s="726">
        <v>0</v>
      </c>
      <c r="M127" s="1790">
        <v>16</v>
      </c>
      <c r="N127" s="245">
        <v>11</v>
      </c>
      <c r="O127" s="256">
        <v>9</v>
      </c>
      <c r="P127" s="245">
        <v>2.2000000000000002</v>
      </c>
      <c r="Q127" s="2211">
        <f>'12 л. МЕНЮ '!I126</f>
        <v>0</v>
      </c>
      <c r="S127" s="4"/>
      <c r="T127" s="9"/>
      <c r="U127" s="44"/>
      <c r="V127" s="44"/>
      <c r="W127" s="44"/>
      <c r="X127" s="1569"/>
      <c r="Y127" s="931"/>
      <c r="Z127" s="158"/>
      <c r="AA127" s="22"/>
      <c r="AB127" s="44"/>
      <c r="AC127" s="44"/>
      <c r="AD127" s="44"/>
      <c r="AE127" s="118"/>
      <c r="AJ127" s="504"/>
      <c r="AK127" s="504"/>
      <c r="AL127" s="504"/>
      <c r="AM127" s="504"/>
      <c r="AN127" s="504"/>
      <c r="AO127" s="504"/>
      <c r="AP127" s="504"/>
      <c r="AQ127" s="504"/>
      <c r="AR127" s="504"/>
      <c r="AS127" s="504"/>
      <c r="AU127" s="32"/>
      <c r="AV127" s="4"/>
      <c r="AW127" s="8"/>
      <c r="AX127" s="8"/>
      <c r="AY127" s="8"/>
      <c r="BB127" s="4"/>
      <c r="BC127" s="4"/>
      <c r="BD127" s="22"/>
    </row>
    <row r="128" spans="2:56" ht="12.75" customHeight="1">
      <c r="B128" s="370" t="s">
        <v>205</v>
      </c>
      <c r="D128" s="1850">
        <f>'12 л. МЕНЮ '!D127</f>
        <v>565</v>
      </c>
      <c r="E128" s="371">
        <f>SUM(E123:E127)</f>
        <v>35.291999999999994</v>
      </c>
      <c r="F128" s="372">
        <f>SUM(F123:F127)</f>
        <v>22.826000000000001</v>
      </c>
      <c r="G128" s="729">
        <f>SUM(G123:G127)</f>
        <v>83.039999999999992</v>
      </c>
      <c r="H128" s="2129">
        <f>SUM(H123:H127)</f>
        <v>681.452</v>
      </c>
      <c r="I128" s="180">
        <f t="shared" ref="I128:P128" si="18">SUM(I123:I127)</f>
        <v>11.715999999999999</v>
      </c>
      <c r="J128" s="795">
        <f t="shared" si="18"/>
        <v>0.1681</v>
      </c>
      <c r="K128" s="180">
        <f>SUM(K123:K127)</f>
        <v>0.33010000000000006</v>
      </c>
      <c r="L128" s="729">
        <f t="shared" si="18"/>
        <v>77.05</v>
      </c>
      <c r="M128" s="1859">
        <f t="shared" si="18"/>
        <v>338.54</v>
      </c>
      <c r="N128" s="811">
        <f>SUM(N123:N127)</f>
        <v>158.137</v>
      </c>
      <c r="O128" s="180">
        <f>SUM(O123:O127)</f>
        <v>36.187199999999997</v>
      </c>
      <c r="P128" s="1846">
        <f t="shared" si="18"/>
        <v>4.6150000000000002</v>
      </c>
      <c r="Q128" s="1729"/>
      <c r="R128" s="30"/>
      <c r="S128" s="4"/>
      <c r="T128" s="9"/>
      <c r="U128" s="44"/>
      <c r="V128" s="117"/>
      <c r="W128" s="44"/>
      <c r="X128" s="86"/>
      <c r="Y128" s="684"/>
      <c r="Z128" s="681"/>
      <c r="AA128" s="1"/>
      <c r="AB128" s="118"/>
      <c r="AC128" s="118"/>
      <c r="AD128" s="118"/>
      <c r="AE128" s="118"/>
      <c r="AF128" s="30"/>
      <c r="AG128" s="32"/>
      <c r="AH128" s="4"/>
      <c r="AI128" s="65"/>
      <c r="AJ128" s="44"/>
      <c r="AK128" s="44"/>
      <c r="AL128" s="117"/>
      <c r="AM128" s="86"/>
      <c r="AN128" s="44"/>
      <c r="AO128" s="259"/>
      <c r="AP128" s="118"/>
      <c r="AQ128" s="118"/>
      <c r="AR128" s="118"/>
      <c r="AS128" s="118"/>
      <c r="AT128" s="118"/>
      <c r="AU128" s="118"/>
      <c r="AV128" s="118"/>
      <c r="AX128" s="8"/>
      <c r="AY128" s="8"/>
      <c r="BB128" s="13"/>
      <c r="BC128" s="13"/>
      <c r="BD128" s="22"/>
    </row>
    <row r="129" spans="2:56" ht="13.5" customHeight="1">
      <c r="B129" s="807"/>
      <c r="C129" s="808" t="s">
        <v>11</v>
      </c>
      <c r="D129" s="1499">
        <v>0.25</v>
      </c>
      <c r="E129" s="912">
        <f t="shared" ref="E129:P129" si="19">(E399/100)*25</f>
        <v>22.5</v>
      </c>
      <c r="F129" s="822">
        <f t="shared" si="19"/>
        <v>23</v>
      </c>
      <c r="G129" s="822">
        <f t="shared" si="19"/>
        <v>95.75</v>
      </c>
      <c r="H129" s="822">
        <f t="shared" si="19"/>
        <v>680</v>
      </c>
      <c r="I129" s="822">
        <f t="shared" si="19"/>
        <v>17.5</v>
      </c>
      <c r="J129" s="822">
        <f t="shared" si="19"/>
        <v>0.35</v>
      </c>
      <c r="K129" s="822">
        <f t="shared" si="19"/>
        <v>0.4</v>
      </c>
      <c r="L129" s="1516">
        <f t="shared" si="19"/>
        <v>225</v>
      </c>
      <c r="M129" s="2255">
        <f t="shared" si="19"/>
        <v>300</v>
      </c>
      <c r="N129" s="2255">
        <f t="shared" si="19"/>
        <v>300</v>
      </c>
      <c r="O129" s="1516">
        <f t="shared" si="19"/>
        <v>75</v>
      </c>
      <c r="P129" s="1904">
        <f t="shared" si="19"/>
        <v>4.5</v>
      </c>
      <c r="Q129" s="1729"/>
      <c r="R129" s="32"/>
      <c r="T129" s="624"/>
      <c r="U129" s="498"/>
      <c r="V129" s="575"/>
      <c r="W129" s="576"/>
      <c r="X129" s="931"/>
      <c r="Y129" s="167"/>
      <c r="Z129" s="1"/>
      <c r="AA129" s="1"/>
      <c r="AB129" s="44"/>
      <c r="AC129" s="168"/>
      <c r="AD129" s="44"/>
      <c r="AE129" s="118"/>
      <c r="AF129" s="39"/>
      <c r="AG129" s="54"/>
      <c r="AH129" s="46"/>
      <c r="AI129" s="65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X129" s="8"/>
      <c r="AY129" s="8"/>
      <c r="BB129" s="13"/>
      <c r="BC129" s="13"/>
      <c r="BD129" s="22"/>
    </row>
    <row r="130" spans="2:56" ht="13.5" customHeight="1" thickBot="1">
      <c r="B130" s="56"/>
      <c r="C130" s="803" t="s">
        <v>438</v>
      </c>
      <c r="D130" s="1477"/>
      <c r="E130" s="825">
        <f t="shared" ref="E130:P130" si="20">(E128*100/E399)-25</f>
        <v>14.213333333333324</v>
      </c>
      <c r="F130" s="826">
        <f t="shared" si="20"/>
        <v>-0.1891304347826086</v>
      </c>
      <c r="G130" s="826">
        <f t="shared" si="20"/>
        <v>-3.3185378590078329</v>
      </c>
      <c r="H130" s="826">
        <f t="shared" si="20"/>
        <v>5.3382352941174105E-2</v>
      </c>
      <c r="I130" s="826">
        <f t="shared" si="20"/>
        <v>-8.2628571428571433</v>
      </c>
      <c r="J130" s="826">
        <f t="shared" si="20"/>
        <v>-12.992857142857144</v>
      </c>
      <c r="K130" s="826">
        <f t="shared" si="20"/>
        <v>-4.3687499999999986</v>
      </c>
      <c r="L130" s="826">
        <f t="shared" si="20"/>
        <v>-16.43888888888889</v>
      </c>
      <c r="M130" s="826">
        <f t="shared" si="20"/>
        <v>3.211666666666666</v>
      </c>
      <c r="N130" s="826">
        <f t="shared" si="20"/>
        <v>-11.821916666666667</v>
      </c>
      <c r="O130" s="826">
        <f t="shared" si="20"/>
        <v>-12.937600000000002</v>
      </c>
      <c r="P130" s="838">
        <f t="shared" si="20"/>
        <v>0.63888888888888928</v>
      </c>
      <c r="Q130" s="880"/>
      <c r="R130" s="32"/>
      <c r="S130" s="4"/>
      <c r="T130" s="132"/>
      <c r="V130" s="1"/>
      <c r="W130" s="1"/>
      <c r="X130" s="1"/>
      <c r="Y130" s="1"/>
      <c r="Z130" s="1"/>
      <c r="AA130" s="1"/>
      <c r="AB130" s="161"/>
      <c r="AC130" s="46"/>
      <c r="AD130" s="46"/>
      <c r="AE130" s="47"/>
      <c r="AF130" s="32"/>
      <c r="AG130" s="30"/>
      <c r="AH130" s="4"/>
      <c r="AI130" s="9"/>
      <c r="AU130" s="92"/>
      <c r="AX130" s="8"/>
      <c r="AY130" s="8"/>
      <c r="BB130" s="16"/>
      <c r="BC130" s="4"/>
      <c r="BD130" s="8"/>
    </row>
    <row r="131" spans="2:56" ht="12.75" customHeight="1">
      <c r="B131" s="78"/>
      <c r="C131" s="1876" t="s">
        <v>123</v>
      </c>
      <c r="D131" s="53"/>
      <c r="E131" s="532"/>
      <c r="F131" s="1482"/>
      <c r="G131" s="1482"/>
      <c r="H131" s="1482"/>
      <c r="I131" s="758"/>
      <c r="J131" s="758"/>
      <c r="K131" s="758"/>
      <c r="L131" s="758"/>
      <c r="M131" s="1830"/>
      <c r="N131" s="758"/>
      <c r="O131" s="758"/>
      <c r="P131" s="871"/>
      <c r="Q131" s="867"/>
      <c r="S131" s="4"/>
      <c r="T131" s="4"/>
      <c r="U131" s="9"/>
      <c r="V131" s="44"/>
      <c r="W131" s="44"/>
      <c r="X131" s="44"/>
      <c r="Y131" s="86"/>
      <c r="Z131" s="517"/>
      <c r="AB131" s="1"/>
      <c r="AC131" s="1"/>
      <c r="AD131" s="1"/>
      <c r="AG131" s="30"/>
      <c r="AH131" s="4"/>
      <c r="AI131" s="8"/>
      <c r="AU131" s="45"/>
      <c r="AV131" s="4"/>
      <c r="AW131" s="8"/>
      <c r="AX131" s="14"/>
      <c r="AY131" s="14"/>
      <c r="BB131" s="13"/>
      <c r="BC131" s="13"/>
      <c r="BD131" s="22"/>
    </row>
    <row r="132" spans="2:56" ht="15.75">
      <c r="B132" s="1878" t="str">
        <f>'12 л. МЕНЮ '!J131</f>
        <v>150 / 21</v>
      </c>
      <c r="C132" s="1382" t="str">
        <f>'12 л. МЕНЮ '!C131</f>
        <v>Икра кабачковая (пром. производства)</v>
      </c>
      <c r="D132" s="177">
        <f>'12 л. МЕНЮ '!D131</f>
        <v>60</v>
      </c>
      <c r="E132" s="163">
        <f>'12 л. МЕНЮ '!E131</f>
        <v>1.1399999999999999</v>
      </c>
      <c r="F132" s="247">
        <f>'12 л. МЕНЮ '!F131</f>
        <v>5.34</v>
      </c>
      <c r="G132" s="247">
        <f>'12 л. МЕНЮ '!G131</f>
        <v>4.62</v>
      </c>
      <c r="H132" s="743">
        <f>'12 л. МЕНЮ '!H131</f>
        <v>70.8</v>
      </c>
      <c r="I132" s="179">
        <v>4.2</v>
      </c>
      <c r="J132" s="179">
        <v>1.2E-2</v>
      </c>
      <c r="K132" s="179">
        <v>2.3E-2</v>
      </c>
      <c r="L132" s="179">
        <v>0</v>
      </c>
      <c r="M132" s="252">
        <v>24.6</v>
      </c>
      <c r="N132" s="179">
        <v>22.2</v>
      </c>
      <c r="O132" s="179">
        <v>9</v>
      </c>
      <c r="P132" s="862">
        <v>0.4</v>
      </c>
      <c r="Q132" s="2211">
        <f>'12 л. МЕНЮ '!I131</f>
        <v>0</v>
      </c>
      <c r="R132" s="62"/>
      <c r="T132" s="4"/>
      <c r="U132" s="115"/>
      <c r="V132" s="118"/>
      <c r="W132" s="118"/>
      <c r="X132" s="118"/>
      <c r="Y132" s="1839"/>
      <c r="Z132" s="592"/>
      <c r="AB132" s="112"/>
      <c r="AC132" s="118"/>
      <c r="AD132" s="118"/>
      <c r="AE132" s="118"/>
      <c r="AF132" s="32"/>
      <c r="AJ132" s="20"/>
      <c r="AK132" s="232"/>
      <c r="AM132" s="20"/>
      <c r="AN132" s="20"/>
      <c r="AP132" s="43"/>
      <c r="AT132" s="13"/>
      <c r="AU132" s="44"/>
      <c r="AV132" s="4"/>
      <c r="AW132" s="8"/>
      <c r="AX132" s="14"/>
      <c r="AY132" s="14"/>
      <c r="BB132" s="4"/>
      <c r="BC132" s="4"/>
      <c r="BD132" s="8"/>
    </row>
    <row r="133" spans="2:56" ht="13.5" customHeight="1">
      <c r="B133" s="1878" t="str">
        <f>'12 л. МЕНЮ '!J132</f>
        <v>98 / 21</v>
      </c>
      <c r="C133" s="178" t="str">
        <f>'12 л. МЕНЮ '!C132</f>
        <v>Свекольник</v>
      </c>
      <c r="D133" s="177">
        <f>'12 л. МЕНЮ '!D132</f>
        <v>250</v>
      </c>
      <c r="E133" s="163">
        <f>'12 л. МЕНЮ '!E132</f>
        <v>2.0179999999999998</v>
      </c>
      <c r="F133" s="247">
        <f>'12 л. МЕНЮ '!F132</f>
        <v>5.0168999999999997</v>
      </c>
      <c r="G133" s="247">
        <f>'12 л. МЕНЮ '!G132</f>
        <v>20.821999999999999</v>
      </c>
      <c r="H133" s="743">
        <f>'12 л. МЕНЮ '!H132</f>
        <v>136.5121</v>
      </c>
      <c r="I133" s="245">
        <v>7</v>
      </c>
      <c r="J133" s="245">
        <v>0.06</v>
      </c>
      <c r="K133" s="245">
        <v>0.06</v>
      </c>
      <c r="L133" s="733">
        <v>121.56</v>
      </c>
      <c r="M133" s="252">
        <v>33.549999999999997</v>
      </c>
      <c r="N133" s="179">
        <v>59.34</v>
      </c>
      <c r="O133" s="179">
        <v>25.58</v>
      </c>
      <c r="P133" s="179">
        <v>1.2</v>
      </c>
      <c r="Q133" s="2211">
        <f>'12 л. МЕНЮ '!I132</f>
        <v>0</v>
      </c>
      <c r="R133" s="54"/>
      <c r="AE133" s="118"/>
      <c r="AF133" s="32"/>
      <c r="AU133" s="32"/>
      <c r="AV133" s="4"/>
      <c r="AW133" s="8"/>
      <c r="AY133" s="8"/>
      <c r="BB133" s="4"/>
      <c r="BD133" s="46"/>
    </row>
    <row r="134" spans="2:56" ht="16.5" customHeight="1">
      <c r="B134" s="1878" t="str">
        <f>'12 л. МЕНЮ '!J133</f>
        <v>359/21</v>
      </c>
      <c r="C134" s="1382" t="str">
        <f>'12 л. МЕНЮ '!C133</f>
        <v>Печень, тушёная в соусе сметанном</v>
      </c>
      <c r="D134" s="177">
        <f>'12 л. МЕНЮ '!D133</f>
        <v>120</v>
      </c>
      <c r="E134" s="163">
        <f>'12 л. МЕНЮ '!E133</f>
        <v>18.45</v>
      </c>
      <c r="F134" s="247">
        <f>'12 л. МЕНЮ '!F133</f>
        <v>16</v>
      </c>
      <c r="G134" s="247">
        <f>'12 л. МЕНЮ '!G133</f>
        <v>20.96</v>
      </c>
      <c r="H134" s="743">
        <f>'12 л. МЕНЮ '!H133</f>
        <v>291.61</v>
      </c>
      <c r="I134" s="1858">
        <v>12.3</v>
      </c>
      <c r="J134" s="243">
        <v>0.11</v>
      </c>
      <c r="K134" s="745">
        <v>0.1</v>
      </c>
      <c r="L134" s="816">
        <v>638.16</v>
      </c>
      <c r="M134" s="252">
        <v>34.799999999999997</v>
      </c>
      <c r="N134" s="179">
        <v>41.64</v>
      </c>
      <c r="O134" s="179">
        <v>19.2</v>
      </c>
      <c r="P134" s="179">
        <v>8.82</v>
      </c>
      <c r="Q134" s="2211">
        <f>'12 л. МЕНЮ '!I133</f>
        <v>0</v>
      </c>
      <c r="R134" s="62"/>
      <c r="S134" s="132"/>
      <c r="T134" s="91"/>
      <c r="U134" s="115"/>
      <c r="V134" s="44"/>
      <c r="W134" s="44"/>
      <c r="X134" s="117"/>
      <c r="Y134" s="1839"/>
      <c r="Z134" s="517"/>
      <c r="AB134" s="44"/>
      <c r="AC134" s="44"/>
      <c r="AD134" s="44"/>
      <c r="AE134" s="118"/>
      <c r="AF134" s="32"/>
      <c r="AJ134" s="20"/>
      <c r="AK134" s="20"/>
      <c r="AM134" s="20"/>
      <c r="AN134" s="20"/>
      <c r="AP134" s="4"/>
      <c r="AU134" s="32"/>
      <c r="AV134" s="4"/>
      <c r="AW134" s="46"/>
      <c r="AY134" s="8"/>
      <c r="BB134" s="4"/>
      <c r="BC134" s="4"/>
      <c r="BD134" s="8"/>
    </row>
    <row r="135" spans="2:56" ht="16.5" customHeight="1">
      <c r="B135" s="1878" t="str">
        <f>'12 л. МЕНЮ '!J134</f>
        <v>392 /21</v>
      </c>
      <c r="C135" s="1382" t="str">
        <f>'12 л. МЕНЮ '!C134</f>
        <v>Картофель отварной /и овощи отварные</v>
      </c>
      <c r="D135" s="177" t="str">
        <f>'12 л. МЕНЮ '!D134</f>
        <v>90/90</v>
      </c>
      <c r="E135" s="163">
        <f>'12 л. МЕНЮ '!E134</f>
        <v>3.84</v>
      </c>
      <c r="F135" s="247">
        <f>'12 л. МЕНЮ '!F134</f>
        <v>3.6</v>
      </c>
      <c r="G135" s="247">
        <f>'12 л. МЕНЮ '!G134</f>
        <v>16.2</v>
      </c>
      <c r="H135" s="743">
        <f>'12 л. МЕНЮ '!H134</f>
        <v>112.8</v>
      </c>
      <c r="I135" s="247">
        <v>12.3</v>
      </c>
      <c r="J135" s="247">
        <v>0.12</v>
      </c>
      <c r="K135" s="247">
        <v>0.13</v>
      </c>
      <c r="L135" s="734">
        <v>14</v>
      </c>
      <c r="M135" s="252">
        <v>28</v>
      </c>
      <c r="N135" s="179">
        <v>81</v>
      </c>
      <c r="O135" s="179">
        <v>4.2</v>
      </c>
      <c r="P135" s="179">
        <v>1.1200000000000001</v>
      </c>
      <c r="Q135" s="2211">
        <f>'12 л. МЕНЮ '!I134</f>
        <v>0</v>
      </c>
      <c r="R135" s="289"/>
      <c r="S135" s="4"/>
      <c r="T135" s="4"/>
      <c r="U135" s="9"/>
      <c r="V135" s="44"/>
      <c r="W135" s="117"/>
      <c r="X135" s="117"/>
      <c r="Y135" s="1821"/>
      <c r="Z135" s="517"/>
      <c r="AB135" s="117"/>
      <c r="AC135" s="117"/>
      <c r="AD135" s="117"/>
      <c r="AE135" s="118"/>
      <c r="AF135" s="32"/>
      <c r="AG135" s="234"/>
      <c r="AH135" s="235"/>
      <c r="AI135" s="236"/>
      <c r="AJ135" s="237"/>
      <c r="AK135" s="42"/>
      <c r="AL135" s="42"/>
      <c r="AM135" s="42"/>
      <c r="AN135" s="42"/>
      <c r="AO135" s="42"/>
      <c r="AP135" s="42"/>
      <c r="AQ135" s="234"/>
      <c r="AR135" s="234"/>
      <c r="AS135" s="494"/>
      <c r="AU135" s="32"/>
      <c r="AV135" s="4"/>
      <c r="AW135" s="8"/>
      <c r="AX135" s="8"/>
      <c r="AY135" s="8"/>
      <c r="BB135" s="4"/>
      <c r="BC135" s="4"/>
      <c r="BD135" s="46"/>
    </row>
    <row r="136" spans="2:56" ht="12.75" customHeight="1">
      <c r="B136" s="2215" t="str">
        <f>'12 л. МЕНЮ '!J135</f>
        <v>54-1хн/22</v>
      </c>
      <c r="C136" s="178" t="str">
        <f>'12 л. МЕНЮ '!C135</f>
        <v>Компот из смеси сухофруктов</v>
      </c>
      <c r="D136" s="177">
        <f>'12 л. МЕНЮ '!D135</f>
        <v>200</v>
      </c>
      <c r="E136" s="163">
        <f>'12 л. МЕНЮ '!E135</f>
        <v>0.5</v>
      </c>
      <c r="F136" s="247">
        <f>'12 л. МЕНЮ '!F135</f>
        <v>0</v>
      </c>
      <c r="G136" s="247">
        <f>'12 л. МЕНЮ '!G135</f>
        <v>19.8</v>
      </c>
      <c r="H136" s="743">
        <f>'12 л. МЕНЮ '!H135</f>
        <v>81</v>
      </c>
      <c r="I136" s="247">
        <v>0.02</v>
      </c>
      <c r="J136" s="247">
        <v>0</v>
      </c>
      <c r="K136" s="247">
        <v>0</v>
      </c>
      <c r="L136" s="733">
        <v>15</v>
      </c>
      <c r="M136" s="2161">
        <v>49.5</v>
      </c>
      <c r="N136" s="179">
        <v>4.3</v>
      </c>
      <c r="O136" s="247">
        <v>2.1</v>
      </c>
      <c r="P136" s="179">
        <v>0.09</v>
      </c>
      <c r="Q136" s="2211">
        <f>'12 л. МЕНЮ '!I135</f>
        <v>0</v>
      </c>
      <c r="R136" s="45"/>
      <c r="S136" s="4"/>
      <c r="T136" s="4"/>
      <c r="U136" s="9"/>
      <c r="V136" s="44"/>
      <c r="W136" s="44"/>
      <c r="X136" s="44"/>
      <c r="Y136" s="1839"/>
      <c r="Z136" s="517"/>
      <c r="AB136" s="44"/>
      <c r="AC136" s="44"/>
      <c r="AD136" s="44"/>
      <c r="AE136" s="118"/>
      <c r="AF136" s="32"/>
      <c r="AG136" s="48"/>
      <c r="AH136" s="48"/>
      <c r="AI136" s="48"/>
      <c r="AJ136" s="238"/>
      <c r="AK136" s="48"/>
      <c r="AL136" s="48"/>
      <c r="AM136" s="48"/>
      <c r="AN136" s="48"/>
      <c r="AO136" s="48"/>
      <c r="AP136" s="48"/>
      <c r="AQ136" s="48"/>
      <c r="AR136" s="48"/>
      <c r="AS136" s="48"/>
      <c r="AU136" s="32"/>
      <c r="AV136" s="4"/>
      <c r="AW136" s="8"/>
      <c r="AX136" s="8"/>
      <c r="AY136" s="8"/>
      <c r="BB136" s="4"/>
      <c r="BC136" s="4"/>
      <c r="BD136" s="22"/>
    </row>
    <row r="137" spans="2:56" ht="12.75" customHeight="1">
      <c r="B137" s="2215" t="str">
        <f>'12 л. МЕНЮ '!J136</f>
        <v>Пром.пр.</v>
      </c>
      <c r="C137" s="178" t="str">
        <f>'12 л. МЕНЮ '!C136</f>
        <v>Хлеб пшеничный</v>
      </c>
      <c r="D137" s="177">
        <f>'12 л. МЕНЮ '!D136</f>
        <v>70</v>
      </c>
      <c r="E137" s="163">
        <f>'12 л. МЕНЮ '!E136</f>
        <v>2.5030000000000001</v>
      </c>
      <c r="F137" s="247">
        <f>'12 л. МЕНЮ '!F136</f>
        <v>0.89500000000000002</v>
      </c>
      <c r="G137" s="247">
        <f>'12 л. МЕНЮ '!G136</f>
        <v>35.229999999999997</v>
      </c>
      <c r="H137" s="743">
        <f>'12 л. МЕНЮ '!H136</f>
        <v>158.98699999999999</v>
      </c>
      <c r="I137" s="179">
        <v>0</v>
      </c>
      <c r="J137" s="854">
        <v>8.4000000000000005E-2</v>
      </c>
      <c r="K137" s="605">
        <v>2.8000000000000001E-2</v>
      </c>
      <c r="L137" s="733">
        <v>0</v>
      </c>
      <c r="M137" s="252">
        <v>14</v>
      </c>
      <c r="N137" s="179">
        <v>45.5</v>
      </c>
      <c r="O137" s="179">
        <v>9.8000000000000007</v>
      </c>
      <c r="P137" s="179">
        <v>7.0000000000000007E-2</v>
      </c>
      <c r="Q137" s="2211">
        <f>'12 л. МЕНЮ '!I136</f>
        <v>0</v>
      </c>
      <c r="R137" s="32"/>
      <c r="AE137" s="118"/>
      <c r="AF137" s="32"/>
      <c r="AG137" s="44"/>
      <c r="AH137" s="44"/>
      <c r="AI137" s="44"/>
      <c r="AJ137" s="86"/>
      <c r="AK137" s="44"/>
      <c r="AL137" s="44"/>
      <c r="AM137" s="44"/>
      <c r="AN137" s="44"/>
      <c r="AO137" s="44"/>
      <c r="AP137" s="44"/>
      <c r="AQ137" s="44"/>
      <c r="AR137" s="44"/>
      <c r="AS137" s="118"/>
      <c r="AU137" s="30"/>
      <c r="AV137" s="4"/>
      <c r="AW137" s="8"/>
      <c r="AY137" s="8"/>
      <c r="BB137" s="4"/>
      <c r="BC137" s="4"/>
      <c r="BD137" s="8"/>
    </row>
    <row r="138" spans="2:56" ht="13.5" customHeight="1" thickBot="1">
      <c r="B138" s="1883" t="str">
        <f>'12 л. МЕНЮ '!J137</f>
        <v>Пром.пр.</v>
      </c>
      <c r="C138" s="143" t="str">
        <f>'12 л. МЕНЮ '!C137</f>
        <v>Хлеб ржаной</v>
      </c>
      <c r="D138" s="275">
        <f>'12 л. МЕНЮ '!D137</f>
        <v>50</v>
      </c>
      <c r="E138" s="163">
        <f>'12 л. МЕНЮ '!E137</f>
        <v>2.8250000000000002</v>
      </c>
      <c r="F138" s="247">
        <f>'12 л. МЕНЮ '!F137</f>
        <v>0.75</v>
      </c>
      <c r="G138" s="247">
        <f>'12 л. МЕНЮ '!G137</f>
        <v>20.94</v>
      </c>
      <c r="H138" s="743">
        <f>'12 л. МЕНЮ '!H137</f>
        <v>101</v>
      </c>
      <c r="I138" s="255">
        <v>0</v>
      </c>
      <c r="J138" s="255">
        <v>0.13300000000000001</v>
      </c>
      <c r="K138" s="255">
        <v>0.13300000000000001</v>
      </c>
      <c r="L138" s="816">
        <v>0</v>
      </c>
      <c r="M138" s="2137">
        <v>16.5</v>
      </c>
      <c r="N138" s="2279">
        <v>116.667</v>
      </c>
      <c r="O138" s="255">
        <v>3.33</v>
      </c>
      <c r="P138" s="839">
        <v>1.7000000000000001E-2</v>
      </c>
      <c r="Q138" s="2211">
        <f>'12 л. МЕНЮ '!I137</f>
        <v>0</v>
      </c>
      <c r="R138" s="32"/>
      <c r="S138" s="4"/>
      <c r="T138" s="282"/>
      <c r="U138" s="1"/>
      <c r="V138" s="498"/>
      <c r="W138" s="575"/>
      <c r="X138" s="576"/>
      <c r="Y138" s="931"/>
      <c r="Z138" s="158"/>
      <c r="AA138" s="22"/>
      <c r="AB138" s="161"/>
      <c r="AC138" s="46"/>
      <c r="AD138" s="46"/>
      <c r="AE138" s="47"/>
      <c r="AF138" s="30"/>
      <c r="AG138" s="501"/>
      <c r="AH138" s="501"/>
      <c r="AI138" s="501"/>
      <c r="AJ138" s="508"/>
      <c r="AK138" s="501"/>
      <c r="AL138" s="501"/>
      <c r="AM138" s="501"/>
      <c r="AN138" s="501"/>
      <c r="AO138" s="502"/>
      <c r="AP138" s="502"/>
      <c r="AQ138" s="501"/>
      <c r="AR138" s="501"/>
      <c r="AS138" s="501"/>
      <c r="AY138" s="8"/>
      <c r="BB138" s="4"/>
      <c r="BC138" s="4"/>
      <c r="BD138" s="8"/>
    </row>
    <row r="139" spans="2:56" ht="15" customHeight="1">
      <c r="B139" s="370" t="s">
        <v>193</v>
      </c>
      <c r="C139" s="282"/>
      <c r="D139" s="2232">
        <f>'12 л. МЕНЮ '!D138</f>
        <v>930</v>
      </c>
      <c r="E139" s="381">
        <f>SUM(E132:E138)</f>
        <v>31.275999999999996</v>
      </c>
      <c r="F139" s="372">
        <f>SUM(F132:F138)</f>
        <v>31.601900000000001</v>
      </c>
      <c r="G139" s="382">
        <f>SUM(G132:G138)</f>
        <v>138.572</v>
      </c>
      <c r="H139" s="793">
        <f>SUM(H132:H138)</f>
        <v>952.70909999999992</v>
      </c>
      <c r="I139" s="793">
        <f t="shared" ref="I139:O139" si="21">SUM(I132:I138)</f>
        <v>35.82</v>
      </c>
      <c r="J139" s="793">
        <f t="shared" si="21"/>
        <v>0.51900000000000002</v>
      </c>
      <c r="K139" s="793">
        <f t="shared" si="21"/>
        <v>0.47400000000000003</v>
      </c>
      <c r="L139" s="823">
        <f t="shared" si="21"/>
        <v>788.72</v>
      </c>
      <c r="M139" s="1860">
        <f t="shared" si="21"/>
        <v>200.95</v>
      </c>
      <c r="N139" s="1861">
        <f t="shared" si="21"/>
        <v>370.64700000000005</v>
      </c>
      <c r="O139" s="793">
        <f t="shared" si="21"/>
        <v>73.210000000000008</v>
      </c>
      <c r="P139" s="812">
        <f>SUM(P132:P138)</f>
        <v>11.716999999999999</v>
      </c>
      <c r="Q139" s="1729"/>
      <c r="R139" s="30"/>
      <c r="S139" s="4"/>
      <c r="T139" s="285"/>
      <c r="U139" s="1849"/>
      <c r="V139" s="684"/>
      <c r="W139" s="684"/>
      <c r="X139" s="684"/>
      <c r="Y139" s="684"/>
      <c r="Z139" s="429"/>
      <c r="AA139" s="1"/>
      <c r="AB139" s="283"/>
      <c r="AC139" s="283"/>
      <c r="AD139" s="284"/>
      <c r="AE139" s="284"/>
      <c r="AF139" s="39"/>
      <c r="AV139" s="40"/>
      <c r="AX139" s="504"/>
      <c r="AY139" s="8"/>
    </row>
    <row r="140" spans="2:56" ht="14.25" customHeight="1">
      <c r="B140" s="807"/>
      <c r="C140" s="808" t="s">
        <v>11</v>
      </c>
      <c r="D140" s="1499">
        <v>0.35</v>
      </c>
      <c r="E140" s="912">
        <f t="shared" ref="E140:P140" si="22">(E399/100)*35</f>
        <v>31.5</v>
      </c>
      <c r="F140" s="822">
        <f t="shared" si="22"/>
        <v>32.200000000000003</v>
      </c>
      <c r="G140" s="822">
        <f t="shared" si="22"/>
        <v>134.05000000000001</v>
      </c>
      <c r="H140" s="822">
        <f t="shared" si="22"/>
        <v>952</v>
      </c>
      <c r="I140" s="822">
        <f t="shared" si="22"/>
        <v>24.5</v>
      </c>
      <c r="J140" s="822">
        <f t="shared" si="22"/>
        <v>0.48999999999999994</v>
      </c>
      <c r="K140" s="822">
        <f t="shared" si="22"/>
        <v>0.56000000000000005</v>
      </c>
      <c r="L140" s="1516">
        <f t="shared" si="22"/>
        <v>315</v>
      </c>
      <c r="M140" s="2255">
        <f t="shared" si="22"/>
        <v>420</v>
      </c>
      <c r="N140" s="2255">
        <f t="shared" si="22"/>
        <v>420</v>
      </c>
      <c r="O140" s="2255">
        <f t="shared" si="22"/>
        <v>105</v>
      </c>
      <c r="P140" s="1904">
        <f t="shared" si="22"/>
        <v>6.3</v>
      </c>
      <c r="Q140" s="1729"/>
      <c r="S140" s="4"/>
      <c r="T140" s="158"/>
      <c r="U140" s="44"/>
      <c r="V140" s="167"/>
      <c r="W140" s="167"/>
      <c r="X140" s="167"/>
      <c r="Y140" s="167"/>
      <c r="Z140" s="1"/>
      <c r="AA140" s="1"/>
      <c r="AB140" s="281"/>
      <c r="AC140" s="286"/>
      <c r="AD140" s="286"/>
      <c r="AE140" s="287"/>
      <c r="AF140" s="9"/>
      <c r="AP140" s="43"/>
      <c r="AR140" s="43"/>
      <c r="AV140" s="40"/>
      <c r="AX140" s="8"/>
      <c r="AY140" s="8"/>
    </row>
    <row r="141" spans="2:56" ht="13.5" customHeight="1" thickBot="1">
      <c r="B141" s="175"/>
      <c r="C141" s="803" t="s">
        <v>438</v>
      </c>
      <c r="D141" s="847"/>
      <c r="E141" s="814">
        <f t="shared" ref="E141:P141" si="23">(E139*100/E399)-35</f>
        <v>-0.24888888888889227</v>
      </c>
      <c r="F141" s="815">
        <f t="shared" si="23"/>
        <v>-0.65010869565217178</v>
      </c>
      <c r="G141" s="815">
        <f t="shared" si="23"/>
        <v>1.1806788511749389</v>
      </c>
      <c r="H141" s="815">
        <f t="shared" si="23"/>
        <v>2.6069852941169813E-2</v>
      </c>
      <c r="I141" s="815">
        <f t="shared" si="23"/>
        <v>16.171428571428571</v>
      </c>
      <c r="J141" s="815">
        <f t="shared" si="23"/>
        <v>2.0714285714285694</v>
      </c>
      <c r="K141" s="815">
        <f t="shared" si="23"/>
        <v>-5.3749999999999964</v>
      </c>
      <c r="L141" s="815">
        <f t="shared" si="23"/>
        <v>52.635555555555555</v>
      </c>
      <c r="M141" s="813">
        <f t="shared" si="23"/>
        <v>-18.254166666666666</v>
      </c>
      <c r="N141" s="813">
        <f t="shared" si="23"/>
        <v>-4.1127499999999948</v>
      </c>
      <c r="O141" s="813">
        <f t="shared" si="23"/>
        <v>-10.596666666666664</v>
      </c>
      <c r="P141" s="2207">
        <f t="shared" si="23"/>
        <v>30.094444444444434</v>
      </c>
      <c r="Q141" s="880"/>
      <c r="S141" s="4"/>
      <c r="T141" s="132"/>
      <c r="V141" s="1"/>
      <c r="W141" s="1"/>
      <c r="X141" s="1"/>
      <c r="Y141" s="1"/>
      <c r="Z141" s="1"/>
      <c r="AA141" s="1"/>
      <c r="AB141" s="1"/>
      <c r="AC141" s="1"/>
      <c r="AD141" s="1"/>
      <c r="AF141" s="32"/>
      <c r="AJ141" s="510"/>
      <c r="AR141" s="43"/>
      <c r="AW141" s="1"/>
      <c r="AX141" s="1"/>
      <c r="AY141" s="1"/>
    </row>
    <row r="142" spans="2:56" ht="17.25" customHeight="1">
      <c r="B142" s="713"/>
      <c r="C142" s="542" t="s">
        <v>234</v>
      </c>
      <c r="D142" s="53"/>
      <c r="F142" s="375"/>
      <c r="G142" s="375"/>
      <c r="H142" s="1484"/>
      <c r="I142" s="1485"/>
      <c r="J142" s="750"/>
      <c r="K142" s="750"/>
      <c r="L142" s="750"/>
      <c r="M142" s="1572"/>
      <c r="N142" s="750"/>
      <c r="O142" s="750"/>
      <c r="P142" s="701"/>
      <c r="Q142" s="866"/>
      <c r="S142" s="282"/>
      <c r="T142" s="4"/>
      <c r="U142" s="9"/>
      <c r="V142" s="44"/>
      <c r="W142" s="259"/>
      <c r="X142" s="259"/>
      <c r="Y142" s="572"/>
      <c r="Z142" s="517"/>
      <c r="AA142" s="516"/>
      <c r="AB142" s="1"/>
      <c r="AC142" s="1"/>
      <c r="AD142" s="1"/>
      <c r="AF142" s="32"/>
      <c r="AG142" s="32"/>
      <c r="AH142" s="4"/>
      <c r="AI142" s="4"/>
      <c r="AJ142" s="8"/>
    </row>
    <row r="143" spans="2:56" ht="12.75" customHeight="1">
      <c r="B143" s="1879" t="str">
        <f>'12 л. МЕНЮ '!J142</f>
        <v>54-46гн/22</v>
      </c>
      <c r="C143" s="193" t="str">
        <f>'12 л. МЕНЮ '!C142</f>
        <v>Чай с яблоком и сахаром</v>
      </c>
      <c r="D143" s="129">
        <f>'12 л. МЕНЮ '!D142</f>
        <v>200</v>
      </c>
      <c r="E143" s="1547">
        <f>'12 л. МЕНЮ '!E142</f>
        <v>0.34799999999999998</v>
      </c>
      <c r="F143" s="1547">
        <f>'12 л. МЕНЮ '!F142</f>
        <v>4.8000000000000001E-2</v>
      </c>
      <c r="G143" s="1547">
        <f>'12 л. МЕНЮ '!G142</f>
        <v>7.726</v>
      </c>
      <c r="H143" s="1547">
        <f>'12 л. МЕНЮ '!H142</f>
        <v>32.828000000000003</v>
      </c>
      <c r="I143" s="256">
        <v>0.5</v>
      </c>
      <c r="J143" s="1794">
        <v>0</v>
      </c>
      <c r="K143" s="1794">
        <v>0</v>
      </c>
      <c r="L143" s="816">
        <v>0.85</v>
      </c>
      <c r="M143" s="1790">
        <v>65.400000000000006</v>
      </c>
      <c r="N143" s="245">
        <v>12</v>
      </c>
      <c r="O143" s="245">
        <v>6.6</v>
      </c>
      <c r="P143" s="2646">
        <v>1.3</v>
      </c>
      <c r="Q143" s="407">
        <f>'12 л. МЕНЮ '!I142</f>
        <v>0</v>
      </c>
      <c r="S143" s="285"/>
      <c r="T143" s="4"/>
      <c r="U143" s="9"/>
      <c r="V143" s="44"/>
      <c r="W143" s="44"/>
      <c r="X143" s="44"/>
      <c r="Y143" s="1839"/>
      <c r="Z143" s="517"/>
      <c r="AA143" s="574"/>
      <c r="AB143" s="1"/>
      <c r="AC143" s="1"/>
      <c r="AD143" s="1"/>
      <c r="AF143" s="32"/>
      <c r="AG143" s="93"/>
      <c r="AH143" s="4"/>
      <c r="AI143" s="8"/>
      <c r="AJ143" s="86"/>
      <c r="AK143" s="118"/>
      <c r="AL143" s="118"/>
      <c r="AM143" s="118"/>
      <c r="AN143" s="118"/>
      <c r="AO143" s="118"/>
      <c r="AP143" s="118"/>
      <c r="AQ143" s="118"/>
      <c r="AR143" s="118"/>
      <c r="AS143" s="118"/>
    </row>
    <row r="144" spans="2:56" ht="18" customHeight="1">
      <c r="B144" s="1879" t="str">
        <f>'12 л. МЕНЮ '!J143</f>
        <v>276 /17</v>
      </c>
      <c r="C144" s="193" t="str">
        <f>'12 л. МЕНЮ '!C143</f>
        <v xml:space="preserve">Рулет с макаронами и  / соус </v>
      </c>
      <c r="D144" s="129" t="str">
        <f>'12 л. МЕНЮ '!D143</f>
        <v>110 / 20</v>
      </c>
      <c r="E144" s="294">
        <f>'12 л. МЕНЮ '!E143</f>
        <v>8.5139999999999993</v>
      </c>
      <c r="F144" s="256">
        <f>'12 л. МЕНЮ '!F143</f>
        <v>8.1560000000000006</v>
      </c>
      <c r="G144" s="256">
        <f>'12 л. МЕНЮ '!G143</f>
        <v>17.855</v>
      </c>
      <c r="H144" s="256">
        <f>'12 л. МЕНЮ '!H143</f>
        <v>175.88</v>
      </c>
      <c r="I144" s="256">
        <v>0.32</v>
      </c>
      <c r="J144" s="294">
        <v>0.05</v>
      </c>
      <c r="K144" s="256">
        <v>0.106</v>
      </c>
      <c r="L144" s="755">
        <v>19.399999999999999</v>
      </c>
      <c r="M144" s="244">
        <v>54.5</v>
      </c>
      <c r="N144" s="2141">
        <v>17.5</v>
      </c>
      <c r="O144" s="244">
        <v>17.7</v>
      </c>
      <c r="P144" s="863">
        <v>0.96699999999999997</v>
      </c>
      <c r="Q144" s="407">
        <f>'12 л. МЕНЮ '!I143</f>
        <v>0</v>
      </c>
      <c r="S144" s="132"/>
      <c r="T144" s="61"/>
      <c r="U144" s="1"/>
      <c r="V144" s="118"/>
      <c r="W144" s="118"/>
      <c r="X144" s="118"/>
      <c r="Y144" s="118"/>
      <c r="Z144" s="1"/>
      <c r="AA144" s="1"/>
      <c r="AB144" s="1"/>
      <c r="AC144" s="1"/>
      <c r="AD144" s="1"/>
      <c r="AF144" s="30"/>
      <c r="AH144" s="132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W144" s="61"/>
      <c r="AX144" s="61"/>
    </row>
    <row r="145" spans="2:52" ht="15.75" customHeight="1">
      <c r="B145" s="2216"/>
      <c r="C145" s="130" t="str">
        <f>'12 л. МЕНЮ '!C144</f>
        <v>сметанный  с томатом</v>
      </c>
      <c r="D145" s="904"/>
      <c r="E145" s="774"/>
      <c r="F145" s="758"/>
      <c r="G145" s="758"/>
      <c r="H145" s="758"/>
      <c r="I145" s="777"/>
      <c r="J145" s="829"/>
      <c r="K145" s="777"/>
      <c r="L145" s="775"/>
      <c r="M145" s="774"/>
      <c r="N145" s="758"/>
      <c r="O145" s="774"/>
      <c r="P145" s="871"/>
      <c r="Q145" s="1518"/>
      <c r="S145" s="4"/>
      <c r="T145" s="4"/>
      <c r="U145" s="9"/>
      <c r="V145" s="44"/>
      <c r="W145" s="44"/>
      <c r="X145" s="44"/>
      <c r="Y145" s="1569"/>
      <c r="Z145" s="517"/>
      <c r="AA145" s="516"/>
      <c r="AB145" s="4"/>
      <c r="AC145" s="4"/>
      <c r="AD145" s="4"/>
      <c r="AE145" s="4"/>
      <c r="AF145" s="9"/>
      <c r="AG145" s="32"/>
      <c r="AH145" s="4"/>
      <c r="AI145" s="9"/>
      <c r="AW145" s="61"/>
    </row>
    <row r="146" spans="2:52" ht="12.75" customHeight="1" thickBot="1">
      <c r="B146" s="2217" t="str">
        <f>'12 л. МЕНЮ '!J145</f>
        <v>Пром.пр.</v>
      </c>
      <c r="C146" s="1877" t="str">
        <f>'12 л. МЕНЮ '!C145</f>
        <v>Хлеб ржаной</v>
      </c>
      <c r="D146" s="1776">
        <f>'12 л. МЕНЮ '!D145</f>
        <v>30</v>
      </c>
      <c r="E146" s="2142">
        <f>'12 л. МЕНЮ '!E145</f>
        <v>1.6950000000000001</v>
      </c>
      <c r="F146" s="2142">
        <f>'12 л. МЕНЮ '!F145</f>
        <v>0.45</v>
      </c>
      <c r="G146" s="2142">
        <f>'12 л. МЕНЮ '!G145</f>
        <v>12.56</v>
      </c>
      <c r="H146" s="2142">
        <f>'12 л. МЕНЮ '!H145</f>
        <v>61.07</v>
      </c>
      <c r="I146" s="255">
        <v>0</v>
      </c>
      <c r="J146" s="255">
        <v>0.08</v>
      </c>
      <c r="K146" s="255">
        <v>0.08</v>
      </c>
      <c r="L146" s="816">
        <v>0</v>
      </c>
      <c r="M146" s="2137">
        <v>9.9</v>
      </c>
      <c r="N146" s="839">
        <v>70</v>
      </c>
      <c r="O146" s="255">
        <v>2</v>
      </c>
      <c r="P146" s="1858">
        <v>0.01</v>
      </c>
      <c r="Q146" s="2218">
        <f>'12 л. МЕНЮ '!I145</f>
        <v>0</v>
      </c>
      <c r="S146" s="164"/>
      <c r="T146" s="282"/>
      <c r="U146" s="1850"/>
      <c r="V146" s="498"/>
      <c r="W146" s="575"/>
      <c r="X146" s="576"/>
      <c r="Y146" s="931"/>
      <c r="Z146" s="158"/>
      <c r="AA146" s="22"/>
      <c r="AB146" s="9"/>
      <c r="AC146" s="9"/>
      <c r="AD146" s="9"/>
      <c r="AE146" s="9"/>
      <c r="AF146" s="32"/>
      <c r="AG146" s="32"/>
      <c r="AH146" s="13"/>
      <c r="AI146" s="115"/>
    </row>
    <row r="147" spans="2:52" ht="15" customHeight="1">
      <c r="B147" s="370" t="s">
        <v>243</v>
      </c>
      <c r="C147" s="282"/>
      <c r="D147" s="2273">
        <f>'12 л. МЕНЮ '!D146</f>
        <v>360</v>
      </c>
      <c r="E147" s="381">
        <f t="shared" ref="E147:P147" si="24">SUM(E143:E146)</f>
        <v>10.557</v>
      </c>
      <c r="F147" s="372">
        <f t="shared" si="24"/>
        <v>8.6539999999999999</v>
      </c>
      <c r="G147" s="382">
        <f t="shared" si="24"/>
        <v>38.140999999999998</v>
      </c>
      <c r="H147" s="817">
        <f>SUM(H143:H146)</f>
        <v>269.77800000000002</v>
      </c>
      <c r="I147" s="817">
        <f t="shared" si="24"/>
        <v>0.82000000000000006</v>
      </c>
      <c r="J147" s="818">
        <f>SUM(J143:J146)</f>
        <v>0.13</v>
      </c>
      <c r="K147" s="817">
        <f t="shared" si="24"/>
        <v>0.186</v>
      </c>
      <c r="L147" s="817">
        <f t="shared" si="24"/>
        <v>20.25</v>
      </c>
      <c r="M147" s="1861">
        <f t="shared" si="24"/>
        <v>129.80000000000001</v>
      </c>
      <c r="N147" s="1862">
        <f t="shared" si="24"/>
        <v>99.5</v>
      </c>
      <c r="O147" s="818">
        <f t="shared" si="24"/>
        <v>26.299999999999997</v>
      </c>
      <c r="P147" s="819">
        <f t="shared" si="24"/>
        <v>2.2769999999999997</v>
      </c>
      <c r="Q147" s="83"/>
      <c r="R147" s="62"/>
      <c r="S147" s="4"/>
      <c r="T147" s="285"/>
      <c r="U147" s="1849"/>
      <c r="V147" s="684"/>
      <c r="W147" s="684"/>
      <c r="X147" s="684"/>
      <c r="Y147" s="684"/>
      <c r="Z147" s="703"/>
      <c r="AA147" s="1"/>
      <c r="AB147" s="1"/>
      <c r="AC147" s="1"/>
      <c r="AD147" s="1"/>
      <c r="AF147" s="92"/>
      <c r="AG147" s="289"/>
      <c r="AH147" s="13"/>
      <c r="AI147" s="3"/>
      <c r="AW147" s="511"/>
    </row>
    <row r="148" spans="2:52" ht="15" customHeight="1">
      <c r="B148" s="807"/>
      <c r="C148" s="808" t="s">
        <v>11</v>
      </c>
      <c r="D148" s="1793">
        <v>0.1</v>
      </c>
      <c r="E148" s="912">
        <f t="shared" ref="E148:P148" si="25">(E399/100)*10</f>
        <v>9</v>
      </c>
      <c r="F148" s="822">
        <f t="shared" si="25"/>
        <v>9.2000000000000011</v>
      </c>
      <c r="G148" s="822">
        <f t="shared" si="25"/>
        <v>38.299999999999997</v>
      </c>
      <c r="H148" s="822">
        <f t="shared" si="25"/>
        <v>272</v>
      </c>
      <c r="I148" s="822">
        <f t="shared" si="25"/>
        <v>7</v>
      </c>
      <c r="J148" s="822">
        <f t="shared" si="25"/>
        <v>0.13999999999999999</v>
      </c>
      <c r="K148" s="822">
        <f t="shared" si="25"/>
        <v>0.16</v>
      </c>
      <c r="L148" s="822">
        <f t="shared" si="25"/>
        <v>90</v>
      </c>
      <c r="M148" s="2255">
        <f t="shared" si="25"/>
        <v>120</v>
      </c>
      <c r="N148" s="2255">
        <f t="shared" si="25"/>
        <v>120</v>
      </c>
      <c r="O148" s="1516">
        <f t="shared" si="25"/>
        <v>30</v>
      </c>
      <c r="P148" s="1904">
        <f t="shared" si="25"/>
        <v>1.7999999999999998</v>
      </c>
      <c r="Q148" s="83"/>
      <c r="R148" s="32"/>
      <c r="S148" s="40"/>
      <c r="T148" s="158"/>
      <c r="U148" s="44"/>
      <c r="V148" s="167"/>
      <c r="W148" s="167"/>
      <c r="X148" s="167"/>
      <c r="Y148" s="167"/>
      <c r="Z148" s="1"/>
      <c r="AA148" s="1"/>
      <c r="AI148" s="22"/>
      <c r="AX148" s="61"/>
    </row>
    <row r="149" spans="2:52" ht="16.5" customHeight="1" thickBot="1">
      <c r="B149" s="175"/>
      <c r="C149" s="803" t="s">
        <v>325</v>
      </c>
      <c r="D149" s="847"/>
      <c r="E149" s="1785">
        <f t="shared" ref="E149:P149" si="26">(E147*100/E399)-10</f>
        <v>1.7300000000000004</v>
      </c>
      <c r="F149" s="1786">
        <f t="shared" si="26"/>
        <v>-0.59347826086956523</v>
      </c>
      <c r="G149" s="1786">
        <f t="shared" si="26"/>
        <v>-4.1514360313316345E-2</v>
      </c>
      <c r="H149" s="1786">
        <f t="shared" si="26"/>
        <v>-8.1691176470586768E-2</v>
      </c>
      <c r="I149" s="1786">
        <f t="shared" si="26"/>
        <v>-8.8285714285714292</v>
      </c>
      <c r="J149" s="1786">
        <f t="shared" si="26"/>
        <v>-0.71428571428571352</v>
      </c>
      <c r="K149" s="1786">
        <f t="shared" si="26"/>
        <v>1.625</v>
      </c>
      <c r="L149" s="1786">
        <f t="shared" si="26"/>
        <v>-7.75</v>
      </c>
      <c r="M149" s="1786">
        <f t="shared" si="26"/>
        <v>0.81666666666666821</v>
      </c>
      <c r="N149" s="1786">
        <f t="shared" si="26"/>
        <v>-1.7083333333333339</v>
      </c>
      <c r="O149" s="1786">
        <f t="shared" si="26"/>
        <v>-1.2333333333333343</v>
      </c>
      <c r="P149" s="1834">
        <f t="shared" si="26"/>
        <v>2.6499999999999986</v>
      </c>
      <c r="Q149" s="83"/>
      <c r="R149" s="32"/>
      <c r="S149" s="40"/>
      <c r="T149" s="285"/>
      <c r="U149" s="1849"/>
      <c r="V149" s="684"/>
      <c r="W149" s="684"/>
      <c r="X149" s="684"/>
      <c r="Y149" s="684"/>
      <c r="Z149" s="703"/>
      <c r="AA149" s="1"/>
      <c r="AI149" s="22"/>
    </row>
    <row r="150" spans="2:52" ht="14.25" customHeight="1">
      <c r="S150" s="132"/>
      <c r="T150" s="158"/>
      <c r="U150" s="44"/>
      <c r="V150" s="167"/>
      <c r="W150" s="167"/>
      <c r="X150" s="167"/>
      <c r="Y150" s="167"/>
      <c r="Z150" s="1"/>
      <c r="AA150" s="1"/>
      <c r="AJ150" s="86"/>
    </row>
    <row r="151" spans="2:52" ht="17.25" customHeight="1" thickBot="1">
      <c r="Q151" s="83"/>
      <c r="R151" s="32"/>
      <c r="S151" s="4"/>
      <c r="T151" s="65"/>
      <c r="AA151" s="44"/>
      <c r="AB151" s="44"/>
      <c r="AC151" s="44"/>
      <c r="AD151" s="44"/>
      <c r="AE151" s="118"/>
      <c r="AF151" s="32"/>
      <c r="AG151" s="62"/>
      <c r="AH151" s="132"/>
    </row>
    <row r="152" spans="2:52" ht="13.5" customHeight="1">
      <c r="B152" s="674"/>
      <c r="C152" s="34" t="s">
        <v>286</v>
      </c>
      <c r="D152" s="35"/>
      <c r="E152" s="748">
        <f t="shared" ref="E152:P152" si="27">E128+E139</f>
        <v>66.567999999999984</v>
      </c>
      <c r="F152" s="180">
        <f t="shared" si="27"/>
        <v>54.427900000000001</v>
      </c>
      <c r="G152" s="180">
        <f t="shared" si="27"/>
        <v>221.61199999999999</v>
      </c>
      <c r="H152" s="180">
        <f t="shared" si="27"/>
        <v>1634.1610999999998</v>
      </c>
      <c r="I152" s="180">
        <f t="shared" si="27"/>
        <v>47.536000000000001</v>
      </c>
      <c r="J152" s="180">
        <f t="shared" si="27"/>
        <v>0.68710000000000004</v>
      </c>
      <c r="K152" s="180">
        <f t="shared" si="27"/>
        <v>0.80410000000000004</v>
      </c>
      <c r="L152" s="811">
        <f t="shared" si="27"/>
        <v>865.77</v>
      </c>
      <c r="M152" s="811">
        <f t="shared" si="27"/>
        <v>539.49</v>
      </c>
      <c r="N152" s="811">
        <f t="shared" si="27"/>
        <v>528.78400000000011</v>
      </c>
      <c r="O152" s="811">
        <f t="shared" si="27"/>
        <v>109.3972</v>
      </c>
      <c r="P152" s="676">
        <f t="shared" si="27"/>
        <v>16.332000000000001</v>
      </c>
      <c r="Q152" s="83"/>
      <c r="S152" s="4"/>
      <c r="T152" s="9"/>
      <c r="AA152" s="44"/>
      <c r="AB152" s="44"/>
      <c r="AC152" s="44"/>
      <c r="AD152" s="44"/>
      <c r="AE152" s="118"/>
      <c r="AF152" s="44"/>
      <c r="AG152" s="94"/>
      <c r="AH152" s="91"/>
      <c r="AI152" s="46"/>
      <c r="AJ152" s="155"/>
      <c r="AK152" s="45"/>
      <c r="AL152" s="4"/>
      <c r="AM152" s="9"/>
      <c r="AN152" s="44"/>
      <c r="AO152" s="44"/>
      <c r="AP152" s="44"/>
      <c r="AQ152" s="86"/>
      <c r="AR152" s="44"/>
      <c r="AS152" s="44"/>
      <c r="AT152" s="44"/>
      <c r="AU152" s="44"/>
      <c r="AV152" s="44"/>
      <c r="AW152" s="44"/>
      <c r="AX152" s="44"/>
      <c r="AY152" s="44"/>
      <c r="AZ152" s="118"/>
    </row>
    <row r="153" spans="2:52">
      <c r="B153" s="327"/>
      <c r="C153" s="709" t="s">
        <v>11</v>
      </c>
      <c r="D153" s="1499">
        <v>0.6</v>
      </c>
      <c r="E153" s="912">
        <f t="shared" ref="E153:P153" si="28">(E399/100)*60</f>
        <v>54</v>
      </c>
      <c r="F153" s="822">
        <f t="shared" si="28"/>
        <v>55.2</v>
      </c>
      <c r="G153" s="822">
        <f t="shared" si="28"/>
        <v>229.8</v>
      </c>
      <c r="H153" s="822">
        <f t="shared" si="28"/>
        <v>1632</v>
      </c>
      <c r="I153" s="822">
        <f t="shared" si="28"/>
        <v>42</v>
      </c>
      <c r="J153" s="822">
        <f t="shared" si="28"/>
        <v>0.83999999999999986</v>
      </c>
      <c r="K153" s="822">
        <f t="shared" si="28"/>
        <v>0.96</v>
      </c>
      <c r="L153" s="1516">
        <f t="shared" si="28"/>
        <v>540</v>
      </c>
      <c r="M153" s="2255">
        <f t="shared" si="28"/>
        <v>720</v>
      </c>
      <c r="N153" s="2255">
        <f t="shared" si="28"/>
        <v>720</v>
      </c>
      <c r="O153" s="2255">
        <f t="shared" si="28"/>
        <v>180</v>
      </c>
      <c r="P153" s="1904">
        <f t="shared" si="28"/>
        <v>10.799999999999999</v>
      </c>
      <c r="Q153" s="83"/>
      <c r="R153" s="9"/>
      <c r="S153" s="4"/>
      <c r="U153" s="46"/>
      <c r="V153" s="152"/>
      <c r="W153" s="46"/>
      <c r="X153" s="46"/>
      <c r="Y153" s="46"/>
      <c r="Z153" s="46"/>
      <c r="AA153" s="46"/>
      <c r="AB153" s="161"/>
      <c r="AC153" s="46"/>
      <c r="AD153" s="46"/>
      <c r="AE153" s="65"/>
      <c r="AF153" s="44"/>
      <c r="AG153" s="32"/>
      <c r="AH153" s="4"/>
      <c r="AI153" s="8"/>
    </row>
    <row r="154" spans="2:52" ht="13.5" customHeight="1" thickBot="1">
      <c r="B154" s="175"/>
      <c r="C154" s="803" t="s">
        <v>438</v>
      </c>
      <c r="D154" s="847"/>
      <c r="E154" s="802">
        <f t="shared" ref="E154:P154" si="29">(E152*100/E399)-60</f>
        <v>13.964444444444425</v>
      </c>
      <c r="F154" s="800">
        <f t="shared" si="29"/>
        <v>-0.83923913043478393</v>
      </c>
      <c r="G154" s="800">
        <f t="shared" si="29"/>
        <v>-2.1378590078328941</v>
      </c>
      <c r="H154" s="800">
        <f t="shared" si="29"/>
        <v>7.9452205882347471E-2</v>
      </c>
      <c r="I154" s="800">
        <f t="shared" si="29"/>
        <v>7.9085714285714346</v>
      </c>
      <c r="J154" s="810">
        <f t="shared" si="29"/>
        <v>-10.921428571428564</v>
      </c>
      <c r="K154" s="800">
        <f t="shared" si="29"/>
        <v>-9.7437500000000057</v>
      </c>
      <c r="L154" s="800">
        <f t="shared" si="29"/>
        <v>36.196666666666673</v>
      </c>
      <c r="M154" s="810">
        <f t="shared" si="29"/>
        <v>-15.042499999999997</v>
      </c>
      <c r="N154" s="810">
        <f t="shared" si="29"/>
        <v>-15.934666666666658</v>
      </c>
      <c r="O154" s="810">
        <f t="shared" si="29"/>
        <v>-23.534266666666667</v>
      </c>
      <c r="P154" s="941">
        <f t="shared" si="29"/>
        <v>30.733333333333334</v>
      </c>
      <c r="Q154" s="83"/>
      <c r="R154" s="9"/>
      <c r="S154" s="4"/>
      <c r="T154" s="9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F154" s="9"/>
      <c r="AG154" s="62"/>
      <c r="AH154" s="4"/>
    </row>
    <row r="155" spans="2:52" ht="16.5" customHeight="1" thickBot="1">
      <c r="Q155" s="83"/>
      <c r="R155" s="9"/>
      <c r="S155" s="40"/>
      <c r="U155" s="44"/>
      <c r="V155" s="86"/>
      <c r="W155" s="44"/>
      <c r="X155" s="117"/>
      <c r="Y155" s="44"/>
      <c r="Z155" s="44"/>
      <c r="AA155" s="44"/>
      <c r="AB155" s="168"/>
      <c r="AC155" s="117"/>
      <c r="AD155" s="44"/>
      <c r="AE155" s="44"/>
      <c r="AG155" s="32"/>
      <c r="AH155" s="61"/>
      <c r="AI155" s="47"/>
    </row>
    <row r="156" spans="2:52" ht="12.75" customHeight="1">
      <c r="B156" s="674"/>
      <c r="C156" s="34" t="s">
        <v>285</v>
      </c>
      <c r="D156" s="35"/>
      <c r="E156" s="110">
        <f t="shared" ref="E156:P156" si="30">E139+E147</f>
        <v>41.832999999999998</v>
      </c>
      <c r="F156" s="180">
        <f t="shared" si="30"/>
        <v>40.255899999999997</v>
      </c>
      <c r="G156" s="180">
        <f t="shared" si="30"/>
        <v>176.71299999999999</v>
      </c>
      <c r="H156" s="180">
        <f t="shared" si="30"/>
        <v>1222.4870999999998</v>
      </c>
      <c r="I156" s="180">
        <f t="shared" si="30"/>
        <v>36.64</v>
      </c>
      <c r="J156" s="180">
        <f t="shared" si="30"/>
        <v>0.64900000000000002</v>
      </c>
      <c r="K156" s="180">
        <f t="shared" si="30"/>
        <v>0.66</v>
      </c>
      <c r="L156" s="811">
        <f t="shared" si="30"/>
        <v>808.97</v>
      </c>
      <c r="M156" s="811">
        <f t="shared" si="30"/>
        <v>330.75</v>
      </c>
      <c r="N156" s="811">
        <f t="shared" si="30"/>
        <v>470.14700000000005</v>
      </c>
      <c r="O156" s="811">
        <f t="shared" si="30"/>
        <v>99.51</v>
      </c>
      <c r="P156" s="676">
        <f t="shared" si="30"/>
        <v>13.993999999999998</v>
      </c>
      <c r="Q156" s="83"/>
      <c r="R156" s="9"/>
      <c r="S156" s="44"/>
      <c r="T156" s="44"/>
      <c r="U156" s="44"/>
      <c r="V156" s="86"/>
      <c r="W156" s="44"/>
      <c r="X156" s="44"/>
      <c r="Y156" s="44"/>
      <c r="Z156" s="44"/>
      <c r="AA156" s="44"/>
      <c r="AB156" s="44"/>
      <c r="AC156" s="44"/>
      <c r="AD156" s="44"/>
      <c r="AE156" s="94"/>
      <c r="AG156" s="32"/>
      <c r="AH156" s="4"/>
      <c r="AI156" s="8"/>
    </row>
    <row r="157" spans="2:52" ht="12" customHeight="1">
      <c r="B157" s="327"/>
      <c r="C157" s="709" t="s">
        <v>11</v>
      </c>
      <c r="D157" s="1499">
        <v>0.45</v>
      </c>
      <c r="E157" s="912">
        <f t="shared" ref="E157:P157" si="31">(E399/100)*45</f>
        <v>40.5</v>
      </c>
      <c r="F157" s="822">
        <f t="shared" si="31"/>
        <v>41.4</v>
      </c>
      <c r="G157" s="822">
        <f t="shared" si="31"/>
        <v>172.35</v>
      </c>
      <c r="H157" s="822">
        <f t="shared" si="31"/>
        <v>1224</v>
      </c>
      <c r="I157" s="822">
        <f t="shared" si="31"/>
        <v>31.499999999999996</v>
      </c>
      <c r="J157" s="822">
        <f t="shared" si="31"/>
        <v>0.62999999999999989</v>
      </c>
      <c r="K157" s="822">
        <f t="shared" si="31"/>
        <v>0.72</v>
      </c>
      <c r="L157" s="1516">
        <f t="shared" si="31"/>
        <v>405</v>
      </c>
      <c r="M157" s="2255">
        <f t="shared" si="31"/>
        <v>540</v>
      </c>
      <c r="N157" s="2255">
        <f t="shared" si="31"/>
        <v>540</v>
      </c>
      <c r="O157" s="2255">
        <f t="shared" si="31"/>
        <v>135</v>
      </c>
      <c r="P157" s="1904">
        <f t="shared" si="31"/>
        <v>8.1</v>
      </c>
      <c r="Q157" s="83"/>
      <c r="R157" s="9"/>
      <c r="S157" s="44"/>
      <c r="T157" s="44"/>
      <c r="U157" s="44"/>
      <c r="V157" s="86"/>
      <c r="W157" s="44"/>
      <c r="X157" s="44"/>
      <c r="Y157" s="44"/>
      <c r="Z157" s="44"/>
      <c r="AA157" s="44"/>
      <c r="AB157" s="44"/>
      <c r="AC157" s="44"/>
      <c r="AD157" s="44"/>
      <c r="AE157" s="118"/>
      <c r="AG157" s="32"/>
      <c r="AH157" s="4"/>
      <c r="AI157" s="8"/>
    </row>
    <row r="158" spans="2:52" ht="13.5" customHeight="1" thickBot="1">
      <c r="B158" s="175"/>
      <c r="C158" s="803" t="s">
        <v>438</v>
      </c>
      <c r="D158" s="847"/>
      <c r="E158" s="814">
        <f t="shared" ref="E158:P158" si="32">(E156*100/E399)-45</f>
        <v>1.4811111111111117</v>
      </c>
      <c r="F158" s="815">
        <f t="shared" si="32"/>
        <v>-1.2435869565217459</v>
      </c>
      <c r="G158" s="815">
        <f t="shared" si="32"/>
        <v>1.1391644908616172</v>
      </c>
      <c r="H158" s="815">
        <f t="shared" si="32"/>
        <v>-5.5621323529422284E-2</v>
      </c>
      <c r="I158" s="815">
        <f t="shared" si="32"/>
        <v>7.3428571428571416</v>
      </c>
      <c r="J158" s="813">
        <f t="shared" si="32"/>
        <v>1.3571428571428612</v>
      </c>
      <c r="K158" s="815">
        <f t="shared" si="32"/>
        <v>-3.75</v>
      </c>
      <c r="L158" s="815">
        <f t="shared" si="32"/>
        <v>44.885555555555555</v>
      </c>
      <c r="M158" s="813">
        <f t="shared" si="32"/>
        <v>-17.4375</v>
      </c>
      <c r="N158" s="813">
        <f t="shared" si="32"/>
        <v>-5.8210833333333269</v>
      </c>
      <c r="O158" s="813">
        <f t="shared" si="32"/>
        <v>-11.829999999999998</v>
      </c>
      <c r="P158" s="2207">
        <f t="shared" si="32"/>
        <v>32.74444444444444</v>
      </c>
      <c r="Q158" s="83"/>
      <c r="R158" s="9"/>
      <c r="S158" s="117"/>
      <c r="T158" s="44"/>
      <c r="U158" s="44"/>
      <c r="V158" s="86"/>
      <c r="W158" s="44"/>
      <c r="X158" s="44"/>
      <c r="Y158" s="44"/>
      <c r="Z158" s="44"/>
      <c r="AA158" s="44"/>
      <c r="AB158" s="44"/>
      <c r="AC158" s="44"/>
      <c r="AD158" s="44"/>
      <c r="AE158" s="118"/>
      <c r="AG158" s="32"/>
      <c r="AH158" s="4"/>
      <c r="AI158" s="8"/>
    </row>
    <row r="159" spans="2:52" ht="15" customHeight="1" thickBot="1">
      <c r="Q159" s="83"/>
      <c r="R159" s="1"/>
      <c r="S159" s="167"/>
      <c r="T159" s="44"/>
      <c r="U159" s="44"/>
      <c r="V159" s="86"/>
      <c r="W159" s="44"/>
      <c r="X159" s="44"/>
      <c r="Y159" s="44"/>
      <c r="Z159" s="44"/>
      <c r="AA159" s="44"/>
      <c r="AB159" s="44"/>
      <c r="AC159" s="44"/>
      <c r="AD159" s="44"/>
      <c r="AE159" s="118"/>
      <c r="AG159" s="32"/>
      <c r="AH159" s="4"/>
      <c r="AI159" s="8"/>
      <c r="AJ159" s="44"/>
      <c r="AK159" s="44"/>
      <c r="AL159" s="44"/>
      <c r="AM159" s="86"/>
      <c r="AN159" s="44"/>
      <c r="AO159" s="44"/>
      <c r="AP159" s="117"/>
      <c r="AQ159" s="44"/>
      <c r="AR159" s="44"/>
      <c r="AS159" s="44"/>
      <c r="AT159" s="44"/>
      <c r="AU159" s="44"/>
      <c r="AV159" s="118"/>
    </row>
    <row r="160" spans="2:52">
      <c r="B160" s="806" t="s">
        <v>320</v>
      </c>
      <c r="C160" s="67"/>
      <c r="D160" s="35"/>
      <c r="E160" s="110">
        <f t="shared" ref="E160:P160" si="33">E128+E139+E147</f>
        <v>77.124999999999986</v>
      </c>
      <c r="F160" s="180">
        <f t="shared" si="33"/>
        <v>63.081900000000005</v>
      </c>
      <c r="G160" s="180">
        <f t="shared" si="33"/>
        <v>259.75299999999999</v>
      </c>
      <c r="H160" s="180">
        <f t="shared" si="33"/>
        <v>1903.9390999999998</v>
      </c>
      <c r="I160" s="180">
        <f t="shared" si="33"/>
        <v>48.356000000000002</v>
      </c>
      <c r="J160" s="180">
        <f t="shared" si="33"/>
        <v>0.81710000000000005</v>
      </c>
      <c r="K160" s="180">
        <f t="shared" si="33"/>
        <v>0.99009999999999998</v>
      </c>
      <c r="L160" s="740">
        <f t="shared" si="33"/>
        <v>886.02</v>
      </c>
      <c r="M160" s="740">
        <f t="shared" si="33"/>
        <v>669.29</v>
      </c>
      <c r="N160" s="1874">
        <f t="shared" si="33"/>
        <v>628.28400000000011</v>
      </c>
      <c r="O160" s="740">
        <f t="shared" si="33"/>
        <v>135.69720000000001</v>
      </c>
      <c r="P160" s="676">
        <f t="shared" si="33"/>
        <v>18.609000000000002</v>
      </c>
      <c r="Q160" s="83"/>
      <c r="R160" s="8"/>
      <c r="S160" s="44"/>
      <c r="T160" s="44"/>
      <c r="U160" s="44"/>
      <c r="V160" s="86"/>
      <c r="W160" s="44"/>
      <c r="X160" s="44"/>
      <c r="Y160" s="44"/>
      <c r="Z160" s="44"/>
      <c r="AA160" s="44"/>
      <c r="AB160" s="44"/>
      <c r="AC160" s="44"/>
      <c r="AD160" s="44"/>
      <c r="AE160" s="118"/>
      <c r="AG160" s="33"/>
      <c r="AH160" s="4"/>
      <c r="AI160" s="8"/>
      <c r="AJ160" s="44"/>
      <c r="AK160" s="44"/>
      <c r="AL160" s="44"/>
      <c r="AM160" s="86"/>
      <c r="AN160" s="44"/>
      <c r="AO160" s="44"/>
      <c r="AP160" s="117"/>
      <c r="AQ160" s="44"/>
      <c r="AR160" s="44"/>
      <c r="AS160" s="44"/>
      <c r="AT160" s="44"/>
      <c r="AU160" s="44"/>
      <c r="AV160" s="118"/>
    </row>
    <row r="161" spans="2:51">
      <c r="B161" s="807"/>
      <c r="C161" s="808" t="s">
        <v>11</v>
      </c>
      <c r="D161" s="1499">
        <v>0.7</v>
      </c>
      <c r="E161" s="912">
        <f t="shared" ref="E161:P161" si="34">(E399/100)*70</f>
        <v>63</v>
      </c>
      <c r="F161" s="822">
        <f t="shared" si="34"/>
        <v>64.400000000000006</v>
      </c>
      <c r="G161" s="822">
        <f t="shared" si="34"/>
        <v>268.10000000000002</v>
      </c>
      <c r="H161" s="822">
        <f t="shared" si="34"/>
        <v>1904</v>
      </c>
      <c r="I161" s="822">
        <f t="shared" si="34"/>
        <v>49</v>
      </c>
      <c r="J161" s="822">
        <f t="shared" si="34"/>
        <v>0.97999999999999987</v>
      </c>
      <c r="K161" s="822">
        <f t="shared" si="34"/>
        <v>1.1200000000000001</v>
      </c>
      <c r="L161" s="1516">
        <f t="shared" si="34"/>
        <v>630</v>
      </c>
      <c r="M161" s="2255">
        <f t="shared" si="34"/>
        <v>840</v>
      </c>
      <c r="N161" s="2255">
        <f t="shared" si="34"/>
        <v>840</v>
      </c>
      <c r="O161" s="2255">
        <f t="shared" si="34"/>
        <v>210</v>
      </c>
      <c r="P161" s="1904">
        <f t="shared" si="34"/>
        <v>12.6</v>
      </c>
      <c r="Q161" s="83"/>
      <c r="S161" s="44"/>
      <c r="T161" s="117"/>
      <c r="U161" s="44"/>
      <c r="V161" s="86"/>
      <c r="W161" s="44"/>
      <c r="X161" s="44"/>
      <c r="Y161" s="44"/>
      <c r="Z161" s="44"/>
      <c r="AA161" s="44"/>
      <c r="AB161" s="44"/>
      <c r="AC161" s="168"/>
      <c r="AD161" s="44"/>
      <c r="AE161" s="118"/>
      <c r="AG161" s="33"/>
      <c r="AH161" s="4"/>
      <c r="AI161" s="8"/>
      <c r="AJ161" s="44"/>
      <c r="AK161" s="117"/>
      <c r="AL161" s="44"/>
      <c r="AM161" s="86"/>
      <c r="AN161" s="44"/>
      <c r="AO161" s="44"/>
      <c r="AP161" s="44"/>
      <c r="AQ161" s="44"/>
      <c r="AR161" s="44"/>
      <c r="AS161" s="44"/>
      <c r="AT161" s="168"/>
      <c r="AU161" s="44"/>
      <c r="AV161" s="118"/>
    </row>
    <row r="162" spans="2:51" ht="15.75" thickBot="1">
      <c r="B162" s="175"/>
      <c r="C162" s="803" t="s">
        <v>438</v>
      </c>
      <c r="D162" s="847"/>
      <c r="E162" s="814">
        <f t="shared" ref="E162:P162" si="35">(E160*100/E399)-70</f>
        <v>15.694444444444429</v>
      </c>
      <c r="F162" s="813">
        <f t="shared" si="35"/>
        <v>-1.4327173913043367</v>
      </c>
      <c r="G162" s="815">
        <f t="shared" si="35"/>
        <v>-2.1793733681462157</v>
      </c>
      <c r="H162" s="815">
        <f t="shared" si="35"/>
        <v>-2.2389705882517319E-3</v>
      </c>
      <c r="I162" s="813">
        <f t="shared" si="35"/>
        <v>-0.92000000000000171</v>
      </c>
      <c r="J162" s="813">
        <f t="shared" si="35"/>
        <v>-11.635714285714279</v>
      </c>
      <c r="K162" s="815">
        <f t="shared" si="35"/>
        <v>-8.1187500000000057</v>
      </c>
      <c r="L162" s="815">
        <f t="shared" si="35"/>
        <v>28.446666666666673</v>
      </c>
      <c r="M162" s="813">
        <f t="shared" si="35"/>
        <v>-14.225833333333334</v>
      </c>
      <c r="N162" s="813">
        <f t="shared" si="35"/>
        <v>-17.642999999999994</v>
      </c>
      <c r="O162" s="813">
        <f t="shared" si="35"/>
        <v>-24.767599999999995</v>
      </c>
      <c r="P162" s="2207">
        <f t="shared" si="35"/>
        <v>33.38333333333334</v>
      </c>
      <c r="Q162" s="83"/>
      <c r="R162" s="1"/>
      <c r="S162" s="46"/>
      <c r="T162" s="46"/>
      <c r="U162" s="46"/>
      <c r="V162" s="161"/>
      <c r="W162" s="46"/>
      <c r="X162" s="161"/>
      <c r="Y162" s="161"/>
      <c r="Z162" s="46"/>
      <c r="AA162" s="307"/>
      <c r="AB162" s="161"/>
      <c r="AC162" s="152"/>
      <c r="AD162" s="46"/>
      <c r="AE162" s="47"/>
      <c r="AJ162" s="32"/>
      <c r="AK162" s="4"/>
      <c r="AL162" s="9"/>
      <c r="AM162" s="44"/>
      <c r="AN162" s="44"/>
      <c r="AO162" s="44"/>
      <c r="AP162" s="86"/>
      <c r="AQ162" s="167"/>
      <c r="AR162" s="117"/>
      <c r="AS162" s="117"/>
      <c r="AT162" s="117"/>
      <c r="AU162" s="117"/>
      <c r="AV162" s="117"/>
      <c r="AW162" s="117"/>
      <c r="AX162" s="117"/>
      <c r="AY162" s="118"/>
    </row>
    <row r="163" spans="2:51">
      <c r="P163"/>
      <c r="Q163" s="83"/>
      <c r="R163" s="1"/>
      <c r="S163" s="284"/>
      <c r="T163" s="284"/>
      <c r="U163" s="284"/>
      <c r="V163" s="283"/>
      <c r="W163" s="284"/>
      <c r="X163" s="283"/>
      <c r="Y163" s="283"/>
      <c r="Z163" s="284"/>
      <c r="AA163" s="509"/>
      <c r="AB163" s="283"/>
      <c r="AC163" s="283"/>
      <c r="AD163" s="284"/>
      <c r="AE163" s="284"/>
      <c r="AG163" s="32"/>
      <c r="AH163" s="4"/>
      <c r="AI163" s="139"/>
      <c r="AJ163" s="32"/>
      <c r="AK163" s="4"/>
      <c r="AL163" s="65"/>
      <c r="AM163" s="44"/>
      <c r="AN163" s="44"/>
      <c r="AO163" s="44"/>
      <c r="AP163" s="86"/>
      <c r="AQ163" s="44"/>
      <c r="AR163" s="44"/>
      <c r="AS163" s="117"/>
      <c r="AT163" s="44"/>
      <c r="AU163" s="44"/>
      <c r="AV163" s="44"/>
      <c r="AW163" s="44"/>
      <c r="AX163" s="44"/>
      <c r="AY163" s="118"/>
    </row>
    <row r="164" spans="2:51">
      <c r="E164" s="2153"/>
      <c r="F164" s="2153"/>
      <c r="G164" s="2153"/>
      <c r="H164" s="852"/>
      <c r="I164" s="852"/>
      <c r="J164" s="852"/>
      <c r="K164" s="852"/>
      <c r="L164" s="852"/>
      <c r="M164" s="852"/>
      <c r="N164" s="852"/>
      <c r="O164" s="852"/>
      <c r="P164" s="852"/>
      <c r="S164" s="286"/>
      <c r="T164" s="286"/>
      <c r="U164" s="286"/>
      <c r="V164" s="286"/>
      <c r="W164" s="500"/>
      <c r="X164" s="286"/>
      <c r="Y164" s="286"/>
      <c r="Z164" s="286"/>
      <c r="AA164" s="281"/>
      <c r="AB164" s="281"/>
      <c r="AC164" s="286"/>
      <c r="AD164" s="286"/>
      <c r="AE164" s="287"/>
      <c r="AG164" s="32"/>
      <c r="AH164" s="4"/>
      <c r="AI164" s="8"/>
      <c r="AJ164" s="54"/>
      <c r="AK164" s="164"/>
      <c r="AL164" s="65"/>
      <c r="AM164" s="44"/>
      <c r="AN164" s="44"/>
      <c r="AO164" s="44"/>
      <c r="AP164" s="86"/>
      <c r="AQ164" s="44"/>
      <c r="AR164" s="44"/>
      <c r="AS164" s="117"/>
      <c r="AT164" s="44"/>
      <c r="AU164" s="44"/>
      <c r="AV164" s="44"/>
      <c r="AW164" s="44"/>
      <c r="AX164" s="44"/>
      <c r="AY164" s="118"/>
    </row>
    <row r="165" spans="2:51"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G165" s="4"/>
      <c r="AH165" s="8"/>
      <c r="AI165" s="40"/>
      <c r="AJ165" s="33"/>
      <c r="AK165" s="4"/>
      <c r="AL165" s="9"/>
      <c r="AM165" s="44"/>
      <c r="AN165" s="117"/>
      <c r="AO165" s="44"/>
      <c r="AP165" s="86"/>
      <c r="AQ165" s="44"/>
      <c r="AR165" s="44"/>
      <c r="AS165" s="44"/>
      <c r="AT165" s="44"/>
      <c r="AU165" s="44"/>
      <c r="AV165" s="44"/>
      <c r="AW165" s="168"/>
      <c r="AX165" s="44"/>
      <c r="AY165" s="118"/>
    </row>
    <row r="166" spans="2:51"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G166" s="4"/>
      <c r="AH166" s="46"/>
    </row>
    <row r="167" spans="2:51" ht="15.75">
      <c r="C167" s="711"/>
      <c r="D167" s="5" t="s">
        <v>207</v>
      </c>
      <c r="E167" s="32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F167" s="512"/>
      <c r="AJ167" s="20"/>
      <c r="AK167" s="232"/>
      <c r="AM167" s="20"/>
      <c r="AN167" s="20"/>
      <c r="AP167" s="43"/>
      <c r="AT167" s="13"/>
    </row>
    <row r="168" spans="2:51">
      <c r="C168" s="7" t="s">
        <v>766</v>
      </c>
      <c r="D168" s="8"/>
      <c r="E168" s="2"/>
      <c r="F168"/>
      <c r="I168"/>
      <c r="J168"/>
      <c r="K168" s="13"/>
      <c r="L168" s="13"/>
      <c r="M168"/>
      <c r="N168"/>
      <c r="O168"/>
      <c r="P168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F168" s="513"/>
    </row>
    <row r="169" spans="2:51" ht="18" customHeight="1">
      <c r="C169" s="19" t="s">
        <v>328</v>
      </c>
      <c r="I169" s="164" t="s">
        <v>348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F169" s="54"/>
      <c r="AJ169" s="20"/>
      <c r="AK169" s="20"/>
      <c r="AM169" s="20"/>
      <c r="AN169" s="20"/>
      <c r="AP169" s="4"/>
    </row>
    <row r="170" spans="2:51" ht="14.25" customHeight="1">
      <c r="C170" s="711" t="s">
        <v>767</v>
      </c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G170" s="234"/>
      <c r="AH170" s="235"/>
      <c r="AI170" s="236"/>
      <c r="AJ170" s="237"/>
      <c r="AK170" s="42"/>
      <c r="AL170" s="42"/>
      <c r="AM170" s="42"/>
      <c r="AN170" s="42"/>
      <c r="AO170" s="42"/>
      <c r="AP170" s="42"/>
      <c r="AQ170" s="234"/>
      <c r="AR170" s="234"/>
      <c r="AS170" s="494"/>
    </row>
    <row r="171" spans="2:51" ht="19.5" customHeight="1" thickBot="1">
      <c r="B171" s="2" t="s">
        <v>845</v>
      </c>
      <c r="C171" s="13"/>
      <c r="D171"/>
      <c r="F171" s="23" t="s">
        <v>765</v>
      </c>
      <c r="I171" s="20" t="s">
        <v>0</v>
      </c>
      <c r="J171"/>
      <c r="K171" s="4" t="s">
        <v>436</v>
      </c>
      <c r="L171" s="13"/>
      <c r="M171" s="13"/>
      <c r="N171" s="24"/>
      <c r="P171" s="30"/>
      <c r="R171" s="1"/>
      <c r="S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G171" s="48"/>
      <c r="AH171" s="48"/>
      <c r="AI171" s="48"/>
      <c r="AJ171" s="238"/>
      <c r="AK171" s="48"/>
      <c r="AL171" s="48"/>
      <c r="AM171" s="48"/>
      <c r="AN171" s="48"/>
      <c r="AO171" s="48"/>
      <c r="AP171" s="48"/>
      <c r="AQ171" s="48"/>
      <c r="AR171" s="48"/>
      <c r="AS171" s="48"/>
    </row>
    <row r="172" spans="2:51" ht="14.25" customHeight="1" thickBot="1">
      <c r="B172" s="895" t="s">
        <v>324</v>
      </c>
      <c r="C172" s="934" t="s">
        <v>347</v>
      </c>
      <c r="D172" s="892" t="s">
        <v>177</v>
      </c>
      <c r="E172" s="900" t="s">
        <v>178</v>
      </c>
      <c r="F172" s="266"/>
      <c r="G172" s="266"/>
      <c r="H172" s="31"/>
      <c r="I172" s="543" t="s">
        <v>304</v>
      </c>
      <c r="J172" s="31"/>
      <c r="K172" s="718"/>
      <c r="L172" s="413"/>
      <c r="M172" s="901" t="s">
        <v>343</v>
      </c>
      <c r="N172" s="31"/>
      <c r="O172" s="31"/>
      <c r="P172" s="67"/>
      <c r="Q172" s="794" t="s">
        <v>333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G172" s="44"/>
      <c r="AH172" s="44"/>
      <c r="AI172" s="44"/>
      <c r="AJ172" s="86"/>
      <c r="AK172" s="44"/>
      <c r="AL172" s="44"/>
      <c r="AM172" s="44"/>
      <c r="AN172" s="44"/>
      <c r="AO172" s="44"/>
      <c r="AP172" s="44"/>
      <c r="AQ172" s="44"/>
      <c r="AR172" s="44"/>
      <c r="AS172" s="118"/>
    </row>
    <row r="173" spans="2:51" ht="12.75" customHeight="1" thickBot="1">
      <c r="B173" s="896" t="s">
        <v>306</v>
      </c>
      <c r="C173" s="335"/>
      <c r="D173" s="897" t="s">
        <v>184</v>
      </c>
      <c r="E173" s="590"/>
      <c r="F173" s="899"/>
      <c r="G173" s="1942" t="s">
        <v>778</v>
      </c>
      <c r="H173" s="1843" t="s">
        <v>655</v>
      </c>
      <c r="I173" s="902"/>
      <c r="J173" s="902"/>
      <c r="K173" s="902"/>
      <c r="L173" s="904"/>
      <c r="M173" s="905" t="s">
        <v>342</v>
      </c>
      <c r="N173" s="902"/>
      <c r="O173" s="902"/>
      <c r="P173" s="904"/>
      <c r="Q173" s="867" t="s">
        <v>330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G173" s="501"/>
      <c r="AH173" s="501"/>
      <c r="AI173" s="501"/>
      <c r="AJ173" s="508"/>
      <c r="AK173" s="501"/>
      <c r="AL173" s="501"/>
      <c r="AM173" s="501"/>
      <c r="AN173" s="501"/>
      <c r="AO173" s="502"/>
      <c r="AP173" s="502"/>
      <c r="AQ173" s="501"/>
      <c r="AR173" s="501"/>
      <c r="AS173" s="501"/>
    </row>
    <row r="174" spans="2:51" ht="17.25" customHeight="1">
      <c r="B174" s="896" t="s">
        <v>315</v>
      </c>
      <c r="C174" s="335" t="s">
        <v>183</v>
      </c>
      <c r="D174" s="680"/>
      <c r="E174" s="897" t="s">
        <v>185</v>
      </c>
      <c r="F174" s="893" t="s">
        <v>56</v>
      </c>
      <c r="G174" s="1942" t="s">
        <v>779</v>
      </c>
      <c r="H174" s="1845" t="s">
        <v>188</v>
      </c>
      <c r="I174" s="590"/>
      <c r="J174" s="1864"/>
      <c r="K174" s="31"/>
      <c r="L174" s="1864"/>
      <c r="M174" s="1865" t="s">
        <v>316</v>
      </c>
      <c r="N174" s="1866" t="s">
        <v>317</v>
      </c>
      <c r="O174" s="1867" t="s">
        <v>318</v>
      </c>
      <c r="P174" s="1868" t="s">
        <v>319</v>
      </c>
      <c r="Q174" s="867" t="s">
        <v>290</v>
      </c>
      <c r="U174" s="1"/>
      <c r="V174" s="1"/>
    </row>
    <row r="175" spans="2:51" ht="18.75" customHeight="1" thickBot="1">
      <c r="B175" s="56"/>
      <c r="C175" s="712"/>
      <c r="D175" s="374"/>
      <c r="E175" s="898" t="s">
        <v>6</v>
      </c>
      <c r="F175" s="343" t="s">
        <v>7</v>
      </c>
      <c r="G175" s="1728" t="s">
        <v>8</v>
      </c>
      <c r="H175" s="1844" t="s">
        <v>429</v>
      </c>
      <c r="I175" s="1869" t="s">
        <v>307</v>
      </c>
      <c r="J175" s="1870" t="s">
        <v>308</v>
      </c>
      <c r="K175" s="1871" t="s">
        <v>309</v>
      </c>
      <c r="L175" s="1870" t="s">
        <v>310</v>
      </c>
      <c r="M175" s="1872" t="s">
        <v>311</v>
      </c>
      <c r="N175" s="1870" t="s">
        <v>312</v>
      </c>
      <c r="O175" s="1871" t="s">
        <v>313</v>
      </c>
      <c r="P175" s="1873" t="s">
        <v>314</v>
      </c>
      <c r="Q175" s="712"/>
      <c r="R175" s="19"/>
      <c r="Z175" s="517"/>
      <c r="AA175" s="516"/>
      <c r="AP175" s="43"/>
      <c r="AR175" s="43"/>
    </row>
    <row r="176" spans="2:51" ht="15" customHeight="1">
      <c r="B176" s="78"/>
      <c r="C176" s="1876" t="s">
        <v>156</v>
      </c>
      <c r="D176" s="1545"/>
      <c r="E176" s="349"/>
      <c r="F176" s="350"/>
      <c r="G176" s="350"/>
      <c r="H176" s="564"/>
      <c r="I176" s="725"/>
      <c r="J176" s="725"/>
      <c r="K176" s="725"/>
      <c r="L176" s="725"/>
      <c r="M176" s="725"/>
      <c r="N176" s="725"/>
      <c r="O176" s="725"/>
      <c r="P176" s="861"/>
      <c r="Q176" s="866"/>
      <c r="R176" s="1"/>
      <c r="S176" s="821"/>
      <c r="Z176" s="592"/>
      <c r="AA176" s="516"/>
      <c r="AB176" s="1"/>
      <c r="AC176" s="1"/>
      <c r="AD176" s="1"/>
      <c r="AJ176" s="510"/>
      <c r="AR176" s="43"/>
    </row>
    <row r="177" spans="2:48" ht="13.5" customHeight="1">
      <c r="B177" s="1885" t="str">
        <f>'12 л. МЕНЮ '!J179</f>
        <v>54-20з/22</v>
      </c>
      <c r="C177" s="697" t="str">
        <f>'12 л. МЕНЮ '!C179</f>
        <v>Горошек зелёный (консервированный)</v>
      </c>
      <c r="D177" s="177">
        <f>'12 л. МЕНЮ '!D179</f>
        <v>60</v>
      </c>
      <c r="E177" s="248">
        <f>'12 л. МЕНЮ '!E179</f>
        <v>1.7</v>
      </c>
      <c r="F177" s="247">
        <f>'12 л. МЕНЮ '!F179</f>
        <v>0.1</v>
      </c>
      <c r="G177" s="247">
        <f>'12 л. МЕНЮ '!G179</f>
        <v>3.5</v>
      </c>
      <c r="H177" s="733">
        <f>'12 л. МЕНЮ '!H179</f>
        <v>22.1</v>
      </c>
      <c r="I177" s="247">
        <v>2.4</v>
      </c>
      <c r="J177" s="247">
        <v>0.05</v>
      </c>
      <c r="K177" s="247">
        <v>0.02</v>
      </c>
      <c r="L177" s="733">
        <v>18</v>
      </c>
      <c r="M177" s="179">
        <v>11</v>
      </c>
      <c r="N177" s="179">
        <v>32</v>
      </c>
      <c r="O177" s="179">
        <v>11</v>
      </c>
      <c r="P177" s="862">
        <v>0.4</v>
      </c>
      <c r="Q177" s="2211">
        <f>'12 л. МЕНЮ '!I179</f>
        <v>0</v>
      </c>
      <c r="Z177" s="517"/>
      <c r="AA177" s="516"/>
      <c r="AD177" s="24"/>
      <c r="AE177" s="30"/>
    </row>
    <row r="178" spans="2:48" ht="16.5" customHeight="1">
      <c r="B178" s="1594" t="str">
        <f>'12 л. МЕНЮ '!J180</f>
        <v>239/17</v>
      </c>
      <c r="C178" s="697" t="str">
        <f>'12 л. МЕНЮ '!C180</f>
        <v>Тефтели рыбные</v>
      </c>
      <c r="D178" s="129" t="str">
        <f>'12 л. МЕНЮ '!D180</f>
        <v>110 / 20</v>
      </c>
      <c r="E178" s="1547">
        <f>'12 л. МЕНЮ '!E180</f>
        <v>11.44</v>
      </c>
      <c r="F178" s="256">
        <f>'12 л. МЕНЮ '!F180</f>
        <v>13.97</v>
      </c>
      <c r="G178" s="256">
        <f>'12 л. МЕНЮ '!G180</f>
        <v>6.57</v>
      </c>
      <c r="H178" s="816">
        <f>'12 л. МЕНЮ '!H180</f>
        <v>201.77</v>
      </c>
      <c r="I178" s="255">
        <v>0.86</v>
      </c>
      <c r="J178" s="255">
        <v>0.09</v>
      </c>
      <c r="K178" s="255">
        <v>9.8000000000000004E-2</v>
      </c>
      <c r="L178" s="746">
        <v>6.4</v>
      </c>
      <c r="M178" s="2159">
        <v>167.9</v>
      </c>
      <c r="N178" s="2279">
        <v>20.5</v>
      </c>
      <c r="O178" s="839">
        <v>45.8</v>
      </c>
      <c r="P178" s="1858">
        <v>0.98</v>
      </c>
      <c r="Q178" s="407">
        <f>'12 л. МЕНЮ '!I180</f>
        <v>0</v>
      </c>
      <c r="R178" s="13"/>
      <c r="S178" s="138"/>
      <c r="Z178" s="1"/>
      <c r="AA178" s="571"/>
      <c r="AB178" s="18"/>
      <c r="AD178" s="2"/>
      <c r="AE178" s="32"/>
    </row>
    <row r="179" spans="2:48">
      <c r="B179" s="1594" t="str">
        <f>'12 л. МЕНЮ '!J181</f>
        <v>312 / 17</v>
      </c>
      <c r="C179" s="697" t="str">
        <f>'12 л. МЕНЮ '!C181</f>
        <v xml:space="preserve">Пюре картофельное   </v>
      </c>
      <c r="D179" s="129">
        <f>'12 л. МЕНЮ '!D181</f>
        <v>180</v>
      </c>
      <c r="E179" s="294">
        <f>'12 л. МЕНЮ '!E181</f>
        <v>3.68</v>
      </c>
      <c r="F179" s="256">
        <f>'12 л. МЕНЮ '!F181</f>
        <v>5.76</v>
      </c>
      <c r="G179" s="294">
        <f>'12 л. МЕНЮ '!G181</f>
        <v>24.5</v>
      </c>
      <c r="H179" s="816">
        <f>'12 л. МЕНЮ '!H181</f>
        <v>164.7</v>
      </c>
      <c r="I179" s="1547">
        <v>21.8</v>
      </c>
      <c r="J179" s="256">
        <v>0.02</v>
      </c>
      <c r="K179" s="591">
        <v>0.13300000000000001</v>
      </c>
      <c r="L179" s="755">
        <v>0</v>
      </c>
      <c r="M179" s="244">
        <v>44.4</v>
      </c>
      <c r="N179" s="245">
        <v>10.4</v>
      </c>
      <c r="O179" s="244">
        <v>33.299999999999997</v>
      </c>
      <c r="P179" s="863">
        <v>1.2</v>
      </c>
      <c r="Q179" s="407">
        <f>'12 л. МЕНЮ '!I181</f>
        <v>0</v>
      </c>
      <c r="R179" s="1"/>
      <c r="S179" s="132"/>
      <c r="Z179" s="592"/>
      <c r="AA179" s="516"/>
      <c r="AB179" s="1"/>
      <c r="AC179" s="1"/>
      <c r="AD179" s="1"/>
      <c r="AG179" s="32"/>
      <c r="AH179" s="4"/>
      <c r="AI179" s="9"/>
    </row>
    <row r="180" spans="2:48">
      <c r="B180" s="1299" t="str">
        <f>'12 л. МЕНЮ '!J182</f>
        <v>501 / 21</v>
      </c>
      <c r="C180" s="173" t="str">
        <f>'12 л. МЕНЮ '!C182</f>
        <v>Сок фруктовый (абрикосовый)</v>
      </c>
      <c r="D180" s="177">
        <f>'12 л. МЕНЮ '!D182</f>
        <v>200</v>
      </c>
      <c r="E180" s="248">
        <f>'12 л. МЕНЮ '!E182</f>
        <v>1</v>
      </c>
      <c r="F180" s="247">
        <f>'12 л. МЕНЮ '!F182</f>
        <v>0</v>
      </c>
      <c r="G180" s="247">
        <f>'12 л. МЕНЮ '!G182</f>
        <v>25.4</v>
      </c>
      <c r="H180" s="733">
        <f>'12 л. МЕНЮ '!H182</f>
        <v>105.6</v>
      </c>
      <c r="I180" s="247">
        <v>2.25</v>
      </c>
      <c r="J180" s="247">
        <v>4.3999999999999997E-2</v>
      </c>
      <c r="K180" s="247">
        <v>0.08</v>
      </c>
      <c r="L180" s="546">
        <v>0</v>
      </c>
      <c r="M180" s="179">
        <v>40</v>
      </c>
      <c r="N180" s="179">
        <v>36</v>
      </c>
      <c r="O180" s="179">
        <v>20</v>
      </c>
      <c r="P180" s="881">
        <v>0.4</v>
      </c>
      <c r="Q180" s="2211">
        <f>'12 л. МЕНЮ '!I182</f>
        <v>0</v>
      </c>
      <c r="R180" s="118"/>
      <c r="S180" s="4"/>
      <c r="Z180" s="517"/>
      <c r="AA180" s="516"/>
      <c r="AB180" s="1"/>
      <c r="AC180" s="1"/>
      <c r="AD180" s="1"/>
      <c r="AG180" s="32"/>
      <c r="AH180" s="13"/>
      <c r="AI180" s="115"/>
      <c r="AJ180" s="44"/>
      <c r="AK180" s="44"/>
      <c r="AL180" s="44"/>
      <c r="AM180" s="86"/>
      <c r="AN180" s="44"/>
      <c r="AO180" s="44"/>
      <c r="AP180" s="44"/>
      <c r="AQ180" s="44"/>
      <c r="AR180" s="44"/>
      <c r="AS180" s="44"/>
      <c r="AT180" s="44"/>
      <c r="AU180" s="44"/>
      <c r="AV180" s="118"/>
    </row>
    <row r="181" spans="2:48" ht="14.25" customHeight="1">
      <c r="B181" s="1885" t="str">
        <f>'12 л. МЕНЮ '!J183</f>
        <v>Пром.пр.</v>
      </c>
      <c r="C181" s="697" t="str">
        <f>'12 л. МЕНЮ '!C183</f>
        <v>Хлеб пшеничный</v>
      </c>
      <c r="D181" s="177">
        <f>'12 л. МЕНЮ '!D183</f>
        <v>50</v>
      </c>
      <c r="E181" s="248">
        <f>'12 л. МЕНЮ '!E183</f>
        <v>1.93</v>
      </c>
      <c r="F181" s="247">
        <f>'12 л. МЕНЮ '!F183</f>
        <v>0.69</v>
      </c>
      <c r="G181" s="247">
        <f>'12 л. МЕНЮ '!G183</f>
        <v>27.1</v>
      </c>
      <c r="H181" s="733">
        <f>'12 л. МЕНЮ '!H183</f>
        <v>122.29</v>
      </c>
      <c r="I181" s="179">
        <v>0</v>
      </c>
      <c r="J181" s="854">
        <v>0.06</v>
      </c>
      <c r="K181" s="605">
        <v>0.02</v>
      </c>
      <c r="L181" s="733">
        <v>0</v>
      </c>
      <c r="M181" s="252">
        <v>10</v>
      </c>
      <c r="N181" s="179">
        <v>32.5</v>
      </c>
      <c r="O181" s="179">
        <v>7</v>
      </c>
      <c r="P181" s="881">
        <v>5.5E-2</v>
      </c>
      <c r="Q181" s="2220">
        <f>'12 л. МЕНЮ '!I183</f>
        <v>0</v>
      </c>
      <c r="R181" s="22"/>
      <c r="S181" s="4"/>
      <c r="Z181" s="517"/>
      <c r="AA181" s="516"/>
      <c r="AB181" s="450"/>
      <c r="AC181" s="450"/>
      <c r="AD181" s="450"/>
      <c r="AE181" s="450"/>
      <c r="AG181" s="289"/>
      <c r="AH181" s="13"/>
      <c r="AI181" s="3"/>
      <c r="AJ181" s="44"/>
      <c r="AK181" s="117"/>
      <c r="AL181" s="44"/>
      <c r="AM181" s="86"/>
      <c r="AN181" s="44"/>
      <c r="AO181" s="44"/>
      <c r="AP181" s="44"/>
      <c r="AQ181" s="44"/>
      <c r="AR181" s="44"/>
      <c r="AS181" s="44"/>
      <c r="AT181" s="168"/>
      <c r="AU181" s="44"/>
      <c r="AV181" s="118"/>
    </row>
    <row r="182" spans="2:48" ht="14.25" customHeight="1" thickBot="1">
      <c r="B182" s="2213" t="str">
        <f>'12 л. МЕНЮ '!J184</f>
        <v>Пром.пр.</v>
      </c>
      <c r="C182" s="1387" t="str">
        <f>'12 л. МЕНЮ '!C184</f>
        <v>Хлеб ржаной</v>
      </c>
      <c r="D182" s="275">
        <f>'12 л. МЕНЮ '!D184</f>
        <v>30</v>
      </c>
      <c r="E182" s="248">
        <f>'12 л. МЕНЮ '!E184</f>
        <v>1.6950000000000001</v>
      </c>
      <c r="F182" s="247">
        <f>'12 л. МЕНЮ '!F184</f>
        <v>0.45</v>
      </c>
      <c r="G182" s="247">
        <f>'12 л. МЕНЮ '!G184</f>
        <v>12.56</v>
      </c>
      <c r="H182" s="733">
        <f>'12 л. МЕНЮ '!H184</f>
        <v>61.07</v>
      </c>
      <c r="I182" s="393">
        <v>0</v>
      </c>
      <c r="J182" s="393">
        <v>0.08</v>
      </c>
      <c r="K182" s="393">
        <v>0.08</v>
      </c>
      <c r="L182" s="883">
        <v>0</v>
      </c>
      <c r="M182" s="2647">
        <v>9.9</v>
      </c>
      <c r="N182" s="826">
        <v>70</v>
      </c>
      <c r="O182" s="393">
        <v>2</v>
      </c>
      <c r="P182" s="838">
        <v>0.01</v>
      </c>
      <c r="Q182" s="2218">
        <f>'12 л. МЕНЮ '!I184</f>
        <v>0</v>
      </c>
      <c r="R182" s="455"/>
      <c r="S182" s="4"/>
      <c r="V182" s="498"/>
      <c r="W182" s="575"/>
      <c r="X182" s="576"/>
      <c r="Y182" s="931"/>
      <c r="Z182" s="158"/>
      <c r="AA182" s="22"/>
      <c r="AB182" s="484"/>
      <c r="AC182" s="484"/>
      <c r="AD182" s="484"/>
      <c r="AE182" s="484"/>
      <c r="AG182" s="289"/>
      <c r="AH182" s="13"/>
      <c r="AI182" s="22"/>
    </row>
    <row r="183" spans="2:48">
      <c r="B183" s="370" t="s">
        <v>205</v>
      </c>
      <c r="D183" s="2232">
        <f>'12 л. МЕНЮ '!D185</f>
        <v>650</v>
      </c>
      <c r="E183" s="371">
        <f t="shared" ref="E183:P183" si="36">SUM(E177:E182)</f>
        <v>21.445</v>
      </c>
      <c r="F183" s="372">
        <f t="shared" si="36"/>
        <v>20.97</v>
      </c>
      <c r="G183" s="373">
        <f t="shared" si="36"/>
        <v>99.63</v>
      </c>
      <c r="H183" s="1787">
        <f t="shared" si="36"/>
        <v>677.53</v>
      </c>
      <c r="I183" s="180">
        <f t="shared" si="36"/>
        <v>27.310000000000002</v>
      </c>
      <c r="J183" s="740">
        <f t="shared" si="36"/>
        <v>0.34400000000000003</v>
      </c>
      <c r="K183" s="180">
        <f t="shared" si="36"/>
        <v>0.43100000000000005</v>
      </c>
      <c r="L183" s="180">
        <f t="shared" si="36"/>
        <v>24.4</v>
      </c>
      <c r="M183" s="736">
        <f t="shared" si="36"/>
        <v>283.2</v>
      </c>
      <c r="N183" s="811">
        <f t="shared" si="36"/>
        <v>201.4</v>
      </c>
      <c r="O183" s="740">
        <f t="shared" si="36"/>
        <v>119.1</v>
      </c>
      <c r="P183" s="676">
        <f t="shared" si="36"/>
        <v>3.0449999999999999</v>
      </c>
      <c r="Q183" s="880"/>
      <c r="S183" s="4"/>
      <c r="T183" s="285"/>
      <c r="U183" s="1849"/>
      <c r="V183" s="684"/>
      <c r="W183" s="684"/>
      <c r="X183" s="684"/>
      <c r="Y183" s="684"/>
      <c r="Z183" s="681"/>
      <c r="AA183" s="1"/>
      <c r="AB183" s="1"/>
      <c r="AC183" s="1"/>
      <c r="AD183" s="1"/>
      <c r="AG183" s="289"/>
      <c r="AH183" s="13"/>
      <c r="AI183" s="22"/>
    </row>
    <row r="184" spans="2:48">
      <c r="B184" s="807"/>
      <c r="C184" s="808" t="s">
        <v>11</v>
      </c>
      <c r="D184" s="1499">
        <v>0.25</v>
      </c>
      <c r="E184" s="912">
        <f t="shared" ref="E184:P184" si="37">(E399/100)*25</f>
        <v>22.5</v>
      </c>
      <c r="F184" s="822">
        <f t="shared" si="37"/>
        <v>23</v>
      </c>
      <c r="G184" s="822">
        <f t="shared" si="37"/>
        <v>95.75</v>
      </c>
      <c r="H184" s="822">
        <f t="shared" si="37"/>
        <v>680</v>
      </c>
      <c r="I184" s="822">
        <f t="shared" si="37"/>
        <v>17.5</v>
      </c>
      <c r="J184" s="822">
        <f t="shared" si="37"/>
        <v>0.35</v>
      </c>
      <c r="K184" s="822">
        <f t="shared" si="37"/>
        <v>0.4</v>
      </c>
      <c r="L184" s="1516">
        <f t="shared" si="37"/>
        <v>225</v>
      </c>
      <c r="M184" s="2255">
        <f t="shared" si="37"/>
        <v>300</v>
      </c>
      <c r="N184" s="2255">
        <f t="shared" si="37"/>
        <v>300</v>
      </c>
      <c r="O184" s="1516">
        <f t="shared" si="37"/>
        <v>75</v>
      </c>
      <c r="P184" s="1904">
        <f t="shared" si="37"/>
        <v>4.5</v>
      </c>
      <c r="Q184" s="880"/>
      <c r="R184" s="30"/>
      <c r="S184" s="4"/>
      <c r="T184" s="158"/>
      <c r="U184" s="44"/>
      <c r="V184" s="167"/>
      <c r="W184" s="167"/>
      <c r="X184" s="167"/>
      <c r="Y184" s="167"/>
      <c r="Z184" s="1"/>
      <c r="AA184" s="1"/>
      <c r="AB184" s="168"/>
      <c r="AC184" s="117"/>
      <c r="AD184" s="44"/>
      <c r="AE184" s="44"/>
      <c r="AH184" s="40"/>
    </row>
    <row r="185" spans="2:48" ht="15.75" thickBot="1">
      <c r="B185" s="175"/>
      <c r="C185" s="803" t="s">
        <v>438</v>
      </c>
      <c r="D185" s="847"/>
      <c r="E185" s="825">
        <f t="shared" ref="E185:P185" si="38">(E183*100/E399)-25</f>
        <v>-1.1722222222222207</v>
      </c>
      <c r="F185" s="826">
        <f t="shared" si="38"/>
        <v>-2.2065217391304337</v>
      </c>
      <c r="G185" s="826">
        <f t="shared" si="38"/>
        <v>1.0130548302872064</v>
      </c>
      <c r="H185" s="826">
        <f t="shared" si="38"/>
        <v>-9.0808823529410887E-2</v>
      </c>
      <c r="I185" s="826">
        <f t="shared" si="38"/>
        <v>14.014285714285712</v>
      </c>
      <c r="J185" s="826">
        <f t="shared" si="38"/>
        <v>-0.4285714285714235</v>
      </c>
      <c r="K185" s="826">
        <f t="shared" si="38"/>
        <v>1.9375000000000036</v>
      </c>
      <c r="L185" s="826">
        <f t="shared" si="38"/>
        <v>-22.288888888888888</v>
      </c>
      <c r="M185" s="826">
        <f t="shared" si="38"/>
        <v>-1.3999999999999986</v>
      </c>
      <c r="N185" s="826">
        <f t="shared" si="38"/>
        <v>-8.216666666666665</v>
      </c>
      <c r="O185" s="826">
        <f t="shared" si="38"/>
        <v>14.700000000000003</v>
      </c>
      <c r="P185" s="838">
        <f t="shared" si="38"/>
        <v>-8.0833333333333321</v>
      </c>
      <c r="Q185" s="880"/>
      <c r="R185" s="32"/>
      <c r="S185" s="4"/>
      <c r="T185" s="132"/>
      <c r="V185" s="1"/>
      <c r="W185" s="1"/>
      <c r="X185" s="1"/>
      <c r="Y185" s="1"/>
      <c r="Z185" s="1"/>
      <c r="AA185" s="1"/>
      <c r="AB185" s="44"/>
      <c r="AC185" s="44"/>
      <c r="AD185" s="44"/>
      <c r="AE185" s="118"/>
      <c r="AG185" s="62"/>
      <c r="AH185" s="132"/>
    </row>
    <row r="186" spans="2:48">
      <c r="B186" s="78"/>
      <c r="C186" s="1876" t="s">
        <v>123</v>
      </c>
      <c r="D186" s="53"/>
      <c r="E186" s="532"/>
      <c r="F186" s="1482"/>
      <c r="G186" s="1482"/>
      <c r="H186" s="1482"/>
      <c r="I186" s="758"/>
      <c r="J186" s="758"/>
      <c r="K186" s="758"/>
      <c r="L186" s="758"/>
      <c r="M186" s="758"/>
      <c r="N186" s="758"/>
      <c r="O186" s="758"/>
      <c r="P186" s="871"/>
      <c r="Q186" s="874"/>
      <c r="R186" s="32"/>
      <c r="S186" s="4"/>
      <c r="V186" s="44"/>
      <c r="W186" s="44"/>
      <c r="X186" s="44"/>
      <c r="Y186" s="572"/>
      <c r="Z186" s="517"/>
      <c r="AB186" s="118"/>
      <c r="AC186" s="118"/>
      <c r="AD186" s="118"/>
      <c r="AE186" s="118"/>
      <c r="AG186" s="94"/>
      <c r="AH186" s="91"/>
      <c r="AI186" s="46"/>
    </row>
    <row r="187" spans="2:48" ht="18" customHeight="1">
      <c r="B187" s="1299" t="str">
        <f>'12 л. МЕНЮ '!J189</f>
        <v>53 / 21</v>
      </c>
      <c r="C187" s="186" t="str">
        <f>'12 л. МЕНЮ '!C189</f>
        <v>Икра секольная</v>
      </c>
      <c r="D187" s="177">
        <f>'12 л. МЕНЮ '!D189</f>
        <v>60</v>
      </c>
      <c r="E187" s="163">
        <f>'12 л. МЕНЮ '!E189</f>
        <v>0.9</v>
      </c>
      <c r="F187" s="247">
        <f>'12 л. МЕНЮ '!F189</f>
        <v>2.16</v>
      </c>
      <c r="G187" s="247">
        <f>'12 л. МЕНЮ '!G189</f>
        <v>5.0999999999999996</v>
      </c>
      <c r="H187" s="743">
        <f>'12 л. МЕНЮ '!H189</f>
        <v>43.2</v>
      </c>
      <c r="I187" s="179">
        <v>4.4400000000000004</v>
      </c>
      <c r="J187" s="179">
        <v>1.2E-2</v>
      </c>
      <c r="K187" s="179">
        <v>0.01</v>
      </c>
      <c r="L187" s="179">
        <v>0</v>
      </c>
      <c r="M187" s="179">
        <v>16.8</v>
      </c>
      <c r="N187" s="179">
        <v>24.6</v>
      </c>
      <c r="O187" s="179">
        <v>12.6</v>
      </c>
      <c r="P187" s="862">
        <v>0.72599999999999998</v>
      </c>
      <c r="Q187" s="2211">
        <f>'12 л. МЕНЮ '!I189</f>
        <v>0</v>
      </c>
      <c r="R187" s="32"/>
      <c r="V187" s="44"/>
      <c r="W187" s="44"/>
      <c r="X187" s="44"/>
      <c r="Y187" s="572"/>
      <c r="Z187" s="592"/>
      <c r="AB187" s="44"/>
      <c r="AC187" s="44"/>
      <c r="AD187" s="44"/>
      <c r="AE187" s="118"/>
      <c r="AG187" s="32"/>
      <c r="AH187" s="4"/>
      <c r="AI187" s="8"/>
    </row>
    <row r="188" spans="2:48" ht="16.5" customHeight="1">
      <c r="B188" s="1299" t="str">
        <f>'12 л. МЕНЮ '!J190</f>
        <v>93 / 21</v>
      </c>
      <c r="C188" s="186" t="str">
        <f>'12 л. МЕНЮ '!C190</f>
        <v>Борщ из свежей капусты</v>
      </c>
      <c r="D188" s="177">
        <f>'12 л. МЕНЮ '!D190</f>
        <v>250</v>
      </c>
      <c r="E188" s="163">
        <f>'12 л. МЕНЮ '!E190</f>
        <v>1.3</v>
      </c>
      <c r="F188" s="247">
        <f>'12 л. МЕНЮ '!F190</f>
        <v>4.375</v>
      </c>
      <c r="G188" s="247">
        <f>'12 л. МЕНЮ '!G190</f>
        <v>6</v>
      </c>
      <c r="H188" s="743">
        <f>'12 л. МЕНЮ '!H190</f>
        <v>68.5</v>
      </c>
      <c r="I188" s="247">
        <v>7.15</v>
      </c>
      <c r="J188" s="247">
        <v>0.02</v>
      </c>
      <c r="K188" s="247">
        <v>2.5000000000000001E-2</v>
      </c>
      <c r="L188" s="743">
        <v>0</v>
      </c>
      <c r="M188" s="179">
        <v>37.5</v>
      </c>
      <c r="N188" s="179">
        <v>46.9</v>
      </c>
      <c r="O188" s="179">
        <v>19.3</v>
      </c>
      <c r="P188" s="862">
        <v>0.98</v>
      </c>
      <c r="Q188" s="2211">
        <f>'12 л. МЕНЮ '!I190</f>
        <v>0</v>
      </c>
      <c r="R188" s="32"/>
      <c r="S188" s="285"/>
      <c r="V188" s="44"/>
      <c r="W188" s="44"/>
      <c r="X188" s="44"/>
      <c r="Y188" s="572"/>
      <c r="Z188" s="517"/>
      <c r="AB188" s="44"/>
      <c r="AC188" s="44"/>
      <c r="AD188" s="44"/>
      <c r="AE188" s="118"/>
      <c r="AG188" s="62"/>
      <c r="AH188" s="4"/>
    </row>
    <row r="189" spans="2:48">
      <c r="B189" s="1885" t="str">
        <f>'12 л. МЕНЮ '!J191</f>
        <v>54-2м /22</v>
      </c>
      <c r="C189" s="186" t="str">
        <f>'12 л. МЕНЮ '!C191</f>
        <v>Гуляш из говядины</v>
      </c>
      <c r="D189" s="177" t="str">
        <f>'12 л. МЕНЮ '!D191</f>
        <v>50 / 50</v>
      </c>
      <c r="E189" s="163">
        <f>'12 л. МЕНЮ '!E191</f>
        <v>14.592000000000001</v>
      </c>
      <c r="F189" s="247">
        <f>'12 л. МЕНЮ '!F191</f>
        <v>14.439</v>
      </c>
      <c r="G189" s="247">
        <f>'12 л. МЕНЮ '!G191</f>
        <v>3.0379999999999998</v>
      </c>
      <c r="H189" s="743">
        <f>'12 л. МЕНЮ '!H191</f>
        <v>201.28800000000001</v>
      </c>
      <c r="I189" s="179">
        <v>1.232</v>
      </c>
      <c r="J189" s="179">
        <v>3.5000000000000003E-2</v>
      </c>
      <c r="K189" s="179">
        <v>0.1</v>
      </c>
      <c r="L189" s="733">
        <v>23.096</v>
      </c>
      <c r="M189" s="179">
        <v>12.646699999999999</v>
      </c>
      <c r="N189" s="179">
        <v>14.4139</v>
      </c>
      <c r="O189" s="179">
        <v>20.451000000000001</v>
      </c>
      <c r="P189" s="862">
        <v>1.1499999999999999</v>
      </c>
      <c r="Q189" s="2211">
        <f>'12 л. МЕНЮ '!I191</f>
        <v>0</v>
      </c>
      <c r="R189" s="32"/>
      <c r="S189" s="132"/>
      <c r="V189" s="44"/>
      <c r="W189" s="44"/>
      <c r="X189" s="44"/>
      <c r="Y189" s="572"/>
      <c r="Z189" s="592"/>
      <c r="AB189" s="161"/>
      <c r="AC189" s="152"/>
      <c r="AD189" s="46"/>
      <c r="AE189" s="65"/>
      <c r="AG189" s="32"/>
      <c r="AH189" s="61"/>
      <c r="AI189" s="47"/>
    </row>
    <row r="190" spans="2:48">
      <c r="B190" s="1299" t="str">
        <f>'12 л. МЕНЮ '!J192</f>
        <v>303 /17</v>
      </c>
      <c r="C190" s="186" t="str">
        <f>'12 л. МЕНЮ '!C192</f>
        <v>Каша вязкая ( ячневая )</v>
      </c>
      <c r="D190" s="177">
        <f>'12 л. МЕНЮ '!D192</f>
        <v>180</v>
      </c>
      <c r="E190" s="163">
        <f>'12 л. МЕНЮ '!E192</f>
        <v>2.66</v>
      </c>
      <c r="F190" s="247">
        <f>'12 л. МЕНЮ '!F192</f>
        <v>6.1959999999999997</v>
      </c>
      <c r="G190" s="247">
        <f>'12 л. МЕНЮ '!G192</f>
        <v>34.247</v>
      </c>
      <c r="H190" s="743">
        <f>'12 л. МЕНЮ '!H192</f>
        <v>203.392</v>
      </c>
      <c r="I190" s="253">
        <v>0</v>
      </c>
      <c r="J190" s="256">
        <v>1.4E-2</v>
      </c>
      <c r="K190" s="294">
        <v>0.21</v>
      </c>
      <c r="L190" s="546">
        <v>83.2</v>
      </c>
      <c r="M190" s="179">
        <v>117</v>
      </c>
      <c r="N190" s="179">
        <v>67.900000000000006</v>
      </c>
      <c r="O190" s="179">
        <v>6.48</v>
      </c>
      <c r="P190" s="862">
        <v>0.18</v>
      </c>
      <c r="Q190" s="2211">
        <f>'12 л. МЕНЮ '!I192</f>
        <v>0</v>
      </c>
      <c r="R190" s="32"/>
      <c r="V190" s="44"/>
      <c r="W190" s="44"/>
      <c r="X190" s="167"/>
      <c r="Y190" s="572"/>
      <c r="Z190" s="517"/>
      <c r="AB190" s="1"/>
      <c r="AC190" s="1"/>
      <c r="AD190" s="1"/>
      <c r="AF190" s="32"/>
      <c r="AG190" s="32"/>
      <c r="AH190" s="4"/>
      <c r="AI190" s="8"/>
    </row>
    <row r="191" spans="2:48" ht="15.75">
      <c r="B191" s="1299" t="str">
        <f>'12 л. МЕНЮ '!J193</f>
        <v>465 / 21</v>
      </c>
      <c r="C191" s="186" t="str">
        <f>'12 л. МЕНЮ '!C193</f>
        <v>Кофейный напиток с молоком</v>
      </c>
      <c r="D191" s="177">
        <f>'12 л. МЕНЮ '!D193</f>
        <v>200</v>
      </c>
      <c r="E191" s="163">
        <f>'12 л. МЕНЮ '!E193</f>
        <v>5.2039999999999997</v>
      </c>
      <c r="F191" s="247">
        <f>'12 л. МЕНЮ '!F193</f>
        <v>4.7480000000000002</v>
      </c>
      <c r="G191" s="247">
        <f>'12 л. МЕНЮ '!G193</f>
        <v>17.876999999999999</v>
      </c>
      <c r="H191" s="743">
        <f>'12 л. МЕНЮ '!H193</f>
        <v>135.25</v>
      </c>
      <c r="I191" s="247">
        <v>1.04</v>
      </c>
      <c r="J191" s="247">
        <v>0.06</v>
      </c>
      <c r="K191" s="247">
        <v>0.25</v>
      </c>
      <c r="L191" s="733">
        <v>26.454000000000001</v>
      </c>
      <c r="M191" s="248">
        <v>215.5</v>
      </c>
      <c r="N191" s="247">
        <v>172.8</v>
      </c>
      <c r="O191" s="247">
        <v>34.799999999999997</v>
      </c>
      <c r="P191" s="546">
        <v>0.80900000000000005</v>
      </c>
      <c r="Q191" s="2211">
        <f>'12 л. МЕНЮ '!I193</f>
        <v>0</v>
      </c>
      <c r="S191" s="13"/>
      <c r="V191" s="44"/>
      <c r="W191" s="44"/>
      <c r="X191" s="44"/>
      <c r="Y191" s="1839"/>
      <c r="Z191" s="517"/>
      <c r="AB191" s="515"/>
      <c r="AC191" s="259"/>
      <c r="AD191" s="259"/>
      <c r="AE191" s="118"/>
      <c r="AF191" s="92"/>
      <c r="AG191" s="32"/>
      <c r="AH191" s="4"/>
      <c r="AI191" s="8"/>
    </row>
    <row r="192" spans="2:48">
      <c r="B192" s="1885" t="str">
        <f>'12 л. МЕНЮ '!J194</f>
        <v>Пром.пр.</v>
      </c>
      <c r="C192" s="186" t="str">
        <f>'12 л. МЕНЮ '!C194</f>
        <v>Хлеб пшеничный</v>
      </c>
      <c r="D192" s="177">
        <f>'12 л. МЕНЮ '!D194</f>
        <v>70</v>
      </c>
      <c r="E192" s="163">
        <f>'12 л. МЕНЮ '!E194</f>
        <v>2.5030000000000001</v>
      </c>
      <c r="F192" s="247">
        <f>'12 л. МЕНЮ '!F194</f>
        <v>0.89500000000000002</v>
      </c>
      <c r="G192" s="247">
        <f>'12 л. МЕНЮ '!G194</f>
        <v>35.229999999999997</v>
      </c>
      <c r="H192" s="743">
        <f>'12 л. МЕНЮ '!H194</f>
        <v>158.97900000000001</v>
      </c>
      <c r="I192" s="179">
        <v>0</v>
      </c>
      <c r="J192" s="854">
        <v>8.4000000000000005E-2</v>
      </c>
      <c r="K192" s="605">
        <v>2.8000000000000001E-2</v>
      </c>
      <c r="L192" s="733">
        <v>0</v>
      </c>
      <c r="M192" s="252">
        <v>14</v>
      </c>
      <c r="N192" s="179">
        <v>45.5</v>
      </c>
      <c r="O192" s="179">
        <v>9.8000000000000007</v>
      </c>
      <c r="P192" s="862">
        <v>7.0000000000000007E-2</v>
      </c>
      <c r="Q192" s="2211">
        <f>'12 л. МЕНЮ '!I194</f>
        <v>0</v>
      </c>
      <c r="S192" s="4"/>
      <c r="V192" s="44"/>
      <c r="W192" s="44"/>
      <c r="X192" s="44"/>
      <c r="Y192" s="1891"/>
      <c r="Z192" s="517"/>
      <c r="AB192" s="168"/>
      <c r="AC192" s="44"/>
      <c r="AD192" s="44"/>
      <c r="AE192" s="118"/>
      <c r="AF192" s="32"/>
      <c r="AG192" s="32"/>
      <c r="AH192" s="4"/>
      <c r="AI192" s="8"/>
    </row>
    <row r="193" spans="2:46">
      <c r="B193" s="1885" t="str">
        <f>'12 л. МЕНЮ '!J195</f>
        <v>Пром.пр.</v>
      </c>
      <c r="C193" s="186" t="str">
        <f>'12 л. МЕНЮ '!C195</f>
        <v>Хлеб ржаной</v>
      </c>
      <c r="D193" s="177">
        <f>'12 л. МЕНЮ '!D195</f>
        <v>50</v>
      </c>
      <c r="E193" s="163">
        <f>'12 л. МЕНЮ '!E195</f>
        <v>2.8250000000000002</v>
      </c>
      <c r="F193" s="247">
        <f>'12 л. МЕНЮ '!F195</f>
        <v>0.75</v>
      </c>
      <c r="G193" s="247">
        <f>'12 л. МЕНЮ '!G195</f>
        <v>20.94</v>
      </c>
      <c r="H193" s="743">
        <f>'12 л. МЕНЮ '!H195</f>
        <v>101</v>
      </c>
      <c r="I193" s="253">
        <v>0</v>
      </c>
      <c r="J193" s="253">
        <v>0.13300000000000001</v>
      </c>
      <c r="K193" s="253">
        <v>0.13300000000000001</v>
      </c>
      <c r="L193" s="733">
        <v>0</v>
      </c>
      <c r="M193" s="1579">
        <v>16.5</v>
      </c>
      <c r="N193" s="2155">
        <v>116.667</v>
      </c>
      <c r="O193" s="253">
        <v>3.33</v>
      </c>
      <c r="P193" s="2280">
        <v>1.7000000000000001E-2</v>
      </c>
      <c r="Q193" s="2211">
        <f>'12 л. МЕНЮ '!I195</f>
        <v>0</v>
      </c>
      <c r="S193" s="61"/>
      <c r="V193" s="44"/>
      <c r="W193" s="117"/>
      <c r="X193" s="44"/>
      <c r="Y193" s="572"/>
      <c r="Z193" s="229"/>
      <c r="AB193" s="112"/>
      <c r="AC193" s="118"/>
      <c r="AD193" s="497"/>
      <c r="AE193" s="118"/>
      <c r="AF193" s="32"/>
      <c r="AG193" s="32"/>
      <c r="AH193" s="4"/>
      <c r="AI193" s="8"/>
    </row>
    <row r="194" spans="2:46" ht="15.75" thickBot="1">
      <c r="B194" s="1903" t="str">
        <f>'12 л. МЕНЮ '!J196</f>
        <v>82/ 21</v>
      </c>
      <c r="C194" s="1805" t="str">
        <f>'12 л. МЕНЮ '!C196</f>
        <v>Фрукты свежие (банан)</v>
      </c>
      <c r="D194" s="275">
        <f>'12 л. МЕНЮ '!D196</f>
        <v>100</v>
      </c>
      <c r="E194" s="163">
        <f>'12 л. МЕНЮ '!E196</f>
        <v>0.34</v>
      </c>
      <c r="F194" s="247">
        <f>'12 л. МЕНЮ '!F196</f>
        <v>0.34</v>
      </c>
      <c r="G194" s="247">
        <f>'12 л. МЕНЮ '!G196</f>
        <v>8.4</v>
      </c>
      <c r="H194" s="743">
        <f>'12 л. МЕНЮ '!H196</f>
        <v>40.29</v>
      </c>
      <c r="I194" s="832">
        <v>10</v>
      </c>
      <c r="J194" s="2091">
        <v>0.04</v>
      </c>
      <c r="K194" s="832">
        <v>0.05</v>
      </c>
      <c r="L194" s="2093">
        <v>0</v>
      </c>
      <c r="M194" s="786">
        <v>8</v>
      </c>
      <c r="N194" s="786">
        <v>28</v>
      </c>
      <c r="O194" s="786">
        <v>36.6</v>
      </c>
      <c r="P194" s="787">
        <v>0.6</v>
      </c>
      <c r="Q194" s="2239">
        <f>'12 л. МЕНЮ '!I196</f>
        <v>0</v>
      </c>
      <c r="S194" s="4"/>
      <c r="V194" s="498"/>
      <c r="W194" s="575"/>
      <c r="X194" s="576"/>
      <c r="Y194" s="931"/>
      <c r="Z194" s="158"/>
      <c r="AA194" s="22"/>
      <c r="AB194" s="118"/>
      <c r="AC194" s="118"/>
      <c r="AD194" s="118"/>
      <c r="AE194" s="118"/>
      <c r="AF194" s="32"/>
      <c r="AG194" s="33"/>
      <c r="AH194" s="4"/>
      <c r="AI194" s="8"/>
    </row>
    <row r="195" spans="2:46">
      <c r="B195" s="370" t="s">
        <v>193</v>
      </c>
      <c r="C195" s="282"/>
      <c r="D195" s="2232">
        <f>'12 л. МЕНЮ '!D197</f>
        <v>1010</v>
      </c>
      <c r="E195" s="381">
        <f>SUM(E187:E194)</f>
        <v>30.324000000000002</v>
      </c>
      <c r="F195" s="372">
        <f>SUM(F187:F194)</f>
        <v>33.903000000000006</v>
      </c>
      <c r="G195" s="735">
        <f>SUM(G187:G194)</f>
        <v>130.83199999999999</v>
      </c>
      <c r="H195" s="817">
        <f>SUM(H187:H194)</f>
        <v>951.899</v>
      </c>
      <c r="I195" s="735">
        <f t="shared" ref="I195:P195" si="39">SUM(I187:I194)</f>
        <v>23.861999999999998</v>
      </c>
      <c r="J195" s="735">
        <f t="shared" si="39"/>
        <v>0.39800000000000002</v>
      </c>
      <c r="K195" s="735">
        <f t="shared" si="39"/>
        <v>0.80600000000000005</v>
      </c>
      <c r="L195" s="735">
        <f t="shared" si="39"/>
        <v>132.75</v>
      </c>
      <c r="M195" s="823">
        <f t="shared" si="39"/>
        <v>437.94669999999996</v>
      </c>
      <c r="N195" s="823">
        <f t="shared" si="39"/>
        <v>516.78089999999997</v>
      </c>
      <c r="O195" s="823">
        <f t="shared" si="39"/>
        <v>143.36099999999999</v>
      </c>
      <c r="P195" s="824">
        <f t="shared" si="39"/>
        <v>4.532</v>
      </c>
      <c r="Q195" s="880"/>
      <c r="R195" s="62"/>
      <c r="S195" s="4"/>
      <c r="T195" s="285"/>
      <c r="U195" s="1849"/>
      <c r="V195" s="684"/>
      <c r="W195" s="684"/>
      <c r="X195" s="684"/>
      <c r="Y195" s="684"/>
      <c r="Z195" s="1502"/>
      <c r="AA195" s="1"/>
      <c r="AB195" s="117"/>
      <c r="AC195" s="117"/>
      <c r="AD195" s="117"/>
      <c r="AE195" s="118"/>
      <c r="AF195" s="32"/>
      <c r="AH195" s="40"/>
    </row>
    <row r="196" spans="2:46">
      <c r="B196" s="807"/>
      <c r="C196" s="808" t="s">
        <v>11</v>
      </c>
      <c r="D196" s="1499">
        <v>0.35</v>
      </c>
      <c r="E196" s="912">
        <f t="shared" ref="E196:P196" si="40">(E399/100)*35</f>
        <v>31.5</v>
      </c>
      <c r="F196" s="822">
        <f t="shared" si="40"/>
        <v>32.200000000000003</v>
      </c>
      <c r="G196" s="822">
        <f t="shared" si="40"/>
        <v>134.05000000000001</v>
      </c>
      <c r="H196" s="822">
        <f t="shared" si="40"/>
        <v>952</v>
      </c>
      <c r="I196" s="822">
        <f t="shared" si="40"/>
        <v>24.5</v>
      </c>
      <c r="J196" s="822">
        <f t="shared" si="40"/>
        <v>0.48999999999999994</v>
      </c>
      <c r="K196" s="822">
        <f t="shared" si="40"/>
        <v>0.56000000000000005</v>
      </c>
      <c r="L196" s="1516">
        <f t="shared" si="40"/>
        <v>315</v>
      </c>
      <c r="M196" s="2255">
        <f t="shared" si="40"/>
        <v>420</v>
      </c>
      <c r="N196" s="2255">
        <f t="shared" si="40"/>
        <v>420</v>
      </c>
      <c r="O196" s="2255">
        <f t="shared" si="40"/>
        <v>105</v>
      </c>
      <c r="P196" s="1904">
        <f t="shared" si="40"/>
        <v>6.3</v>
      </c>
      <c r="Q196" s="880"/>
      <c r="R196" s="47"/>
      <c r="S196" s="4"/>
      <c r="T196" s="158"/>
      <c r="U196" s="44"/>
      <c r="V196" s="167"/>
      <c r="W196" s="167"/>
      <c r="X196" s="167"/>
      <c r="Y196" s="167"/>
      <c r="Z196" s="1"/>
      <c r="AA196" s="1"/>
      <c r="AB196" s="44"/>
      <c r="AC196" s="44"/>
      <c r="AD196" s="44"/>
      <c r="AE196" s="118"/>
      <c r="AF196" s="32"/>
      <c r="AH196" s="132"/>
    </row>
    <row r="197" spans="2:46" ht="15.75" thickBot="1">
      <c r="B197" s="175"/>
      <c r="C197" s="803" t="s">
        <v>438</v>
      </c>
      <c r="D197" s="847"/>
      <c r="E197" s="825">
        <f t="shared" ref="E197:P197" si="41">(E195*100/E399)-35</f>
        <v>-1.3066666666666649</v>
      </c>
      <c r="F197" s="826">
        <f t="shared" si="41"/>
        <v>1.8510869565217476</v>
      </c>
      <c r="G197" s="826">
        <f t="shared" si="41"/>
        <v>-0.8402088772845957</v>
      </c>
      <c r="H197" s="826">
        <f t="shared" si="41"/>
        <v>-3.7132352941213753E-3</v>
      </c>
      <c r="I197" s="826">
        <f t="shared" si="41"/>
        <v>-0.91142857142857281</v>
      </c>
      <c r="J197" s="826">
        <f t="shared" si="41"/>
        <v>-6.5714285714285658</v>
      </c>
      <c r="K197" s="826">
        <f t="shared" si="41"/>
        <v>15.375</v>
      </c>
      <c r="L197" s="826">
        <f t="shared" si="41"/>
        <v>-20.25</v>
      </c>
      <c r="M197" s="826">
        <f t="shared" si="41"/>
        <v>1.4955583333333351</v>
      </c>
      <c r="N197" s="826">
        <f t="shared" si="41"/>
        <v>8.0650750000000002</v>
      </c>
      <c r="O197" s="826">
        <f t="shared" si="41"/>
        <v>12.786999999999992</v>
      </c>
      <c r="P197" s="838">
        <f t="shared" si="41"/>
        <v>-9.8222222222222229</v>
      </c>
      <c r="Q197" s="880"/>
      <c r="R197" s="482"/>
      <c r="S197" s="4"/>
      <c r="T197" s="132"/>
      <c r="V197" s="1"/>
      <c r="W197" s="1"/>
      <c r="X197" s="1"/>
      <c r="Y197" s="1"/>
      <c r="Z197" s="1"/>
      <c r="AA197" s="1"/>
      <c r="AB197" s="44"/>
      <c r="AC197" s="44"/>
      <c r="AD197" s="44"/>
      <c r="AE197" s="118"/>
      <c r="AF197" s="32"/>
      <c r="AG197" s="32"/>
      <c r="AH197" s="4"/>
      <c r="AI197" s="139"/>
      <c r="AJ197" s="138"/>
      <c r="AK197" s="138"/>
      <c r="AL197" s="138"/>
      <c r="AM197" s="138"/>
      <c r="AN197" s="138"/>
      <c r="AO197" s="138"/>
      <c r="AP197" s="138"/>
      <c r="AQ197" s="138"/>
      <c r="AR197" s="138"/>
      <c r="AS197" s="138"/>
    </row>
    <row r="198" spans="2:46">
      <c r="B198" s="713"/>
      <c r="C198" s="1886" t="s">
        <v>234</v>
      </c>
      <c r="D198" s="1887"/>
      <c r="E198" s="590"/>
      <c r="F198" s="134"/>
      <c r="G198" s="134"/>
      <c r="H198" s="134"/>
      <c r="I198" s="747"/>
      <c r="J198" s="747"/>
      <c r="K198" s="747"/>
      <c r="L198" s="747"/>
      <c r="M198" s="747"/>
      <c r="N198" s="747"/>
      <c r="O198" s="747"/>
      <c r="P198" s="1898"/>
      <c r="Q198" s="874"/>
      <c r="R198" s="32"/>
      <c r="AE198" s="118"/>
      <c r="AG198" s="32"/>
      <c r="AH198" s="4"/>
      <c r="AI198" s="8"/>
    </row>
    <row r="199" spans="2:46">
      <c r="B199" s="1594" t="str">
        <f>'12 л. МЕНЮ '!J201</f>
        <v>470 / 21</v>
      </c>
      <c r="C199" s="193" t="str">
        <f>'12 л. МЕНЮ '!C201</f>
        <v>Кисломолочный напиток (Кефир  (м.д.ж. 2,5% ))</v>
      </c>
      <c r="D199" s="1888">
        <f>'12 л. МЕНЮ '!D201</f>
        <v>200</v>
      </c>
      <c r="E199" s="163">
        <f>'12 л. МЕНЮ '!E201</f>
        <v>5.8</v>
      </c>
      <c r="F199" s="247">
        <f>'12 л. МЕНЮ '!F201</f>
        <v>5</v>
      </c>
      <c r="G199" s="247">
        <f>'12 л. МЕНЮ '!G201</f>
        <v>8</v>
      </c>
      <c r="H199" s="247">
        <f>'12 л. МЕНЮ '!H201</f>
        <v>101</v>
      </c>
      <c r="I199" s="256">
        <v>1.4</v>
      </c>
      <c r="J199" s="256">
        <v>0.08</v>
      </c>
      <c r="K199" s="256">
        <v>2.3E-2</v>
      </c>
      <c r="L199" s="828">
        <v>40.1</v>
      </c>
      <c r="M199" s="245">
        <v>240.8</v>
      </c>
      <c r="N199" s="245">
        <v>180.6</v>
      </c>
      <c r="O199" s="245">
        <v>28.1</v>
      </c>
      <c r="P199" s="1896">
        <v>0.2</v>
      </c>
      <c r="Q199" s="407">
        <f>'12 л. МЕНЮ '!I201</f>
        <v>0</v>
      </c>
      <c r="R199" s="32"/>
      <c r="S199" s="285"/>
      <c r="V199" s="44"/>
      <c r="W199" s="44"/>
      <c r="X199" s="167"/>
      <c r="Y199" s="1839"/>
      <c r="Z199" s="517"/>
      <c r="AB199" s="161"/>
      <c r="AC199" s="46"/>
      <c r="AD199" s="46"/>
      <c r="AE199" s="65"/>
      <c r="AG199" s="44"/>
      <c r="AH199" s="4"/>
      <c r="AI199" s="8"/>
    </row>
    <row r="200" spans="2:46" ht="15.75">
      <c r="B200" s="1930" t="str">
        <f>'12 л. МЕНЮ '!J202</f>
        <v>152 / 17</v>
      </c>
      <c r="C200" s="406" t="str">
        <f>'12 л. МЕНЮ '!C202</f>
        <v xml:space="preserve">Котлеты морковные с творогом  и / </v>
      </c>
      <c r="D200" s="1888" t="str">
        <f>'12 л. МЕНЮ '!D202</f>
        <v>110 / 25</v>
      </c>
      <c r="E200" s="1944">
        <f>'12 л. МЕНЮ '!E202</f>
        <v>3.419</v>
      </c>
      <c r="F200" s="1791">
        <f>'12 л. МЕНЮ '!F202</f>
        <v>3.6</v>
      </c>
      <c r="G200" s="255">
        <f>'12 л. МЕНЮ '!G202</f>
        <v>15.58</v>
      </c>
      <c r="H200" s="1791">
        <f>'12 л. МЕНЮ '!H202</f>
        <v>96.233999999999995</v>
      </c>
      <c r="I200" s="839">
        <v>9.7149999999999999</v>
      </c>
      <c r="J200" s="839">
        <v>0.09</v>
      </c>
      <c r="K200" s="1554">
        <v>0.14899999999999999</v>
      </c>
      <c r="L200" s="839">
        <v>105.066</v>
      </c>
      <c r="M200" s="1554">
        <v>72.070999999999998</v>
      </c>
      <c r="N200" s="2159">
        <v>10.175000000000001</v>
      </c>
      <c r="O200" s="1554">
        <v>35.06</v>
      </c>
      <c r="P200" s="2227">
        <v>1.621</v>
      </c>
      <c r="Q200" s="407">
        <f>'12 л. МЕНЮ '!I202</f>
        <v>0</v>
      </c>
      <c r="R200" s="32"/>
      <c r="S200" s="132"/>
      <c r="V200" s="118"/>
      <c r="W200" s="118"/>
      <c r="X200" s="118"/>
      <c r="Y200" s="118"/>
      <c r="Z200" s="1"/>
      <c r="AB200" s="283"/>
      <c r="AC200" s="283"/>
      <c r="AD200" s="284"/>
      <c r="AE200" s="284"/>
      <c r="AF200" s="92"/>
      <c r="AJ200" s="20"/>
      <c r="AK200" s="232"/>
      <c r="AM200" s="20"/>
      <c r="AN200" s="20"/>
      <c r="AP200" s="43"/>
      <c r="AT200" s="13"/>
    </row>
    <row r="201" spans="2:46">
      <c r="B201" s="2283" t="str">
        <f>'12 л. МЕНЮ '!J203</f>
        <v>337/17</v>
      </c>
      <c r="C201" s="2281" t="str">
        <f>'12 л. МЕНЮ '!C203</f>
        <v>/ соус яблочный</v>
      </c>
      <c r="D201" s="1905"/>
      <c r="E201" s="757"/>
      <c r="F201" s="774"/>
      <c r="G201" s="758"/>
      <c r="H201" s="2226"/>
      <c r="I201" s="777"/>
      <c r="J201" s="777"/>
      <c r="K201" s="829"/>
      <c r="L201" s="775"/>
      <c r="M201" s="830"/>
      <c r="N201" s="831"/>
      <c r="O201" s="830"/>
      <c r="P201" s="2228"/>
      <c r="Q201" s="1518"/>
      <c r="S201" s="4"/>
      <c r="V201" s="44"/>
      <c r="W201" s="44"/>
      <c r="X201" s="44"/>
      <c r="Y201" s="1839"/>
      <c r="Z201" s="517"/>
      <c r="AB201" s="281"/>
      <c r="AC201" s="286"/>
      <c r="AD201" s="286"/>
      <c r="AE201" s="287"/>
      <c r="AF201" s="45"/>
    </row>
    <row r="202" spans="2:46" ht="16.5" thickBot="1">
      <c r="B202" s="2282" t="str">
        <f>'12 л. МЕНЮ '!J204</f>
        <v>Пром.пр.</v>
      </c>
      <c r="C202" s="1877" t="str">
        <f>'12 л. МЕНЮ '!C204</f>
        <v>Хлеб пш. (батон )</v>
      </c>
      <c r="D202" s="2225">
        <f>'12 л. МЕНЮ '!D204</f>
        <v>32</v>
      </c>
      <c r="E202" s="392">
        <f>'12 л. МЕНЮ '!E204</f>
        <v>1.232</v>
      </c>
      <c r="F202" s="394">
        <f>'12 л. МЕНЮ '!F204</f>
        <v>0.60799999999999998</v>
      </c>
      <c r="G202" s="394">
        <f>'12 л. МЕНЮ '!G204</f>
        <v>16.448</v>
      </c>
      <c r="H202" s="394">
        <f>'12 л. МЕНЮ '!H204</f>
        <v>72.352000000000004</v>
      </c>
      <c r="I202" s="832">
        <v>0</v>
      </c>
      <c r="J202" s="832">
        <v>3.5000000000000003E-2</v>
      </c>
      <c r="K202" s="832">
        <v>3.5000000000000003E-2</v>
      </c>
      <c r="L202" s="833">
        <v>0</v>
      </c>
      <c r="M202" s="786">
        <v>6.08</v>
      </c>
      <c r="N202" s="786">
        <v>20.8</v>
      </c>
      <c r="O202" s="832">
        <v>4.16</v>
      </c>
      <c r="P202" s="787">
        <v>3.7999999999999999E-2</v>
      </c>
      <c r="Q202" s="2218">
        <f>'12 л. МЕНЮ '!I204</f>
        <v>0</v>
      </c>
      <c r="R202" s="45"/>
      <c r="S202" s="4"/>
      <c r="T202" s="9"/>
      <c r="U202" s="279"/>
      <c r="V202" s="118"/>
      <c r="W202" s="572"/>
      <c r="X202" s="592"/>
      <c r="Y202" s="516"/>
      <c r="Z202" s="1"/>
      <c r="AA202" s="1"/>
      <c r="AB202" s="1"/>
      <c r="AC202" s="1"/>
      <c r="AD202" s="1"/>
      <c r="AF202" s="44"/>
      <c r="AJ202" s="20"/>
      <c r="AK202" s="20"/>
      <c r="AM202" s="20"/>
      <c r="AN202" s="20"/>
      <c r="AP202" s="4"/>
    </row>
    <row r="203" spans="2:46" ht="15" customHeight="1">
      <c r="B203" s="370" t="s">
        <v>243</v>
      </c>
      <c r="C203" s="282"/>
      <c r="D203" s="2273">
        <f>'12 л. МЕНЮ '!D205</f>
        <v>367</v>
      </c>
      <c r="E203" s="381">
        <f>SUM(E199:E202)</f>
        <v>10.450999999999999</v>
      </c>
      <c r="F203" s="372">
        <f>SUM(F199:F202)</f>
        <v>9.2080000000000002</v>
      </c>
      <c r="G203" s="372">
        <f>SUM(G199:G202)</f>
        <v>40.027999999999999</v>
      </c>
      <c r="H203" s="372">
        <f>SUM(H199:H202)</f>
        <v>269.58600000000001</v>
      </c>
      <c r="I203" s="735">
        <f t="shared" ref="I203:P203" si="42">SUM(I199:I202)</f>
        <v>11.115</v>
      </c>
      <c r="J203" s="735">
        <f t="shared" si="42"/>
        <v>0.20499999999999999</v>
      </c>
      <c r="K203" s="372">
        <f t="shared" si="42"/>
        <v>0.20699999999999999</v>
      </c>
      <c r="L203" s="2096">
        <f>SUM(L199:L202)</f>
        <v>145.166</v>
      </c>
      <c r="M203" s="2096">
        <f t="shared" si="42"/>
        <v>318.95099999999996</v>
      </c>
      <c r="N203" s="2096">
        <f t="shared" si="42"/>
        <v>211.57500000000002</v>
      </c>
      <c r="O203" s="735">
        <f t="shared" si="42"/>
        <v>67.320000000000007</v>
      </c>
      <c r="P203" s="824">
        <f t="shared" si="42"/>
        <v>1.859</v>
      </c>
      <c r="Q203" s="229"/>
      <c r="R203" s="45"/>
      <c r="S203" s="4"/>
      <c r="U203" s="9"/>
      <c r="V203" s="44"/>
      <c r="W203" s="44"/>
      <c r="X203" s="44"/>
      <c r="Y203" s="572"/>
      <c r="Z203" s="118"/>
      <c r="AA203" s="118"/>
      <c r="AB203" s="44"/>
      <c r="AC203" s="118"/>
      <c r="AD203" s="118"/>
      <c r="AE203" s="118"/>
      <c r="AF203" s="118"/>
      <c r="AG203" s="118"/>
      <c r="AH203" s="235"/>
      <c r="AI203" s="236"/>
      <c r="AJ203" s="237"/>
      <c r="AK203" s="42"/>
      <c r="AL203" s="42"/>
      <c r="AM203" s="42"/>
      <c r="AN203" s="42"/>
      <c r="AO203" s="42"/>
      <c r="AP203" s="42"/>
      <c r="AQ203" s="234"/>
      <c r="AR203" s="234"/>
      <c r="AS203" s="494"/>
    </row>
    <row r="204" spans="2:46" ht="15.75" customHeight="1">
      <c r="B204" s="327"/>
      <c r="C204" s="709" t="s">
        <v>11</v>
      </c>
      <c r="D204" s="1793">
        <v>0.1</v>
      </c>
      <c r="E204" s="912">
        <f t="shared" ref="E204:P204" si="43">(E399/100)*10</f>
        <v>9</v>
      </c>
      <c r="F204" s="822">
        <f t="shared" si="43"/>
        <v>9.2000000000000011</v>
      </c>
      <c r="G204" s="822">
        <f t="shared" si="43"/>
        <v>38.299999999999997</v>
      </c>
      <c r="H204" s="822">
        <f t="shared" si="43"/>
        <v>272</v>
      </c>
      <c r="I204" s="822">
        <f t="shared" si="43"/>
        <v>7</v>
      </c>
      <c r="J204" s="822">
        <f t="shared" si="43"/>
        <v>0.13999999999999999</v>
      </c>
      <c r="K204" s="822">
        <f t="shared" si="43"/>
        <v>0.16</v>
      </c>
      <c r="L204" s="822">
        <f t="shared" si="43"/>
        <v>90</v>
      </c>
      <c r="M204" s="2255">
        <f t="shared" si="43"/>
        <v>120</v>
      </c>
      <c r="N204" s="2255">
        <f t="shared" si="43"/>
        <v>120</v>
      </c>
      <c r="O204" s="1516">
        <f t="shared" si="43"/>
        <v>30</v>
      </c>
      <c r="P204" s="1904">
        <f t="shared" si="43"/>
        <v>1.7999999999999998</v>
      </c>
      <c r="Q204" s="229"/>
      <c r="R204" s="30"/>
      <c r="S204" s="4"/>
      <c r="T204" s="9"/>
      <c r="U204" s="44"/>
      <c r="V204" s="167"/>
      <c r="W204" s="572"/>
      <c r="X204" s="517"/>
      <c r="Y204" s="516"/>
      <c r="Z204" s="1"/>
      <c r="AA204" s="1"/>
      <c r="AB204" s="1"/>
      <c r="AC204" s="1"/>
      <c r="AD204" s="1"/>
      <c r="AF204" s="32"/>
      <c r="AG204" s="48"/>
      <c r="AH204" s="48"/>
      <c r="AI204" s="48"/>
      <c r="AJ204" s="238"/>
      <c r="AK204" s="48"/>
      <c r="AL204" s="48"/>
      <c r="AM204" s="48"/>
      <c r="AN204" s="48"/>
      <c r="AO204" s="48"/>
      <c r="AP204" s="48"/>
      <c r="AQ204" s="48"/>
      <c r="AR204" s="48"/>
      <c r="AS204" s="48"/>
    </row>
    <row r="205" spans="2:46" ht="16.5" customHeight="1" thickBot="1">
      <c r="B205" s="175"/>
      <c r="C205" s="803" t="s">
        <v>438</v>
      </c>
      <c r="D205" s="847"/>
      <c r="E205" s="825">
        <f t="shared" ref="E205:P205" si="44">(E203*100/E399)-10</f>
        <v>1.612222222222222</v>
      </c>
      <c r="F205" s="826">
        <f t="shared" si="44"/>
        <v>8.6956521739143255E-3</v>
      </c>
      <c r="G205" s="826">
        <f t="shared" si="44"/>
        <v>0.45117493472584869</v>
      </c>
      <c r="H205" s="826">
        <f t="shared" si="44"/>
        <v>-8.8749999999999218E-2</v>
      </c>
      <c r="I205" s="826">
        <f t="shared" si="44"/>
        <v>5.8785714285714281</v>
      </c>
      <c r="J205" s="826">
        <f t="shared" si="44"/>
        <v>4.6428571428571441</v>
      </c>
      <c r="K205" s="826">
        <f t="shared" si="44"/>
        <v>2.9374999999999982</v>
      </c>
      <c r="L205" s="826">
        <f t="shared" si="44"/>
        <v>6.1295555555555552</v>
      </c>
      <c r="M205" s="826">
        <f t="shared" si="44"/>
        <v>16.579249999999995</v>
      </c>
      <c r="N205" s="826">
        <f t="shared" si="44"/>
        <v>7.6312500000000014</v>
      </c>
      <c r="O205" s="826">
        <f t="shared" si="44"/>
        <v>12.440000000000001</v>
      </c>
      <c r="P205" s="838">
        <f t="shared" si="44"/>
        <v>0.3277777777777775</v>
      </c>
      <c r="Q205" s="229"/>
      <c r="S205" s="4"/>
      <c r="T205" s="9"/>
      <c r="U205" s="118"/>
      <c r="V205" s="118"/>
      <c r="W205" s="572"/>
      <c r="X205" s="3"/>
      <c r="Y205" s="40"/>
      <c r="Z205" s="1"/>
      <c r="AA205" s="483"/>
      <c r="AB205" s="450"/>
      <c r="AC205" s="450"/>
      <c r="AD205" s="450"/>
      <c r="AE205" s="450"/>
      <c r="AF205" s="32"/>
      <c r="AG205" s="118"/>
      <c r="AH205" s="279"/>
      <c r="AI205" s="118"/>
      <c r="AJ205" s="86"/>
      <c r="AK205" s="118"/>
      <c r="AL205" s="118"/>
      <c r="AM205" s="112"/>
      <c r="AN205" s="279"/>
      <c r="AO205" s="118"/>
      <c r="AP205" s="112"/>
      <c r="AQ205" s="118"/>
      <c r="AR205" s="497"/>
      <c r="AS205" s="118"/>
    </row>
    <row r="206" spans="2:46">
      <c r="S206" s="40"/>
      <c r="Y206" s="1"/>
      <c r="Z206" s="1"/>
      <c r="AA206" s="484"/>
      <c r="AB206" s="484"/>
      <c r="AC206" s="484"/>
      <c r="AD206" s="484"/>
      <c r="AE206" s="484"/>
      <c r="AF206" s="32"/>
      <c r="AG206" s="501"/>
      <c r="AH206" s="501"/>
      <c r="AI206" s="501"/>
      <c r="AJ206" s="508"/>
      <c r="AK206" s="501"/>
      <c r="AL206" s="501"/>
      <c r="AM206" s="501"/>
      <c r="AN206" s="501"/>
      <c r="AO206" s="502"/>
      <c r="AP206" s="502"/>
      <c r="AQ206" s="501"/>
      <c r="AR206" s="501"/>
      <c r="AS206" s="501"/>
    </row>
    <row r="207" spans="2:46" ht="15.75" thickBot="1">
      <c r="S207" s="40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F207" s="30"/>
    </row>
    <row r="208" spans="2:46">
      <c r="B208" s="674"/>
      <c r="C208" s="34" t="s">
        <v>286</v>
      </c>
      <c r="D208" s="35"/>
      <c r="E208" s="110">
        <f t="shared" ref="E208:P208" si="45">E183+E195</f>
        <v>51.769000000000005</v>
      </c>
      <c r="F208" s="180">
        <f t="shared" si="45"/>
        <v>54.873000000000005</v>
      </c>
      <c r="G208" s="180">
        <f t="shared" si="45"/>
        <v>230.46199999999999</v>
      </c>
      <c r="H208" s="180">
        <f t="shared" si="45"/>
        <v>1629.4290000000001</v>
      </c>
      <c r="I208" s="180">
        <f t="shared" si="45"/>
        <v>51.171999999999997</v>
      </c>
      <c r="J208" s="180">
        <f t="shared" si="45"/>
        <v>0.74199999999999999</v>
      </c>
      <c r="K208" s="180">
        <f t="shared" si="45"/>
        <v>1.2370000000000001</v>
      </c>
      <c r="L208" s="180">
        <f t="shared" si="45"/>
        <v>157.15</v>
      </c>
      <c r="M208" s="740">
        <f t="shared" si="45"/>
        <v>721.14670000000001</v>
      </c>
      <c r="N208" s="740">
        <f t="shared" si="45"/>
        <v>718.18089999999995</v>
      </c>
      <c r="O208" s="740">
        <f t="shared" si="45"/>
        <v>262.46100000000001</v>
      </c>
      <c r="P208" s="676">
        <f t="shared" si="45"/>
        <v>7.577</v>
      </c>
      <c r="Q208" s="229"/>
      <c r="S208" s="40"/>
      <c r="U208" s="1"/>
      <c r="V208" s="1"/>
      <c r="W208" s="1"/>
      <c r="X208" s="1"/>
      <c r="Y208" s="1"/>
      <c r="Z208" s="1"/>
      <c r="AA208" s="118"/>
      <c r="AB208" s="118"/>
      <c r="AC208" s="118"/>
      <c r="AD208" s="118"/>
      <c r="AE208" s="94"/>
      <c r="AP208" s="43"/>
      <c r="AR208" s="43"/>
    </row>
    <row r="209" spans="2:44" ht="12" customHeight="1">
      <c r="B209" s="327"/>
      <c r="C209" s="709" t="s">
        <v>11</v>
      </c>
      <c r="D209" s="1499">
        <v>0.6</v>
      </c>
      <c r="E209" s="912">
        <f t="shared" ref="E209:P209" si="46">(E399/100)*60</f>
        <v>54</v>
      </c>
      <c r="F209" s="822">
        <f t="shared" si="46"/>
        <v>55.2</v>
      </c>
      <c r="G209" s="822">
        <f t="shared" si="46"/>
        <v>229.8</v>
      </c>
      <c r="H209" s="822">
        <f t="shared" si="46"/>
        <v>1632</v>
      </c>
      <c r="I209" s="822">
        <f t="shared" si="46"/>
        <v>42</v>
      </c>
      <c r="J209" s="822">
        <f t="shared" si="46"/>
        <v>0.83999999999999986</v>
      </c>
      <c r="K209" s="822">
        <f t="shared" si="46"/>
        <v>0.96</v>
      </c>
      <c r="L209" s="1516">
        <f t="shared" si="46"/>
        <v>540</v>
      </c>
      <c r="M209" s="2255">
        <f t="shared" si="46"/>
        <v>720</v>
      </c>
      <c r="N209" s="2255">
        <f t="shared" si="46"/>
        <v>720</v>
      </c>
      <c r="O209" s="2255">
        <f t="shared" si="46"/>
        <v>180</v>
      </c>
      <c r="P209" s="1904">
        <f t="shared" si="46"/>
        <v>10.799999999999999</v>
      </c>
      <c r="Q209" s="229"/>
      <c r="AE209" s="62"/>
      <c r="AJ209" s="510"/>
      <c r="AR209" s="43"/>
    </row>
    <row r="210" spans="2:44" ht="15.75" thickBot="1">
      <c r="B210" s="175"/>
      <c r="C210" s="803" t="s">
        <v>438</v>
      </c>
      <c r="D210" s="847"/>
      <c r="E210" s="825">
        <f t="shared" ref="E210:P210" si="47">(E208*100/E399)-60</f>
        <v>-2.478888888888882</v>
      </c>
      <c r="F210" s="826">
        <f t="shared" si="47"/>
        <v>-0.35543478260869676</v>
      </c>
      <c r="G210" s="826">
        <f t="shared" si="47"/>
        <v>0.17284595300260008</v>
      </c>
      <c r="H210" s="826">
        <f t="shared" si="47"/>
        <v>-9.4522058823521604E-2</v>
      </c>
      <c r="I210" s="826">
        <f t="shared" si="47"/>
        <v>13.102857142857147</v>
      </c>
      <c r="J210" s="826">
        <f t="shared" si="47"/>
        <v>-6.9999999999999929</v>
      </c>
      <c r="K210" s="826">
        <f t="shared" si="47"/>
        <v>17.3125</v>
      </c>
      <c r="L210" s="826">
        <f t="shared" si="47"/>
        <v>-42.538888888888891</v>
      </c>
      <c r="M210" s="826">
        <f t="shared" si="47"/>
        <v>9.5558333333329415E-2</v>
      </c>
      <c r="N210" s="826">
        <f t="shared" si="47"/>
        <v>-0.15159166666666835</v>
      </c>
      <c r="O210" s="826">
        <f t="shared" si="47"/>
        <v>27.487000000000009</v>
      </c>
      <c r="P210" s="838">
        <f t="shared" si="47"/>
        <v>-17.905555555555551</v>
      </c>
      <c r="Q210" s="229"/>
      <c r="R210" s="62"/>
      <c r="S210" s="132"/>
      <c r="T210" s="3"/>
      <c r="U210" s="19"/>
      <c r="V210" s="19"/>
      <c r="W210" s="566"/>
      <c r="X210" s="566"/>
      <c r="Y210" s="567"/>
      <c r="Z210" s="1"/>
      <c r="AA210" s="44"/>
      <c r="AB210" s="44"/>
      <c r="AC210" s="44"/>
      <c r="AD210" s="44"/>
      <c r="AE210" s="118"/>
      <c r="AF210" s="44"/>
      <c r="AG210" s="32"/>
      <c r="AH210" s="4"/>
      <c r="AI210" s="8"/>
    </row>
    <row r="211" spans="2:44" ht="17.25" customHeight="1" thickBot="1">
      <c r="I211" s="855"/>
      <c r="J211" s="855"/>
      <c r="K211" s="855"/>
      <c r="L211" s="855"/>
      <c r="M211" s="855"/>
      <c r="N211" s="855"/>
      <c r="O211" s="855"/>
      <c r="P211" s="855"/>
      <c r="Q211" s="229"/>
      <c r="R211" s="32"/>
      <c r="S211" s="4"/>
      <c r="T211" s="9"/>
      <c r="U211" s="568"/>
      <c r="V211" s="568"/>
      <c r="W211" s="137"/>
      <c r="X211" s="569"/>
      <c r="Y211" s="219"/>
      <c r="Z211" s="1"/>
      <c r="AA211" s="44"/>
      <c r="AB211" s="44"/>
      <c r="AC211" s="44"/>
      <c r="AD211" s="44"/>
      <c r="AE211" s="118"/>
      <c r="AF211" s="32"/>
      <c r="AG211" s="21"/>
      <c r="AH211" s="16"/>
      <c r="AI211" s="17"/>
    </row>
    <row r="212" spans="2:44">
      <c r="B212" s="674"/>
      <c r="C212" s="34" t="s">
        <v>285</v>
      </c>
      <c r="D212" s="35"/>
      <c r="E212" s="110">
        <f t="shared" ref="E212:P212" si="48">E195+E203</f>
        <v>40.774999999999999</v>
      </c>
      <c r="F212" s="180">
        <f t="shared" si="48"/>
        <v>43.111000000000004</v>
      </c>
      <c r="G212" s="180">
        <f t="shared" si="48"/>
        <v>170.85999999999999</v>
      </c>
      <c r="H212" s="180">
        <f t="shared" si="48"/>
        <v>1221.4850000000001</v>
      </c>
      <c r="I212" s="180">
        <f t="shared" si="48"/>
        <v>34.976999999999997</v>
      </c>
      <c r="J212" s="180">
        <f t="shared" si="48"/>
        <v>0.60299999999999998</v>
      </c>
      <c r="K212" s="180">
        <f t="shared" si="48"/>
        <v>1.0130000000000001</v>
      </c>
      <c r="L212" s="740">
        <f t="shared" si="48"/>
        <v>277.916</v>
      </c>
      <c r="M212" s="740">
        <f t="shared" si="48"/>
        <v>756.89769999999999</v>
      </c>
      <c r="N212" s="740">
        <f t="shared" si="48"/>
        <v>728.35590000000002</v>
      </c>
      <c r="O212" s="740">
        <f t="shared" si="48"/>
        <v>210.68099999999998</v>
      </c>
      <c r="P212" s="676">
        <f t="shared" si="48"/>
        <v>6.391</v>
      </c>
      <c r="Q212" s="229"/>
      <c r="U212" s="570"/>
      <c r="V212" s="570"/>
      <c r="W212" s="18"/>
      <c r="X212" s="219"/>
      <c r="Y212" s="219"/>
      <c r="Z212" s="1"/>
      <c r="AA212" s="44"/>
      <c r="AB212" s="44"/>
      <c r="AC212" s="44"/>
      <c r="AD212" s="44"/>
      <c r="AE212" s="118"/>
      <c r="AF212" s="32"/>
      <c r="AH212" s="132"/>
    </row>
    <row r="213" spans="2:44">
      <c r="B213" s="327"/>
      <c r="C213" s="709" t="s">
        <v>11</v>
      </c>
      <c r="D213" s="1499">
        <v>0.45</v>
      </c>
      <c r="E213" s="912">
        <f t="shared" ref="E213:P213" si="49">(E399/100)*45</f>
        <v>40.5</v>
      </c>
      <c r="F213" s="822">
        <f t="shared" si="49"/>
        <v>41.4</v>
      </c>
      <c r="G213" s="822">
        <f t="shared" si="49"/>
        <v>172.35</v>
      </c>
      <c r="H213" s="822">
        <f t="shared" si="49"/>
        <v>1224</v>
      </c>
      <c r="I213" s="822">
        <f t="shared" si="49"/>
        <v>31.499999999999996</v>
      </c>
      <c r="J213" s="822">
        <f t="shared" si="49"/>
        <v>0.62999999999999989</v>
      </c>
      <c r="K213" s="822">
        <f t="shared" si="49"/>
        <v>0.72</v>
      </c>
      <c r="L213" s="1516">
        <f t="shared" si="49"/>
        <v>405</v>
      </c>
      <c r="M213" s="2255">
        <f t="shared" si="49"/>
        <v>540</v>
      </c>
      <c r="N213" s="2255">
        <f t="shared" si="49"/>
        <v>540</v>
      </c>
      <c r="O213" s="2255">
        <f t="shared" si="49"/>
        <v>135</v>
      </c>
      <c r="P213" s="1904">
        <f t="shared" si="49"/>
        <v>8.1</v>
      </c>
      <c r="Q213" s="229"/>
      <c r="U213" s="44"/>
      <c r="V213" s="44"/>
      <c r="W213" s="86"/>
      <c r="X213" s="517"/>
      <c r="Y213" s="571"/>
      <c r="Z213" s="1"/>
      <c r="AA213" s="44"/>
      <c r="AB213" s="44"/>
      <c r="AC213" s="168"/>
      <c r="AD213" s="44"/>
      <c r="AE213" s="118"/>
      <c r="AF213" s="32"/>
      <c r="AG213" s="30"/>
      <c r="AH213" s="4"/>
      <c r="AI213" s="9"/>
    </row>
    <row r="214" spans="2:44" ht="15.75" customHeight="1" thickBot="1">
      <c r="B214" s="175"/>
      <c r="C214" s="803" t="s">
        <v>438</v>
      </c>
      <c r="D214" s="847"/>
      <c r="E214" s="825">
        <f t="shared" ref="E214:P214" si="50">(E212*100/E399)-45</f>
        <v>0.30555555555555713</v>
      </c>
      <c r="F214" s="826">
        <f t="shared" si="50"/>
        <v>1.859782608695653</v>
      </c>
      <c r="G214" s="826">
        <f t="shared" si="50"/>
        <v>-0.38903394255874701</v>
      </c>
      <c r="H214" s="826">
        <f t="shared" si="50"/>
        <v>-9.2463235294111712E-2</v>
      </c>
      <c r="I214" s="826">
        <f t="shared" si="50"/>
        <v>4.9671428571428535</v>
      </c>
      <c r="J214" s="826">
        <f t="shared" si="50"/>
        <v>-1.9285714285714306</v>
      </c>
      <c r="K214" s="826">
        <f t="shared" si="50"/>
        <v>18.312500000000007</v>
      </c>
      <c r="L214" s="826">
        <f t="shared" si="50"/>
        <v>-14.120444444444445</v>
      </c>
      <c r="M214" s="826">
        <f t="shared" si="50"/>
        <v>18.074808333333337</v>
      </c>
      <c r="N214" s="826">
        <f t="shared" si="50"/>
        <v>15.696324999999995</v>
      </c>
      <c r="O214" s="826">
        <f t="shared" si="50"/>
        <v>25.22699999999999</v>
      </c>
      <c r="P214" s="838">
        <f t="shared" si="50"/>
        <v>-9.49444444444444</v>
      </c>
      <c r="Q214" s="229"/>
      <c r="R214" s="44"/>
      <c r="S214" s="4"/>
      <c r="T214" s="9"/>
      <c r="U214" s="44"/>
      <c r="V214" s="44"/>
      <c r="W214" s="86"/>
      <c r="X214" s="517"/>
      <c r="Y214" s="516"/>
      <c r="Z214" s="1"/>
      <c r="AA214" s="46"/>
      <c r="AB214" s="161"/>
      <c r="AC214" s="152"/>
      <c r="AD214" s="46"/>
      <c r="AE214" s="65"/>
      <c r="AF214" s="32"/>
      <c r="AG214" s="32"/>
      <c r="AH214" s="4"/>
      <c r="AI214" s="9"/>
    </row>
    <row r="215" spans="2:44" ht="15.75" thickBot="1">
      <c r="Q215" s="229"/>
      <c r="S215" s="40"/>
      <c r="U215" s="117"/>
      <c r="V215" s="44"/>
      <c r="W215" s="86"/>
      <c r="X215" s="3"/>
      <c r="Y215" s="516"/>
      <c r="Z215" s="1"/>
      <c r="AA215" s="1"/>
      <c r="AB215" s="1"/>
      <c r="AC215" s="1"/>
      <c r="AD215" s="1"/>
      <c r="AF215" s="30"/>
      <c r="AG215" s="32"/>
      <c r="AH215" s="13"/>
      <c r="AI215" s="115"/>
    </row>
    <row r="216" spans="2:44">
      <c r="B216" s="806" t="s">
        <v>320</v>
      </c>
      <c r="C216" s="34"/>
      <c r="D216" s="35"/>
      <c r="E216" s="762">
        <f t="shared" ref="E216:P216" si="51">E183+E195+E203</f>
        <v>62.220000000000006</v>
      </c>
      <c r="F216" s="763">
        <f t="shared" si="51"/>
        <v>64.081000000000003</v>
      </c>
      <c r="G216" s="763">
        <f t="shared" si="51"/>
        <v>270.49</v>
      </c>
      <c r="H216" s="1927">
        <f t="shared" si="51"/>
        <v>1899.0150000000001</v>
      </c>
      <c r="I216" s="763">
        <f t="shared" si="51"/>
        <v>62.286999999999999</v>
      </c>
      <c r="J216" s="1927">
        <f t="shared" si="51"/>
        <v>0.94699999999999995</v>
      </c>
      <c r="K216" s="1927">
        <f t="shared" si="51"/>
        <v>1.4440000000000002</v>
      </c>
      <c r="L216" s="1927">
        <f t="shared" si="51"/>
        <v>302.31600000000003</v>
      </c>
      <c r="M216" s="2097">
        <f t="shared" si="51"/>
        <v>1040.0977</v>
      </c>
      <c r="N216" s="2097">
        <f t="shared" si="51"/>
        <v>929.7559</v>
      </c>
      <c r="O216" s="1927">
        <f t="shared" si="51"/>
        <v>329.78100000000001</v>
      </c>
      <c r="P216" s="844">
        <f t="shared" si="51"/>
        <v>9.4359999999999999</v>
      </c>
      <c r="Q216" s="229"/>
      <c r="R216" s="4"/>
      <c r="S216" s="9"/>
      <c r="T216" s="44"/>
      <c r="U216" s="44"/>
      <c r="V216" s="44"/>
      <c r="W216" s="86"/>
      <c r="X216" s="517"/>
      <c r="Y216" s="516"/>
      <c r="Z216" s="1"/>
      <c r="AA216" s="44"/>
      <c r="AB216" s="168"/>
      <c r="AC216" s="44"/>
      <c r="AD216" s="44"/>
      <c r="AE216" s="118"/>
      <c r="AG216" s="289"/>
      <c r="AH216" s="13"/>
      <c r="AI216" s="22"/>
    </row>
    <row r="217" spans="2:44" ht="12.75" customHeight="1">
      <c r="B217" s="807"/>
      <c r="C217" s="808" t="s">
        <v>11</v>
      </c>
      <c r="D217" s="1499">
        <v>0.7</v>
      </c>
      <c r="E217" s="912">
        <f t="shared" ref="E217:P217" si="52">(E399/100)*70</f>
        <v>63</v>
      </c>
      <c r="F217" s="822">
        <f t="shared" si="52"/>
        <v>64.400000000000006</v>
      </c>
      <c r="G217" s="822">
        <f t="shared" si="52"/>
        <v>268.10000000000002</v>
      </c>
      <c r="H217" s="822">
        <f t="shared" si="52"/>
        <v>1904</v>
      </c>
      <c r="I217" s="822">
        <f t="shared" si="52"/>
        <v>49</v>
      </c>
      <c r="J217" s="822">
        <f t="shared" si="52"/>
        <v>0.97999999999999987</v>
      </c>
      <c r="K217" s="822">
        <f t="shared" si="52"/>
        <v>1.1200000000000001</v>
      </c>
      <c r="L217" s="1516">
        <f t="shared" si="52"/>
        <v>630</v>
      </c>
      <c r="M217" s="2255">
        <f t="shared" si="52"/>
        <v>840</v>
      </c>
      <c r="N217" s="2255">
        <f t="shared" si="52"/>
        <v>840</v>
      </c>
      <c r="O217" s="2255">
        <f t="shared" si="52"/>
        <v>210</v>
      </c>
      <c r="P217" s="1904">
        <f t="shared" si="52"/>
        <v>12.6</v>
      </c>
      <c r="Q217" s="229"/>
      <c r="R217" s="4"/>
      <c r="S217" s="9"/>
      <c r="T217" s="44"/>
      <c r="U217" s="44"/>
      <c r="V217" s="44"/>
      <c r="W217" s="86"/>
      <c r="X217" s="517"/>
      <c r="Y217" s="516"/>
      <c r="Z217" s="1"/>
      <c r="AA217" s="44"/>
      <c r="AB217" s="168"/>
      <c r="AC217" s="44"/>
      <c r="AD217" s="44"/>
      <c r="AE217" s="94"/>
      <c r="AG217" s="289"/>
      <c r="AH217" s="13"/>
      <c r="AI217" s="22"/>
    </row>
    <row r="218" spans="2:44" ht="13.5" customHeight="1" thickBot="1">
      <c r="B218" s="175"/>
      <c r="C218" s="803" t="s">
        <v>438</v>
      </c>
      <c r="D218" s="847"/>
      <c r="E218" s="825">
        <f t="shared" ref="E218:P218" si="53">(E216*100/E399)-70</f>
        <v>-0.86666666666666003</v>
      </c>
      <c r="F218" s="826">
        <f t="shared" si="53"/>
        <v>-0.34673913043478422</v>
      </c>
      <c r="G218" s="826">
        <f t="shared" si="53"/>
        <v>0.62402088772846298</v>
      </c>
      <c r="H218" s="826">
        <f t="shared" si="53"/>
        <v>-0.18327205882353326</v>
      </c>
      <c r="I218" s="826">
        <f t="shared" si="53"/>
        <v>18.981428571428566</v>
      </c>
      <c r="J218" s="826">
        <f t="shared" si="53"/>
        <v>-2.3571428571428612</v>
      </c>
      <c r="K218" s="826">
        <f t="shared" si="53"/>
        <v>20.25</v>
      </c>
      <c r="L218" s="826">
        <f t="shared" si="53"/>
        <v>-36.409333333333329</v>
      </c>
      <c r="M218" s="826">
        <f t="shared" si="53"/>
        <v>16.674808333333331</v>
      </c>
      <c r="N218" s="826">
        <f t="shared" si="53"/>
        <v>7.4796583333333331</v>
      </c>
      <c r="O218" s="826">
        <f t="shared" si="53"/>
        <v>39.926999999999992</v>
      </c>
      <c r="P218" s="838">
        <f t="shared" si="53"/>
        <v>-17.577777777777776</v>
      </c>
      <c r="Q218" s="229"/>
      <c r="R218" s="4"/>
      <c r="S218" s="9"/>
      <c r="T218" s="44"/>
      <c r="U218" s="44"/>
      <c r="V218" s="44"/>
      <c r="W218" s="86"/>
      <c r="X218" s="517"/>
      <c r="Y218" s="516"/>
      <c r="Z218" s="1"/>
      <c r="AA218" s="118"/>
      <c r="AB218" s="112"/>
      <c r="AC218" s="118"/>
      <c r="AD218" s="497"/>
      <c r="AE218" s="118"/>
      <c r="AG218" s="33"/>
      <c r="AH218" s="4"/>
      <c r="AI218" s="9"/>
    </row>
    <row r="219" spans="2:44" ht="12.75" customHeight="1">
      <c r="R219" s="4"/>
      <c r="S219" s="9"/>
      <c r="T219" s="44"/>
      <c r="U219" s="117"/>
      <c r="V219" s="44"/>
      <c r="W219" s="86"/>
      <c r="X219" s="229"/>
      <c r="Y219" s="529"/>
      <c r="Z219" s="1"/>
      <c r="AA219" s="118"/>
      <c r="AB219" s="118"/>
      <c r="AC219" s="118"/>
      <c r="AD219" s="118"/>
      <c r="AE219" s="118"/>
      <c r="AH219" s="40"/>
    </row>
    <row r="220" spans="2:44" ht="15.75" customHeight="1">
      <c r="Q220" s="229"/>
      <c r="S220" s="8"/>
      <c r="T220" s="579"/>
      <c r="U220" s="579"/>
      <c r="V220" s="579"/>
      <c r="W220" s="577"/>
      <c r="X220" s="151"/>
      <c r="Y220" s="119"/>
      <c r="Z220" s="1"/>
      <c r="AA220" s="44"/>
      <c r="AB220" s="44"/>
      <c r="AC220" s="44"/>
      <c r="AD220" s="44"/>
      <c r="AE220" s="118"/>
      <c r="AG220" s="62"/>
      <c r="AH220" s="132"/>
    </row>
    <row r="221" spans="2:44">
      <c r="S221" s="1"/>
      <c r="T221" s="1"/>
      <c r="U221" s="1"/>
      <c r="V221" s="1"/>
      <c r="W221" s="1"/>
      <c r="X221" s="158"/>
      <c r="Y221" s="132"/>
      <c r="Z221" s="1"/>
      <c r="AA221" s="44"/>
      <c r="AB221" s="44"/>
      <c r="AC221" s="44"/>
      <c r="AD221" s="44"/>
      <c r="AE221" s="118"/>
      <c r="AG221" s="94"/>
      <c r="AH221" s="91"/>
      <c r="AI221" s="115"/>
    </row>
    <row r="222" spans="2:44" ht="15" customHeight="1">
      <c r="C222" s="711"/>
      <c r="D222" s="5" t="s">
        <v>207</v>
      </c>
      <c r="E222" s="32"/>
      <c r="S222" s="3"/>
      <c r="T222" s="1"/>
      <c r="U222" s="1"/>
      <c r="V222" s="1"/>
      <c r="W222" s="1"/>
      <c r="X222" s="1"/>
      <c r="Y222" s="1"/>
      <c r="Z222" s="1"/>
      <c r="AA222" s="44"/>
      <c r="AB222" s="44"/>
      <c r="AC222" s="44"/>
      <c r="AD222" s="44"/>
      <c r="AE222" s="118"/>
      <c r="AG222" s="32"/>
      <c r="AH222" s="4"/>
      <c r="AI222" s="8"/>
    </row>
    <row r="223" spans="2:44" ht="16.5" customHeight="1">
      <c r="C223" s="7" t="s">
        <v>766</v>
      </c>
      <c r="D223" s="8"/>
      <c r="E223" s="2"/>
      <c r="F223"/>
      <c r="I223"/>
      <c r="J223"/>
      <c r="K223" s="13"/>
      <c r="L223" s="13"/>
      <c r="M223"/>
      <c r="N223"/>
      <c r="O223"/>
      <c r="P223"/>
      <c r="R223" s="132"/>
      <c r="S223" s="9"/>
      <c r="T223" s="44"/>
      <c r="U223" s="44"/>
      <c r="V223" s="44"/>
      <c r="W223" s="86"/>
      <c r="X223" s="517"/>
      <c r="Y223" s="516"/>
      <c r="Z223" s="1"/>
      <c r="AA223" s="46"/>
      <c r="AB223" s="161"/>
      <c r="AC223" s="46"/>
      <c r="AD223" s="46"/>
      <c r="AE223" s="65"/>
      <c r="AG223" s="32"/>
      <c r="AH223" s="4"/>
      <c r="AI223" s="9"/>
    </row>
    <row r="224" spans="2:44" ht="20.25" customHeight="1">
      <c r="C224" s="19" t="s">
        <v>328</v>
      </c>
      <c r="I224" s="164" t="s">
        <v>348</v>
      </c>
      <c r="R224" s="4"/>
      <c r="S224" s="9"/>
      <c r="T224" s="44"/>
      <c r="U224" s="44"/>
      <c r="V224" s="44"/>
      <c r="W224" s="86"/>
      <c r="X224" s="517"/>
      <c r="Y224" s="529"/>
      <c r="Z224" s="1"/>
      <c r="AA224" s="509"/>
      <c r="AB224" s="283"/>
      <c r="AC224" s="283"/>
      <c r="AD224" s="284"/>
      <c r="AE224" s="284"/>
      <c r="AG224" s="45"/>
      <c r="AH224" s="4"/>
      <c r="AI224" s="3"/>
    </row>
    <row r="225" spans="2:46" ht="21" customHeight="1">
      <c r="C225" s="711" t="s">
        <v>767</v>
      </c>
      <c r="R225" s="4"/>
      <c r="S225" s="9"/>
      <c r="T225" s="44"/>
      <c r="U225" s="44"/>
      <c r="V225" s="44"/>
      <c r="W225" s="86"/>
      <c r="X225" s="517"/>
      <c r="Y225" s="516"/>
      <c r="Z225" s="1"/>
      <c r="AA225" s="281"/>
      <c r="AB225" s="281"/>
      <c r="AC225" s="286"/>
      <c r="AD225" s="286"/>
      <c r="AE225" s="287"/>
      <c r="AG225" s="32"/>
      <c r="AH225" s="4"/>
      <c r="AI225" s="9"/>
    </row>
    <row r="226" spans="2:46" ht="18" customHeight="1" thickBot="1">
      <c r="B226" s="2" t="s">
        <v>845</v>
      </c>
      <c r="C226" s="13"/>
      <c r="D226"/>
      <c r="F226" s="23" t="s">
        <v>765</v>
      </c>
      <c r="I226" s="20" t="s">
        <v>0</v>
      </c>
      <c r="J226"/>
      <c r="K226" s="4" t="s">
        <v>436</v>
      </c>
      <c r="L226" s="13"/>
      <c r="M226" s="13"/>
      <c r="N226" s="24"/>
      <c r="P226" s="30"/>
      <c r="R226" s="4"/>
      <c r="S226" s="9"/>
      <c r="T226" s="44"/>
      <c r="U226" s="44"/>
      <c r="V226" s="44"/>
      <c r="W226" s="86"/>
      <c r="X226" s="517"/>
      <c r="Y226" s="516"/>
      <c r="Z226" s="1"/>
      <c r="AA226" s="22"/>
      <c r="AB226" s="22"/>
      <c r="AC226" s="22"/>
      <c r="AD226" s="22"/>
      <c r="AE226" s="22"/>
      <c r="AG226" s="32"/>
      <c r="AH226" s="4"/>
      <c r="AI226" s="9"/>
    </row>
    <row r="227" spans="2:46" ht="15.75" thickBot="1">
      <c r="B227" s="895" t="s">
        <v>324</v>
      </c>
      <c r="C227" s="934" t="s">
        <v>771</v>
      </c>
      <c r="D227" s="892" t="s">
        <v>177</v>
      </c>
      <c r="E227" s="900" t="s">
        <v>178</v>
      </c>
      <c r="F227" s="266"/>
      <c r="G227" s="266"/>
      <c r="H227" s="31"/>
      <c r="I227" s="543" t="s">
        <v>304</v>
      </c>
      <c r="J227" s="31"/>
      <c r="K227" s="718"/>
      <c r="L227" s="413"/>
      <c r="M227" s="901" t="s">
        <v>343</v>
      </c>
      <c r="N227" s="31"/>
      <c r="O227" s="31"/>
      <c r="P227" s="67"/>
      <c r="Q227" s="794" t="s">
        <v>333</v>
      </c>
      <c r="R227" s="4"/>
      <c r="S227" s="9"/>
      <c r="T227" s="44"/>
      <c r="U227" s="44"/>
      <c r="V227" s="44"/>
      <c r="W227" s="86"/>
      <c r="X227" s="517"/>
      <c r="Y227" s="516"/>
      <c r="Z227" s="1"/>
      <c r="AA227" s="1"/>
      <c r="AB227" s="1"/>
      <c r="AC227" s="1"/>
      <c r="AD227" s="1"/>
      <c r="AG227" s="32"/>
      <c r="AH227" s="4"/>
      <c r="AI227" s="9"/>
    </row>
    <row r="228" spans="2:46" ht="15.75" thickBot="1">
      <c r="B228" s="896" t="s">
        <v>306</v>
      </c>
      <c r="C228" s="335"/>
      <c r="D228" s="897" t="s">
        <v>184</v>
      </c>
      <c r="E228" s="590"/>
      <c r="F228" s="899"/>
      <c r="G228" s="1942" t="s">
        <v>778</v>
      </c>
      <c r="H228" s="1843" t="s">
        <v>655</v>
      </c>
      <c r="I228" s="902"/>
      <c r="J228" s="902"/>
      <c r="K228" s="902"/>
      <c r="L228" s="904"/>
      <c r="M228" s="905" t="s">
        <v>342</v>
      </c>
      <c r="N228" s="902"/>
      <c r="O228" s="902"/>
      <c r="P228" s="904"/>
      <c r="Q228" s="867" t="s">
        <v>330</v>
      </c>
      <c r="R228" s="8"/>
      <c r="S228" s="9"/>
      <c r="T228" s="44"/>
      <c r="U228" s="44"/>
      <c r="V228" s="44"/>
      <c r="W228" s="86"/>
      <c r="X228" s="517"/>
      <c r="Y228" s="516"/>
      <c r="Z228" s="1"/>
      <c r="AH228" s="40"/>
    </row>
    <row r="229" spans="2:46">
      <c r="B229" s="896" t="s">
        <v>315</v>
      </c>
      <c r="C229" s="335" t="s">
        <v>183</v>
      </c>
      <c r="D229" s="680"/>
      <c r="E229" s="897" t="s">
        <v>185</v>
      </c>
      <c r="F229" s="893" t="s">
        <v>56</v>
      </c>
      <c r="G229" s="1942" t="s">
        <v>779</v>
      </c>
      <c r="H229" s="1845" t="s">
        <v>188</v>
      </c>
      <c r="I229" s="590"/>
      <c r="J229" s="1864"/>
      <c r="K229" s="31"/>
      <c r="L229" s="1864"/>
      <c r="M229" s="1865" t="s">
        <v>316</v>
      </c>
      <c r="N229" s="1866" t="s">
        <v>317</v>
      </c>
      <c r="O229" s="1867" t="s">
        <v>318</v>
      </c>
      <c r="P229" s="1868" t="s">
        <v>319</v>
      </c>
      <c r="Q229" s="867" t="s">
        <v>290</v>
      </c>
      <c r="R229" s="4"/>
      <c r="S229" s="8"/>
      <c r="T229" s="158"/>
      <c r="U229" s="158"/>
      <c r="V229" s="158"/>
      <c r="W229" s="580"/>
      <c r="X229" s="151"/>
      <c r="Y229" s="119"/>
      <c r="Z229" s="1"/>
    </row>
    <row r="230" spans="2:46" ht="15.75" thickBot="1">
      <c r="B230" s="56"/>
      <c r="C230" s="712"/>
      <c r="D230" s="374"/>
      <c r="E230" s="898" t="s">
        <v>6</v>
      </c>
      <c r="F230" s="343" t="s">
        <v>7</v>
      </c>
      <c r="G230" s="1728" t="s">
        <v>8</v>
      </c>
      <c r="H230" s="1844" t="s">
        <v>429</v>
      </c>
      <c r="I230" s="1869" t="s">
        <v>307</v>
      </c>
      <c r="J230" s="1870" t="s">
        <v>308</v>
      </c>
      <c r="K230" s="1871" t="s">
        <v>309</v>
      </c>
      <c r="L230" s="1870" t="s">
        <v>310</v>
      </c>
      <c r="M230" s="1872" t="s">
        <v>311</v>
      </c>
      <c r="N230" s="1870" t="s">
        <v>312</v>
      </c>
      <c r="O230" s="1871" t="s">
        <v>313</v>
      </c>
      <c r="P230" s="1873" t="s">
        <v>314</v>
      </c>
      <c r="Q230" s="712"/>
      <c r="R230" s="282"/>
      <c r="S230" s="837"/>
      <c r="T230" s="32"/>
      <c r="U230" s="4"/>
      <c r="V230" s="65"/>
      <c r="W230" s="112"/>
      <c r="X230" s="112"/>
      <c r="Y230" s="86"/>
      <c r="Z230" s="517"/>
      <c r="AA230" s="529"/>
      <c r="AB230" s="1"/>
      <c r="AC230" s="1"/>
      <c r="AD230" s="1"/>
    </row>
    <row r="231" spans="2:46">
      <c r="B231" s="78"/>
      <c r="C231" s="542" t="s">
        <v>156</v>
      </c>
      <c r="D231" s="1545"/>
      <c r="E231" s="2221"/>
      <c r="F231" s="777"/>
      <c r="G231" s="777"/>
      <c r="H231" s="584"/>
      <c r="I231" s="747"/>
      <c r="J231" s="750"/>
      <c r="K231" s="1522"/>
      <c r="L231" s="750"/>
      <c r="M231" s="750"/>
      <c r="N231" s="750"/>
      <c r="O231" s="750"/>
      <c r="P231" s="701"/>
      <c r="Q231" s="874"/>
      <c r="R231" s="282"/>
      <c r="T231" s="62"/>
      <c r="U231" s="4"/>
      <c r="W231" s="1"/>
      <c r="X231" s="1"/>
      <c r="Y231" s="1"/>
      <c r="Z231" s="1"/>
      <c r="AA231" s="1"/>
      <c r="AD231" s="24"/>
      <c r="AE231" s="30"/>
    </row>
    <row r="232" spans="2:46">
      <c r="B232" s="1594" t="str">
        <f>'12 л. МЕНЮ '!J234</f>
        <v>149 / 21</v>
      </c>
      <c r="C232" s="193" t="str">
        <f>'12 л. МЕНЮ '!C234</f>
        <v>Овощи консервированный</v>
      </c>
      <c r="D232" s="129">
        <f>'12 л. МЕНЮ '!D234</f>
        <v>60</v>
      </c>
      <c r="E232" s="2137">
        <f>'12 л. МЕНЮ '!E234</f>
        <v>1.0249999999999999</v>
      </c>
      <c r="F232" s="1554">
        <f>'12 л. МЕНЮ '!F234</f>
        <v>3.0030000000000001</v>
      </c>
      <c r="G232" s="839">
        <f>'12 л. МЕНЮ '!G234</f>
        <v>5.0750000000000002</v>
      </c>
      <c r="H232" s="1571">
        <f>'12 л. МЕНЮ '!H234</f>
        <v>51.42</v>
      </c>
      <c r="I232" s="863">
        <v>11.89</v>
      </c>
      <c r="J232" s="245">
        <v>0.01</v>
      </c>
      <c r="K232" s="244">
        <v>1.6199999999999999E-2</v>
      </c>
      <c r="L232" s="245">
        <v>0</v>
      </c>
      <c r="M232" s="244">
        <v>31.35</v>
      </c>
      <c r="N232" s="245">
        <v>20.37</v>
      </c>
      <c r="O232" s="244">
        <v>9.61</v>
      </c>
      <c r="P232" s="863">
        <v>0.4</v>
      </c>
      <c r="Q232" s="407">
        <f>'12 л. МЕНЮ '!I234</f>
        <v>0</v>
      </c>
      <c r="R232" s="285"/>
      <c r="S232" s="1"/>
      <c r="U232" s="9"/>
      <c r="V232" s="112"/>
      <c r="W232" s="112"/>
      <c r="X232" s="112"/>
      <c r="Y232" s="86"/>
      <c r="Z232" s="517"/>
      <c r="AB232" s="1"/>
      <c r="AC232" s="1"/>
      <c r="AD232" s="1"/>
    </row>
    <row r="233" spans="2:46" ht="11.25" customHeight="1">
      <c r="B233" s="60"/>
      <c r="C233" s="130" t="str">
        <f>'12 л. МЕНЮ '!C235</f>
        <v>порциями (капуста квашеная)</v>
      </c>
      <c r="D233" s="671"/>
      <c r="E233" s="1572"/>
      <c r="G233" s="750"/>
      <c r="I233" s="1476"/>
      <c r="J233" s="750"/>
      <c r="K233" s="902"/>
      <c r="L233" s="750"/>
      <c r="M233" s="902"/>
      <c r="N233" s="750"/>
      <c r="O233" s="902"/>
      <c r="P233" s="1476"/>
      <c r="Q233" s="700"/>
      <c r="S233" s="1"/>
      <c r="T233" s="4"/>
      <c r="U233" s="9"/>
      <c r="V233" s="118"/>
      <c r="W233" s="118"/>
      <c r="X233" s="118"/>
      <c r="Y233" s="1891"/>
      <c r="Z233" s="592"/>
      <c r="AA233" s="516"/>
      <c r="AB233" s="1"/>
      <c r="AC233" s="1"/>
      <c r="AD233" s="1"/>
    </row>
    <row r="234" spans="2:46">
      <c r="B234" s="1594" t="str">
        <f>'12 л. МЕНЮ '!J236</f>
        <v>265 / 17</v>
      </c>
      <c r="C234" s="130" t="str">
        <f>'12 л. МЕНЮ '!C236</f>
        <v xml:space="preserve">Плов </v>
      </c>
      <c r="D234" s="129">
        <f>'12 л. МЕНЮ '!D236</f>
        <v>205</v>
      </c>
      <c r="E234" s="1554">
        <f>'12 л. МЕНЮ '!E236</f>
        <v>10.129</v>
      </c>
      <c r="F234" s="839">
        <f>'12 л. МЕНЮ '!F236</f>
        <v>18.056000000000001</v>
      </c>
      <c r="G234" s="1554">
        <f>'12 л. МЕНЮ '!G236</f>
        <v>30.48</v>
      </c>
      <c r="H234" s="746">
        <f>'12 л. МЕНЮ '!H236</f>
        <v>352.988</v>
      </c>
      <c r="I234" s="777">
        <v>1.75</v>
      </c>
      <c r="J234" s="777">
        <v>0.08</v>
      </c>
      <c r="K234" s="777">
        <v>0.02</v>
      </c>
      <c r="L234" s="2222">
        <v>301.76</v>
      </c>
      <c r="M234" s="758">
        <v>24</v>
      </c>
      <c r="N234" s="758">
        <v>20.95</v>
      </c>
      <c r="O234" s="758">
        <v>22.3</v>
      </c>
      <c r="P234" s="871">
        <v>1.67</v>
      </c>
      <c r="Q234" s="2220">
        <f>'12 л. МЕНЮ '!I236</f>
        <v>0</v>
      </c>
      <c r="S234" s="132"/>
      <c r="T234" s="4"/>
      <c r="U234" s="9"/>
      <c r="V234" s="44"/>
      <c r="W234" s="44"/>
      <c r="X234" s="167"/>
      <c r="Y234" s="86"/>
      <c r="Z234" s="517"/>
      <c r="AA234" s="571"/>
      <c r="AB234" s="13"/>
      <c r="AC234" s="13"/>
      <c r="AD234" s="13"/>
      <c r="AE234" s="13"/>
    </row>
    <row r="235" spans="2:46" ht="14.25" customHeight="1">
      <c r="B235" s="1594" t="str">
        <f>'12 л. МЕНЮ '!J237</f>
        <v>494 / 21</v>
      </c>
      <c r="C235" s="1382" t="str">
        <f>'12 л. МЕНЮ '!C237</f>
        <v xml:space="preserve">Компот из плодов или ягод сушёных </v>
      </c>
      <c r="D235" s="129">
        <f>'12 л. МЕНЮ '!D237</f>
        <v>200</v>
      </c>
      <c r="E235" s="1554">
        <f>'12 л. МЕНЮ '!E237</f>
        <v>0.3</v>
      </c>
      <c r="F235" s="839">
        <f>'12 л. МЕНЮ '!F237</f>
        <v>0.01</v>
      </c>
      <c r="G235" s="1554">
        <f>'12 л. МЕНЮ '!G237</f>
        <v>17.5</v>
      </c>
      <c r="H235" s="746">
        <f>'12 л. МЕНЮ '!H237</f>
        <v>72</v>
      </c>
      <c r="I235" s="1943">
        <v>2.1</v>
      </c>
      <c r="J235" s="179">
        <v>0</v>
      </c>
      <c r="K235" s="179">
        <v>0</v>
      </c>
      <c r="L235" s="179">
        <v>0</v>
      </c>
      <c r="M235" s="179">
        <v>16.36</v>
      </c>
      <c r="N235" s="179">
        <v>10.7</v>
      </c>
      <c r="O235" s="179">
        <v>4.3</v>
      </c>
      <c r="P235" s="862">
        <v>6.2E-2</v>
      </c>
      <c r="Q235" s="2211">
        <f>'12 л. МЕНЮ '!I237</f>
        <v>0</v>
      </c>
      <c r="S235" s="4"/>
      <c r="T235" s="156"/>
      <c r="U235" s="9"/>
      <c r="V235" s="44"/>
      <c r="W235" s="44"/>
      <c r="X235" s="44"/>
      <c r="Y235" s="1569"/>
      <c r="Z235" s="517"/>
      <c r="AA235" s="516"/>
      <c r="AB235" s="22"/>
      <c r="AC235" s="22"/>
      <c r="AD235" s="22"/>
      <c r="AE235" s="22"/>
    </row>
    <row r="236" spans="2:46" ht="13.5" customHeight="1">
      <c r="B236" s="2212" t="str">
        <f>'12 л. МЕНЮ '!J238</f>
        <v>Пром.пр.</v>
      </c>
      <c r="C236" s="178" t="str">
        <f>'12 л. МЕНЮ '!C238</f>
        <v>Хлеб пшеничный</v>
      </c>
      <c r="D236" s="129">
        <f>'12 л. МЕНЮ '!D238</f>
        <v>50</v>
      </c>
      <c r="E236" s="1554">
        <f>'12 л. МЕНЮ '!E238</f>
        <v>1.93</v>
      </c>
      <c r="F236" s="839">
        <f>'12 л. МЕНЮ '!F238</f>
        <v>0.69</v>
      </c>
      <c r="G236" s="1554">
        <f>'12 л. МЕНЮ '!G238</f>
        <v>27.1</v>
      </c>
      <c r="H236" s="746">
        <f>'12 л. МЕНЮ '!H238</f>
        <v>122.29</v>
      </c>
      <c r="I236" s="179">
        <v>0</v>
      </c>
      <c r="J236" s="854">
        <v>0.06</v>
      </c>
      <c r="K236" s="605">
        <v>0.02</v>
      </c>
      <c r="L236" s="733">
        <v>0</v>
      </c>
      <c r="M236" s="252">
        <v>10</v>
      </c>
      <c r="N236" s="179">
        <v>32.5</v>
      </c>
      <c r="O236" s="179">
        <v>7</v>
      </c>
      <c r="P236" s="862">
        <v>5.5E-2</v>
      </c>
      <c r="Q236" s="2211">
        <f>'12 л. МЕНЮ '!I238</f>
        <v>0</v>
      </c>
      <c r="S236" s="4"/>
      <c r="T236" s="4"/>
      <c r="U236" s="9"/>
      <c r="V236" s="44"/>
      <c r="W236" s="44"/>
      <c r="X236" s="44"/>
      <c r="Y236" s="1569"/>
      <c r="Z236" s="517"/>
      <c r="AA236" s="516"/>
      <c r="AB236" s="1"/>
      <c r="AC236" s="1"/>
      <c r="AD236" s="1"/>
    </row>
    <row r="237" spans="2:46" ht="16.5" customHeight="1" thickBot="1">
      <c r="B237" s="2213" t="str">
        <f>'12 л. МЕНЮ '!J239</f>
        <v>Пром.пр.</v>
      </c>
      <c r="C237" s="143" t="str">
        <f>'12 л. МЕНЮ '!C239</f>
        <v>Хлеб ржаной</v>
      </c>
      <c r="D237" s="275">
        <f>'12 л. МЕНЮ '!D239</f>
        <v>40</v>
      </c>
      <c r="E237" s="1554">
        <f>'12 л. МЕНЮ '!E239</f>
        <v>2.2599999999999998</v>
      </c>
      <c r="F237" s="839">
        <f>'12 л. МЕНЮ '!F239</f>
        <v>0.6</v>
      </c>
      <c r="G237" s="1554">
        <f>'12 л. МЕНЮ '!G239</f>
        <v>16.739999999999998</v>
      </c>
      <c r="H237" s="746">
        <f>'12 л. МЕНЮ '!H239</f>
        <v>81.426000000000002</v>
      </c>
      <c r="I237" s="179">
        <v>0</v>
      </c>
      <c r="J237" s="179">
        <v>0.107</v>
      </c>
      <c r="K237" s="179">
        <v>0.107</v>
      </c>
      <c r="L237" s="558">
        <v>0</v>
      </c>
      <c r="M237" s="252">
        <v>13.2</v>
      </c>
      <c r="N237" s="179">
        <v>93.6</v>
      </c>
      <c r="O237" s="179">
        <v>2.64</v>
      </c>
      <c r="P237" s="862">
        <v>1.7999999999999999E-2</v>
      </c>
      <c r="Q237" s="2239">
        <f>'12 л. МЕНЮ '!I239</f>
        <v>0</v>
      </c>
      <c r="R237" s="455"/>
      <c r="S237" s="4"/>
      <c r="U237" s="132"/>
      <c r="V237" s="498"/>
      <c r="W237" s="575"/>
      <c r="X237" s="576"/>
      <c r="Y237" s="931"/>
      <c r="Z237" s="158"/>
      <c r="AA237" s="22"/>
      <c r="AB237" s="44"/>
      <c r="AC237" s="44"/>
      <c r="AD237" s="44"/>
      <c r="AE237" s="118"/>
    </row>
    <row r="238" spans="2:46" ht="15" customHeight="1">
      <c r="B238" s="370" t="s">
        <v>205</v>
      </c>
      <c r="D238" s="1850">
        <f>'12 л. МЕНЮ '!D240</f>
        <v>555</v>
      </c>
      <c r="E238" s="371">
        <f t="shared" ref="E238:P238" si="54">SUM(E232:E237)</f>
        <v>15.644</v>
      </c>
      <c r="F238" s="735">
        <f t="shared" si="54"/>
        <v>22.359000000000005</v>
      </c>
      <c r="G238" s="373">
        <f t="shared" si="54"/>
        <v>96.894999999999996</v>
      </c>
      <c r="H238" s="1787">
        <f t="shared" si="54"/>
        <v>680.12400000000002</v>
      </c>
      <c r="I238" s="180">
        <f t="shared" si="54"/>
        <v>15.74</v>
      </c>
      <c r="J238" s="180">
        <f t="shared" si="54"/>
        <v>0.25700000000000001</v>
      </c>
      <c r="K238" s="180">
        <f t="shared" si="54"/>
        <v>0.16320000000000001</v>
      </c>
      <c r="L238" s="180">
        <f t="shared" si="54"/>
        <v>301.76</v>
      </c>
      <c r="M238" s="180">
        <f t="shared" si="54"/>
        <v>94.910000000000011</v>
      </c>
      <c r="N238" s="740">
        <f t="shared" si="54"/>
        <v>178.12</v>
      </c>
      <c r="O238" s="180">
        <f t="shared" si="54"/>
        <v>45.85</v>
      </c>
      <c r="P238" s="585">
        <f t="shared" si="54"/>
        <v>2.2049999999999996</v>
      </c>
      <c r="Q238" s="880"/>
      <c r="S238" s="4"/>
      <c r="T238" s="158"/>
      <c r="U238" s="44"/>
      <c r="V238" s="167"/>
      <c r="W238" s="167"/>
      <c r="X238" s="167"/>
      <c r="Y238" s="167"/>
      <c r="Z238" s="1"/>
      <c r="AA238" s="1"/>
      <c r="AB238" s="44"/>
      <c r="AC238" s="44"/>
      <c r="AD238" s="44"/>
      <c r="AE238" s="118"/>
      <c r="AJ238" s="20"/>
      <c r="AK238" s="232"/>
      <c r="AM238" s="20"/>
      <c r="AN238" s="20"/>
      <c r="AP238" s="43"/>
      <c r="AT238" s="13"/>
    </row>
    <row r="239" spans="2:46" ht="15" customHeight="1">
      <c r="B239" s="807"/>
      <c r="C239" s="808" t="s">
        <v>11</v>
      </c>
      <c r="D239" s="1499">
        <v>0.25</v>
      </c>
      <c r="E239" s="912">
        <f t="shared" ref="E239:P239" si="55">(E399/100)*25</f>
        <v>22.5</v>
      </c>
      <c r="F239" s="822">
        <f t="shared" si="55"/>
        <v>23</v>
      </c>
      <c r="G239" s="822">
        <f t="shared" si="55"/>
        <v>95.75</v>
      </c>
      <c r="H239" s="822">
        <f t="shared" si="55"/>
        <v>680</v>
      </c>
      <c r="I239" s="822">
        <f t="shared" si="55"/>
        <v>17.5</v>
      </c>
      <c r="J239" s="822">
        <f t="shared" si="55"/>
        <v>0.35</v>
      </c>
      <c r="K239" s="822">
        <f t="shared" si="55"/>
        <v>0.4</v>
      </c>
      <c r="L239" s="1516">
        <f t="shared" si="55"/>
        <v>225</v>
      </c>
      <c r="M239" s="2255">
        <f t="shared" si="55"/>
        <v>300</v>
      </c>
      <c r="N239" s="2255">
        <f t="shared" si="55"/>
        <v>300</v>
      </c>
      <c r="O239" s="1516">
        <f t="shared" si="55"/>
        <v>75</v>
      </c>
      <c r="P239" s="1904">
        <f t="shared" si="55"/>
        <v>4.5</v>
      </c>
      <c r="Q239" s="880"/>
      <c r="R239" s="32"/>
      <c r="S239" s="4"/>
      <c r="T239" s="132"/>
      <c r="V239" s="1"/>
      <c r="W239" s="1"/>
      <c r="X239" s="1"/>
      <c r="Y239" s="1"/>
      <c r="Z239" s="1"/>
      <c r="AA239" s="1"/>
      <c r="AB239" s="44"/>
      <c r="AC239" s="44"/>
      <c r="AD239" s="44"/>
      <c r="AE239" s="118"/>
    </row>
    <row r="240" spans="2:46" ht="16.5" thickBot="1">
      <c r="B240" s="175"/>
      <c r="C240" s="803" t="s">
        <v>438</v>
      </c>
      <c r="D240" s="847"/>
      <c r="E240" s="825">
        <f t="shared" ref="E240:P240" si="56">(E238*100/E399)-25</f>
        <v>-7.6177777777777784</v>
      </c>
      <c r="F240" s="826">
        <f t="shared" si="56"/>
        <v>-0.69673913043477498</v>
      </c>
      <c r="G240" s="826">
        <f t="shared" si="56"/>
        <v>0.29895561357702505</v>
      </c>
      <c r="H240" s="826">
        <f t="shared" si="56"/>
        <v>4.5588235294147239E-3</v>
      </c>
      <c r="I240" s="826">
        <f t="shared" si="56"/>
        <v>-2.514285714285716</v>
      </c>
      <c r="J240" s="826">
        <f t="shared" si="56"/>
        <v>-6.6428571428571423</v>
      </c>
      <c r="K240" s="826">
        <f t="shared" si="56"/>
        <v>-14.8</v>
      </c>
      <c r="L240" s="826">
        <f t="shared" si="56"/>
        <v>8.5288888888888863</v>
      </c>
      <c r="M240" s="826">
        <f t="shared" si="56"/>
        <v>-17.090833333333332</v>
      </c>
      <c r="N240" s="826">
        <f t="shared" si="56"/>
        <v>-10.156666666666666</v>
      </c>
      <c r="O240" s="826">
        <f t="shared" si="56"/>
        <v>-9.7166666666666668</v>
      </c>
      <c r="P240" s="838">
        <f t="shared" si="56"/>
        <v>-12.750000000000002</v>
      </c>
      <c r="Q240" s="880"/>
      <c r="T240" s="4"/>
      <c r="U240" s="9"/>
      <c r="V240" s="44"/>
      <c r="W240" s="44"/>
      <c r="X240" s="44"/>
      <c r="Y240" s="572"/>
      <c r="Z240" s="517"/>
      <c r="AA240" s="529"/>
      <c r="AB240" s="44"/>
      <c r="AC240" s="168"/>
      <c r="AD240" s="44"/>
      <c r="AE240" s="118"/>
      <c r="AJ240" s="20"/>
      <c r="AK240" s="20"/>
      <c r="AM240" s="20"/>
      <c r="AN240" s="20"/>
      <c r="AP240" s="4"/>
    </row>
    <row r="241" spans="2:45" ht="15.75">
      <c r="B241" s="1894"/>
      <c r="C241" s="1893" t="s">
        <v>123</v>
      </c>
      <c r="D241" s="53"/>
      <c r="E241" s="757"/>
      <c r="F241" s="758"/>
      <c r="G241" s="758"/>
      <c r="H241" s="758"/>
      <c r="I241" s="758"/>
      <c r="J241" s="758"/>
      <c r="K241" s="758"/>
      <c r="L241" s="758"/>
      <c r="M241" s="758"/>
      <c r="N241" s="758"/>
      <c r="O241" s="758"/>
      <c r="P241" s="882"/>
      <c r="Q241" s="874"/>
      <c r="R241" s="32"/>
      <c r="S241" s="285"/>
      <c r="T241" s="4"/>
      <c r="U241" s="9"/>
      <c r="V241" s="44"/>
      <c r="W241" s="44"/>
      <c r="X241" s="44"/>
      <c r="Y241" s="572"/>
      <c r="Z241" s="592"/>
      <c r="AB241" s="161"/>
      <c r="AC241" s="152"/>
      <c r="AD241" s="46"/>
      <c r="AE241" s="65"/>
      <c r="AG241" s="234"/>
      <c r="AH241" s="235"/>
      <c r="AI241" s="236"/>
      <c r="AJ241" s="237"/>
      <c r="AK241" s="42"/>
      <c r="AL241" s="42"/>
      <c r="AM241" s="42"/>
      <c r="AN241" s="42"/>
      <c r="AO241" s="42"/>
      <c r="AP241" s="42"/>
      <c r="AQ241" s="234"/>
      <c r="AR241" s="234"/>
      <c r="AS241" s="494"/>
    </row>
    <row r="242" spans="2:45">
      <c r="B242" s="1885" t="str">
        <f>'12 л. МЕНЮ '!J244</f>
        <v>54 / 21</v>
      </c>
      <c r="C242" s="193" t="str">
        <f>'12 л. МЕНЮ '!C244</f>
        <v>Икра морковная</v>
      </c>
      <c r="D242" s="177">
        <f>'12 л. МЕНЮ '!D244</f>
        <v>60</v>
      </c>
      <c r="E242" s="1847">
        <f>'12 л. МЕНЮ '!E244</f>
        <v>0.84</v>
      </c>
      <c r="F242" s="247">
        <f>'12 л. МЕНЮ '!F244</f>
        <v>2.2799999999999998</v>
      </c>
      <c r="G242" s="253">
        <f>'12 л. МЕНЮ '!G244</f>
        <v>3.9</v>
      </c>
      <c r="H242" s="743">
        <f>'12 л. МЕНЮ '!H244</f>
        <v>39.6</v>
      </c>
      <c r="I242" s="179">
        <v>1.3125</v>
      </c>
      <c r="J242" s="179">
        <v>0.03</v>
      </c>
      <c r="K242" s="179">
        <v>0.04</v>
      </c>
      <c r="L242" s="179">
        <v>79.260000000000005</v>
      </c>
      <c r="M242" s="179">
        <v>16.350000000000001</v>
      </c>
      <c r="N242" s="179">
        <v>32.25</v>
      </c>
      <c r="O242" s="179">
        <v>21.75</v>
      </c>
      <c r="P242" s="881">
        <v>0.4</v>
      </c>
      <c r="Q242" s="2211">
        <f>'12 л. МЕНЮ '!I244</f>
        <v>0</v>
      </c>
      <c r="R242" s="544"/>
      <c r="T242" s="91"/>
      <c r="U242" s="9"/>
      <c r="V242" s="44"/>
      <c r="W242" s="44"/>
      <c r="X242" s="167"/>
      <c r="Y242" s="572"/>
      <c r="Z242" s="592"/>
      <c r="AB242" s="1"/>
      <c r="AC242" s="1"/>
      <c r="AD242" s="1"/>
      <c r="AG242" s="48"/>
      <c r="AH242" s="48"/>
      <c r="AI242" s="48"/>
      <c r="AJ242" s="238"/>
      <c r="AK242" s="48"/>
      <c r="AL242" s="48"/>
      <c r="AM242" s="48"/>
      <c r="AN242" s="48"/>
      <c r="AO242" s="48"/>
      <c r="AP242" s="48"/>
      <c r="AQ242" s="48"/>
      <c r="AR242" s="48"/>
      <c r="AS242" s="48"/>
    </row>
    <row r="243" spans="2:45">
      <c r="B243" s="2229" t="str">
        <f>'12 л. МЕНЮ '!J245</f>
        <v>ТТК/115 / 21</v>
      </c>
      <c r="C243" s="193" t="str">
        <f>'12 л. МЕНЮ '!C245</f>
        <v>Суп  картофельный с клёцками</v>
      </c>
      <c r="D243" s="177">
        <f>'12 л. МЕНЮ '!D245</f>
        <v>250</v>
      </c>
      <c r="E243" s="1847">
        <f>'12 л. МЕНЮ '!E245</f>
        <v>4.25</v>
      </c>
      <c r="F243" s="247">
        <f>'12 л. МЕНЮ '!F245</f>
        <v>4.82</v>
      </c>
      <c r="G243" s="253">
        <f>'12 л. МЕНЮ '!G245</f>
        <v>15.69</v>
      </c>
      <c r="H243" s="743">
        <f>'12 л. МЕНЮ '!H245</f>
        <v>123.14</v>
      </c>
      <c r="I243" s="247">
        <v>4.7</v>
      </c>
      <c r="J243" s="247">
        <v>0.08</v>
      </c>
      <c r="K243" s="247">
        <v>0.08</v>
      </c>
      <c r="L243" s="734">
        <v>138.76</v>
      </c>
      <c r="M243" s="179">
        <v>36.01</v>
      </c>
      <c r="N243" s="179">
        <v>65.13</v>
      </c>
      <c r="O243" s="179">
        <v>18.829999999999998</v>
      </c>
      <c r="P243" s="881">
        <v>0.76</v>
      </c>
      <c r="Q243" s="2211">
        <f>'12 л. МЕНЮ '!I245</f>
        <v>0</v>
      </c>
      <c r="R243" s="32"/>
      <c r="S243" s="132"/>
      <c r="T243" s="1838"/>
      <c r="U243" s="9"/>
      <c r="V243" s="44"/>
      <c r="W243" s="44"/>
      <c r="X243" s="167"/>
      <c r="Y243" s="1821"/>
      <c r="Z243" s="592"/>
      <c r="AB243" s="168"/>
      <c r="AC243" s="44"/>
      <c r="AD243" s="44"/>
      <c r="AE243" s="118"/>
      <c r="AG243" s="44"/>
      <c r="AH243" s="44"/>
      <c r="AI243" s="44"/>
      <c r="AJ243" s="86"/>
      <c r="AK243" s="44"/>
      <c r="AL243" s="44"/>
      <c r="AM243" s="44"/>
      <c r="AN243" s="44"/>
      <c r="AO243" s="44"/>
      <c r="AP243" s="44"/>
      <c r="AQ243" s="44"/>
      <c r="AR243" s="44"/>
      <c r="AS243" s="118"/>
    </row>
    <row r="244" spans="2:45">
      <c r="B244" s="1885" t="str">
        <f>'12 л. МЕНЮ '!J246</f>
        <v>341 / 21</v>
      </c>
      <c r="C244" s="193" t="str">
        <f>'12 л. МЕНЮ '!C246</f>
        <v>Котлеты "Пермские"</v>
      </c>
      <c r="D244" s="177">
        <f>'12 л. МЕНЮ '!D246</f>
        <v>100</v>
      </c>
      <c r="E244" s="1847">
        <f>'12 л. МЕНЮ '!E246</f>
        <v>16.826000000000001</v>
      </c>
      <c r="F244" s="247">
        <f>'12 л. МЕНЮ '!F246</f>
        <v>13.811999999999999</v>
      </c>
      <c r="G244" s="253">
        <f>'12 л. МЕНЮ '!G246</f>
        <v>12.750999999999999</v>
      </c>
      <c r="H244" s="743">
        <f>'12 л. МЕНЮ '!H246</f>
        <v>242.50299999999999</v>
      </c>
      <c r="I244" s="247">
        <v>0</v>
      </c>
      <c r="J244" s="247">
        <v>0.114</v>
      </c>
      <c r="K244" s="257">
        <v>0</v>
      </c>
      <c r="L244" s="733">
        <v>47</v>
      </c>
      <c r="M244" s="179">
        <v>50</v>
      </c>
      <c r="N244" s="179">
        <v>170</v>
      </c>
      <c r="O244" s="179">
        <v>23</v>
      </c>
      <c r="P244" s="881">
        <v>2.67</v>
      </c>
      <c r="Q244" s="2211">
        <f>'12 л. МЕНЮ '!I246</f>
        <v>0</v>
      </c>
      <c r="R244" s="30"/>
      <c r="S244" s="4"/>
      <c r="T244" s="4"/>
      <c r="U244" s="9"/>
      <c r="V244" s="44"/>
      <c r="W244" s="44"/>
      <c r="X244" s="44"/>
      <c r="Y244" s="1839"/>
      <c r="Z244" s="517"/>
      <c r="AB244" s="168"/>
      <c r="AC244" s="168"/>
      <c r="AD244" s="44"/>
      <c r="AE244" s="118"/>
      <c r="AG244" s="501"/>
      <c r="AH244" s="501"/>
      <c r="AI244" s="501"/>
      <c r="AJ244" s="508"/>
      <c r="AK244" s="501"/>
      <c r="AL244" s="501"/>
      <c r="AM244" s="501"/>
      <c r="AN244" s="501"/>
      <c r="AO244" s="502"/>
      <c r="AP244" s="502"/>
      <c r="AQ244" s="501"/>
      <c r="AR244" s="501"/>
      <c r="AS244" s="501"/>
    </row>
    <row r="245" spans="2:45">
      <c r="B245" s="1885" t="str">
        <f>'12 л. МЕНЮ '!J247</f>
        <v>127 / 17</v>
      </c>
      <c r="C245" s="193" t="str">
        <f>'12 л. МЕНЮ '!C247</f>
        <v>Картофель в молоке</v>
      </c>
      <c r="D245" s="177">
        <f>'12 л. МЕНЮ '!D247</f>
        <v>180</v>
      </c>
      <c r="E245" s="1847">
        <f>'12 л. МЕНЮ '!E247</f>
        <v>3.9239999999999999</v>
      </c>
      <c r="F245" s="247">
        <f>'12 л. МЕНЮ '!F247</f>
        <v>6.9359999999999999</v>
      </c>
      <c r="G245" s="253">
        <f>'12 л. МЕНЮ '!G247</f>
        <v>27.6</v>
      </c>
      <c r="H245" s="743">
        <f>'12 л. МЕНЮ '!H247</f>
        <v>178.34399999999999</v>
      </c>
      <c r="I245" s="247">
        <v>10.210000000000001</v>
      </c>
      <c r="J245" s="247">
        <v>0.17</v>
      </c>
      <c r="K245" s="247">
        <v>0.18</v>
      </c>
      <c r="L245" s="734">
        <v>39.6</v>
      </c>
      <c r="M245" s="179">
        <v>75.239999999999995</v>
      </c>
      <c r="N245" s="179">
        <v>96.24</v>
      </c>
      <c r="O245" s="247">
        <v>3.12</v>
      </c>
      <c r="P245" s="881">
        <v>0.4</v>
      </c>
      <c r="Q245" s="2211">
        <f>'12 л. МЕНЮ '!I247</f>
        <v>0</v>
      </c>
      <c r="S245" s="4"/>
      <c r="T245" s="4"/>
      <c r="U245" s="9"/>
      <c r="V245" s="44"/>
      <c r="W245" s="44"/>
      <c r="X245" s="44"/>
      <c r="Y245" s="1891"/>
      <c r="Z245" s="517"/>
      <c r="AB245" s="112"/>
      <c r="AC245" s="118"/>
      <c r="AD245" s="118"/>
      <c r="AE245" s="118"/>
    </row>
    <row r="246" spans="2:45">
      <c r="B246" s="1885" t="str">
        <f>'12 л. МЕНЮ '!J248</f>
        <v>501/ 21</v>
      </c>
      <c r="C246" s="193" t="str">
        <f>'12 л. МЕНЮ '!C248</f>
        <v>Сок фруктовый (яблочный)</v>
      </c>
      <c r="D246" s="177">
        <f>'12 л. МЕНЮ '!D248</f>
        <v>200</v>
      </c>
      <c r="E246" s="1847">
        <f>'12 л. МЕНЮ '!E248</f>
        <v>1</v>
      </c>
      <c r="F246" s="247">
        <f>'12 л. МЕНЮ '!F248</f>
        <v>0.2</v>
      </c>
      <c r="G246" s="253">
        <f>'12 л. МЕНЮ '!G248</f>
        <v>20.2</v>
      </c>
      <c r="H246" s="743">
        <f>'12 л. МЕНЮ '!H248</f>
        <v>86</v>
      </c>
      <c r="I246" s="247">
        <v>4</v>
      </c>
      <c r="J246" s="247">
        <v>0.02</v>
      </c>
      <c r="K246" s="247">
        <v>0.02</v>
      </c>
      <c r="L246" s="558">
        <v>0</v>
      </c>
      <c r="M246" s="252">
        <v>14</v>
      </c>
      <c r="N246" s="179">
        <v>14</v>
      </c>
      <c r="O246" s="247">
        <v>8</v>
      </c>
      <c r="P246" s="179">
        <v>0.28000000000000003</v>
      </c>
      <c r="Q246" s="2211">
        <f>'12 л. МЕНЮ '!I248</f>
        <v>0</v>
      </c>
      <c r="S246" s="61"/>
      <c r="T246" s="4"/>
      <c r="U246" s="9"/>
      <c r="V246" s="44"/>
      <c r="W246" s="44"/>
      <c r="X246" s="44"/>
      <c r="Y246" s="1891"/>
      <c r="Z246" s="517"/>
      <c r="AB246" s="118"/>
      <c r="AC246" s="118"/>
      <c r="AD246" s="118"/>
      <c r="AE246" s="118"/>
      <c r="AP246" s="43"/>
      <c r="AR246" s="43"/>
    </row>
    <row r="247" spans="2:45">
      <c r="B247" s="1885" t="str">
        <f>'12 л. МЕНЮ '!J249</f>
        <v>Пром.пр.</v>
      </c>
      <c r="C247" s="193" t="str">
        <f>'12 л. МЕНЮ '!C249</f>
        <v>Хлеб пшеничный</v>
      </c>
      <c r="D247" s="177">
        <f>'12 л. МЕНЮ '!D249</f>
        <v>60</v>
      </c>
      <c r="E247" s="1847">
        <f>'12 л. МЕНЮ '!E249</f>
        <v>2.31</v>
      </c>
      <c r="F247" s="247">
        <f>'12 л. МЕНЮ '!F249</f>
        <v>0.82</v>
      </c>
      <c r="G247" s="253">
        <f>'12 л. МЕНЮ '!G249</f>
        <v>32.520000000000003</v>
      </c>
      <c r="H247" s="743">
        <f>'12 л. МЕНЮ '!H249</f>
        <v>146.75</v>
      </c>
      <c r="I247" s="179">
        <v>0</v>
      </c>
      <c r="J247" s="854">
        <v>7.1999999999999995E-2</v>
      </c>
      <c r="K247" s="605">
        <v>2.4E-2</v>
      </c>
      <c r="L247" s="733">
        <v>0</v>
      </c>
      <c r="M247" s="252">
        <v>12</v>
      </c>
      <c r="N247" s="179">
        <v>39</v>
      </c>
      <c r="O247" s="179">
        <v>8.4</v>
      </c>
      <c r="P247" s="179">
        <v>6.6000000000000003E-2</v>
      </c>
      <c r="Q247" s="2211">
        <f>'12 л. МЕНЮ '!I249</f>
        <v>0</v>
      </c>
      <c r="R247" s="62"/>
      <c r="S247" s="4"/>
      <c r="T247" s="4"/>
      <c r="U247" s="9"/>
      <c r="V247" s="44"/>
      <c r="W247" s="117"/>
      <c r="X247" s="44"/>
      <c r="Y247" s="1891"/>
      <c r="Z247" s="229"/>
      <c r="AB247" s="117"/>
      <c r="AC247" s="117"/>
      <c r="AD247" s="117"/>
      <c r="AE247" s="118"/>
      <c r="AJ247" s="510"/>
      <c r="AR247" s="43"/>
    </row>
    <row r="248" spans="2:45">
      <c r="B248" s="1885" t="str">
        <f>'12 л. МЕНЮ '!J250</f>
        <v>Пром.пр.</v>
      </c>
      <c r="C248" s="193" t="str">
        <f>'12 л. МЕНЮ '!C250</f>
        <v>Хлеб ржаной</v>
      </c>
      <c r="D248" s="177">
        <f>'12 л. МЕНЮ '!D250</f>
        <v>40</v>
      </c>
      <c r="E248" s="1847">
        <f>'12 л. МЕНЮ '!E250</f>
        <v>2.2599999999999998</v>
      </c>
      <c r="F248" s="247">
        <f>'12 л. МЕНЮ '!F250</f>
        <v>0.6</v>
      </c>
      <c r="G248" s="253">
        <f>'12 л. МЕНЮ '!G250</f>
        <v>16.739999999999998</v>
      </c>
      <c r="H248" s="743">
        <f>'12 л. МЕНЮ '!H250</f>
        <v>81.426000000000002</v>
      </c>
      <c r="I248" s="179">
        <v>0</v>
      </c>
      <c r="J248" s="179">
        <v>0.107</v>
      </c>
      <c r="K248" s="179">
        <v>0.107</v>
      </c>
      <c r="L248" s="558">
        <v>0</v>
      </c>
      <c r="M248" s="252">
        <v>13.2</v>
      </c>
      <c r="N248" s="179">
        <v>93.6</v>
      </c>
      <c r="O248" s="179">
        <v>2.64</v>
      </c>
      <c r="P248" s="179">
        <v>1.7999999999999999E-2</v>
      </c>
      <c r="Q248" s="2211">
        <f>'12 л. МЕНЮ '!I250</f>
        <v>0</v>
      </c>
      <c r="R248" s="30"/>
      <c r="S248" s="4"/>
      <c r="T248" s="282"/>
      <c r="U248" s="619"/>
      <c r="V248" s="498"/>
      <c r="W248" s="575"/>
      <c r="X248" s="931"/>
      <c r="Y248" s="931"/>
      <c r="Z248" s="158"/>
      <c r="AA248" s="22"/>
      <c r="AB248" s="572"/>
      <c r="AC248" s="118"/>
      <c r="AD248" s="118"/>
      <c r="AE248" s="118"/>
      <c r="AF248" s="118"/>
      <c r="AG248" s="118"/>
      <c r="AH248" s="118"/>
      <c r="AI248" s="118"/>
      <c r="AJ248" s="118"/>
      <c r="AK248" s="229"/>
    </row>
    <row r="249" spans="2:45" ht="16.5" thickBot="1">
      <c r="B249" s="2213" t="str">
        <f>'12 л. МЕНЮ '!J251</f>
        <v xml:space="preserve">338 / 17 </v>
      </c>
      <c r="C249" s="143" t="str">
        <f>'12 л. МЕНЮ '!C251</f>
        <v>Плоды свежие ( яблоко)</v>
      </c>
      <c r="D249" s="275">
        <f>'12 л. МЕНЮ '!D251</f>
        <v>120</v>
      </c>
      <c r="E249" s="1847">
        <f>'12 л. МЕНЮ '!E251</f>
        <v>0.48</v>
      </c>
      <c r="F249" s="247">
        <f>'12 л. МЕНЮ '!F251</f>
        <v>0.48</v>
      </c>
      <c r="G249" s="253">
        <f>'12 л. МЕНЮ '!G251</f>
        <v>11.76</v>
      </c>
      <c r="H249" s="743">
        <f>'12 л. МЕНЮ '!H251</f>
        <v>53.28</v>
      </c>
      <c r="I249" s="256">
        <v>12</v>
      </c>
      <c r="J249" s="877">
        <v>3.5999999999999997E-2</v>
      </c>
      <c r="K249" s="878">
        <v>2.4E-2</v>
      </c>
      <c r="L249" s="816">
        <v>0</v>
      </c>
      <c r="M249" s="1790">
        <v>19.2</v>
      </c>
      <c r="N249" s="245">
        <v>13.2</v>
      </c>
      <c r="O249" s="2095">
        <v>10.8</v>
      </c>
      <c r="P249" s="245">
        <v>2.64</v>
      </c>
      <c r="Q249" s="2211">
        <f>'12 л. МЕНЮ '!I251</f>
        <v>0</v>
      </c>
      <c r="R249" s="62"/>
      <c r="S249" s="8"/>
      <c r="T249" s="285"/>
      <c r="U249" s="1849"/>
      <c r="V249" s="684"/>
      <c r="W249" s="684"/>
      <c r="X249" s="684"/>
      <c r="Y249" s="684"/>
      <c r="Z249" s="1502"/>
      <c r="AA249" s="1"/>
      <c r="AB249" s="44"/>
      <c r="AC249" s="44"/>
      <c r="AD249" s="44"/>
      <c r="AE249" s="118"/>
      <c r="AG249" s="39"/>
      <c r="AH249" s="4"/>
      <c r="AI249" s="40"/>
    </row>
    <row r="250" spans="2:45" ht="15.75">
      <c r="B250" s="2230" t="s">
        <v>193</v>
      </c>
      <c r="C250" s="2231"/>
      <c r="D250" s="2232">
        <f>'12 л. МЕНЮ '!D252</f>
        <v>1010</v>
      </c>
      <c r="E250" s="110">
        <f t="shared" ref="E250:P250" si="57">SUM(E242:E249)</f>
        <v>31.889999999999997</v>
      </c>
      <c r="F250" s="756">
        <f t="shared" si="57"/>
        <v>29.948</v>
      </c>
      <c r="G250" s="756">
        <f t="shared" si="57"/>
        <v>141.161</v>
      </c>
      <c r="H250" s="180">
        <f t="shared" si="57"/>
        <v>951.04300000000001</v>
      </c>
      <c r="I250" s="180">
        <f t="shared" si="57"/>
        <v>32.222499999999997</v>
      </c>
      <c r="J250" s="180">
        <f t="shared" si="57"/>
        <v>0.62900000000000011</v>
      </c>
      <c r="K250" s="180">
        <f t="shared" si="57"/>
        <v>0.47500000000000003</v>
      </c>
      <c r="L250" s="180">
        <f t="shared" si="57"/>
        <v>304.62</v>
      </c>
      <c r="M250" s="740">
        <f t="shared" si="57"/>
        <v>235.99999999999997</v>
      </c>
      <c r="N250" s="740">
        <f t="shared" si="57"/>
        <v>523.42000000000007</v>
      </c>
      <c r="O250" s="180">
        <f t="shared" si="57"/>
        <v>96.54</v>
      </c>
      <c r="P250" s="585">
        <f t="shared" si="57"/>
        <v>7.234</v>
      </c>
      <c r="Q250" s="2208"/>
      <c r="R250" s="62"/>
      <c r="S250" s="4"/>
      <c r="T250" s="158"/>
      <c r="U250" s="44"/>
      <c r="V250" s="167"/>
      <c r="W250" s="167"/>
      <c r="X250" s="167"/>
      <c r="Y250" s="167"/>
      <c r="Z250" s="1"/>
      <c r="AA250" s="1"/>
      <c r="AB250" s="161"/>
      <c r="AC250" s="46"/>
      <c r="AD250" s="46"/>
      <c r="AE250" s="47"/>
      <c r="AG250" s="39"/>
      <c r="AI250" s="40"/>
    </row>
    <row r="251" spans="2:45">
      <c r="B251" s="131"/>
      <c r="C251" s="1895" t="s">
        <v>11</v>
      </c>
      <c r="D251" s="1499">
        <v>0.35</v>
      </c>
      <c r="E251" s="912">
        <f t="shared" ref="E251:P251" si="58">(E399/100)*35</f>
        <v>31.5</v>
      </c>
      <c r="F251" s="822">
        <f t="shared" si="58"/>
        <v>32.200000000000003</v>
      </c>
      <c r="G251" s="822">
        <f t="shared" si="58"/>
        <v>134.05000000000001</v>
      </c>
      <c r="H251" s="822">
        <f t="shared" si="58"/>
        <v>952</v>
      </c>
      <c r="I251" s="822">
        <f t="shared" si="58"/>
        <v>24.5</v>
      </c>
      <c r="J251" s="822">
        <f t="shared" si="58"/>
        <v>0.48999999999999994</v>
      </c>
      <c r="K251" s="822">
        <f t="shared" si="58"/>
        <v>0.56000000000000005</v>
      </c>
      <c r="L251" s="1516">
        <f t="shared" si="58"/>
        <v>315</v>
      </c>
      <c r="M251" s="2255">
        <f t="shared" si="58"/>
        <v>420</v>
      </c>
      <c r="N251" s="2255">
        <f t="shared" si="58"/>
        <v>420</v>
      </c>
      <c r="O251" s="2255">
        <f t="shared" si="58"/>
        <v>105</v>
      </c>
      <c r="P251" s="1904">
        <f t="shared" si="58"/>
        <v>6.3</v>
      </c>
      <c r="Q251" s="880"/>
      <c r="R251" s="32"/>
      <c r="S251" s="282"/>
      <c r="V251" s="1"/>
      <c r="W251" s="1"/>
      <c r="X251" s="1"/>
      <c r="Y251" s="1"/>
      <c r="Z251" s="1"/>
      <c r="AA251" s="1"/>
      <c r="AB251" s="283"/>
      <c r="AC251" s="283"/>
      <c r="AD251" s="284"/>
      <c r="AE251" s="284"/>
      <c r="AH251" s="132"/>
    </row>
    <row r="252" spans="2:45" ht="15.75" thickBot="1">
      <c r="B252" s="175"/>
      <c r="C252" s="803" t="s">
        <v>438</v>
      </c>
      <c r="D252" s="847"/>
      <c r="E252" s="825">
        <f t="shared" ref="E252:P252" si="59">(E250*100/E399)-35</f>
        <v>0.43333333333333002</v>
      </c>
      <c r="F252" s="826">
        <f t="shared" si="59"/>
        <v>-2.4478260869565176</v>
      </c>
      <c r="G252" s="826">
        <f t="shared" si="59"/>
        <v>1.856657963446473</v>
      </c>
      <c r="H252" s="826">
        <f t="shared" si="59"/>
        <v>-3.5183823529408187E-2</v>
      </c>
      <c r="I252" s="826">
        <f t="shared" si="59"/>
        <v>11.032142857142851</v>
      </c>
      <c r="J252" s="826">
        <f t="shared" si="59"/>
        <v>9.9285714285714377</v>
      </c>
      <c r="K252" s="826">
        <f t="shared" si="59"/>
        <v>-5.3125</v>
      </c>
      <c r="L252" s="826">
        <f t="shared" si="59"/>
        <v>-1.153333333333336</v>
      </c>
      <c r="M252" s="826">
        <f t="shared" si="59"/>
        <v>-15.333333333333336</v>
      </c>
      <c r="N252" s="826">
        <f t="shared" si="59"/>
        <v>8.6183333333333394</v>
      </c>
      <c r="O252" s="826">
        <f t="shared" si="59"/>
        <v>-2.8200000000000003</v>
      </c>
      <c r="P252" s="838">
        <f t="shared" si="59"/>
        <v>5.18888888888889</v>
      </c>
      <c r="Q252" s="72"/>
      <c r="R252" s="32"/>
      <c r="S252" s="285"/>
      <c r="V252" s="44"/>
      <c r="W252" s="44"/>
      <c r="X252" s="44"/>
      <c r="Y252" s="1821"/>
      <c r="Z252" s="3"/>
      <c r="AA252" s="516"/>
      <c r="AB252" s="281"/>
      <c r="AC252" s="286"/>
      <c r="AD252" s="286"/>
      <c r="AE252" s="287"/>
      <c r="AG252" s="289"/>
      <c r="AH252" s="4"/>
      <c r="AI252" s="9"/>
    </row>
    <row r="253" spans="2:45" ht="18.75" customHeight="1">
      <c r="B253" s="713"/>
      <c r="C253" s="542" t="s">
        <v>234</v>
      </c>
      <c r="D253" s="53"/>
      <c r="E253" s="1483"/>
      <c r="F253" s="750"/>
      <c r="G253" s="750"/>
      <c r="H253" s="750"/>
      <c r="I253" s="750"/>
      <c r="J253" s="750"/>
      <c r="K253" s="750"/>
      <c r="L253" s="750"/>
      <c r="M253" s="750"/>
      <c r="N253" s="750"/>
      <c r="O253" s="750"/>
      <c r="P253" s="701"/>
      <c r="Q253" s="874"/>
      <c r="R253" s="32"/>
      <c r="AH253" s="91"/>
      <c r="AI253" s="3"/>
    </row>
    <row r="254" spans="2:45">
      <c r="B254" s="884" t="str">
        <f>'12 л. МЕНЮ '!J256</f>
        <v>54-3гн/22</v>
      </c>
      <c r="C254" s="178" t="str">
        <f>'12 л. МЕНЮ '!C256</f>
        <v>Чай с лимоном и сахаром</v>
      </c>
      <c r="D254" s="177">
        <f>'12 л. МЕНЮ '!D256</f>
        <v>200</v>
      </c>
      <c r="E254" s="163">
        <f>'12 л. МЕНЮ '!E256</f>
        <v>0.4</v>
      </c>
      <c r="F254" s="247">
        <f>'12 л. МЕНЮ '!F256</f>
        <v>0</v>
      </c>
      <c r="G254" s="247">
        <f>'12 л. МЕНЮ '!G256</f>
        <v>6.75</v>
      </c>
      <c r="H254" s="733">
        <f>'12 л. МЕНЮ '!H256</f>
        <v>28.6</v>
      </c>
      <c r="I254" s="247">
        <v>1.18</v>
      </c>
      <c r="J254" s="247">
        <v>0</v>
      </c>
      <c r="K254" s="247">
        <v>0.02</v>
      </c>
      <c r="L254" s="733">
        <v>0.53</v>
      </c>
      <c r="M254" s="179">
        <v>9.1999999999999993</v>
      </c>
      <c r="N254" s="179">
        <v>12.1</v>
      </c>
      <c r="O254" s="179">
        <v>6.4</v>
      </c>
      <c r="P254" s="862">
        <v>1.1000000000000001</v>
      </c>
      <c r="Q254" s="433">
        <f>'12 л. МЕНЮ '!I256</f>
        <v>0</v>
      </c>
      <c r="S254" s="4"/>
      <c r="V254" s="44"/>
      <c r="W254" s="44"/>
      <c r="X254" s="44"/>
      <c r="Y254" s="572"/>
      <c r="Z254" s="517"/>
      <c r="AA254" s="516"/>
      <c r="AB254" s="1"/>
      <c r="AC254" s="1"/>
      <c r="AD254" s="1"/>
      <c r="AG254" s="62"/>
      <c r="AH254" s="91"/>
      <c r="AI254" s="115"/>
    </row>
    <row r="255" spans="2:45">
      <c r="B255" s="884" t="str">
        <f>'12 л. МЕНЮ '!J257</f>
        <v>301 /21</v>
      </c>
      <c r="C255" s="178" t="str">
        <f>'12 л. МЕНЮ '!C257</f>
        <v>Рыба запечённая с яйцом</v>
      </c>
      <c r="D255" s="177">
        <f>'12 л. МЕНЮ '!D257</f>
        <v>115</v>
      </c>
      <c r="E255" s="163">
        <f>'12 л. МЕНЮ '!E257</f>
        <v>0.80500000000000005</v>
      </c>
      <c r="F255" s="247">
        <f>'12 л. МЕНЮ '!F257</f>
        <v>3.335</v>
      </c>
      <c r="G255" s="247">
        <f>'12 л. МЕНЮ '!G257</f>
        <v>9.7750000000000004</v>
      </c>
      <c r="H255" s="733">
        <f>'12 л. МЕНЮ '!H257</f>
        <v>117.3</v>
      </c>
      <c r="I255" s="247">
        <v>1.04</v>
      </c>
      <c r="J255" s="247">
        <v>0.08</v>
      </c>
      <c r="K255" s="257">
        <v>0.13</v>
      </c>
      <c r="L255" s="558">
        <v>37.840000000000003</v>
      </c>
      <c r="M255" s="179">
        <v>37.72</v>
      </c>
      <c r="N255" s="179">
        <v>159.51</v>
      </c>
      <c r="O255" s="179">
        <v>22.2</v>
      </c>
      <c r="P255" s="862">
        <v>1</v>
      </c>
      <c r="Q255" s="433">
        <f>'12 л. МЕНЮ '!I257</f>
        <v>0</v>
      </c>
      <c r="R255" s="155"/>
      <c r="S255" s="112"/>
      <c r="V255" s="44"/>
      <c r="W255" s="44"/>
      <c r="X255" s="44"/>
      <c r="Y255" s="1891"/>
      <c r="Z255" s="517"/>
      <c r="AA255" s="516"/>
      <c r="AE255" s="32"/>
      <c r="AG255" s="45"/>
      <c r="AH255" s="4"/>
      <c r="AI255" s="9"/>
    </row>
    <row r="256" spans="2:45" ht="14.25" customHeight="1">
      <c r="B256" s="884" t="str">
        <f>'12 л. МЕНЮ '!J258</f>
        <v>Пром.пр.</v>
      </c>
      <c r="C256" s="178" t="str">
        <f>'12 л. МЕНЮ '!C258</f>
        <v>Кондитерские изделия ( Печенье )</v>
      </c>
      <c r="D256" s="177">
        <f>'12 л. МЕНЮ '!D258</f>
        <v>20</v>
      </c>
      <c r="E256" s="163">
        <f>'12 л. МЕНЮ '!E258</f>
        <v>1.1399999999999999</v>
      </c>
      <c r="F256" s="247">
        <f>'12 л. МЕНЮ '!F258</f>
        <v>3.2890000000000001</v>
      </c>
      <c r="G256" s="247">
        <f>'12 л. МЕНЮ '!G258</f>
        <v>8.5449999999999999</v>
      </c>
      <c r="H256" s="733">
        <f>'12 л. МЕНЮ '!H258</f>
        <v>70.027000000000001</v>
      </c>
      <c r="I256" s="1579">
        <v>0</v>
      </c>
      <c r="J256" s="605">
        <v>1.4999999999999999E-2</v>
      </c>
      <c r="K256" s="605">
        <v>0.01</v>
      </c>
      <c r="L256" s="733">
        <v>1.5</v>
      </c>
      <c r="M256" s="1579">
        <v>4.3499999999999996</v>
      </c>
      <c r="N256" s="1579">
        <v>0</v>
      </c>
      <c r="O256" s="1579">
        <v>0.3</v>
      </c>
      <c r="P256" s="605">
        <v>3.15E-2</v>
      </c>
      <c r="Q256" s="433">
        <f>'12 л. МЕНЮ '!I258</f>
        <v>0</v>
      </c>
      <c r="S256" s="4"/>
      <c r="V256" s="498"/>
      <c r="W256" s="575"/>
      <c r="X256" s="576"/>
      <c r="Y256" s="931"/>
      <c r="Z256" s="158"/>
      <c r="AA256" s="22"/>
      <c r="AB256" s="13"/>
      <c r="AC256" s="13"/>
      <c r="AD256" s="13"/>
      <c r="AE256" s="13"/>
      <c r="AG256" s="32"/>
      <c r="AH256" s="4"/>
      <c r="AI256" s="9"/>
    </row>
    <row r="257" spans="2:35" ht="13.5" customHeight="1" thickBot="1">
      <c r="B257" s="887" t="str">
        <f>'12 л. МЕНЮ '!J259</f>
        <v>Пром.пр.</v>
      </c>
      <c r="C257" s="143" t="str">
        <f>'12 л. МЕНЮ '!C259</f>
        <v>Хлеб ржаной</v>
      </c>
      <c r="D257" s="275">
        <f>'12 л. МЕНЮ '!D259</f>
        <v>30</v>
      </c>
      <c r="E257" s="163">
        <f>'12 л. МЕНЮ '!E259</f>
        <v>1.6950000000000001</v>
      </c>
      <c r="F257" s="247">
        <f>'12 л. МЕНЮ '!F259</f>
        <v>0.45</v>
      </c>
      <c r="G257" s="247">
        <f>'12 л. МЕНЮ '!G259</f>
        <v>12.56</v>
      </c>
      <c r="H257" s="733">
        <f>'12 л. МЕНЮ '!H259</f>
        <v>61.07</v>
      </c>
      <c r="I257" s="255">
        <v>0</v>
      </c>
      <c r="J257" s="255">
        <v>0.08</v>
      </c>
      <c r="K257" s="255">
        <v>0.08</v>
      </c>
      <c r="L257" s="816">
        <v>0</v>
      </c>
      <c r="M257" s="2137">
        <v>9.9</v>
      </c>
      <c r="N257" s="839">
        <v>70</v>
      </c>
      <c r="O257" s="255">
        <v>2</v>
      </c>
      <c r="P257" s="1858">
        <v>0.01</v>
      </c>
      <c r="Q257" s="432">
        <f>'12 л. МЕНЮ '!I259</f>
        <v>0</v>
      </c>
      <c r="S257" s="132"/>
      <c r="T257" s="285"/>
      <c r="U257" s="1849"/>
      <c r="V257" s="684"/>
      <c r="W257" s="684"/>
      <c r="X257" s="684"/>
      <c r="Y257" s="684"/>
      <c r="Z257" s="681"/>
      <c r="AA257" s="1"/>
      <c r="AB257" s="22"/>
      <c r="AC257" s="22"/>
      <c r="AD257" s="22"/>
      <c r="AE257" s="22"/>
      <c r="AG257" s="32"/>
      <c r="AH257" s="4"/>
      <c r="AI257" s="9"/>
    </row>
    <row r="258" spans="2:35">
      <c r="B258" s="370" t="s">
        <v>243</v>
      </c>
      <c r="C258" s="759"/>
      <c r="D258" s="2232">
        <f>'12 л. МЕНЮ '!D260</f>
        <v>365</v>
      </c>
      <c r="E258" s="110">
        <f>SUM(E254:E257)</f>
        <v>4.04</v>
      </c>
      <c r="F258" s="756">
        <f t="shared" ref="F258:P258" si="60">SUM(F254:F257)</f>
        <v>7.0740000000000007</v>
      </c>
      <c r="G258" s="1897">
        <f t="shared" si="60"/>
        <v>37.630000000000003</v>
      </c>
      <c r="H258" s="1900">
        <f t="shared" si="60"/>
        <v>276.99700000000001</v>
      </c>
      <c r="I258" s="756">
        <f t="shared" si="60"/>
        <v>2.2199999999999998</v>
      </c>
      <c r="J258" s="180">
        <f t="shared" si="60"/>
        <v>0.17499999999999999</v>
      </c>
      <c r="K258" s="756">
        <f t="shared" si="60"/>
        <v>0.24</v>
      </c>
      <c r="L258" s="756">
        <f t="shared" si="60"/>
        <v>39.870000000000005</v>
      </c>
      <c r="M258" s="180">
        <f t="shared" si="60"/>
        <v>61.17</v>
      </c>
      <c r="N258" s="740">
        <f t="shared" si="60"/>
        <v>241.60999999999999</v>
      </c>
      <c r="O258" s="180">
        <f t="shared" si="60"/>
        <v>30.900000000000002</v>
      </c>
      <c r="P258" s="585">
        <f t="shared" si="60"/>
        <v>2.1414999999999997</v>
      </c>
      <c r="R258" s="62"/>
      <c r="S258" s="4"/>
      <c r="X258" s="167"/>
      <c r="Y258" s="167"/>
      <c r="Z258" s="1"/>
      <c r="AA258" s="1"/>
      <c r="AB258" s="1"/>
      <c r="AC258" s="1"/>
      <c r="AD258" s="1"/>
      <c r="AH258" s="40"/>
    </row>
    <row r="259" spans="2:35">
      <c r="B259" s="807"/>
      <c r="C259" s="808" t="s">
        <v>11</v>
      </c>
      <c r="D259" s="1499">
        <v>0.1</v>
      </c>
      <c r="E259" s="912">
        <f t="shared" ref="E259:P259" si="61">(E399/100)*10</f>
        <v>9</v>
      </c>
      <c r="F259" s="822">
        <f t="shared" si="61"/>
        <v>9.2000000000000011</v>
      </c>
      <c r="G259" s="822">
        <f t="shared" si="61"/>
        <v>38.299999999999997</v>
      </c>
      <c r="H259" s="822">
        <f t="shared" si="61"/>
        <v>272</v>
      </c>
      <c r="I259" s="822">
        <f t="shared" si="61"/>
        <v>7</v>
      </c>
      <c r="J259" s="822">
        <f t="shared" si="61"/>
        <v>0.13999999999999999</v>
      </c>
      <c r="K259" s="822">
        <f t="shared" si="61"/>
        <v>0.16</v>
      </c>
      <c r="L259" s="822">
        <f t="shared" si="61"/>
        <v>90</v>
      </c>
      <c r="M259" s="2255">
        <f t="shared" si="61"/>
        <v>120</v>
      </c>
      <c r="N259" s="2255">
        <f t="shared" si="61"/>
        <v>120</v>
      </c>
      <c r="O259" s="1516">
        <f t="shared" si="61"/>
        <v>30</v>
      </c>
      <c r="P259" s="1904">
        <f t="shared" si="61"/>
        <v>1.7999999999999998</v>
      </c>
      <c r="Q259" s="229"/>
      <c r="R259" s="220"/>
      <c r="S259" s="4"/>
      <c r="T259" s="44"/>
      <c r="U259" s="44"/>
      <c r="V259" s="44"/>
      <c r="W259" s="86"/>
      <c r="X259" s="517"/>
      <c r="Y259" s="516"/>
      <c r="Z259" s="1"/>
      <c r="AA259" s="44"/>
      <c r="AB259" s="168"/>
      <c r="AC259" s="44"/>
      <c r="AD259" s="44"/>
      <c r="AE259" s="118"/>
      <c r="AG259" s="62"/>
      <c r="AH259" s="132"/>
    </row>
    <row r="260" spans="2:35" ht="15.75" thickBot="1">
      <c r="B260" s="175"/>
      <c r="C260" s="803" t="s">
        <v>438</v>
      </c>
      <c r="D260" s="847"/>
      <c r="E260" s="825">
        <f t="shared" ref="E260:P260" si="62">(E258*100/E399)-10</f>
        <v>-5.5111111111111111</v>
      </c>
      <c r="F260" s="826">
        <f t="shared" si="62"/>
        <v>-2.3108695652173905</v>
      </c>
      <c r="G260" s="826">
        <f t="shared" si="62"/>
        <v>-0.17493472584856207</v>
      </c>
      <c r="H260" s="826">
        <f t="shared" si="62"/>
        <v>0.18371323529411754</v>
      </c>
      <c r="I260" s="826">
        <f t="shared" si="62"/>
        <v>-6.8285714285714292</v>
      </c>
      <c r="J260" s="826">
        <f t="shared" si="62"/>
        <v>2.5</v>
      </c>
      <c r="K260" s="826">
        <f t="shared" si="62"/>
        <v>5</v>
      </c>
      <c r="L260" s="826">
        <f t="shared" si="62"/>
        <v>-5.5699999999999994</v>
      </c>
      <c r="M260" s="826">
        <f t="shared" si="62"/>
        <v>-4.9024999999999999</v>
      </c>
      <c r="N260" s="826">
        <f t="shared" si="62"/>
        <v>10.134166666666665</v>
      </c>
      <c r="O260" s="826">
        <f t="shared" si="62"/>
        <v>0.30000000000000071</v>
      </c>
      <c r="P260" s="838">
        <f t="shared" si="62"/>
        <v>1.8972222222222204</v>
      </c>
      <c r="Q260" s="229"/>
      <c r="R260" s="32"/>
      <c r="S260" s="4"/>
      <c r="U260" s="44"/>
      <c r="V260" s="44"/>
      <c r="W260" s="86"/>
      <c r="X260" s="517"/>
      <c r="Y260" s="516"/>
      <c r="Z260" s="1"/>
      <c r="AA260" s="118"/>
      <c r="AB260" s="118"/>
      <c r="AC260" s="118"/>
      <c r="AD260" s="118"/>
      <c r="AE260" s="118"/>
      <c r="AG260" s="32"/>
      <c r="AH260" s="4"/>
      <c r="AI260" s="8"/>
    </row>
    <row r="261" spans="2:35" ht="15.75" thickBot="1">
      <c r="Q261" s="229"/>
      <c r="AD261" s="44"/>
      <c r="AE261" s="118"/>
      <c r="AG261" s="32"/>
      <c r="AH261" s="4"/>
      <c r="AI261" s="4"/>
    </row>
    <row r="262" spans="2:35">
      <c r="B262" s="674"/>
      <c r="C262" s="34" t="s">
        <v>286</v>
      </c>
      <c r="D262" s="35"/>
      <c r="E262" s="110">
        <f t="shared" ref="E262:P262" si="63">E238+E250</f>
        <v>47.533999999999999</v>
      </c>
      <c r="F262" s="180">
        <f t="shared" si="63"/>
        <v>52.307000000000002</v>
      </c>
      <c r="G262" s="180">
        <f t="shared" si="63"/>
        <v>238.05599999999998</v>
      </c>
      <c r="H262" s="180">
        <f t="shared" si="63"/>
        <v>1631.1669999999999</v>
      </c>
      <c r="I262" s="180">
        <f t="shared" si="63"/>
        <v>47.962499999999999</v>
      </c>
      <c r="J262" s="180">
        <f t="shared" si="63"/>
        <v>0.88600000000000012</v>
      </c>
      <c r="K262" s="180">
        <f t="shared" si="63"/>
        <v>0.6382000000000001</v>
      </c>
      <c r="L262" s="740">
        <f t="shared" si="63"/>
        <v>606.38</v>
      </c>
      <c r="M262" s="740">
        <f t="shared" si="63"/>
        <v>330.90999999999997</v>
      </c>
      <c r="N262" s="1874">
        <f t="shared" si="63"/>
        <v>701.54000000000008</v>
      </c>
      <c r="O262" s="740">
        <f t="shared" si="63"/>
        <v>142.39000000000001</v>
      </c>
      <c r="P262" s="676">
        <f t="shared" si="63"/>
        <v>9.4390000000000001</v>
      </c>
      <c r="Q262" s="229"/>
      <c r="S262" s="40"/>
      <c r="X262" s="158"/>
      <c r="Y262" s="132"/>
      <c r="Z262" s="1"/>
      <c r="AA262" s="44"/>
      <c r="AB262" s="44"/>
      <c r="AC262" s="44"/>
      <c r="AD262" s="44"/>
      <c r="AE262" s="118"/>
      <c r="AG262" s="32"/>
      <c r="AH262" s="4"/>
      <c r="AI262" s="9"/>
    </row>
    <row r="263" spans="2:35">
      <c r="B263" s="327"/>
      <c r="C263" s="709" t="s">
        <v>11</v>
      </c>
      <c r="D263" s="1499">
        <v>0.6</v>
      </c>
      <c r="E263" s="912">
        <f t="shared" ref="E263:P263" si="64">(E399/100)*60</f>
        <v>54</v>
      </c>
      <c r="F263" s="822">
        <f t="shared" si="64"/>
        <v>55.2</v>
      </c>
      <c r="G263" s="822">
        <f t="shared" si="64"/>
        <v>229.8</v>
      </c>
      <c r="H263" s="822">
        <f t="shared" si="64"/>
        <v>1632</v>
      </c>
      <c r="I263" s="822">
        <f t="shared" si="64"/>
        <v>42</v>
      </c>
      <c r="J263" s="822">
        <f t="shared" si="64"/>
        <v>0.83999999999999986</v>
      </c>
      <c r="K263" s="822">
        <f t="shared" si="64"/>
        <v>0.96</v>
      </c>
      <c r="L263" s="1516">
        <f t="shared" si="64"/>
        <v>540</v>
      </c>
      <c r="M263" s="2255">
        <f t="shared" si="64"/>
        <v>720</v>
      </c>
      <c r="N263" s="2255">
        <f t="shared" si="64"/>
        <v>720</v>
      </c>
      <c r="O263" s="2255">
        <f t="shared" si="64"/>
        <v>180</v>
      </c>
      <c r="P263" s="1904">
        <f t="shared" si="64"/>
        <v>10.799999999999999</v>
      </c>
      <c r="Q263" s="229"/>
      <c r="S263" s="40"/>
      <c r="U263" s="287"/>
      <c r="V263" s="287"/>
      <c r="W263" s="287"/>
      <c r="X263" s="158"/>
      <c r="Y263" s="1"/>
      <c r="Z263" s="1"/>
      <c r="AA263" s="44"/>
      <c r="AB263" s="44"/>
      <c r="AC263" s="44"/>
      <c r="AD263" s="44"/>
      <c r="AE263" s="118"/>
      <c r="AG263" s="30"/>
      <c r="AH263" s="4"/>
      <c r="AI263" s="9"/>
    </row>
    <row r="264" spans="2:35" ht="15.75" thickBot="1">
      <c r="B264" s="175"/>
      <c r="C264" s="803" t="s">
        <v>438</v>
      </c>
      <c r="D264" s="847"/>
      <c r="E264" s="825">
        <f t="shared" ref="E264:P264" si="65">(E262*100/E399)-60</f>
        <v>-7.184444444444452</v>
      </c>
      <c r="F264" s="826">
        <f t="shared" si="65"/>
        <v>-3.1445652173913032</v>
      </c>
      <c r="G264" s="826">
        <f t="shared" si="65"/>
        <v>2.1556135770234945</v>
      </c>
      <c r="H264" s="826">
        <f t="shared" si="65"/>
        <v>-3.0625000000007674E-2</v>
      </c>
      <c r="I264" s="826">
        <f t="shared" si="65"/>
        <v>8.5178571428571388</v>
      </c>
      <c r="J264" s="826">
        <f t="shared" si="65"/>
        <v>3.2857142857142989</v>
      </c>
      <c r="K264" s="826">
        <f t="shared" si="65"/>
        <v>-20.112499999999997</v>
      </c>
      <c r="L264" s="826">
        <f t="shared" si="65"/>
        <v>7.3755555555555503</v>
      </c>
      <c r="M264" s="826">
        <f t="shared" si="65"/>
        <v>-32.424166666666665</v>
      </c>
      <c r="N264" s="826">
        <f t="shared" si="65"/>
        <v>-1.5383333333333198</v>
      </c>
      <c r="O264" s="826">
        <f t="shared" si="65"/>
        <v>-12.536666666666662</v>
      </c>
      <c r="P264" s="838">
        <f t="shared" si="65"/>
        <v>-7.56111111111111</v>
      </c>
      <c r="Q264" s="229"/>
      <c r="S264" s="1"/>
      <c r="T264" s="1"/>
      <c r="U264" s="1"/>
      <c r="V264" s="1"/>
      <c r="W264" s="1"/>
      <c r="X264" s="1"/>
      <c r="Y264" s="1"/>
      <c r="Z264" s="1"/>
      <c r="AA264" s="46"/>
      <c r="AB264" s="161"/>
      <c r="AC264" s="152"/>
      <c r="AD264" s="46"/>
      <c r="AE264" s="65"/>
      <c r="AG264" s="32"/>
      <c r="AH264" s="4"/>
      <c r="AI264" s="9"/>
    </row>
    <row r="265" spans="2:35" ht="15.75" thickBot="1">
      <c r="Q265" s="229"/>
      <c r="AA265" s="1"/>
      <c r="AB265" s="1"/>
      <c r="AC265" s="1"/>
      <c r="AD265" s="1"/>
      <c r="AG265" s="32"/>
      <c r="AH265" s="4"/>
      <c r="AI265" s="9"/>
    </row>
    <row r="266" spans="2:35">
      <c r="B266" s="674"/>
      <c r="C266" s="34" t="s">
        <v>285</v>
      </c>
      <c r="D266" s="35"/>
      <c r="E266" s="110">
        <f t="shared" ref="E266:P266" si="66">E250+E258</f>
        <v>35.93</v>
      </c>
      <c r="F266" s="180">
        <f t="shared" si="66"/>
        <v>37.021999999999998</v>
      </c>
      <c r="G266" s="180">
        <f t="shared" si="66"/>
        <v>178.791</v>
      </c>
      <c r="H266" s="180">
        <f t="shared" si="66"/>
        <v>1228.04</v>
      </c>
      <c r="I266" s="180">
        <f t="shared" si="66"/>
        <v>34.442499999999995</v>
      </c>
      <c r="J266" s="180">
        <f t="shared" si="66"/>
        <v>0.80400000000000005</v>
      </c>
      <c r="K266" s="180">
        <f t="shared" si="66"/>
        <v>0.71500000000000008</v>
      </c>
      <c r="L266" s="740">
        <f t="shared" si="66"/>
        <v>344.49</v>
      </c>
      <c r="M266" s="740">
        <f t="shared" si="66"/>
        <v>297.16999999999996</v>
      </c>
      <c r="N266" s="1874">
        <f t="shared" si="66"/>
        <v>765.03000000000009</v>
      </c>
      <c r="O266" s="740">
        <f t="shared" si="66"/>
        <v>127.44000000000001</v>
      </c>
      <c r="P266" s="676">
        <f t="shared" si="66"/>
        <v>9.3754999999999988</v>
      </c>
      <c r="Q266" s="229"/>
      <c r="AA266" s="259"/>
      <c r="AB266" s="515"/>
      <c r="AC266" s="259"/>
      <c r="AD266" s="259"/>
      <c r="AE266" s="118"/>
      <c r="AG266" s="32"/>
      <c r="AH266" s="4"/>
      <c r="AI266" s="9"/>
    </row>
    <row r="267" spans="2:35">
      <c r="B267" s="327"/>
      <c r="C267" s="709" t="s">
        <v>11</v>
      </c>
      <c r="D267" s="1499">
        <v>0.45</v>
      </c>
      <c r="E267" s="912">
        <f t="shared" ref="E267:P267" si="67">(E399/100)*45</f>
        <v>40.5</v>
      </c>
      <c r="F267" s="822">
        <f t="shared" si="67"/>
        <v>41.4</v>
      </c>
      <c r="G267" s="822">
        <f t="shared" si="67"/>
        <v>172.35</v>
      </c>
      <c r="H267" s="822">
        <f t="shared" si="67"/>
        <v>1224</v>
      </c>
      <c r="I267" s="822">
        <f t="shared" si="67"/>
        <v>31.499999999999996</v>
      </c>
      <c r="J267" s="822">
        <f t="shared" si="67"/>
        <v>0.62999999999999989</v>
      </c>
      <c r="K267" s="822">
        <f t="shared" si="67"/>
        <v>0.72</v>
      </c>
      <c r="L267" s="1516">
        <f t="shared" si="67"/>
        <v>405</v>
      </c>
      <c r="M267" s="2255">
        <f t="shared" si="67"/>
        <v>540</v>
      </c>
      <c r="N267" s="2255">
        <f t="shared" si="67"/>
        <v>540</v>
      </c>
      <c r="O267" s="2255">
        <f t="shared" si="67"/>
        <v>135</v>
      </c>
      <c r="P267" s="1904">
        <f t="shared" si="67"/>
        <v>8.1</v>
      </c>
      <c r="Q267" s="229"/>
      <c r="AA267" s="44"/>
      <c r="AB267" s="168"/>
      <c r="AC267" s="44"/>
      <c r="AD267" s="44"/>
      <c r="AE267" s="118"/>
    </row>
    <row r="268" spans="2:35" ht="15.75" thickBot="1">
      <c r="B268" s="175"/>
      <c r="C268" s="803" t="s">
        <v>438</v>
      </c>
      <c r="D268" s="847"/>
      <c r="E268" s="825">
        <f t="shared" ref="E268:P268" si="68">(E266*100/E399)-45</f>
        <v>-5.0777777777777757</v>
      </c>
      <c r="F268" s="826">
        <f t="shared" si="68"/>
        <v>-4.7586956521739125</v>
      </c>
      <c r="G268" s="826">
        <f t="shared" si="68"/>
        <v>1.6817232375979074</v>
      </c>
      <c r="H268" s="826">
        <f t="shared" si="68"/>
        <v>0.1485294117647058</v>
      </c>
      <c r="I268" s="826">
        <f t="shared" si="68"/>
        <v>4.2035714285714221</v>
      </c>
      <c r="J268" s="826">
        <f t="shared" si="68"/>
        <v>12.428571428571438</v>
      </c>
      <c r="K268" s="826">
        <f t="shared" si="68"/>
        <v>-0.31249999999999289</v>
      </c>
      <c r="L268" s="826">
        <f t="shared" si="68"/>
        <v>-6.7233333333333363</v>
      </c>
      <c r="M268" s="826">
        <f t="shared" si="68"/>
        <v>-20.235833333333336</v>
      </c>
      <c r="N268" s="826">
        <f t="shared" si="68"/>
        <v>18.752500000000012</v>
      </c>
      <c r="O268" s="826">
        <f t="shared" si="68"/>
        <v>-2.519999999999996</v>
      </c>
      <c r="P268" s="838">
        <f t="shared" si="68"/>
        <v>7.0861111111111015</v>
      </c>
      <c r="Q268" s="229"/>
      <c r="AA268" s="44"/>
      <c r="AB268" s="44"/>
      <c r="AC268" s="44"/>
      <c r="AD268" s="44"/>
      <c r="AE268" s="118"/>
    </row>
    <row r="269" spans="2:35" ht="15.75" thickBot="1">
      <c r="K269"/>
      <c r="P269"/>
      <c r="Q269" s="229"/>
      <c r="AA269" s="44"/>
      <c r="AB269" s="44"/>
      <c r="AC269" s="44"/>
      <c r="AD269" s="44"/>
      <c r="AE269" s="118"/>
    </row>
    <row r="270" spans="2:35">
      <c r="B270" s="806" t="s">
        <v>320</v>
      </c>
      <c r="C270" s="34"/>
      <c r="D270" s="35"/>
      <c r="E270" s="843">
        <f t="shared" ref="E270:P270" si="69">E238+E250+E258</f>
        <v>51.573999999999998</v>
      </c>
      <c r="F270" s="763">
        <f t="shared" si="69"/>
        <v>59.381</v>
      </c>
      <c r="G270" s="763">
        <f t="shared" si="69"/>
        <v>275.68599999999998</v>
      </c>
      <c r="H270" s="763">
        <f t="shared" si="69"/>
        <v>1908.164</v>
      </c>
      <c r="I270" s="763">
        <f t="shared" si="69"/>
        <v>50.182499999999997</v>
      </c>
      <c r="J270" s="763">
        <f t="shared" si="69"/>
        <v>1.0610000000000002</v>
      </c>
      <c r="K270" s="763">
        <f t="shared" si="69"/>
        <v>0.87820000000000009</v>
      </c>
      <c r="L270" s="1927">
        <f t="shared" si="69"/>
        <v>646.25</v>
      </c>
      <c r="M270" s="2099">
        <f t="shared" si="69"/>
        <v>392.08</v>
      </c>
      <c r="N270" s="2099">
        <f t="shared" si="69"/>
        <v>943.15000000000009</v>
      </c>
      <c r="O270" s="1927">
        <f t="shared" si="69"/>
        <v>173.29000000000002</v>
      </c>
      <c r="P270" s="844">
        <f t="shared" si="69"/>
        <v>11.580500000000001</v>
      </c>
      <c r="Q270" s="229"/>
      <c r="AA270" s="44"/>
      <c r="AB270" s="44"/>
      <c r="AC270" s="44"/>
      <c r="AD270" s="44"/>
      <c r="AE270" s="118"/>
    </row>
    <row r="271" spans="2:35">
      <c r="B271" s="807"/>
      <c r="C271" s="808" t="s">
        <v>11</v>
      </c>
      <c r="D271" s="1499">
        <v>0.7</v>
      </c>
      <c r="E271" s="912">
        <f t="shared" ref="E271:P271" si="70">(E399/100)*70</f>
        <v>63</v>
      </c>
      <c r="F271" s="822">
        <f t="shared" si="70"/>
        <v>64.400000000000006</v>
      </c>
      <c r="G271" s="822">
        <f t="shared" si="70"/>
        <v>268.10000000000002</v>
      </c>
      <c r="H271" s="822">
        <f t="shared" si="70"/>
        <v>1904</v>
      </c>
      <c r="I271" s="822">
        <f t="shared" si="70"/>
        <v>49</v>
      </c>
      <c r="J271" s="822">
        <f t="shared" si="70"/>
        <v>0.97999999999999987</v>
      </c>
      <c r="K271" s="822">
        <f t="shared" si="70"/>
        <v>1.1200000000000001</v>
      </c>
      <c r="L271" s="1516">
        <f t="shared" si="70"/>
        <v>630</v>
      </c>
      <c r="M271" s="2255">
        <f t="shared" si="70"/>
        <v>840</v>
      </c>
      <c r="N271" s="2255">
        <f t="shared" si="70"/>
        <v>840</v>
      </c>
      <c r="O271" s="2255">
        <f t="shared" si="70"/>
        <v>210</v>
      </c>
      <c r="P271" s="1904">
        <f t="shared" si="70"/>
        <v>12.6</v>
      </c>
      <c r="Q271" s="229"/>
      <c r="AA271" s="44"/>
      <c r="AB271" s="44"/>
      <c r="AC271" s="168"/>
      <c r="AD271" s="44"/>
      <c r="AE271" s="118"/>
    </row>
    <row r="272" spans="2:35" ht="15.75" thickBot="1">
      <c r="B272" s="175"/>
      <c r="C272" s="803" t="s">
        <v>438</v>
      </c>
      <c r="D272" s="847"/>
      <c r="E272" s="825">
        <f t="shared" ref="E272:P272" si="71">(E270*100/E399)-70</f>
        <v>-12.695555555555558</v>
      </c>
      <c r="F272" s="826">
        <f t="shared" si="71"/>
        <v>-5.4554347826086911</v>
      </c>
      <c r="G272" s="826">
        <f t="shared" si="71"/>
        <v>1.9806788511749289</v>
      </c>
      <c r="H272" s="826">
        <f t="shared" si="71"/>
        <v>0.15308823529412052</v>
      </c>
      <c r="I272" s="826">
        <f t="shared" si="71"/>
        <v>1.6892857142857167</v>
      </c>
      <c r="J272" s="826">
        <f t="shared" si="71"/>
        <v>5.785714285714306</v>
      </c>
      <c r="K272" s="826">
        <f t="shared" si="71"/>
        <v>-15.112499999999997</v>
      </c>
      <c r="L272" s="826">
        <f t="shared" si="71"/>
        <v>1.8055555555555571</v>
      </c>
      <c r="M272" s="826">
        <f t="shared" si="71"/>
        <v>-37.326666666666668</v>
      </c>
      <c r="N272" s="826">
        <f t="shared" si="71"/>
        <v>8.5958333333333456</v>
      </c>
      <c r="O272" s="826">
        <f t="shared" si="71"/>
        <v>-12.236666666666657</v>
      </c>
      <c r="P272" s="838">
        <f t="shared" si="71"/>
        <v>-5.6638888888888772</v>
      </c>
      <c r="Q272" s="229"/>
      <c r="AA272" s="46"/>
      <c r="AB272" s="161"/>
      <c r="AC272" s="46"/>
      <c r="AD272" s="46"/>
      <c r="AE272" s="65"/>
    </row>
    <row r="273" spans="2:46">
      <c r="AA273" s="509"/>
      <c r="AB273" s="283"/>
      <c r="AC273" s="283"/>
      <c r="AD273" s="284"/>
      <c r="AE273" s="284"/>
    </row>
    <row r="274" spans="2:46">
      <c r="E274" s="835"/>
      <c r="F274" s="835"/>
      <c r="G274" s="835"/>
      <c r="H274" s="835"/>
      <c r="I274" s="835"/>
      <c r="J274" s="835"/>
      <c r="K274" s="835"/>
      <c r="L274" s="835"/>
      <c r="M274" s="836"/>
      <c r="N274" s="835"/>
      <c r="O274" s="835"/>
      <c r="P274" s="835"/>
      <c r="Q274" s="229"/>
      <c r="AA274" s="281"/>
      <c r="AB274" s="281"/>
      <c r="AC274" s="286"/>
      <c r="AD274" s="286"/>
      <c r="AE274" s="287"/>
    </row>
    <row r="275" spans="2:46">
      <c r="AA275" s="1"/>
      <c r="AB275" s="1"/>
      <c r="AC275" s="1"/>
      <c r="AD275" s="1"/>
    </row>
    <row r="276" spans="2:46">
      <c r="C276" s="711"/>
      <c r="D276" s="5" t="s">
        <v>207</v>
      </c>
      <c r="E276" s="32"/>
      <c r="AA276" s="1"/>
      <c r="AB276" s="1"/>
      <c r="AC276" s="1"/>
      <c r="AD276" s="1"/>
    </row>
    <row r="277" spans="2:46" ht="15.75">
      <c r="C277" s="7" t="s">
        <v>766</v>
      </c>
      <c r="D277" s="8"/>
      <c r="E277" s="2"/>
      <c r="F277"/>
      <c r="I277"/>
      <c r="J277"/>
      <c r="K277" s="13"/>
      <c r="L277" s="13"/>
      <c r="M277"/>
      <c r="N277"/>
      <c r="O277"/>
      <c r="P277"/>
      <c r="AA277" s="1"/>
      <c r="AB277" s="1"/>
      <c r="AC277" s="1"/>
      <c r="AD277" s="1"/>
      <c r="AJ277" s="20"/>
      <c r="AK277" s="232"/>
      <c r="AM277" s="20"/>
      <c r="AN277" s="20"/>
      <c r="AP277" s="43"/>
      <c r="AT277" s="13"/>
    </row>
    <row r="278" spans="2:46">
      <c r="C278" s="19" t="s">
        <v>328</v>
      </c>
      <c r="I278" s="164" t="s">
        <v>348</v>
      </c>
      <c r="AA278" s="1"/>
      <c r="AB278" s="1"/>
      <c r="AC278" s="1"/>
      <c r="AD278" s="1"/>
    </row>
    <row r="279" spans="2:46" ht="15.75">
      <c r="C279" s="711" t="s">
        <v>767</v>
      </c>
      <c r="T279" s="133"/>
      <c r="AA279" s="1"/>
      <c r="AB279" s="1"/>
      <c r="AC279" s="1"/>
      <c r="AD279" s="1"/>
      <c r="AJ279" s="20"/>
      <c r="AK279" s="20"/>
      <c r="AM279" s="20"/>
      <c r="AN279" s="20"/>
      <c r="AP279" s="4"/>
    </row>
    <row r="280" spans="2:46" ht="21.75" thickBot="1">
      <c r="B280" s="2" t="s">
        <v>845</v>
      </c>
      <c r="C280" s="13"/>
      <c r="D280"/>
      <c r="F280" s="23" t="s">
        <v>765</v>
      </c>
      <c r="I280" s="20" t="s">
        <v>0</v>
      </c>
      <c r="J280"/>
      <c r="K280" s="4" t="s">
        <v>436</v>
      </c>
      <c r="L280" s="13"/>
      <c r="M280" s="13"/>
      <c r="N280" s="24"/>
      <c r="P280" s="30"/>
      <c r="AA280" s="1"/>
      <c r="AB280" s="1"/>
      <c r="AC280" s="1"/>
      <c r="AD280" s="1"/>
      <c r="AG280" s="234"/>
      <c r="AH280" s="235"/>
      <c r="AI280" s="236"/>
      <c r="AJ280" s="237"/>
      <c r="AK280" s="42"/>
      <c r="AL280" s="42"/>
      <c r="AM280" s="42"/>
      <c r="AN280" s="42"/>
      <c r="AO280" s="42"/>
      <c r="AP280" s="42"/>
      <c r="AQ280" s="234"/>
      <c r="AR280" s="234"/>
      <c r="AS280" s="494"/>
    </row>
    <row r="281" spans="2:46" ht="15.75" thickBot="1">
      <c r="B281" s="895" t="s">
        <v>324</v>
      </c>
      <c r="C281" s="934" t="s">
        <v>772</v>
      </c>
      <c r="D281" s="892" t="s">
        <v>177</v>
      </c>
      <c r="E281" s="900" t="s">
        <v>178</v>
      </c>
      <c r="F281" s="266"/>
      <c r="G281" s="266"/>
      <c r="H281" s="31"/>
      <c r="I281" s="543" t="s">
        <v>304</v>
      </c>
      <c r="J281" s="31"/>
      <c r="K281" s="718"/>
      <c r="L281" s="413"/>
      <c r="M281" s="901" t="s">
        <v>343</v>
      </c>
      <c r="N281" s="31"/>
      <c r="O281" s="31"/>
      <c r="P281" s="67"/>
      <c r="Q281" s="794" t="s">
        <v>333</v>
      </c>
      <c r="T281" s="132"/>
      <c r="U281" s="9"/>
      <c r="V281" s="44"/>
      <c r="W281" s="44"/>
      <c r="X281" s="44"/>
      <c r="Y281" s="572"/>
      <c r="Z281" s="517"/>
      <c r="AA281" s="571"/>
      <c r="AB281" s="1"/>
      <c r="AC281" s="1"/>
      <c r="AD281" s="1"/>
      <c r="AG281" s="48"/>
      <c r="AH281" s="48"/>
      <c r="AI281" s="48"/>
      <c r="AJ281" s="238"/>
      <c r="AK281" s="48"/>
      <c r="AL281" s="48"/>
      <c r="AM281" s="48"/>
      <c r="AN281" s="48"/>
      <c r="AO281" s="48"/>
      <c r="AP281" s="48"/>
      <c r="AQ281" s="48"/>
      <c r="AR281" s="48"/>
      <c r="AS281" s="48"/>
    </row>
    <row r="282" spans="2:46" ht="15.75" thickBot="1">
      <c r="B282" s="896" t="s">
        <v>306</v>
      </c>
      <c r="C282" s="335"/>
      <c r="D282" s="897" t="s">
        <v>184</v>
      </c>
      <c r="E282" s="590"/>
      <c r="F282" s="899"/>
      <c r="G282" s="1942" t="s">
        <v>778</v>
      </c>
      <c r="H282" s="1843" t="s">
        <v>655</v>
      </c>
      <c r="I282" s="902"/>
      <c r="J282" s="902"/>
      <c r="K282" s="902"/>
      <c r="L282" s="904"/>
      <c r="M282" s="905" t="s">
        <v>342</v>
      </c>
      <c r="N282" s="902"/>
      <c r="O282" s="902"/>
      <c r="P282" s="904"/>
      <c r="Q282" s="867" t="s">
        <v>330</v>
      </c>
      <c r="T282" s="4"/>
      <c r="U282" s="9"/>
      <c r="V282" s="44"/>
      <c r="W282" s="44"/>
      <c r="X282" s="44"/>
      <c r="Y282" s="589"/>
      <c r="Z282" s="517"/>
      <c r="AA282" s="529"/>
      <c r="AG282" s="44"/>
      <c r="AH282" s="44"/>
      <c r="AI282" s="117"/>
      <c r="AJ282" s="86"/>
      <c r="AK282" s="44"/>
      <c r="AL282" s="118"/>
      <c r="AM282" s="118"/>
      <c r="AN282" s="118"/>
      <c r="AO282" s="118"/>
      <c r="AP282" s="118"/>
      <c r="AQ282" s="118"/>
      <c r="AR282" s="118"/>
      <c r="AS282" s="118"/>
    </row>
    <row r="283" spans="2:46">
      <c r="B283" s="896" t="s">
        <v>315</v>
      </c>
      <c r="C283" s="335" t="s">
        <v>183</v>
      </c>
      <c r="D283" s="680"/>
      <c r="E283" s="897" t="s">
        <v>185</v>
      </c>
      <c r="F283" s="893" t="s">
        <v>56</v>
      </c>
      <c r="G283" s="1942" t="s">
        <v>779</v>
      </c>
      <c r="H283" s="1845" t="s">
        <v>188</v>
      </c>
      <c r="I283" s="590"/>
      <c r="J283" s="1864"/>
      <c r="K283" s="31"/>
      <c r="L283" s="1864"/>
      <c r="M283" s="1865" t="s">
        <v>316</v>
      </c>
      <c r="N283" s="1866" t="s">
        <v>317</v>
      </c>
      <c r="O283" s="1867" t="s">
        <v>318</v>
      </c>
      <c r="P283" s="1868" t="s">
        <v>319</v>
      </c>
      <c r="Q283" s="867" t="s">
        <v>290</v>
      </c>
      <c r="T283" s="4"/>
      <c r="U283" s="9"/>
      <c r="V283" s="279"/>
      <c r="W283" s="279"/>
      <c r="X283" s="279"/>
      <c r="Y283" s="1891"/>
      <c r="Z283" s="573"/>
      <c r="AA283" s="516"/>
      <c r="AG283" s="501"/>
      <c r="AH283" s="501"/>
      <c r="AI283" s="501"/>
      <c r="AJ283" s="508"/>
      <c r="AK283" s="501"/>
      <c r="AL283" s="501"/>
      <c r="AM283" s="501"/>
      <c r="AN283" s="501"/>
      <c r="AO283" s="502"/>
      <c r="AP283" s="502"/>
      <c r="AQ283" s="501"/>
      <c r="AR283" s="501"/>
      <c r="AS283" s="501"/>
    </row>
    <row r="284" spans="2:46" ht="16.5" customHeight="1" thickBot="1">
      <c r="B284" s="56"/>
      <c r="C284" s="712"/>
      <c r="D284" s="374"/>
      <c r="E284" s="898" t="s">
        <v>6</v>
      </c>
      <c r="F284" s="343" t="s">
        <v>7</v>
      </c>
      <c r="G284" s="1728" t="s">
        <v>8</v>
      </c>
      <c r="H284" s="1844" t="s">
        <v>429</v>
      </c>
      <c r="I284" s="1869" t="s">
        <v>307</v>
      </c>
      <c r="J284" s="1870" t="s">
        <v>308</v>
      </c>
      <c r="K284" s="1871" t="s">
        <v>309</v>
      </c>
      <c r="L284" s="1870" t="s">
        <v>310</v>
      </c>
      <c r="M284" s="1872" t="s">
        <v>311</v>
      </c>
      <c r="N284" s="1870" t="s">
        <v>312</v>
      </c>
      <c r="O284" s="1871" t="s">
        <v>313</v>
      </c>
      <c r="P284" s="1873" t="s">
        <v>314</v>
      </c>
      <c r="Q284" s="712"/>
      <c r="T284" s="4"/>
      <c r="U284" s="9"/>
      <c r="V284" s="44"/>
      <c r="W284" s="44"/>
      <c r="X284" s="167"/>
      <c r="Y284" s="589"/>
      <c r="Z284" s="517"/>
      <c r="AA284" s="516"/>
      <c r="AD284" s="24"/>
      <c r="AE284" s="30"/>
    </row>
    <row r="285" spans="2:46" ht="14.25" customHeight="1">
      <c r="B285" s="78"/>
      <c r="C285" s="1876" t="s">
        <v>156</v>
      </c>
      <c r="D285" s="1545"/>
      <c r="E285" s="776"/>
      <c r="F285" s="777"/>
      <c r="G285" s="777"/>
      <c r="H285" s="584"/>
      <c r="I285" s="750"/>
      <c r="J285" s="750"/>
      <c r="K285" s="1901"/>
      <c r="L285" s="750"/>
      <c r="M285" s="750"/>
      <c r="N285" s="750"/>
      <c r="O285" s="750"/>
      <c r="P285" s="701"/>
      <c r="Q285" s="868"/>
      <c r="S285" s="132"/>
      <c r="T285" s="4"/>
      <c r="U285" s="9"/>
      <c r="V285" s="44"/>
      <c r="W285" s="44"/>
      <c r="X285" s="167"/>
      <c r="Y285" s="1891"/>
      <c r="Z285" s="592"/>
      <c r="AA285" s="1806"/>
      <c r="AB285" s="18"/>
      <c r="AD285" s="2"/>
      <c r="AE285" s="32"/>
      <c r="AP285" s="43"/>
      <c r="AR285" s="43"/>
    </row>
    <row r="286" spans="2:46" ht="15.75" customHeight="1">
      <c r="B286" s="1882" t="str">
        <f>'12 л. МЕНЮ '!J288</f>
        <v>70/ 17</v>
      </c>
      <c r="C286" s="178" t="str">
        <f>'12 л. МЕНЮ '!C288</f>
        <v>Овощи натуральные солёные (огурец)</v>
      </c>
      <c r="D286" s="129">
        <f>'12 л. МЕНЮ '!D288</f>
        <v>60</v>
      </c>
      <c r="E286" s="1547">
        <f>'12 л. МЕНЮ '!E288</f>
        <v>0.48</v>
      </c>
      <c r="F286" s="294">
        <f>'12 л. МЕНЮ '!F288</f>
        <v>0.06</v>
      </c>
      <c r="G286" s="256">
        <f>'12 л. МЕНЮ '!G288</f>
        <v>1.02</v>
      </c>
      <c r="H286" s="1571">
        <f>'12 л. МЕНЮ '!H288</f>
        <v>6.6</v>
      </c>
      <c r="I286" s="256">
        <v>2.67</v>
      </c>
      <c r="J286" s="256">
        <v>8.0000000000000002E-3</v>
      </c>
      <c r="K286" s="256">
        <v>0.02</v>
      </c>
      <c r="L286" s="545">
        <v>0.78</v>
      </c>
      <c r="M286" s="179">
        <v>21.15</v>
      </c>
      <c r="N286" s="179">
        <v>24.75</v>
      </c>
      <c r="O286" s="247">
        <v>12.75</v>
      </c>
      <c r="P286" s="179">
        <v>0.8</v>
      </c>
      <c r="Q286" s="2211">
        <f>'12 л. МЕНЮ '!I288</f>
        <v>0</v>
      </c>
      <c r="R286" s="132"/>
      <c r="S286" s="4"/>
      <c r="T286" s="4"/>
      <c r="U286" s="9"/>
      <c r="V286" s="44"/>
      <c r="W286" s="44"/>
      <c r="X286" s="44"/>
      <c r="Y286" s="1891"/>
      <c r="Z286" s="517"/>
      <c r="AA286" s="516"/>
      <c r="AB286" s="450"/>
      <c r="AC286" s="450"/>
      <c r="AD286" s="450"/>
      <c r="AE286" s="450"/>
      <c r="AJ286" s="510"/>
      <c r="AR286" s="43"/>
    </row>
    <row r="287" spans="2:46" ht="13.5" customHeight="1">
      <c r="B287" s="1882" t="str">
        <f>'12 л. МЕНЮ '!J289</f>
        <v>235 / 17</v>
      </c>
      <c r="C287" s="178" t="str">
        <f>'12 л. МЕНЮ '!C289</f>
        <v xml:space="preserve">Шницель рыбный натуральный </v>
      </c>
      <c r="D287" s="129">
        <f>'12 л. МЕНЮ '!D289</f>
        <v>120</v>
      </c>
      <c r="E287" s="1547">
        <f>'12 л. МЕНЮ '!E289</f>
        <v>9.9290000000000003</v>
      </c>
      <c r="F287" s="294">
        <f>'12 л. МЕНЮ '!F289</f>
        <v>13.99</v>
      </c>
      <c r="G287" s="256">
        <f>'12 л. МЕНЮ '!G289</f>
        <v>7.2450000000000001</v>
      </c>
      <c r="H287" s="1571">
        <f>'12 л. МЕНЮ '!H289</f>
        <v>208.042</v>
      </c>
      <c r="I287" s="1902">
        <v>2.58</v>
      </c>
      <c r="J287" s="253">
        <v>0.09</v>
      </c>
      <c r="K287" s="262">
        <v>0.15</v>
      </c>
      <c r="L287" s="743">
        <v>28.68</v>
      </c>
      <c r="M287" s="1943">
        <v>333.54</v>
      </c>
      <c r="N287" s="2155">
        <v>26.24</v>
      </c>
      <c r="O287" s="1579">
        <v>6.18</v>
      </c>
      <c r="P287" s="1579">
        <v>1.8</v>
      </c>
      <c r="Q287" s="2211">
        <f>'12 л. МЕНЮ '!I289</f>
        <v>0</v>
      </c>
      <c r="R287" s="548"/>
      <c r="S287" s="91"/>
      <c r="T287" s="4"/>
      <c r="U287" s="9"/>
      <c r="V287" s="44"/>
      <c r="W287" s="44"/>
      <c r="X287" s="44"/>
      <c r="Y287" s="1891"/>
      <c r="Z287" s="517"/>
      <c r="AA287" s="516"/>
      <c r="AB287" s="484"/>
      <c r="AC287" s="484"/>
      <c r="AD287" s="484"/>
      <c r="AE287" s="484"/>
      <c r="AG287" s="290"/>
      <c r="AH287" s="40"/>
    </row>
    <row r="288" spans="2:46" ht="15.75">
      <c r="B288" s="1882" t="str">
        <f>'12 л. МЕНЮ '!J290</f>
        <v>181 / 21</v>
      </c>
      <c r="C288" s="2233" t="str">
        <f>'12 л. МЕНЮ '!C290</f>
        <v>Картофель запечённый в сметанном соусе</v>
      </c>
      <c r="D288" s="129">
        <f>'12 л. МЕНЮ '!D290</f>
        <v>180</v>
      </c>
      <c r="E288" s="1547">
        <f>'12 л. МЕНЮ '!E290</f>
        <v>6.5780000000000003</v>
      </c>
      <c r="F288" s="294">
        <f>'12 л. МЕНЮ '!F290</f>
        <v>12.006</v>
      </c>
      <c r="G288" s="256">
        <f>'12 л. МЕНЮ '!G290</f>
        <v>26.658000000000001</v>
      </c>
      <c r="H288" s="1571">
        <f>'12 л. МЕНЮ '!H290</f>
        <v>216.006</v>
      </c>
      <c r="I288" s="179">
        <v>3.6</v>
      </c>
      <c r="J288" s="179">
        <v>0.12</v>
      </c>
      <c r="K288" s="605">
        <v>0.16500000000000001</v>
      </c>
      <c r="L288" s="733">
        <v>54</v>
      </c>
      <c r="M288" s="179">
        <v>78</v>
      </c>
      <c r="N288" s="179">
        <v>10.199999999999999</v>
      </c>
      <c r="O288" s="179">
        <v>2.76</v>
      </c>
      <c r="P288" s="179">
        <v>0.85199999999999998</v>
      </c>
      <c r="Q288" s="2211">
        <f>'12 л. МЕНЮ '!I290</f>
        <v>0</v>
      </c>
      <c r="R288" s="549"/>
      <c r="S288" s="4"/>
      <c r="U288" s="619"/>
      <c r="V288" s="498"/>
      <c r="W288" s="575"/>
      <c r="X288" s="576"/>
      <c r="Y288" s="931"/>
      <c r="Z288" s="158"/>
      <c r="AA288" s="22"/>
      <c r="AB288" s="1"/>
      <c r="AC288" s="1"/>
      <c r="AD288" s="1"/>
      <c r="AH288" s="40"/>
    </row>
    <row r="289" spans="2:35">
      <c r="B289" s="1879" t="str">
        <f>'12 л. МЕНЮ '!J291</f>
        <v>ТТК/485/21</v>
      </c>
      <c r="C289" s="1382" t="str">
        <f>'12 л. МЕНЮ '!C291</f>
        <v xml:space="preserve">Кисель из сока плодового или ягодного </v>
      </c>
      <c r="D289" s="129">
        <f>'12 л. МЕНЮ '!D291</f>
        <v>200</v>
      </c>
      <c r="E289" s="1547">
        <f>'12 л. МЕНЮ '!E291</f>
        <v>0.72699999999999998</v>
      </c>
      <c r="F289" s="294">
        <f>'12 л. МЕНЮ '!F291</f>
        <v>0.114</v>
      </c>
      <c r="G289" s="256">
        <f>'12 л. МЕНЮ '!G291</f>
        <v>32.674999999999997</v>
      </c>
      <c r="H289" s="1571">
        <f>'12 л. МЕНЮ '!H291</f>
        <v>134.63399999999999</v>
      </c>
      <c r="I289" s="247">
        <v>2.14</v>
      </c>
      <c r="J289" s="247">
        <v>0.01</v>
      </c>
      <c r="K289" s="257">
        <v>0.01</v>
      </c>
      <c r="L289" s="546">
        <v>4.4999999999999998E-2</v>
      </c>
      <c r="M289" s="179">
        <v>22.773</v>
      </c>
      <c r="N289" s="179">
        <v>21.657</v>
      </c>
      <c r="O289" s="179">
        <v>7.27</v>
      </c>
      <c r="P289" s="179">
        <v>2.1</v>
      </c>
      <c r="Q289" s="2211">
        <f>'12 л. МЕНЮ '!I291</f>
        <v>0</v>
      </c>
      <c r="R289" s="550"/>
      <c r="S289" s="132"/>
      <c r="T289" s="285"/>
      <c r="U289" s="1849"/>
      <c r="V289" s="684"/>
      <c r="W289" s="684"/>
      <c r="X289" s="684"/>
      <c r="Y289" s="684"/>
      <c r="Z289" s="681"/>
      <c r="AA289" s="1"/>
      <c r="AB289" s="168"/>
      <c r="AC289" s="44"/>
      <c r="AD289" s="44"/>
      <c r="AE289" s="118"/>
      <c r="AG289" s="2"/>
      <c r="AH289" s="40"/>
    </row>
    <row r="290" spans="2:35">
      <c r="B290" s="1882" t="str">
        <f>'12 л. МЕНЮ '!J292</f>
        <v>Пром.пр.</v>
      </c>
      <c r="C290" s="178" t="str">
        <f>'12 л. МЕНЮ '!C292</f>
        <v>Хлеб пшеничный</v>
      </c>
      <c r="D290" s="129">
        <f>'12 л. МЕНЮ '!D292</f>
        <v>30</v>
      </c>
      <c r="E290" s="1547">
        <f>'12 л. МЕНЮ '!E292</f>
        <v>1.155</v>
      </c>
      <c r="F290" s="294">
        <f>'12 л. МЕНЮ '!F292</f>
        <v>0.41299999999999998</v>
      </c>
      <c r="G290" s="256">
        <f>'12 л. МЕНЮ '!G292</f>
        <v>16.260000000000002</v>
      </c>
      <c r="H290" s="1571">
        <f>'12 л. МЕНЮ '!H292</f>
        <v>73.376999999999995</v>
      </c>
      <c r="I290" s="255">
        <v>0</v>
      </c>
      <c r="J290" s="255">
        <v>0.08</v>
      </c>
      <c r="K290" s="255">
        <v>0.08</v>
      </c>
      <c r="L290" s="816">
        <v>0</v>
      </c>
      <c r="M290" s="2137">
        <v>9.9</v>
      </c>
      <c r="N290" s="839">
        <v>70</v>
      </c>
      <c r="O290" s="255">
        <v>2</v>
      </c>
      <c r="P290" s="1858">
        <v>0.01</v>
      </c>
      <c r="Q290" s="2211">
        <f>'12 л. МЕНЮ '!I292</f>
        <v>0</v>
      </c>
      <c r="R290" s="550"/>
      <c r="S290" s="4"/>
      <c r="T290" s="158"/>
      <c r="U290" s="44"/>
      <c r="V290" s="167"/>
      <c r="W290" s="167"/>
      <c r="X290" s="167"/>
      <c r="Y290" s="167"/>
      <c r="Z290" s="1"/>
      <c r="AA290" s="1"/>
      <c r="AB290" s="112"/>
      <c r="AC290" s="118"/>
      <c r="AD290" s="118"/>
      <c r="AE290" s="118"/>
      <c r="AG290" s="32"/>
      <c r="AH290" s="4"/>
      <c r="AI290" s="8"/>
    </row>
    <row r="291" spans="2:35" ht="14.25" customHeight="1" thickBot="1">
      <c r="B291" s="887" t="str">
        <f>'12 л. МЕНЮ '!J293</f>
        <v>Пром.пр.</v>
      </c>
      <c r="C291" s="143" t="str">
        <f>'12 л. МЕНЮ '!C293</f>
        <v>Хлеб ржаной</v>
      </c>
      <c r="D291" s="275">
        <f>'12 л. МЕНЮ '!D293</f>
        <v>20</v>
      </c>
      <c r="E291" s="1547">
        <f>'12 л. МЕНЮ '!E293</f>
        <v>1.1299999999999999</v>
      </c>
      <c r="F291" s="294">
        <f>'12 л. МЕНЮ '!F293</f>
        <v>0.3</v>
      </c>
      <c r="G291" s="256">
        <f>'12 л. МЕНЮ '!G293</f>
        <v>8.3729999999999993</v>
      </c>
      <c r="H291" s="1571">
        <f>'12 л. МЕНЮ '!H293</f>
        <v>40.712000000000003</v>
      </c>
      <c r="I291" s="255">
        <v>0</v>
      </c>
      <c r="J291" s="255">
        <v>0.05</v>
      </c>
      <c r="K291" s="255">
        <v>0.05</v>
      </c>
      <c r="L291" s="816">
        <v>0</v>
      </c>
      <c r="M291" s="2137">
        <v>6.6</v>
      </c>
      <c r="N291" s="839">
        <v>46.8</v>
      </c>
      <c r="O291" s="255">
        <v>1.32</v>
      </c>
      <c r="P291" s="839">
        <v>8.8000000000000005E-3</v>
      </c>
      <c r="Q291" s="407">
        <f>'12 л. МЕНЮ '!I293</f>
        <v>0</v>
      </c>
      <c r="S291" s="91"/>
      <c r="T291" s="132"/>
      <c r="V291" s="1"/>
      <c r="W291" s="1"/>
      <c r="X291" s="1"/>
      <c r="Y291" s="1"/>
      <c r="Z291" s="1"/>
      <c r="AA291" s="1"/>
      <c r="AB291" s="118"/>
      <c r="AC291" s="118"/>
      <c r="AD291" s="118"/>
      <c r="AE291" s="118"/>
      <c r="AG291" s="32"/>
      <c r="AH291" s="13"/>
      <c r="AI291" s="8"/>
    </row>
    <row r="292" spans="2:35" ht="12.75" customHeight="1">
      <c r="B292" s="370" t="s">
        <v>205</v>
      </c>
      <c r="D292" s="1850">
        <f>'12 л. МЕНЮ '!D294</f>
        <v>610</v>
      </c>
      <c r="E292" s="371">
        <f t="shared" ref="E292:K292" si="72">SUM(E286:E291)</f>
        <v>19.999000000000002</v>
      </c>
      <c r="F292" s="735">
        <f t="shared" si="72"/>
        <v>26.883000000000003</v>
      </c>
      <c r="G292" s="373">
        <f t="shared" si="72"/>
        <v>92.231000000000009</v>
      </c>
      <c r="H292" s="1787">
        <f t="shared" si="72"/>
        <v>679.37099999999998</v>
      </c>
      <c r="I292" s="180">
        <f t="shared" si="72"/>
        <v>10.99</v>
      </c>
      <c r="J292" s="735">
        <f t="shared" si="72"/>
        <v>0.35799999999999998</v>
      </c>
      <c r="K292" s="735">
        <f t="shared" si="72"/>
        <v>0.47499999999999998</v>
      </c>
      <c r="L292" s="735">
        <f t="shared" ref="L292:O292" si="73">SUM(L286:L291)</f>
        <v>83.50500000000001</v>
      </c>
      <c r="M292" s="823">
        <f t="shared" si="73"/>
        <v>471.96300000000002</v>
      </c>
      <c r="N292" s="823">
        <f>SUM(N286:N291)</f>
        <v>199.64699999999999</v>
      </c>
      <c r="O292" s="823">
        <f t="shared" si="73"/>
        <v>32.279999999999994</v>
      </c>
      <c r="P292" s="824">
        <f>SUM(P286:P291)</f>
        <v>5.5707999999999993</v>
      </c>
      <c r="Q292" s="874"/>
      <c r="R292" s="133"/>
      <c r="S292" s="4"/>
      <c r="T292" s="4"/>
      <c r="U292" s="9"/>
      <c r="V292" s="44"/>
      <c r="W292" s="44"/>
      <c r="X292" s="44"/>
      <c r="Y292" s="572"/>
      <c r="Z292" s="517"/>
      <c r="AB292" s="44"/>
      <c r="AC292" s="44"/>
      <c r="AD292" s="44"/>
      <c r="AE292" s="118"/>
      <c r="AG292" s="92"/>
    </row>
    <row r="293" spans="2:35" ht="17.25" customHeight="1">
      <c r="B293" s="807"/>
      <c r="C293" s="808" t="s">
        <v>11</v>
      </c>
      <c r="D293" s="1499">
        <v>0.25</v>
      </c>
      <c r="E293" s="912">
        <f t="shared" ref="E293:P293" si="74">(E399/100)*25</f>
        <v>22.5</v>
      </c>
      <c r="F293" s="822">
        <f t="shared" si="74"/>
        <v>23</v>
      </c>
      <c r="G293" s="822">
        <f t="shared" si="74"/>
        <v>95.75</v>
      </c>
      <c r="H293" s="822">
        <f t="shared" si="74"/>
        <v>680</v>
      </c>
      <c r="I293" s="822">
        <f t="shared" si="74"/>
        <v>17.5</v>
      </c>
      <c r="J293" s="822">
        <f t="shared" si="74"/>
        <v>0.35</v>
      </c>
      <c r="K293" s="822">
        <f t="shared" si="74"/>
        <v>0.4</v>
      </c>
      <c r="L293" s="1516">
        <f t="shared" si="74"/>
        <v>225</v>
      </c>
      <c r="M293" s="2255">
        <f t="shared" si="74"/>
        <v>300</v>
      </c>
      <c r="N293" s="2255">
        <f t="shared" si="74"/>
        <v>300</v>
      </c>
      <c r="O293" s="1516">
        <f t="shared" si="74"/>
        <v>75</v>
      </c>
      <c r="P293" s="1904">
        <f t="shared" si="74"/>
        <v>4.5</v>
      </c>
      <c r="Q293" s="868"/>
      <c r="S293" s="4"/>
      <c r="T293" s="4"/>
      <c r="U293" s="9"/>
      <c r="V293" s="259"/>
      <c r="W293" s="259"/>
      <c r="X293" s="515"/>
      <c r="Y293" s="572"/>
      <c r="Z293" s="592"/>
      <c r="AB293" s="118"/>
      <c r="AC293" s="118"/>
      <c r="AD293" s="118"/>
      <c r="AE293" s="118"/>
      <c r="AH293" s="132"/>
    </row>
    <row r="294" spans="2:35" ht="15.75" customHeight="1" thickBot="1">
      <c r="B294" s="175"/>
      <c r="C294" s="803" t="s">
        <v>438</v>
      </c>
      <c r="D294" s="847"/>
      <c r="E294" s="825">
        <f t="shared" ref="E294:P294" si="75">(E292*100/E399)-25</f>
        <v>-2.7788888888888863</v>
      </c>
      <c r="F294" s="826">
        <f t="shared" si="75"/>
        <v>4.2206521739130451</v>
      </c>
      <c r="G294" s="826">
        <f t="shared" si="75"/>
        <v>-0.91879895561357472</v>
      </c>
      <c r="H294" s="826">
        <f t="shared" si="75"/>
        <v>-2.3125000000003837E-2</v>
      </c>
      <c r="I294" s="826">
        <f t="shared" si="75"/>
        <v>-9.3000000000000007</v>
      </c>
      <c r="J294" s="826">
        <f t="shared" si="75"/>
        <v>0.5714285714285694</v>
      </c>
      <c r="K294" s="826">
        <f t="shared" si="75"/>
        <v>4.6875</v>
      </c>
      <c r="L294" s="826">
        <f t="shared" si="75"/>
        <v>-15.721666666666664</v>
      </c>
      <c r="M294" s="826">
        <f t="shared" si="75"/>
        <v>14.330249999999999</v>
      </c>
      <c r="N294" s="826">
        <f t="shared" si="75"/>
        <v>-8.3627499999999984</v>
      </c>
      <c r="O294" s="826">
        <f t="shared" si="75"/>
        <v>-14.240000000000002</v>
      </c>
      <c r="P294" s="838">
        <f t="shared" si="75"/>
        <v>5.9488888888888845</v>
      </c>
      <c r="Q294" s="875"/>
      <c r="S294" s="4"/>
      <c r="T294" s="4"/>
      <c r="U294" s="9"/>
      <c r="V294" s="259"/>
      <c r="W294" s="259"/>
      <c r="X294" s="515"/>
      <c r="Y294" s="1891"/>
      <c r="Z294" s="592"/>
      <c r="AB294" s="44"/>
      <c r="AC294" s="44"/>
      <c r="AD294" s="44"/>
      <c r="AE294" s="118"/>
    </row>
    <row r="295" spans="2:35" ht="15" customHeight="1">
      <c r="B295" s="78"/>
      <c r="C295" s="1876" t="s">
        <v>123</v>
      </c>
      <c r="D295" s="53"/>
      <c r="E295" s="532"/>
      <c r="F295" s="1482"/>
      <c r="G295" s="1482"/>
      <c r="H295" s="1482"/>
      <c r="I295" s="758"/>
      <c r="J295" s="758"/>
      <c r="K295" s="758"/>
      <c r="L295" s="758"/>
      <c r="M295" s="758"/>
      <c r="N295" s="758"/>
      <c r="O295" s="758"/>
      <c r="P295" s="871"/>
      <c r="Q295" s="874"/>
      <c r="R295" s="132"/>
      <c r="S295" s="4"/>
      <c r="T295" s="450"/>
      <c r="U295" s="9"/>
      <c r="V295" s="44"/>
      <c r="W295" s="44"/>
      <c r="X295" s="167"/>
      <c r="Y295" s="1891"/>
      <c r="Z295" s="517"/>
      <c r="AB295" s="44"/>
      <c r="AC295" s="44"/>
      <c r="AD295" s="44"/>
      <c r="AE295" s="118"/>
    </row>
    <row r="296" spans="2:35" ht="15" customHeight="1">
      <c r="B296" s="1299" t="str">
        <f>'12 л. МЕНЮ '!J298</f>
        <v>54-21з/22</v>
      </c>
      <c r="C296" s="178" t="str">
        <f>'12 л. МЕНЮ '!C298</f>
        <v>Кукуруза сахарная</v>
      </c>
      <c r="D296" s="177">
        <f>'12 л. МЕНЮ '!D298</f>
        <v>60</v>
      </c>
      <c r="E296" s="163">
        <f>'12 л. МЕНЮ '!E298</f>
        <v>1.2</v>
      </c>
      <c r="F296" s="247">
        <f>'12 л. МЕНЮ '!F298</f>
        <v>0.2</v>
      </c>
      <c r="G296" s="247">
        <f>'12 л. МЕНЮ '!G298</f>
        <v>6.1</v>
      </c>
      <c r="H296" s="743">
        <f>'12 л. МЕНЮ '!H298</f>
        <v>31.3</v>
      </c>
      <c r="I296" s="247">
        <v>1.1499999999999999</v>
      </c>
      <c r="J296" s="247">
        <v>0.01</v>
      </c>
      <c r="K296" s="247">
        <v>0.02</v>
      </c>
      <c r="L296" s="247">
        <v>0.72</v>
      </c>
      <c r="M296" s="247">
        <v>22</v>
      </c>
      <c r="N296" s="247">
        <v>21</v>
      </c>
      <c r="O296" s="247">
        <v>6.8</v>
      </c>
      <c r="P296" s="1856">
        <v>0.2</v>
      </c>
      <c r="Q296" s="2211">
        <f>'12 л. МЕНЮ '!I298</f>
        <v>0</v>
      </c>
      <c r="R296" s="548"/>
      <c r="T296" s="4"/>
      <c r="U296" s="9"/>
      <c r="V296" s="118"/>
      <c r="W296" s="118"/>
      <c r="X296" s="118"/>
      <c r="Y296" s="572"/>
      <c r="Z296" s="3"/>
      <c r="AB296" s="161"/>
      <c r="AC296" s="161"/>
      <c r="AD296" s="46"/>
      <c r="AE296" s="65"/>
    </row>
    <row r="297" spans="2:35" ht="15.75">
      <c r="B297" s="1299" t="str">
        <f>'12 л. МЕНЮ '!J299</f>
        <v>126 /21</v>
      </c>
      <c r="C297" s="178" t="str">
        <f>'12 л. МЕНЮ '!C299</f>
        <v>Суп с крупой и фрикадельками</v>
      </c>
      <c r="D297" s="177">
        <f>'12 л. МЕНЮ '!D299</f>
        <v>250</v>
      </c>
      <c r="E297" s="163">
        <f>'12 л. МЕНЮ '!E299</f>
        <v>8.8480000000000008</v>
      </c>
      <c r="F297" s="247">
        <f>'12 л. МЕНЮ '!F299</f>
        <v>10.448</v>
      </c>
      <c r="G297" s="247">
        <f>'12 л. МЕНЮ '!G299</f>
        <v>10.443</v>
      </c>
      <c r="H297" s="743">
        <f>'12 л. МЕНЮ '!H299</f>
        <v>171.0147</v>
      </c>
      <c r="I297" s="246">
        <v>0.5</v>
      </c>
      <c r="J297" s="246">
        <v>0.03</v>
      </c>
      <c r="K297" s="260">
        <v>0.08</v>
      </c>
      <c r="L297" s="743">
        <v>8</v>
      </c>
      <c r="M297" s="179">
        <v>16.75</v>
      </c>
      <c r="N297" s="179">
        <v>90</v>
      </c>
      <c r="O297" s="179">
        <v>19</v>
      </c>
      <c r="P297" s="179">
        <v>1.1499999999999999</v>
      </c>
      <c r="Q297" s="2211">
        <f>'12 л. МЕНЮ '!I299</f>
        <v>0</v>
      </c>
      <c r="R297" s="549"/>
      <c r="S297" s="285"/>
      <c r="T297" s="4"/>
      <c r="U297" s="9"/>
      <c r="V297" s="44"/>
      <c r="W297" s="44"/>
      <c r="X297" s="44"/>
      <c r="Y297" s="1839"/>
      <c r="Z297" s="517"/>
      <c r="AB297" s="1"/>
      <c r="AC297" s="1"/>
      <c r="AD297" s="1"/>
      <c r="AG297" s="45"/>
      <c r="AH297" s="4"/>
      <c r="AI297" s="46"/>
    </row>
    <row r="298" spans="2:35" ht="15.75" customHeight="1">
      <c r="B298" s="1299" t="str">
        <f>'12 л. МЕНЮ '!J300</f>
        <v>204 /17</v>
      </c>
      <c r="C298" s="178" t="str">
        <f>'12 л. МЕНЮ '!C300</f>
        <v>Макароны отварные с сыром</v>
      </c>
      <c r="D298" s="177">
        <f>'12 л. МЕНЮ '!D300</f>
        <v>190</v>
      </c>
      <c r="E298" s="163">
        <f>'12 л. МЕНЮ '!E300</f>
        <v>7.577</v>
      </c>
      <c r="F298" s="247">
        <f>'12 л. МЕНЮ '!F300</f>
        <v>11.886100000000001</v>
      </c>
      <c r="G298" s="247">
        <f>'12 л. МЕНЮ '!G300</f>
        <v>25.852</v>
      </c>
      <c r="H298" s="743">
        <f>'12 л. МЕНЮ '!H300</f>
        <v>172.30699999999999</v>
      </c>
      <c r="I298" s="246">
        <v>0.08</v>
      </c>
      <c r="J298" s="246">
        <v>0.06</v>
      </c>
      <c r="K298" s="260">
        <v>0.09</v>
      </c>
      <c r="L298" s="546">
        <v>65.260000000000005</v>
      </c>
      <c r="M298" s="179">
        <v>232.84</v>
      </c>
      <c r="N298" s="856">
        <v>16.72</v>
      </c>
      <c r="O298" s="179">
        <v>1.63</v>
      </c>
      <c r="P298" s="862">
        <v>1.91</v>
      </c>
      <c r="Q298" s="2211">
        <f>'12 л. МЕНЮ '!I300</f>
        <v>0</v>
      </c>
      <c r="R298" s="550"/>
      <c r="S298" s="132"/>
      <c r="T298" s="4"/>
      <c r="U298" s="9"/>
      <c r="V298" s="44"/>
      <c r="W298" s="44"/>
      <c r="X298" s="44"/>
      <c r="Y298" s="1839"/>
      <c r="Z298" s="517"/>
      <c r="AB298" s="515"/>
      <c r="AC298" s="259"/>
      <c r="AD298" s="259"/>
      <c r="AE298" s="118"/>
      <c r="AG298" s="289"/>
      <c r="AH298" s="4"/>
      <c r="AI298" s="46"/>
    </row>
    <row r="299" spans="2:35" ht="13.5" customHeight="1">
      <c r="B299" s="1299" t="str">
        <f>'12 л. МЕНЮ '!J301</f>
        <v>286 /21</v>
      </c>
      <c r="C299" s="178" t="str">
        <f>'12 л. МЕНЮ '!C301</f>
        <v>Сырники из  творога запечённые</v>
      </c>
      <c r="D299" s="177">
        <f>'12 л. МЕНЮ '!D301</f>
        <v>120</v>
      </c>
      <c r="E299" s="163">
        <f>'12 л. МЕНЮ '!E301</f>
        <v>8.9600000000000009</v>
      </c>
      <c r="F299" s="247">
        <f>'12 л. МЕНЮ '!F301</f>
        <v>6.36</v>
      </c>
      <c r="G299" s="247">
        <f>'12 л. МЕНЮ '!G301</f>
        <v>21.48</v>
      </c>
      <c r="H299" s="743">
        <f>'12 л. МЕНЮ '!H301</f>
        <v>218.4</v>
      </c>
      <c r="I299" s="246">
        <v>0.24</v>
      </c>
      <c r="J299" s="246">
        <v>0.06</v>
      </c>
      <c r="K299" s="260">
        <v>7.0000000000000007E-2</v>
      </c>
      <c r="L299" s="743">
        <v>49.2</v>
      </c>
      <c r="M299" s="179">
        <v>174</v>
      </c>
      <c r="N299" s="179">
        <v>24.96</v>
      </c>
      <c r="O299" s="179">
        <v>2.52</v>
      </c>
      <c r="P299" s="862">
        <v>0.78</v>
      </c>
      <c r="Q299" s="2211">
        <f>'12 л. МЕНЮ '!I301</f>
        <v>0</v>
      </c>
      <c r="R299" s="548"/>
      <c r="S299" s="4"/>
      <c r="T299" s="4"/>
      <c r="U299" s="9"/>
      <c r="V299" s="44"/>
      <c r="W299" s="117"/>
      <c r="X299" s="44"/>
      <c r="Y299" s="572"/>
      <c r="Z299" s="3"/>
      <c r="AB299" s="44"/>
      <c r="AC299" s="44"/>
      <c r="AD299" s="44"/>
      <c r="AE299" s="94"/>
      <c r="AG299" s="44"/>
      <c r="AH299" s="4"/>
      <c r="AI299" s="8"/>
    </row>
    <row r="300" spans="2:35" ht="12.75" customHeight="1">
      <c r="B300" s="1299" t="str">
        <f>'12 л. МЕНЮ '!J302</f>
        <v>502 /21</v>
      </c>
      <c r="C300" s="178" t="str">
        <f>'12 л. МЕНЮ '!C302</f>
        <v>Какао с молоком и витаминами</v>
      </c>
      <c r="D300" s="177">
        <f>'12 л. МЕНЮ '!D302</f>
        <v>200</v>
      </c>
      <c r="E300" s="163">
        <f>'12 л. МЕНЮ '!E302</f>
        <v>6.2649999999999997</v>
      </c>
      <c r="F300" s="247">
        <f>'12 л. МЕНЮ '!F302</f>
        <v>5.0220000000000002</v>
      </c>
      <c r="G300" s="247">
        <f>'12 л. МЕНЮ '!G302</f>
        <v>18.312000000000001</v>
      </c>
      <c r="H300" s="743">
        <f>'12 л. МЕНЮ '!H302</f>
        <v>142.51300000000001</v>
      </c>
      <c r="I300" s="246">
        <v>1.046</v>
      </c>
      <c r="J300" s="246">
        <v>6.2E-2</v>
      </c>
      <c r="K300" s="260">
        <v>0.25</v>
      </c>
      <c r="L300" s="743">
        <v>26.533999999999999</v>
      </c>
      <c r="M300" s="179">
        <v>215.392</v>
      </c>
      <c r="N300" s="179">
        <v>17.931999999999999</v>
      </c>
      <c r="O300" s="179">
        <v>39.015000000000001</v>
      </c>
      <c r="P300" s="862">
        <v>0.96599999999999997</v>
      </c>
      <c r="Q300" s="2211">
        <f>'12 л. МЕНЮ '!I302</f>
        <v>0</v>
      </c>
      <c r="R300" s="549"/>
      <c r="S300" s="4"/>
      <c r="T300" s="282"/>
      <c r="U300" s="119"/>
      <c r="V300" s="498"/>
      <c r="W300" s="575"/>
      <c r="X300" s="576"/>
      <c r="Y300" s="931"/>
      <c r="Z300" s="158"/>
      <c r="AA300" s="22"/>
      <c r="AB300" s="486"/>
      <c r="AC300" s="487"/>
      <c r="AD300" s="485"/>
      <c r="AE300" s="279"/>
      <c r="AG300" s="44"/>
      <c r="AH300" s="4"/>
      <c r="AI300" s="8"/>
    </row>
    <row r="301" spans="2:35" ht="13.5" customHeight="1">
      <c r="B301" s="1885" t="str">
        <f>'12 л. МЕНЮ '!J303</f>
        <v>Пром.пр.</v>
      </c>
      <c r="C301" s="178" t="str">
        <f>'12 л. МЕНЮ '!C303</f>
        <v>Хлеб пшеничный</v>
      </c>
      <c r="D301" s="177">
        <f>'12 л. МЕНЮ '!D303</f>
        <v>35</v>
      </c>
      <c r="E301" s="163">
        <f>'12 л. МЕНЮ '!E303</f>
        <v>1.3480000000000001</v>
      </c>
      <c r="F301" s="247">
        <f>'12 л. МЕНЮ '!F303</f>
        <v>0.48099999999999998</v>
      </c>
      <c r="G301" s="247">
        <f>'12 л. МЕНЮ '!G303</f>
        <v>18.97</v>
      </c>
      <c r="H301" s="743">
        <f>'12 л. МЕНЮ '!H303</f>
        <v>85.600999999999999</v>
      </c>
      <c r="I301" s="179">
        <v>0</v>
      </c>
      <c r="J301" s="179">
        <v>5.6000000000000001E-2</v>
      </c>
      <c r="K301" s="179">
        <v>1.7999999999999999E-2</v>
      </c>
      <c r="L301" s="558">
        <v>0</v>
      </c>
      <c r="M301" s="179">
        <v>9</v>
      </c>
      <c r="N301" s="179">
        <v>30</v>
      </c>
      <c r="O301" s="179">
        <v>6.3</v>
      </c>
      <c r="P301" s="179">
        <v>4.4999999999999998E-2</v>
      </c>
      <c r="Q301" s="2211">
        <f>'12 л. МЕНЮ '!I303</f>
        <v>0</v>
      </c>
      <c r="R301" s="550"/>
      <c r="S301" s="4"/>
      <c r="T301" s="285"/>
      <c r="U301" s="1849"/>
      <c r="V301" s="684"/>
      <c r="W301" s="684"/>
      <c r="X301" s="684"/>
      <c r="Y301" s="684"/>
      <c r="Z301" s="681"/>
      <c r="AA301" s="1"/>
      <c r="AB301" s="44"/>
      <c r="AC301" s="44"/>
      <c r="AD301" s="44"/>
      <c r="AE301" s="118"/>
      <c r="AG301" s="33"/>
      <c r="AH301" s="4"/>
      <c r="AI301" s="8"/>
    </row>
    <row r="302" spans="2:35" ht="14.25" customHeight="1">
      <c r="B302" s="1885" t="str">
        <f>'12 л. МЕНЮ '!J304</f>
        <v>Пром.пр.</v>
      </c>
      <c r="C302" s="178" t="str">
        <f>'12 л. МЕНЮ '!C304</f>
        <v>Хлеб ржаной</v>
      </c>
      <c r="D302" s="177">
        <f>'12 л. МЕНЮ '!D304</f>
        <v>30</v>
      </c>
      <c r="E302" s="163">
        <f>'12 л. МЕНЮ '!E304</f>
        <v>1.155</v>
      </c>
      <c r="F302" s="247">
        <f>'12 л. МЕНЮ '!F304</f>
        <v>0.41299999999999998</v>
      </c>
      <c r="G302" s="247">
        <f>'12 л. МЕНЮ '!G304</f>
        <v>16.260000000000002</v>
      </c>
      <c r="H302" s="743">
        <f>'12 л. МЕНЮ '!H304</f>
        <v>73.376999999999995</v>
      </c>
      <c r="I302" s="255">
        <v>0</v>
      </c>
      <c r="J302" s="255">
        <v>0.08</v>
      </c>
      <c r="K302" s="255">
        <v>0.08</v>
      </c>
      <c r="L302" s="816">
        <v>0</v>
      </c>
      <c r="M302" s="2137">
        <v>9.9</v>
      </c>
      <c r="N302" s="839">
        <v>70</v>
      </c>
      <c r="O302" s="255">
        <v>2</v>
      </c>
      <c r="P302" s="1858">
        <v>0.01</v>
      </c>
      <c r="Q302" s="2211">
        <f>'12 л. МЕНЮ '!I304</f>
        <v>0</v>
      </c>
      <c r="S302" s="4"/>
      <c r="T302" s="158"/>
      <c r="U302" s="44"/>
      <c r="V302" s="167"/>
      <c r="W302" s="167"/>
      <c r="X302" s="167"/>
      <c r="Y302" s="167"/>
      <c r="Z302" s="1"/>
      <c r="AA302" s="1"/>
      <c r="AB302" s="44"/>
      <c r="AC302" s="44"/>
      <c r="AD302" s="44"/>
      <c r="AE302" s="118"/>
      <c r="AH302" s="40"/>
    </row>
    <row r="303" spans="2:35" ht="16.5" customHeight="1" thickBot="1">
      <c r="B303" s="1903" t="str">
        <f>'12 л. МЕНЮ '!J305</f>
        <v>82 / 21</v>
      </c>
      <c r="C303" s="143" t="str">
        <f>'12 л. МЕНЮ '!C305</f>
        <v>Фрукты свежие ( апельсин )</v>
      </c>
      <c r="D303" s="275">
        <f>'12 л. МЕНЮ '!D305</f>
        <v>105</v>
      </c>
      <c r="E303" s="163">
        <f>'12 л. МЕНЮ '!E305</f>
        <v>0.95</v>
      </c>
      <c r="F303" s="247">
        <f>'12 л. МЕНЮ '!F305</f>
        <v>0.21</v>
      </c>
      <c r="G303" s="247">
        <f>'12 л. МЕНЮ '!G305</f>
        <v>12.82</v>
      </c>
      <c r="H303" s="743">
        <f>'12 л. МЕНЮ '!H305</f>
        <v>56.97</v>
      </c>
      <c r="I303" s="727">
        <v>14</v>
      </c>
      <c r="J303" s="727">
        <v>4.2000000000000003E-2</v>
      </c>
      <c r="K303" s="727">
        <v>3.15E-2</v>
      </c>
      <c r="L303" s="727">
        <v>0</v>
      </c>
      <c r="M303" s="252">
        <v>35.700000000000003</v>
      </c>
      <c r="N303" s="797">
        <v>17.850000000000001</v>
      </c>
      <c r="O303" s="179">
        <v>1.365</v>
      </c>
      <c r="P303" s="862">
        <v>0.315</v>
      </c>
      <c r="Q303" s="2211">
        <f>'12 л. МЕНЮ '!I305</f>
        <v>0</v>
      </c>
      <c r="S303" s="4"/>
      <c r="T303" s="132"/>
      <c r="V303" s="1"/>
      <c r="W303" s="1"/>
      <c r="X303" s="1"/>
      <c r="Y303" s="1"/>
      <c r="Z303" s="1"/>
      <c r="AA303" s="1"/>
      <c r="AB303" s="44"/>
      <c r="AC303" s="44"/>
      <c r="AD303" s="44"/>
      <c r="AE303" s="118"/>
      <c r="AH303" s="40"/>
    </row>
    <row r="304" spans="2:35" ht="12.75" customHeight="1">
      <c r="B304" s="370" t="s">
        <v>193</v>
      </c>
      <c r="C304" s="759"/>
      <c r="D304" s="2232">
        <f>'12 л. МЕНЮ '!D306</f>
        <v>990</v>
      </c>
      <c r="E304" s="381">
        <f t="shared" ref="E304:P304" si="76">SUM(E296:E303)</f>
        <v>36.303000000000004</v>
      </c>
      <c r="F304" s="735">
        <f t="shared" si="76"/>
        <v>35.020099999999999</v>
      </c>
      <c r="G304" s="735">
        <f t="shared" si="76"/>
        <v>130.23699999999999</v>
      </c>
      <c r="H304" s="818">
        <f t="shared" si="76"/>
        <v>951.48270000000002</v>
      </c>
      <c r="I304" s="735">
        <f t="shared" si="76"/>
        <v>17.015999999999998</v>
      </c>
      <c r="J304" s="735">
        <f t="shared" si="76"/>
        <v>0.4</v>
      </c>
      <c r="K304" s="735">
        <f t="shared" si="76"/>
        <v>0.63949999999999996</v>
      </c>
      <c r="L304" s="735">
        <f t="shared" si="76"/>
        <v>149.714</v>
      </c>
      <c r="M304" s="823">
        <f t="shared" si="76"/>
        <v>715.58199999999999</v>
      </c>
      <c r="N304" s="823">
        <f t="shared" si="76"/>
        <v>288.46199999999999</v>
      </c>
      <c r="O304" s="823">
        <f t="shared" si="76"/>
        <v>78.63</v>
      </c>
      <c r="P304" s="824">
        <f t="shared" si="76"/>
        <v>5.3760000000000003</v>
      </c>
      <c r="Q304" s="880"/>
      <c r="R304" s="133"/>
      <c r="S304" s="4"/>
      <c r="T304" s="4"/>
      <c r="U304" s="9"/>
      <c r="V304" s="44"/>
      <c r="W304" s="44"/>
      <c r="X304" s="44"/>
      <c r="Y304" s="1892"/>
      <c r="Z304" s="517"/>
      <c r="AB304" s="44"/>
      <c r="AC304" s="168"/>
      <c r="AD304" s="44"/>
      <c r="AE304" s="118"/>
      <c r="AG304" s="62"/>
      <c r="AH304" s="132"/>
    </row>
    <row r="305" spans="2:35">
      <c r="B305" s="807"/>
      <c r="C305" s="808" t="s">
        <v>11</v>
      </c>
      <c r="D305" s="1499">
        <v>0.35</v>
      </c>
      <c r="E305" s="912">
        <f t="shared" ref="E305:P305" si="77">(E399/100)*35</f>
        <v>31.5</v>
      </c>
      <c r="F305" s="822">
        <f t="shared" si="77"/>
        <v>32.200000000000003</v>
      </c>
      <c r="G305" s="822">
        <f t="shared" si="77"/>
        <v>134.05000000000001</v>
      </c>
      <c r="H305" s="822">
        <f t="shared" si="77"/>
        <v>952</v>
      </c>
      <c r="I305" s="822">
        <f t="shared" si="77"/>
        <v>24.5</v>
      </c>
      <c r="J305" s="822">
        <f t="shared" si="77"/>
        <v>0.48999999999999994</v>
      </c>
      <c r="K305" s="822">
        <f t="shared" si="77"/>
        <v>0.56000000000000005</v>
      </c>
      <c r="L305" s="1516">
        <f t="shared" si="77"/>
        <v>315</v>
      </c>
      <c r="M305" s="2255">
        <f t="shared" si="77"/>
        <v>420</v>
      </c>
      <c r="N305" s="2255">
        <f t="shared" si="77"/>
        <v>420</v>
      </c>
      <c r="O305" s="2255">
        <f t="shared" si="77"/>
        <v>105</v>
      </c>
      <c r="P305" s="1904">
        <f t="shared" si="77"/>
        <v>6.3</v>
      </c>
      <c r="Q305" s="880"/>
      <c r="S305" s="4"/>
      <c r="T305" s="609"/>
      <c r="U305" s="9"/>
      <c r="V305" s="44"/>
      <c r="W305" s="44"/>
      <c r="X305" s="167"/>
      <c r="Y305" s="1891"/>
      <c r="Z305" s="517"/>
      <c r="AB305" s="161"/>
      <c r="AC305" s="46"/>
      <c r="AD305" s="46"/>
      <c r="AE305" s="65"/>
      <c r="AG305" s="62"/>
      <c r="AH305" s="4"/>
      <c r="AI305" s="91"/>
    </row>
    <row r="306" spans="2:35" ht="15.75" thickBot="1">
      <c r="B306" s="175"/>
      <c r="C306" s="803" t="s">
        <v>438</v>
      </c>
      <c r="D306" s="847"/>
      <c r="E306" s="825">
        <f t="shared" ref="E306:P306" si="78">(E304*100/E399)-35</f>
        <v>5.3366666666666731</v>
      </c>
      <c r="F306" s="826">
        <f t="shared" si="78"/>
        <v>3.0653260869565173</v>
      </c>
      <c r="G306" s="826">
        <f t="shared" si="78"/>
        <v>-0.99556135770234988</v>
      </c>
      <c r="H306" s="826">
        <f t="shared" si="78"/>
        <v>-1.9018382352939511E-2</v>
      </c>
      <c r="I306" s="826">
        <f t="shared" si="78"/>
        <v>-10.691428571428574</v>
      </c>
      <c r="J306" s="826">
        <f t="shared" si="78"/>
        <v>-6.428571428571427</v>
      </c>
      <c r="K306" s="826">
        <f t="shared" si="78"/>
        <v>4.9687499999999929</v>
      </c>
      <c r="L306" s="826">
        <f t="shared" si="78"/>
        <v>-18.365111111111112</v>
      </c>
      <c r="M306" s="826">
        <f t="shared" si="78"/>
        <v>24.631833333333333</v>
      </c>
      <c r="N306" s="826">
        <f t="shared" si="78"/>
        <v>-10.961500000000001</v>
      </c>
      <c r="O306" s="826">
        <f t="shared" si="78"/>
        <v>-8.7899999999999991</v>
      </c>
      <c r="P306" s="838">
        <f t="shared" si="78"/>
        <v>-5.1333333333333329</v>
      </c>
      <c r="Q306" s="880"/>
      <c r="R306" s="132"/>
      <c r="S306" s="4"/>
      <c r="AE306" s="284"/>
      <c r="AH306" s="132"/>
    </row>
    <row r="307" spans="2:35" ht="13.5" customHeight="1">
      <c r="B307" s="713"/>
      <c r="C307" s="542" t="s">
        <v>234</v>
      </c>
      <c r="D307" s="53"/>
      <c r="E307" s="590"/>
      <c r="F307" s="134"/>
      <c r="G307" s="134"/>
      <c r="H307" s="134"/>
      <c r="I307" s="747"/>
      <c r="J307" s="747"/>
      <c r="K307" s="752"/>
      <c r="L307" s="747"/>
      <c r="M307" s="747"/>
      <c r="N307" s="747"/>
      <c r="O307" s="747"/>
      <c r="P307" s="1898"/>
      <c r="Q307" s="874"/>
      <c r="R307" s="548"/>
      <c r="T307" s="282"/>
      <c r="U307" s="119"/>
      <c r="V307" s="575"/>
      <c r="W307" s="575"/>
      <c r="X307" s="576"/>
      <c r="Y307" s="1907"/>
      <c r="Z307" s="158"/>
      <c r="AA307" s="22"/>
      <c r="AB307" s="281"/>
      <c r="AC307" s="286"/>
      <c r="AD307" s="286"/>
      <c r="AE307" s="287"/>
      <c r="AG307" s="94"/>
      <c r="AH307" s="4"/>
      <c r="AI307" s="9"/>
    </row>
    <row r="308" spans="2:35" ht="13.5" customHeight="1">
      <c r="B308" s="1594" t="str">
        <f>'12 л. МЕНЮ '!J310</f>
        <v>470 / 21</v>
      </c>
      <c r="C308" s="193" t="s">
        <v>235</v>
      </c>
      <c r="D308" s="177">
        <f>'12 л. МЕНЮ '!D310</f>
        <v>200</v>
      </c>
      <c r="E308" s="163">
        <f>'12 л. МЕНЮ '!E310</f>
        <v>5.8</v>
      </c>
      <c r="F308" s="247">
        <f>'12 л. МЕНЮ '!F310</f>
        <v>5</v>
      </c>
      <c r="G308" s="247">
        <f>'12 л. МЕНЮ '!G310</f>
        <v>8</v>
      </c>
      <c r="H308" s="247">
        <f>'12 л. МЕНЮ '!H310</f>
        <v>101</v>
      </c>
      <c r="I308" s="256">
        <v>1.4</v>
      </c>
      <c r="J308" s="256">
        <v>0.08</v>
      </c>
      <c r="K308" s="256">
        <v>2.3E-2</v>
      </c>
      <c r="L308" s="828">
        <v>40.1</v>
      </c>
      <c r="M308" s="245">
        <v>240.8</v>
      </c>
      <c r="N308" s="245">
        <v>180.6</v>
      </c>
      <c r="O308" s="245">
        <v>28.1</v>
      </c>
      <c r="P308" s="1896">
        <v>0.2</v>
      </c>
      <c r="Q308" s="407">
        <f>'12 л. МЕНЮ '!I310</f>
        <v>0</v>
      </c>
      <c r="R308" s="549"/>
      <c r="S308" s="282"/>
      <c r="T308" s="285"/>
      <c r="U308" s="1849"/>
      <c r="V308" s="684"/>
      <c r="W308" s="684"/>
      <c r="X308" s="684"/>
      <c r="Y308" s="684"/>
      <c r="Z308" s="1840"/>
      <c r="AA308" s="1"/>
      <c r="AB308" s="1"/>
      <c r="AC308" s="1"/>
      <c r="AD308" s="1"/>
      <c r="AG308" s="45"/>
      <c r="AH308" s="4"/>
      <c r="AI308" s="9"/>
    </row>
    <row r="309" spans="2:35" ht="14.25" customHeight="1">
      <c r="B309" s="1930" t="str">
        <f>'12 л. МЕНЮ '!J311</f>
        <v>150 / 17</v>
      </c>
      <c r="C309" s="2235" t="str">
        <f>'12 л. МЕНЮ '!C311</f>
        <v>Зразы картофельные и / соус молочный</v>
      </c>
      <c r="D309" s="129" t="str">
        <f>'12 л. МЕНЮ '!D311</f>
        <v>100 / 20</v>
      </c>
      <c r="E309" s="531">
        <f>'12 л. МЕНЮ '!E311</f>
        <v>3.133</v>
      </c>
      <c r="F309" s="256">
        <f>'12 л. МЕНЮ '!F311</f>
        <v>6.2229999999999999</v>
      </c>
      <c r="G309" s="878">
        <f>'12 л. МЕНЮ '!G311</f>
        <v>7.6040000000000001</v>
      </c>
      <c r="H309" s="816">
        <f>'12 л. МЕНЮ '!H311</f>
        <v>98.662000000000006</v>
      </c>
      <c r="I309" s="256">
        <v>0.44</v>
      </c>
      <c r="J309" s="256">
        <v>0.1</v>
      </c>
      <c r="K309" s="591">
        <v>0.13</v>
      </c>
      <c r="L309" s="755">
        <v>75.56</v>
      </c>
      <c r="M309" s="245">
        <v>28.67</v>
      </c>
      <c r="N309" s="244">
        <v>25.33</v>
      </c>
      <c r="O309" s="245">
        <v>17.559999999999999</v>
      </c>
      <c r="P309" s="1896">
        <v>1.393</v>
      </c>
      <c r="Q309" s="407">
        <f>'12 л. МЕНЮ '!I311</f>
        <v>0</v>
      </c>
      <c r="R309" s="550"/>
      <c r="S309" s="285"/>
      <c r="T309" s="158"/>
      <c r="U309" s="44"/>
      <c r="V309" s="167"/>
      <c r="W309" s="167"/>
      <c r="X309" s="167"/>
      <c r="Y309" s="167"/>
      <c r="Z309" s="1"/>
      <c r="AA309" s="1"/>
      <c r="AB309" s="450"/>
      <c r="AC309" s="450"/>
      <c r="AD309" s="450"/>
      <c r="AE309" s="450"/>
      <c r="AG309" s="289"/>
      <c r="AH309" s="164"/>
      <c r="AI309" s="115"/>
    </row>
    <row r="310" spans="2:35" ht="16.5" customHeight="1">
      <c r="B310" s="540"/>
      <c r="C310" s="2234"/>
      <c r="D310" s="671"/>
      <c r="E310" s="903"/>
      <c r="F310" s="750"/>
      <c r="G310" s="750"/>
      <c r="H310" s="750"/>
      <c r="I310" s="750"/>
      <c r="J310" s="750"/>
      <c r="K310" s="902"/>
      <c r="L310" s="750"/>
      <c r="M310" s="750"/>
      <c r="N310" s="902"/>
      <c r="O310" s="750"/>
      <c r="P310" s="1905"/>
      <c r="Q310" s="700"/>
      <c r="S310" s="132"/>
      <c r="T310" s="65"/>
      <c r="U310" s="155"/>
      <c r="AA310" s="484"/>
      <c r="AB310" s="484"/>
      <c r="AC310" s="484"/>
      <c r="AD310" s="484"/>
      <c r="AE310" s="484"/>
      <c r="AG310" s="32"/>
      <c r="AH310" s="4"/>
      <c r="AI310" s="9"/>
    </row>
    <row r="311" spans="2:35" ht="14.25" customHeight="1" thickBot="1">
      <c r="B311" s="1880" t="str">
        <f>'12 л. МЕНЮ '!J312</f>
        <v>Пром.пр.</v>
      </c>
      <c r="C311" s="1877" t="str">
        <f>'12 л. МЕНЮ '!C312</f>
        <v>Хлеб пшеничный</v>
      </c>
      <c r="D311" s="275">
        <f>'12 л. МЕНЮ '!D312</f>
        <v>30</v>
      </c>
      <c r="E311" s="392">
        <f>'12 л. МЕНЮ '!E312</f>
        <v>1.155</v>
      </c>
      <c r="F311" s="394">
        <f>'12 л. МЕНЮ '!F312</f>
        <v>0.41299999999999998</v>
      </c>
      <c r="G311" s="394">
        <f>'12 л. МЕНЮ '!G312</f>
        <v>16.260000000000002</v>
      </c>
      <c r="H311" s="394">
        <f>'12 л. МЕНЮ '!H312</f>
        <v>73.376999999999995</v>
      </c>
      <c r="I311" s="255">
        <v>0</v>
      </c>
      <c r="J311" s="255">
        <v>0.08</v>
      </c>
      <c r="K311" s="255">
        <v>0.08</v>
      </c>
      <c r="L311" s="816">
        <v>0</v>
      </c>
      <c r="M311" s="2137">
        <v>9.9</v>
      </c>
      <c r="N311" s="839">
        <v>70</v>
      </c>
      <c r="O311" s="255">
        <v>2</v>
      </c>
      <c r="P311" s="1858">
        <v>0.01</v>
      </c>
      <c r="Q311" s="2218">
        <f>'12 л. МЕНЮ '!I312</f>
        <v>0</v>
      </c>
      <c r="S311" s="4"/>
      <c r="T311" s="9"/>
      <c r="U311" s="155"/>
      <c r="AA311" s="1"/>
      <c r="AB311" s="1"/>
      <c r="AC311" s="1"/>
      <c r="AD311" s="1"/>
      <c r="AG311" s="32"/>
      <c r="AH311" s="4"/>
      <c r="AI311" s="9"/>
    </row>
    <row r="312" spans="2:35" ht="12.75" customHeight="1">
      <c r="B312" s="370" t="s">
        <v>243</v>
      </c>
      <c r="C312" s="282"/>
      <c r="D312" s="2232">
        <f>'12 л. МЕНЮ '!D313</f>
        <v>350</v>
      </c>
      <c r="E312" s="2257">
        <f t="shared" ref="E312:P312" si="79">SUM(E308:E311)</f>
        <v>10.087999999999999</v>
      </c>
      <c r="F312" s="756">
        <f t="shared" si="79"/>
        <v>11.635999999999999</v>
      </c>
      <c r="G312" s="729">
        <f t="shared" si="79"/>
        <v>31.864000000000001</v>
      </c>
      <c r="H312" s="795">
        <f t="shared" si="79"/>
        <v>273.03899999999999</v>
      </c>
      <c r="I312" s="756">
        <f t="shared" si="79"/>
        <v>1.8399999999999999</v>
      </c>
      <c r="J312" s="180">
        <f t="shared" si="79"/>
        <v>0.26</v>
      </c>
      <c r="K312" s="756">
        <f t="shared" si="79"/>
        <v>0.23299999999999998</v>
      </c>
      <c r="L312" s="180">
        <f t="shared" si="79"/>
        <v>115.66</v>
      </c>
      <c r="M312" s="811">
        <f t="shared" si="79"/>
        <v>279.37</v>
      </c>
      <c r="N312" s="811">
        <f t="shared" si="79"/>
        <v>275.93</v>
      </c>
      <c r="O312" s="811">
        <f t="shared" si="79"/>
        <v>47.66</v>
      </c>
      <c r="P312" s="585">
        <f t="shared" si="79"/>
        <v>1.603</v>
      </c>
      <c r="Q312" s="229"/>
      <c r="S312" s="203"/>
      <c r="AA312" s="486"/>
      <c r="AB312" s="486"/>
      <c r="AC312" s="487"/>
      <c r="AD312" s="487"/>
      <c r="AE312" s="118"/>
      <c r="AG312" s="62"/>
      <c r="AH312" s="132"/>
    </row>
    <row r="313" spans="2:35" ht="15.75" customHeight="1">
      <c r="B313" s="807"/>
      <c r="C313" s="808" t="s">
        <v>11</v>
      </c>
      <c r="D313" s="1499">
        <v>0.1</v>
      </c>
      <c r="E313" s="912">
        <f t="shared" ref="E313:P313" si="80">(E399/100)*10</f>
        <v>9</v>
      </c>
      <c r="F313" s="822">
        <f t="shared" si="80"/>
        <v>9.2000000000000011</v>
      </c>
      <c r="G313" s="822">
        <f t="shared" si="80"/>
        <v>38.299999999999997</v>
      </c>
      <c r="H313" s="822">
        <f t="shared" si="80"/>
        <v>272</v>
      </c>
      <c r="I313" s="822">
        <f t="shared" si="80"/>
        <v>7</v>
      </c>
      <c r="J313" s="822">
        <f t="shared" si="80"/>
        <v>0.13999999999999999</v>
      </c>
      <c r="K313" s="822">
        <f t="shared" si="80"/>
        <v>0.16</v>
      </c>
      <c r="L313" s="822">
        <f t="shared" si="80"/>
        <v>90</v>
      </c>
      <c r="M313" s="2255">
        <f t="shared" si="80"/>
        <v>120</v>
      </c>
      <c r="N313" s="2255">
        <f t="shared" si="80"/>
        <v>120</v>
      </c>
      <c r="O313" s="1516">
        <f t="shared" si="80"/>
        <v>30</v>
      </c>
      <c r="P313" s="1904">
        <f t="shared" si="80"/>
        <v>1.7999999999999998</v>
      </c>
      <c r="Q313" s="229"/>
      <c r="S313" s="203"/>
      <c r="AA313" s="44"/>
      <c r="AB313" s="168"/>
      <c r="AC313" s="44"/>
      <c r="AD313" s="44"/>
      <c r="AE313" s="118"/>
      <c r="AG313" s="62"/>
      <c r="AH313" s="4"/>
      <c r="AI313" s="115"/>
    </row>
    <row r="314" spans="2:35" ht="14.25" customHeight="1" thickBot="1">
      <c r="B314" s="175"/>
      <c r="C314" s="803" t="s">
        <v>438</v>
      </c>
      <c r="D314" s="847"/>
      <c r="E314" s="825">
        <f t="shared" ref="E314:P314" si="81">(E312*100/E399)-10</f>
        <v>1.2088888888888878</v>
      </c>
      <c r="F314" s="826">
        <f t="shared" si="81"/>
        <v>2.6478260869565204</v>
      </c>
      <c r="G314" s="826">
        <f t="shared" si="81"/>
        <v>-1.6804177545691896</v>
      </c>
      <c r="H314" s="826">
        <f t="shared" si="81"/>
        <v>3.8198529411763715E-2</v>
      </c>
      <c r="I314" s="826">
        <f t="shared" si="81"/>
        <v>-7.3714285714285719</v>
      </c>
      <c r="J314" s="826">
        <f t="shared" si="81"/>
        <v>8.571428571428573</v>
      </c>
      <c r="K314" s="826">
        <f t="shared" si="81"/>
        <v>4.5624999999999982</v>
      </c>
      <c r="L314" s="826">
        <f t="shared" si="81"/>
        <v>2.8511111111111109</v>
      </c>
      <c r="M314" s="826">
        <f t="shared" si="81"/>
        <v>13.280833333333334</v>
      </c>
      <c r="N314" s="826">
        <f t="shared" si="81"/>
        <v>12.994166666666668</v>
      </c>
      <c r="O314" s="826">
        <f t="shared" si="81"/>
        <v>5.8866666666666667</v>
      </c>
      <c r="P314" s="838">
        <f t="shared" si="81"/>
        <v>-1.0944444444444432</v>
      </c>
      <c r="Q314" s="229"/>
      <c r="AA314" s="44"/>
      <c r="AB314" s="168"/>
      <c r="AC314" s="44"/>
      <c r="AD314" s="44"/>
      <c r="AE314" s="94"/>
      <c r="AG314" s="32"/>
      <c r="AH314" s="91"/>
      <c r="AI314" s="65"/>
    </row>
    <row r="315" spans="2:35">
      <c r="AA315" s="44"/>
      <c r="AB315" s="44"/>
      <c r="AC315" s="44"/>
      <c r="AD315" s="44"/>
      <c r="AE315" s="118"/>
    </row>
    <row r="316" spans="2:35" ht="15.75" thickBot="1">
      <c r="Q316" s="229"/>
      <c r="S316" s="138"/>
      <c r="AA316" s="44"/>
      <c r="AB316" s="44"/>
      <c r="AC316" s="44"/>
      <c r="AD316" s="44"/>
      <c r="AE316" s="118"/>
      <c r="AG316" s="32"/>
      <c r="AH316" s="4"/>
      <c r="AI316" s="9"/>
    </row>
    <row r="317" spans="2:35">
      <c r="B317" s="674"/>
      <c r="C317" s="34" t="s">
        <v>286</v>
      </c>
      <c r="D317" s="35"/>
      <c r="E317" s="110">
        <f t="shared" ref="E317:P317" si="82">E292+E304</f>
        <v>56.302000000000007</v>
      </c>
      <c r="F317" s="180">
        <f t="shared" si="82"/>
        <v>61.903100000000002</v>
      </c>
      <c r="G317" s="180">
        <f t="shared" si="82"/>
        <v>222.46800000000002</v>
      </c>
      <c r="H317" s="180">
        <f t="shared" si="82"/>
        <v>1630.8537000000001</v>
      </c>
      <c r="I317" s="180">
        <f t="shared" si="82"/>
        <v>28.006</v>
      </c>
      <c r="J317" s="180">
        <f t="shared" si="82"/>
        <v>0.75800000000000001</v>
      </c>
      <c r="K317" s="180">
        <f t="shared" si="82"/>
        <v>1.1145</v>
      </c>
      <c r="L317" s="180">
        <f t="shared" si="82"/>
        <v>233.21899999999999</v>
      </c>
      <c r="M317" s="736">
        <f t="shared" si="82"/>
        <v>1187.5450000000001</v>
      </c>
      <c r="N317" s="1874">
        <f t="shared" si="82"/>
        <v>488.10899999999998</v>
      </c>
      <c r="O317" s="740">
        <f t="shared" si="82"/>
        <v>110.91</v>
      </c>
      <c r="P317" s="676">
        <f t="shared" si="82"/>
        <v>10.9468</v>
      </c>
      <c r="Q317" s="229"/>
      <c r="AA317" s="307"/>
      <c r="AB317" s="161"/>
      <c r="AC317" s="152"/>
      <c r="AD317" s="152"/>
      <c r="AE317" s="65"/>
      <c r="AG317" s="32"/>
      <c r="AH317" s="4"/>
      <c r="AI317" s="9"/>
    </row>
    <row r="318" spans="2:35" ht="16.5" customHeight="1">
      <c r="B318" s="327"/>
      <c r="C318" s="709" t="s">
        <v>11</v>
      </c>
      <c r="D318" s="1499">
        <v>0.6</v>
      </c>
      <c r="E318" s="912">
        <f t="shared" ref="E318:P318" si="83">(E399/100)*60</f>
        <v>54</v>
      </c>
      <c r="F318" s="822">
        <f t="shared" si="83"/>
        <v>55.2</v>
      </c>
      <c r="G318" s="822">
        <f t="shared" si="83"/>
        <v>229.8</v>
      </c>
      <c r="H318" s="822">
        <f t="shared" si="83"/>
        <v>1632</v>
      </c>
      <c r="I318" s="822">
        <f t="shared" si="83"/>
        <v>42</v>
      </c>
      <c r="J318" s="822">
        <f t="shared" si="83"/>
        <v>0.83999999999999986</v>
      </c>
      <c r="K318" s="822">
        <f t="shared" si="83"/>
        <v>0.96</v>
      </c>
      <c r="L318" s="1516">
        <f t="shared" si="83"/>
        <v>540</v>
      </c>
      <c r="M318" s="2255">
        <f t="shared" si="83"/>
        <v>720</v>
      </c>
      <c r="N318" s="2255">
        <f t="shared" si="83"/>
        <v>720</v>
      </c>
      <c r="O318" s="2255">
        <f t="shared" si="83"/>
        <v>180</v>
      </c>
      <c r="P318" s="1904">
        <f t="shared" si="83"/>
        <v>10.799999999999999</v>
      </c>
      <c r="Q318" s="229"/>
      <c r="AA318" s="1"/>
      <c r="AB318" s="1"/>
      <c r="AC318" s="1"/>
      <c r="AD318" s="1"/>
      <c r="AG318" s="32"/>
      <c r="AH318" s="4"/>
      <c r="AI318" s="9"/>
    </row>
    <row r="319" spans="2:35" ht="16.5" customHeight="1" thickBot="1">
      <c r="B319" s="175"/>
      <c r="C319" s="803" t="s">
        <v>438</v>
      </c>
      <c r="D319" s="847"/>
      <c r="E319" s="825">
        <f t="shared" ref="E319:P319" si="84">(E317*100/E399)-60</f>
        <v>2.5577777777777868</v>
      </c>
      <c r="F319" s="826">
        <f t="shared" si="84"/>
        <v>7.2859782608695696</v>
      </c>
      <c r="G319" s="826">
        <f t="shared" si="84"/>
        <v>-1.9143603133159175</v>
      </c>
      <c r="H319" s="826">
        <f t="shared" si="84"/>
        <v>-4.214338235293269E-2</v>
      </c>
      <c r="I319" s="826">
        <f t="shared" si="84"/>
        <v>-19.991428571428571</v>
      </c>
      <c r="J319" s="826">
        <f t="shared" si="84"/>
        <v>-5.8571428571428541</v>
      </c>
      <c r="K319" s="826">
        <f t="shared" si="84"/>
        <v>9.65625</v>
      </c>
      <c r="L319" s="826">
        <f t="shared" si="84"/>
        <v>-34.086777777777783</v>
      </c>
      <c r="M319" s="826">
        <f t="shared" si="84"/>
        <v>38.962083333333339</v>
      </c>
      <c r="N319" s="826">
        <f t="shared" si="84"/>
        <v>-19.324249999999999</v>
      </c>
      <c r="O319" s="826">
        <f t="shared" si="84"/>
        <v>-23.03</v>
      </c>
      <c r="P319" s="838">
        <f t="shared" si="84"/>
        <v>0.81555555555556225</v>
      </c>
      <c r="Q319" s="229"/>
      <c r="AA319" s="507"/>
      <c r="AB319" s="112"/>
      <c r="AC319" s="118"/>
      <c r="AD319" s="118"/>
      <c r="AE319" s="118"/>
      <c r="AG319" s="30"/>
      <c r="AH319" s="4"/>
      <c r="AI319" s="9"/>
    </row>
    <row r="320" spans="2:35" ht="15.75" customHeight="1" thickBot="1">
      <c r="Q320" s="229"/>
      <c r="AA320" s="118"/>
      <c r="AB320" s="118"/>
      <c r="AC320" s="118"/>
      <c r="AD320" s="118"/>
      <c r="AE320" s="118"/>
    </row>
    <row r="321" spans="2:45" ht="14.25" customHeight="1">
      <c r="B321" s="674"/>
      <c r="C321" s="34" t="s">
        <v>285</v>
      </c>
      <c r="D321" s="35"/>
      <c r="E321" s="110">
        <f t="shared" ref="E321:P321" si="85">E304+E312</f>
        <v>46.391000000000005</v>
      </c>
      <c r="F321" s="180">
        <f t="shared" si="85"/>
        <v>46.656099999999995</v>
      </c>
      <c r="G321" s="180">
        <f t="shared" si="85"/>
        <v>162.101</v>
      </c>
      <c r="H321" s="180">
        <f t="shared" si="85"/>
        <v>1224.5217</v>
      </c>
      <c r="I321" s="180">
        <f t="shared" si="85"/>
        <v>18.855999999999998</v>
      </c>
      <c r="J321" s="180">
        <f t="shared" si="85"/>
        <v>0.66</v>
      </c>
      <c r="K321" s="180">
        <f t="shared" si="85"/>
        <v>0.87249999999999994</v>
      </c>
      <c r="L321" s="180">
        <f t="shared" si="85"/>
        <v>265.37400000000002</v>
      </c>
      <c r="M321" s="811">
        <f t="shared" si="85"/>
        <v>994.952</v>
      </c>
      <c r="N321" s="811">
        <f t="shared" si="85"/>
        <v>564.39200000000005</v>
      </c>
      <c r="O321" s="740">
        <f t="shared" si="85"/>
        <v>126.28999999999999</v>
      </c>
      <c r="P321" s="676">
        <f t="shared" si="85"/>
        <v>6.9790000000000001</v>
      </c>
      <c r="Q321" s="229"/>
      <c r="AA321" s="44"/>
      <c r="AB321" s="44"/>
      <c r="AC321" s="44"/>
      <c r="AD321" s="44"/>
      <c r="AE321" s="118"/>
    </row>
    <row r="322" spans="2:45">
      <c r="B322" s="327"/>
      <c r="C322" s="709" t="s">
        <v>11</v>
      </c>
      <c r="D322" s="1499">
        <v>0.45</v>
      </c>
      <c r="E322" s="912">
        <f t="shared" ref="E322:P322" si="86">(E399/100)*45</f>
        <v>40.5</v>
      </c>
      <c r="F322" s="822">
        <f t="shared" si="86"/>
        <v>41.4</v>
      </c>
      <c r="G322" s="822">
        <f t="shared" si="86"/>
        <v>172.35</v>
      </c>
      <c r="H322" s="822">
        <f t="shared" si="86"/>
        <v>1224</v>
      </c>
      <c r="I322" s="822">
        <f t="shared" si="86"/>
        <v>31.499999999999996</v>
      </c>
      <c r="J322" s="822">
        <f t="shared" si="86"/>
        <v>0.62999999999999989</v>
      </c>
      <c r="K322" s="822">
        <f t="shared" si="86"/>
        <v>0.72</v>
      </c>
      <c r="L322" s="1516">
        <f t="shared" si="86"/>
        <v>405</v>
      </c>
      <c r="M322" s="2255">
        <f t="shared" si="86"/>
        <v>540</v>
      </c>
      <c r="N322" s="2255">
        <f t="shared" si="86"/>
        <v>540</v>
      </c>
      <c r="O322" s="2255">
        <f t="shared" si="86"/>
        <v>135</v>
      </c>
      <c r="P322" s="1904">
        <f t="shared" si="86"/>
        <v>8.1</v>
      </c>
      <c r="Q322" s="229"/>
      <c r="AA322" s="117"/>
      <c r="AB322" s="117"/>
      <c r="AC322" s="117"/>
      <c r="AD322" s="117"/>
      <c r="AE322" s="118"/>
    </row>
    <row r="323" spans="2:45" ht="13.5" customHeight="1" thickBot="1">
      <c r="B323" s="175"/>
      <c r="C323" s="803" t="s">
        <v>438</v>
      </c>
      <c r="D323" s="847"/>
      <c r="E323" s="825">
        <f t="shared" ref="E323:P323" si="87">(E321*100/E399)-45</f>
        <v>6.5455555555555591</v>
      </c>
      <c r="F323" s="826">
        <f t="shared" si="87"/>
        <v>5.7131521739130378</v>
      </c>
      <c r="G323" s="826">
        <f t="shared" si="87"/>
        <v>-2.6759791122715413</v>
      </c>
      <c r="H323" s="826">
        <f t="shared" si="87"/>
        <v>1.918014705882598E-2</v>
      </c>
      <c r="I323" s="826">
        <f t="shared" si="87"/>
        <v>-18.062857142857144</v>
      </c>
      <c r="J323" s="826">
        <f t="shared" si="87"/>
        <v>2.1428571428571459</v>
      </c>
      <c r="K323" s="826">
        <f t="shared" si="87"/>
        <v>9.53125</v>
      </c>
      <c r="L323" s="826">
        <f t="shared" si="87"/>
        <v>-15.513999999999999</v>
      </c>
      <c r="M323" s="826">
        <f t="shared" si="87"/>
        <v>37.912666666666667</v>
      </c>
      <c r="N323" s="826">
        <f t="shared" si="87"/>
        <v>2.0326666666666711</v>
      </c>
      <c r="O323" s="826">
        <f t="shared" si="87"/>
        <v>-2.903333333333336</v>
      </c>
      <c r="P323" s="838">
        <f t="shared" si="87"/>
        <v>-6.2277777777777814</v>
      </c>
      <c r="Q323" s="229"/>
      <c r="AA323" s="44"/>
      <c r="AB323" s="44"/>
      <c r="AC323" s="44"/>
      <c r="AD323" s="44"/>
      <c r="AE323" s="118"/>
      <c r="AJ323" s="20"/>
      <c r="AK323" s="232"/>
      <c r="AM323" s="20"/>
      <c r="AN323" s="20"/>
      <c r="AP323" s="43"/>
    </row>
    <row r="324" spans="2:45" ht="13.5" customHeight="1" thickBot="1">
      <c r="P324"/>
      <c r="Q324" s="229"/>
      <c r="AA324" s="44"/>
      <c r="AB324" s="44"/>
      <c r="AC324" s="44"/>
      <c r="AD324" s="44"/>
      <c r="AE324" s="118"/>
    </row>
    <row r="325" spans="2:45" ht="15" customHeight="1">
      <c r="B325" s="806" t="s">
        <v>320</v>
      </c>
      <c r="C325" s="34"/>
      <c r="D325" s="35"/>
      <c r="E325" s="762">
        <f t="shared" ref="E325:P325" si="88">E292+E304+E312</f>
        <v>66.39</v>
      </c>
      <c r="F325" s="763">
        <f t="shared" si="88"/>
        <v>73.539100000000005</v>
      </c>
      <c r="G325" s="763">
        <f t="shared" si="88"/>
        <v>254.33200000000002</v>
      </c>
      <c r="H325" s="763">
        <f t="shared" si="88"/>
        <v>1903.8927000000001</v>
      </c>
      <c r="I325" s="763">
        <f t="shared" si="88"/>
        <v>29.846</v>
      </c>
      <c r="J325" s="763">
        <f t="shared" si="88"/>
        <v>1.018</v>
      </c>
      <c r="K325" s="763">
        <f t="shared" si="88"/>
        <v>1.3475000000000001</v>
      </c>
      <c r="L325" s="763">
        <f t="shared" si="88"/>
        <v>348.87900000000002</v>
      </c>
      <c r="M325" s="1906">
        <f t="shared" si="88"/>
        <v>1466.915</v>
      </c>
      <c r="N325" s="2097">
        <f t="shared" si="88"/>
        <v>764.03899999999999</v>
      </c>
      <c r="O325" s="1927">
        <f t="shared" si="88"/>
        <v>158.57</v>
      </c>
      <c r="P325" s="844">
        <f t="shared" si="88"/>
        <v>12.549799999999999</v>
      </c>
      <c r="Q325" s="229"/>
      <c r="AA325" s="44"/>
      <c r="AB325" s="44"/>
      <c r="AC325" s="168"/>
      <c r="AD325" s="44"/>
      <c r="AE325" s="118"/>
      <c r="AJ325" s="20"/>
      <c r="AK325" s="20"/>
      <c r="AM325" s="20"/>
      <c r="AN325" s="20"/>
      <c r="AP325" s="4"/>
    </row>
    <row r="326" spans="2:45" ht="14.25" customHeight="1">
      <c r="B326" s="807"/>
      <c r="C326" s="808" t="s">
        <v>11</v>
      </c>
      <c r="D326" s="1499">
        <v>0.7</v>
      </c>
      <c r="E326" s="912">
        <f t="shared" ref="E326:P326" si="89">(E399/100)*70</f>
        <v>63</v>
      </c>
      <c r="F326" s="822">
        <f t="shared" si="89"/>
        <v>64.400000000000006</v>
      </c>
      <c r="G326" s="822">
        <f t="shared" si="89"/>
        <v>268.10000000000002</v>
      </c>
      <c r="H326" s="822">
        <f t="shared" si="89"/>
        <v>1904</v>
      </c>
      <c r="I326" s="822">
        <f t="shared" si="89"/>
        <v>49</v>
      </c>
      <c r="J326" s="822">
        <f t="shared" si="89"/>
        <v>0.97999999999999987</v>
      </c>
      <c r="K326" s="822">
        <f t="shared" si="89"/>
        <v>1.1200000000000001</v>
      </c>
      <c r="L326" s="1516">
        <f t="shared" si="89"/>
        <v>630</v>
      </c>
      <c r="M326" s="2255">
        <f t="shared" si="89"/>
        <v>840</v>
      </c>
      <c r="N326" s="2255">
        <f t="shared" si="89"/>
        <v>840</v>
      </c>
      <c r="O326" s="2255">
        <f t="shared" si="89"/>
        <v>210</v>
      </c>
      <c r="P326" s="1904">
        <f t="shared" si="89"/>
        <v>12.6</v>
      </c>
      <c r="Q326" s="229"/>
      <c r="AA326" s="307"/>
      <c r="AB326" s="161"/>
      <c r="AC326" s="46"/>
      <c r="AD326" s="46"/>
      <c r="AE326" s="65"/>
      <c r="AG326" s="234"/>
      <c r="AH326" s="235"/>
      <c r="AI326" s="236"/>
      <c r="AJ326" s="237"/>
      <c r="AK326" s="42"/>
      <c r="AL326" s="42"/>
      <c r="AM326" s="42"/>
      <c r="AN326" s="42"/>
      <c r="AO326" s="42"/>
      <c r="AP326" s="42"/>
      <c r="AQ326" s="234"/>
      <c r="AR326" s="234"/>
      <c r="AS326" s="494"/>
    </row>
    <row r="327" spans="2:45" ht="15.75" thickBot="1">
      <c r="B327" s="175"/>
      <c r="C327" s="803" t="s">
        <v>438</v>
      </c>
      <c r="D327" s="847"/>
      <c r="E327" s="825">
        <f t="shared" ref="E327:P327" si="90">(E325*100/E399)-70</f>
        <v>3.7666666666666657</v>
      </c>
      <c r="F327" s="826">
        <f t="shared" si="90"/>
        <v>9.9338043478260971</v>
      </c>
      <c r="G327" s="826">
        <f t="shared" si="90"/>
        <v>-3.594778067885116</v>
      </c>
      <c r="H327" s="826">
        <f t="shared" si="90"/>
        <v>-3.9448529411743039E-3</v>
      </c>
      <c r="I327" s="826">
        <f t="shared" si="90"/>
        <v>-27.362857142857145</v>
      </c>
      <c r="J327" s="826">
        <f t="shared" si="90"/>
        <v>2.7142857142857224</v>
      </c>
      <c r="K327" s="826">
        <f t="shared" si="90"/>
        <v>14.21875</v>
      </c>
      <c r="L327" s="826">
        <f t="shared" si="90"/>
        <v>-31.235666666666667</v>
      </c>
      <c r="M327" s="826">
        <f t="shared" si="90"/>
        <v>52.242916666666673</v>
      </c>
      <c r="N327" s="826">
        <f t="shared" si="90"/>
        <v>-6.3300833333333415</v>
      </c>
      <c r="O327" s="826">
        <f t="shared" si="90"/>
        <v>-17.143333333333331</v>
      </c>
      <c r="P327" s="838">
        <f t="shared" si="90"/>
        <v>-0.2788888888888863</v>
      </c>
      <c r="Q327" s="229"/>
      <c r="AA327" s="509"/>
      <c r="AB327" s="283"/>
      <c r="AC327" s="283"/>
      <c r="AD327" s="284"/>
      <c r="AE327" s="284"/>
      <c r="AG327" s="48"/>
      <c r="AH327" s="48"/>
      <c r="AI327" s="48"/>
      <c r="AJ327" s="238"/>
      <c r="AK327" s="48"/>
      <c r="AL327" s="48"/>
      <c r="AM327" s="48"/>
      <c r="AN327" s="48"/>
      <c r="AO327" s="48"/>
      <c r="AP327" s="48"/>
      <c r="AQ327" s="48"/>
      <c r="AR327" s="48"/>
      <c r="AS327" s="48"/>
    </row>
    <row r="328" spans="2:45">
      <c r="Q328" s="229"/>
      <c r="AA328" s="281"/>
      <c r="AB328" s="281"/>
      <c r="AC328" s="286"/>
      <c r="AD328" s="286"/>
      <c r="AE328" s="287"/>
      <c r="AG328" s="44"/>
      <c r="AH328" s="44"/>
      <c r="AI328" s="44"/>
      <c r="AJ328" s="86"/>
      <c r="AK328" s="259"/>
      <c r="AL328" s="259"/>
      <c r="AM328" s="259"/>
      <c r="AN328" s="259"/>
      <c r="AO328" s="44"/>
      <c r="AP328" s="168"/>
      <c r="AQ328" s="44"/>
      <c r="AR328" s="44"/>
      <c r="AS328" s="118"/>
    </row>
    <row r="329" spans="2:45">
      <c r="AA329" s="1"/>
      <c r="AB329" s="1"/>
      <c r="AC329" s="1"/>
      <c r="AD329" s="1"/>
      <c r="AG329" s="501"/>
      <c r="AH329" s="501"/>
      <c r="AI329" s="501"/>
      <c r="AJ329" s="508"/>
      <c r="AK329" s="501"/>
      <c r="AL329" s="501"/>
      <c r="AM329" s="501"/>
      <c r="AN329" s="501"/>
      <c r="AO329" s="502"/>
      <c r="AP329" s="502"/>
      <c r="AQ329" s="501"/>
      <c r="AR329" s="501"/>
      <c r="AS329" s="501"/>
    </row>
    <row r="330" spans="2:45" ht="14.25" customHeight="1">
      <c r="Q330" s="229"/>
      <c r="AA330" s="1"/>
      <c r="AB330" s="1"/>
      <c r="AC330" s="1"/>
      <c r="AD330" s="1"/>
    </row>
    <row r="331" spans="2:45" ht="13.5" customHeight="1">
      <c r="K331" s="62"/>
      <c r="P331"/>
      <c r="Q331" s="229"/>
      <c r="AA331" s="14"/>
      <c r="AB331" s="13"/>
      <c r="AC331" s="13"/>
      <c r="AD331" s="13"/>
    </row>
    <row r="332" spans="2:45" ht="13.5" customHeight="1">
      <c r="AA332" s="22"/>
      <c r="AB332" s="22"/>
      <c r="AC332" s="22"/>
      <c r="AD332" s="22"/>
      <c r="AE332" s="22"/>
    </row>
    <row r="333" spans="2:45" ht="12.75" customHeight="1">
      <c r="C333" s="711"/>
      <c r="D333" s="5" t="s">
        <v>207</v>
      </c>
      <c r="E333" s="32"/>
      <c r="AA333" s="519"/>
      <c r="AB333" s="519"/>
      <c r="AC333" s="519"/>
      <c r="AD333" s="519"/>
      <c r="AE333" s="518"/>
    </row>
    <row r="334" spans="2:45" ht="12.75" customHeight="1">
      <c r="C334" s="7" t="s">
        <v>766</v>
      </c>
      <c r="D334" s="8"/>
      <c r="E334" s="2"/>
      <c r="F334"/>
      <c r="I334"/>
      <c r="J334"/>
      <c r="K334" s="13"/>
      <c r="L334" s="13"/>
      <c r="M334"/>
      <c r="N334"/>
      <c r="O334"/>
      <c r="P334"/>
      <c r="AA334" s="520"/>
      <c r="AB334" s="520"/>
      <c r="AC334" s="520"/>
      <c r="AD334" s="520"/>
      <c r="AE334" s="520"/>
    </row>
    <row r="335" spans="2:45" ht="16.5" customHeight="1">
      <c r="C335" s="19" t="s">
        <v>328</v>
      </c>
      <c r="I335" s="164" t="s">
        <v>348</v>
      </c>
      <c r="AA335" s="281"/>
      <c r="AB335" s="281"/>
      <c r="AC335" s="281"/>
      <c r="AD335" s="287"/>
      <c r="AE335" s="522"/>
    </row>
    <row r="336" spans="2:45" ht="14.25" customHeight="1">
      <c r="C336" s="711" t="s">
        <v>767</v>
      </c>
      <c r="AA336" s="517"/>
      <c r="AB336" s="517"/>
      <c r="AC336" s="517"/>
      <c r="AD336" s="517"/>
    </row>
    <row r="337" spans="2:18" ht="21.75" thickBot="1">
      <c r="B337" s="2" t="s">
        <v>845</v>
      </c>
      <c r="C337" s="13"/>
      <c r="D337"/>
      <c r="F337" s="23" t="s">
        <v>765</v>
      </c>
      <c r="I337" s="20" t="s">
        <v>0</v>
      </c>
      <c r="J337"/>
      <c r="K337" s="4" t="s">
        <v>436</v>
      </c>
      <c r="L337" s="13"/>
      <c r="M337" s="13"/>
      <c r="N337" s="24"/>
      <c r="P337" s="30"/>
    </row>
    <row r="338" spans="2:18" ht="15.75" thickBot="1">
      <c r="B338" s="895" t="s">
        <v>324</v>
      </c>
      <c r="C338" s="934" t="s">
        <v>773</v>
      </c>
      <c r="D338" s="892" t="s">
        <v>177</v>
      </c>
      <c r="E338" s="900" t="s">
        <v>178</v>
      </c>
      <c r="F338" s="266"/>
      <c r="G338" s="266"/>
      <c r="H338" s="31"/>
      <c r="I338" s="543" t="s">
        <v>304</v>
      </c>
      <c r="J338" s="31"/>
      <c r="K338" s="718"/>
      <c r="L338" s="413"/>
      <c r="M338" s="901" t="s">
        <v>343</v>
      </c>
      <c r="N338" s="31"/>
      <c r="O338" s="31"/>
      <c r="P338" s="67"/>
      <c r="Q338" s="794" t="s">
        <v>333</v>
      </c>
    </row>
    <row r="339" spans="2:18" ht="14.25" customHeight="1" thickBot="1">
      <c r="B339" s="896" t="s">
        <v>306</v>
      </c>
      <c r="C339" s="335"/>
      <c r="D339" s="897" t="s">
        <v>184</v>
      </c>
      <c r="E339" s="590"/>
      <c r="F339" s="899"/>
      <c r="G339" s="1942" t="s">
        <v>778</v>
      </c>
      <c r="H339" s="1843" t="s">
        <v>655</v>
      </c>
      <c r="I339" s="902"/>
      <c r="J339" s="902"/>
      <c r="K339" s="902"/>
      <c r="L339" s="904"/>
      <c r="M339" s="905" t="s">
        <v>342</v>
      </c>
      <c r="N339" s="902"/>
      <c r="O339" s="902"/>
      <c r="P339" s="904"/>
      <c r="Q339" s="867" t="s">
        <v>330</v>
      </c>
    </row>
    <row r="340" spans="2:18" ht="11.25" customHeight="1">
      <c r="B340" s="896" t="s">
        <v>315</v>
      </c>
      <c r="C340" s="335" t="s">
        <v>183</v>
      </c>
      <c r="D340" s="680"/>
      <c r="E340" s="897" t="s">
        <v>185</v>
      </c>
      <c r="F340" s="893" t="s">
        <v>56</v>
      </c>
      <c r="G340" s="1942" t="s">
        <v>779</v>
      </c>
      <c r="H340" s="1845" t="s">
        <v>188</v>
      </c>
      <c r="I340" s="590"/>
      <c r="J340" s="1864"/>
      <c r="K340" s="31"/>
      <c r="L340" s="1864"/>
      <c r="M340" s="1865" t="s">
        <v>316</v>
      </c>
      <c r="N340" s="1866" t="s">
        <v>317</v>
      </c>
      <c r="O340" s="1867" t="s">
        <v>318</v>
      </c>
      <c r="P340" s="1868" t="s">
        <v>319</v>
      </c>
      <c r="Q340" s="867" t="s">
        <v>290</v>
      </c>
    </row>
    <row r="341" spans="2:18" ht="12" customHeight="1" thickBot="1">
      <c r="B341" s="56"/>
      <c r="C341" s="712"/>
      <c r="D341" s="374"/>
      <c r="E341" s="898" t="s">
        <v>6</v>
      </c>
      <c r="F341" s="343" t="s">
        <v>7</v>
      </c>
      <c r="G341" s="1728" t="s">
        <v>8</v>
      </c>
      <c r="H341" s="1844" t="s">
        <v>429</v>
      </c>
      <c r="I341" s="1869" t="s">
        <v>307</v>
      </c>
      <c r="J341" s="1870" t="s">
        <v>308</v>
      </c>
      <c r="K341" s="1871" t="s">
        <v>309</v>
      </c>
      <c r="L341" s="1870" t="s">
        <v>310</v>
      </c>
      <c r="M341" s="1872" t="s">
        <v>311</v>
      </c>
      <c r="N341" s="1870" t="s">
        <v>312</v>
      </c>
      <c r="O341" s="1871" t="s">
        <v>313</v>
      </c>
      <c r="P341" s="1873" t="s">
        <v>314</v>
      </c>
      <c r="Q341" s="712"/>
    </row>
    <row r="342" spans="2:18" ht="13.5" customHeight="1">
      <c r="B342" s="78"/>
      <c r="C342" s="1876" t="s">
        <v>156</v>
      </c>
      <c r="D342" s="1545"/>
      <c r="E342" s="776"/>
      <c r="F342" s="777"/>
      <c r="G342" s="777"/>
      <c r="H342" s="584"/>
      <c r="I342" s="750"/>
      <c r="J342" s="750"/>
      <c r="K342" s="1901"/>
      <c r="L342" s="750"/>
      <c r="M342" s="750"/>
      <c r="N342" s="750"/>
      <c r="O342" s="750"/>
      <c r="P342" s="701"/>
      <c r="Q342" s="868"/>
    </row>
    <row r="343" spans="2:18" ht="14.25" customHeight="1">
      <c r="B343" s="2468" t="str">
        <f>'12 л. МЕНЮ '!J343</f>
        <v>150 / 21</v>
      </c>
      <c r="C343" s="1382" t="str">
        <f>'12 л. МЕНЮ '!C343</f>
        <v>Икра кабачковая (пром. производства)</v>
      </c>
      <c r="D343" s="129">
        <f>'12 л. МЕНЮ '!D343</f>
        <v>60</v>
      </c>
      <c r="E343" s="1547">
        <f>'12 л. МЕНЮ '!E343</f>
        <v>1.1399999999999999</v>
      </c>
      <c r="F343" s="294">
        <f>'12 л. МЕНЮ '!F343</f>
        <v>5.34</v>
      </c>
      <c r="G343" s="256">
        <f>'12 л. МЕНЮ '!G343</f>
        <v>4.62</v>
      </c>
      <c r="H343" s="1571">
        <f>'12 л. МЕНЮ '!H343</f>
        <v>70.8</v>
      </c>
      <c r="I343" s="256">
        <v>0.9</v>
      </c>
      <c r="J343" s="256">
        <v>3.5999999999999997E-2</v>
      </c>
      <c r="K343" s="256">
        <v>0.04</v>
      </c>
      <c r="L343" s="746">
        <v>112.86</v>
      </c>
      <c r="M343" s="179">
        <v>28.2</v>
      </c>
      <c r="N343" s="179">
        <v>91.8</v>
      </c>
      <c r="O343" s="247">
        <v>6.6</v>
      </c>
      <c r="P343" s="179">
        <v>1.206</v>
      </c>
      <c r="Q343" s="2211">
        <f>'12 л. МЕНЮ '!I343</f>
        <v>0</v>
      </c>
    </row>
    <row r="344" spans="2:18">
      <c r="B344" s="2468" t="str">
        <f>'12 л. МЕНЮ '!J344</f>
        <v>333 / 21</v>
      </c>
      <c r="C344" s="1382" t="str">
        <f>'12 л. МЕНЮ '!C344</f>
        <v>Голубцы  ленивые / и соус сметан. с томатом</v>
      </c>
      <c r="D344" s="129" t="str">
        <f>'12 л. МЕНЮ '!D344</f>
        <v>100 / 20</v>
      </c>
      <c r="E344" s="1547">
        <f>'12 л. МЕНЮ '!E344</f>
        <v>13.869</v>
      </c>
      <c r="F344" s="294">
        <f>'12 л. МЕНЮ '!F344</f>
        <v>9.6669999999999998</v>
      </c>
      <c r="G344" s="256">
        <f>'12 л. МЕНЮ '!G344</f>
        <v>19.323</v>
      </c>
      <c r="H344" s="1571">
        <f>'12 л. МЕНЮ '!H344</f>
        <v>220.46199999999999</v>
      </c>
      <c r="I344" s="1902">
        <v>3.4940000000000002</v>
      </c>
      <c r="J344" s="253">
        <v>4.2000000000000003E-2</v>
      </c>
      <c r="K344" s="262">
        <v>7.0000000000000007E-2</v>
      </c>
      <c r="L344" s="743">
        <v>16.802</v>
      </c>
      <c r="M344" s="1943">
        <v>17.010000000000002</v>
      </c>
      <c r="N344" s="2155">
        <v>14.183</v>
      </c>
      <c r="O344" s="1579">
        <v>5.2519999999999998</v>
      </c>
      <c r="P344" s="1579">
        <v>1.5</v>
      </c>
      <c r="Q344" s="2211">
        <f>'12 л. МЕНЮ '!I344</f>
        <v>0</v>
      </c>
    </row>
    <row r="345" spans="2:18" ht="13.5" customHeight="1">
      <c r="B345" s="2468" t="str">
        <f>'12 л. МЕНЮ '!J345</f>
        <v>397 / 21</v>
      </c>
      <c r="C345" s="1382" t="str">
        <f>'12 л. МЕНЮ '!C345</f>
        <v>(сложный гарнир)   Пюре картофельное   и</v>
      </c>
      <c r="D345" s="129" t="str">
        <f>'12 л. МЕНЮ '!D345</f>
        <v>115/ 65</v>
      </c>
      <c r="E345" s="1547">
        <f>'12 л. МЕНЮ '!E345</f>
        <v>3.105</v>
      </c>
      <c r="F345" s="294">
        <f>'12 л. МЕНЮ '!F345</f>
        <v>4.5999999999999996</v>
      </c>
      <c r="G345" s="256">
        <f>'12 л. МЕНЮ '!G345</f>
        <v>6.67</v>
      </c>
      <c r="H345" s="1571">
        <f>'12 л. МЕНЮ '!H345</f>
        <v>80.5</v>
      </c>
      <c r="I345" s="179">
        <v>2.2599999999999998</v>
      </c>
      <c r="J345" s="179">
        <v>9.1999999999999998E-2</v>
      </c>
      <c r="K345" s="605">
        <v>0.09</v>
      </c>
      <c r="L345" s="733">
        <v>23</v>
      </c>
      <c r="M345" s="179">
        <v>28.75</v>
      </c>
      <c r="N345" s="179">
        <v>56.35</v>
      </c>
      <c r="O345" s="179">
        <v>18.399999999999999</v>
      </c>
      <c r="P345" s="179">
        <v>0.63</v>
      </c>
      <c r="Q345" s="2211">
        <f>'12 л. МЕНЮ '!I345</f>
        <v>0</v>
      </c>
    </row>
    <row r="346" spans="2:18">
      <c r="B346" s="2468" t="str">
        <f>'12 л. МЕНЮ '!J346</f>
        <v>155/21</v>
      </c>
      <c r="C346" s="178" t="str">
        <f>'12 л. МЕНЮ '!C346</f>
        <v xml:space="preserve"> /   овощи отварные</v>
      </c>
      <c r="D346" s="129"/>
      <c r="E346" s="1547">
        <f>'12 л. МЕНЮ '!E346</f>
        <v>0.80500000000000005</v>
      </c>
      <c r="F346" s="294">
        <f>'12 л. МЕНЮ '!F346</f>
        <v>2.29</v>
      </c>
      <c r="G346" s="256">
        <f>'12 л. МЕНЮ '!G346</f>
        <v>1.9810000000000001</v>
      </c>
      <c r="H346" s="1571">
        <f>'12 л. МЕНЮ '!H346</f>
        <v>31.571000000000002</v>
      </c>
      <c r="I346" s="247">
        <v>9.7189999999999994</v>
      </c>
      <c r="J346" s="247">
        <v>1.2E-2</v>
      </c>
      <c r="K346" s="257">
        <v>1.2999999999999999E-2</v>
      </c>
      <c r="L346" s="546">
        <v>11.762</v>
      </c>
      <c r="M346" s="179">
        <v>22.286000000000001</v>
      </c>
      <c r="N346" s="179">
        <v>13</v>
      </c>
      <c r="O346" s="179">
        <v>7.4290000000000003</v>
      </c>
      <c r="P346" s="179">
        <v>0.31</v>
      </c>
      <c r="Q346" s="2211">
        <f>'12 л. МЕНЮ '!I346</f>
        <v>0</v>
      </c>
    </row>
    <row r="347" spans="2:18">
      <c r="B347" s="1882" t="str">
        <f>'12 л. МЕНЮ '!J347</f>
        <v>54-1хн/22</v>
      </c>
      <c r="C347" s="178" t="str">
        <f>'12 л. МЕНЮ '!C347</f>
        <v>Компот из смеси сухофруктов</v>
      </c>
      <c r="D347" s="129">
        <f>'12 л. МЕНЮ '!D347</f>
        <v>200</v>
      </c>
      <c r="E347" s="1547">
        <f>'12 л. МЕНЮ '!E347</f>
        <v>0.5</v>
      </c>
      <c r="F347" s="294">
        <f>'12 л. МЕНЮ '!F347</f>
        <v>0</v>
      </c>
      <c r="G347" s="256">
        <f>'12 л. МЕНЮ '!G347</f>
        <v>19.8</v>
      </c>
      <c r="H347" s="1571">
        <f>'12 л. МЕНЮ '!H347</f>
        <v>81</v>
      </c>
      <c r="I347" s="247">
        <v>0.02</v>
      </c>
      <c r="J347" s="247">
        <v>0</v>
      </c>
      <c r="K347" s="247">
        <v>0</v>
      </c>
      <c r="L347" s="733">
        <v>15</v>
      </c>
      <c r="M347" s="2161">
        <v>49.5</v>
      </c>
      <c r="N347" s="179">
        <v>4.3</v>
      </c>
      <c r="O347" s="247">
        <v>2.1</v>
      </c>
      <c r="P347" s="179">
        <v>0.09</v>
      </c>
      <c r="Q347" s="2211">
        <f>'12 л. МЕНЮ '!I347</f>
        <v>0</v>
      </c>
    </row>
    <row r="348" spans="2:18" ht="14.25" customHeight="1">
      <c r="B348" s="1882" t="str">
        <f>'12 л. МЕНЮ '!J348</f>
        <v>Пром.пр.</v>
      </c>
      <c r="C348" s="178" t="str">
        <f>'12 л. МЕНЮ '!C348</f>
        <v>Хлеб пшеничный</v>
      </c>
      <c r="D348" s="129">
        <f>'12 л. МЕНЮ '!D348</f>
        <v>50</v>
      </c>
      <c r="E348" s="1547">
        <f>'12 л. МЕНЮ '!E348</f>
        <v>1.93</v>
      </c>
      <c r="F348" s="294">
        <f>'12 л. МЕНЮ '!F348</f>
        <v>0.69</v>
      </c>
      <c r="G348" s="256">
        <f>'12 л. МЕНЮ '!G348</f>
        <v>27.1</v>
      </c>
      <c r="H348" s="1571">
        <f>'12 л. МЕНЮ '!H348</f>
        <v>122.29</v>
      </c>
      <c r="I348" s="179">
        <v>0</v>
      </c>
      <c r="J348" s="854">
        <v>0.06</v>
      </c>
      <c r="K348" s="605">
        <v>0.02</v>
      </c>
      <c r="L348" s="733">
        <v>0</v>
      </c>
      <c r="M348" s="252">
        <v>10</v>
      </c>
      <c r="N348" s="179">
        <v>32.5</v>
      </c>
      <c r="O348" s="179">
        <v>7</v>
      </c>
      <c r="P348" s="862">
        <v>5.5E-2</v>
      </c>
      <c r="Q348" s="2211">
        <f>'12 л. МЕНЮ '!I348</f>
        <v>0</v>
      </c>
    </row>
    <row r="349" spans="2:18" ht="13.5" customHeight="1" thickBot="1">
      <c r="B349" s="887" t="str">
        <f>'12 л. МЕНЮ '!J349</f>
        <v>Пром.пр.</v>
      </c>
      <c r="C349" s="143" t="str">
        <f>'12 л. МЕНЮ '!C349</f>
        <v>Хлеб ржаной</v>
      </c>
      <c r="D349" s="275">
        <f>'12 л. МЕНЮ '!D349</f>
        <v>30</v>
      </c>
      <c r="E349" s="1547">
        <f>'12 л. МЕНЮ '!E349</f>
        <v>1.155</v>
      </c>
      <c r="F349" s="294">
        <f>'12 л. МЕНЮ '!F349</f>
        <v>0.41299999999999998</v>
      </c>
      <c r="G349" s="256">
        <f>'12 л. МЕНЮ '!G349</f>
        <v>16.260000000000002</v>
      </c>
      <c r="H349" s="1571">
        <f>'12 л. МЕНЮ '!H349</f>
        <v>73.376999999999995</v>
      </c>
      <c r="I349" s="255">
        <v>0</v>
      </c>
      <c r="J349" s="255">
        <v>0.08</v>
      </c>
      <c r="K349" s="255">
        <v>0.08</v>
      </c>
      <c r="L349" s="816">
        <v>0</v>
      </c>
      <c r="M349" s="2137">
        <v>9.9</v>
      </c>
      <c r="N349" s="839">
        <v>70</v>
      </c>
      <c r="O349" s="255">
        <v>2</v>
      </c>
      <c r="P349" s="1858">
        <v>0.01</v>
      </c>
      <c r="Q349" s="2211">
        <f>'12 л. МЕНЮ '!I349</f>
        <v>0</v>
      </c>
    </row>
    <row r="350" spans="2:18" ht="12.75" customHeight="1">
      <c r="B350" s="370" t="s">
        <v>205</v>
      </c>
      <c r="D350" s="1850">
        <f>'12 л. МЕНЮ '!D350</f>
        <v>640</v>
      </c>
      <c r="E350" s="371">
        <f t="shared" ref="E350:P350" si="91">SUM(E343:E349)</f>
        <v>22.504000000000001</v>
      </c>
      <c r="F350" s="735">
        <f t="shared" si="91"/>
        <v>23</v>
      </c>
      <c r="G350" s="373">
        <f t="shared" si="91"/>
        <v>95.754000000000005</v>
      </c>
      <c r="H350" s="1787">
        <f t="shared" si="91"/>
        <v>680</v>
      </c>
      <c r="I350" s="180">
        <f t="shared" si="91"/>
        <v>16.392999999999997</v>
      </c>
      <c r="J350" s="735">
        <f t="shared" si="91"/>
        <v>0.32200000000000001</v>
      </c>
      <c r="K350" s="735">
        <f t="shared" si="91"/>
        <v>0.313</v>
      </c>
      <c r="L350" s="735">
        <f t="shared" si="91"/>
        <v>179.42400000000001</v>
      </c>
      <c r="M350" s="823">
        <f t="shared" si="91"/>
        <v>165.64600000000002</v>
      </c>
      <c r="N350" s="823">
        <f t="shared" si="91"/>
        <v>282.13300000000004</v>
      </c>
      <c r="O350" s="823">
        <f t="shared" si="91"/>
        <v>48.780999999999999</v>
      </c>
      <c r="P350" s="824">
        <f t="shared" si="91"/>
        <v>3.8009999999999997</v>
      </c>
      <c r="Q350" s="2208"/>
    </row>
    <row r="351" spans="2:18" ht="13.5" customHeight="1">
      <c r="B351" s="807"/>
      <c r="C351" s="808" t="s">
        <v>11</v>
      </c>
      <c r="D351" s="1499">
        <v>0.25</v>
      </c>
      <c r="E351" s="912">
        <f>(E399/100)*25</f>
        <v>22.5</v>
      </c>
      <c r="F351" s="822">
        <f t="shared" ref="F351:P351" si="92">(F399/100)*25</f>
        <v>23</v>
      </c>
      <c r="G351" s="822">
        <f t="shared" si="92"/>
        <v>95.75</v>
      </c>
      <c r="H351" s="822">
        <f t="shared" si="92"/>
        <v>680</v>
      </c>
      <c r="I351" s="822">
        <f t="shared" si="92"/>
        <v>17.5</v>
      </c>
      <c r="J351" s="822">
        <f t="shared" si="92"/>
        <v>0.35</v>
      </c>
      <c r="K351" s="822">
        <f t="shared" si="92"/>
        <v>0.4</v>
      </c>
      <c r="L351" s="1516">
        <f t="shared" si="92"/>
        <v>225</v>
      </c>
      <c r="M351" s="2255">
        <f t="shared" si="92"/>
        <v>300</v>
      </c>
      <c r="N351" s="2255">
        <f t="shared" si="92"/>
        <v>300</v>
      </c>
      <c r="O351" s="1516">
        <f t="shared" si="92"/>
        <v>75</v>
      </c>
      <c r="P351" s="1904">
        <f t="shared" si="92"/>
        <v>4.5</v>
      </c>
      <c r="Q351" s="880"/>
      <c r="R351" s="4"/>
    </row>
    <row r="352" spans="2:18" ht="15.75" thickBot="1">
      <c r="B352" s="175"/>
      <c r="C352" s="803" t="s">
        <v>438</v>
      </c>
      <c r="D352" s="847"/>
      <c r="E352" s="825">
        <f t="shared" ref="E352:P352" si="93">(E350*100/E399)-25</f>
        <v>4.4444444444451392E-3</v>
      </c>
      <c r="F352" s="826">
        <f t="shared" si="93"/>
        <v>0</v>
      </c>
      <c r="G352" s="826">
        <f t="shared" si="93"/>
        <v>1.0443864229756628E-3</v>
      </c>
      <c r="H352" s="826">
        <f t="shared" si="93"/>
        <v>0</v>
      </c>
      <c r="I352" s="826">
        <f t="shared" si="93"/>
        <v>-1.5814285714285745</v>
      </c>
      <c r="J352" s="826">
        <f t="shared" si="93"/>
        <v>-1.9999999999999964</v>
      </c>
      <c r="K352" s="826">
        <f t="shared" si="93"/>
        <v>-5.4375</v>
      </c>
      <c r="L352" s="826">
        <f t="shared" si="93"/>
        <v>-5.0640000000000001</v>
      </c>
      <c r="M352" s="826">
        <f t="shared" si="93"/>
        <v>-11.196166666666665</v>
      </c>
      <c r="N352" s="826">
        <f t="shared" si="93"/>
        <v>-1.4889166666666647</v>
      </c>
      <c r="O352" s="826">
        <f t="shared" si="93"/>
        <v>-8.7396666666666682</v>
      </c>
      <c r="P352" s="838">
        <f t="shared" si="93"/>
        <v>-3.8833333333333364</v>
      </c>
      <c r="Q352" s="2209"/>
      <c r="R352" s="4"/>
    </row>
    <row r="353" spans="2:31">
      <c r="B353" s="82"/>
      <c r="C353" s="1893" t="s">
        <v>123</v>
      </c>
      <c r="D353" s="53"/>
      <c r="E353" s="532"/>
      <c r="F353" s="1482"/>
      <c r="G353" s="1482"/>
      <c r="H353" s="1482"/>
      <c r="I353" s="758"/>
      <c r="J353" s="758"/>
      <c r="K353" s="758"/>
      <c r="L353" s="758"/>
      <c r="M353" s="758"/>
      <c r="N353" s="758"/>
      <c r="O353" s="758"/>
      <c r="P353" s="871"/>
      <c r="Q353" s="874"/>
      <c r="R353" s="4"/>
    </row>
    <row r="354" spans="2:31" ht="15.75" customHeight="1">
      <c r="B354" s="445" t="str">
        <f>'12 л. МЕНЮ '!J354</f>
        <v>ТТК/32 /21</v>
      </c>
      <c r="C354" s="185" t="str">
        <f>'12 л. МЕНЮ '!C354</f>
        <v>Свекла с сыром</v>
      </c>
      <c r="D354" s="177">
        <f>'12 л. МЕНЮ '!D354</f>
        <v>60</v>
      </c>
      <c r="E354" s="163">
        <f>'12 л. МЕНЮ '!E354</f>
        <v>1.8</v>
      </c>
      <c r="F354" s="247">
        <f>'12 л. МЕНЮ '!F354</f>
        <v>5.04</v>
      </c>
      <c r="G354" s="247">
        <f>'12 л. МЕНЮ '!G354</f>
        <v>4.2</v>
      </c>
      <c r="H354" s="743">
        <f>'12 л. МЕНЮ '!H354</f>
        <v>69.599999999999994</v>
      </c>
      <c r="I354" s="246">
        <v>2.94</v>
      </c>
      <c r="J354" s="246">
        <v>0.02</v>
      </c>
      <c r="K354" s="260">
        <v>0.02</v>
      </c>
      <c r="L354" s="743">
        <v>12.12</v>
      </c>
      <c r="M354" s="179">
        <v>60</v>
      </c>
      <c r="N354" s="179">
        <v>44.58</v>
      </c>
      <c r="O354" s="179">
        <v>12.6</v>
      </c>
      <c r="P354" s="862">
        <v>0.76200000000000001</v>
      </c>
      <c r="Q354" s="2211">
        <f>'12 л. МЕНЮ '!I354</f>
        <v>0</v>
      </c>
      <c r="R354" s="4"/>
    </row>
    <row r="355" spans="2:31" ht="12.75" customHeight="1">
      <c r="B355" s="445" t="str">
        <f>'12 л. МЕНЮ '!J355</f>
        <v xml:space="preserve">98 / 17 </v>
      </c>
      <c r="C355" s="185" t="str">
        <f>'12 л. МЕНЮ '!C355</f>
        <v>Суп крестьянский</v>
      </c>
      <c r="D355" s="177">
        <f>'12 л. МЕНЮ '!D355</f>
        <v>250</v>
      </c>
      <c r="E355" s="163">
        <f>'12 л. МЕНЮ '!E355</f>
        <v>1.641</v>
      </c>
      <c r="F355" s="247">
        <f>'12 л. МЕНЮ '!F355</f>
        <v>4.92</v>
      </c>
      <c r="G355" s="247">
        <f>'12 л. МЕНЮ '!G355</f>
        <v>6.085</v>
      </c>
      <c r="H355" s="743">
        <f>'12 л. МЕНЮ '!H355</f>
        <v>74.91</v>
      </c>
      <c r="I355" s="246">
        <v>9.8800000000000008</v>
      </c>
      <c r="J355" s="246">
        <v>0.04</v>
      </c>
      <c r="K355" s="260">
        <v>0.04</v>
      </c>
      <c r="L355" s="743">
        <v>0</v>
      </c>
      <c r="M355" s="179">
        <v>35.9</v>
      </c>
      <c r="N355" s="179">
        <v>33.6</v>
      </c>
      <c r="O355" s="179">
        <v>14.2</v>
      </c>
      <c r="P355" s="862">
        <v>0.6</v>
      </c>
      <c r="Q355" s="2211">
        <f>'12 л. МЕНЮ '!I355</f>
        <v>0</v>
      </c>
      <c r="R355" s="164"/>
    </row>
    <row r="356" spans="2:31">
      <c r="B356" s="604" t="str">
        <f>'12 л. МЕНЮ '!J356</f>
        <v>229 /17</v>
      </c>
      <c r="C356" s="325" t="str">
        <f>'12 л. МЕНЮ '!C356</f>
        <v>Рыба тушёная в томате с овощами</v>
      </c>
      <c r="D356" s="129">
        <f>'12 л. МЕНЮ '!D356</f>
        <v>100</v>
      </c>
      <c r="E356" s="254">
        <f>'12 л. МЕНЮ '!E356</f>
        <v>17.945</v>
      </c>
      <c r="F356" s="256">
        <f>'12 л. МЕНЮ '!F356</f>
        <v>15.106999999999999</v>
      </c>
      <c r="G356" s="256">
        <f>'12 л. МЕНЮ '!G356</f>
        <v>4.9000000000000004</v>
      </c>
      <c r="H356" s="746">
        <f>'12 л. МЕНЮ '!H356</f>
        <v>227.36600000000001</v>
      </c>
      <c r="I356" s="1794">
        <v>0.81</v>
      </c>
      <c r="J356" s="1794">
        <v>8.8999999999999996E-2</v>
      </c>
      <c r="K356" s="2457">
        <v>8.8999999999999996E-2</v>
      </c>
      <c r="L356" s="545">
        <v>66.25</v>
      </c>
      <c r="M356" s="245">
        <v>42.164999999999999</v>
      </c>
      <c r="N356" s="2159">
        <v>101</v>
      </c>
      <c r="O356" s="245">
        <v>55.24</v>
      </c>
      <c r="P356" s="863">
        <v>0.9</v>
      </c>
      <c r="Q356" s="407">
        <f>'12 л. МЕНЮ '!I356</f>
        <v>0</v>
      </c>
      <c r="R356" s="4"/>
    </row>
    <row r="357" spans="2:31" ht="15" customHeight="1">
      <c r="B357" s="604" t="str">
        <f>'12 л. МЕНЮ '!J357</f>
        <v>305/17</v>
      </c>
      <c r="C357" s="325" t="str">
        <f>'12 л. МЕНЮ '!C357</f>
        <v>Рис припущенный  / и</v>
      </c>
      <c r="D357" s="207" t="str">
        <f>'12 л. МЕНЮ '!D357</f>
        <v>100 / 80</v>
      </c>
      <c r="E357" s="256">
        <f>'12 л. МЕНЮ '!E357</f>
        <v>1.9410000000000001</v>
      </c>
      <c r="F357" s="294">
        <f>'12 л. МЕНЮ '!F357</f>
        <v>2.2930000000000001</v>
      </c>
      <c r="G357" s="256">
        <f>'12 л. МЕНЮ '!G357</f>
        <v>19.556999999999999</v>
      </c>
      <c r="H357" s="1571">
        <f>'12 л. МЕНЮ '!H357</f>
        <v>106.626</v>
      </c>
      <c r="I357" s="1794">
        <v>0</v>
      </c>
      <c r="J357" s="2470">
        <v>1.2999999999999999E-2</v>
      </c>
      <c r="K357" s="2457">
        <v>1.2999999999999999E-2</v>
      </c>
      <c r="L357" s="1571">
        <v>0</v>
      </c>
      <c r="M357" s="245">
        <v>1.288</v>
      </c>
      <c r="N357" s="244">
        <v>32.32</v>
      </c>
      <c r="O357" s="245">
        <v>10.135999999999999</v>
      </c>
      <c r="P357" s="863">
        <v>0.27400000000000002</v>
      </c>
      <c r="Q357" s="407">
        <f>'12 л. МЕНЮ '!I357</f>
        <v>0</v>
      </c>
      <c r="R357" s="4"/>
    </row>
    <row r="358" spans="2:31" ht="12" customHeight="1">
      <c r="B358" s="2473" t="str">
        <f>'12 л. МЕНЮ '!J358</f>
        <v>306/17</v>
      </c>
      <c r="C358" s="326" t="str">
        <f>'12 л. МЕНЮ '!C358</f>
        <v>бобовые отварные  (сложный гарнир)</v>
      </c>
      <c r="D358" s="1383">
        <f>'12 л. МЕНЮ '!D358</f>
        <v>0</v>
      </c>
      <c r="E358" s="777">
        <f>'12 л. МЕНЮ '!E358</f>
        <v>2.48</v>
      </c>
      <c r="F358" s="829">
        <f>'12 л. МЕНЮ '!F358</f>
        <v>2.84</v>
      </c>
      <c r="G358" s="777">
        <f>'12 л. МЕНЮ '!G358</f>
        <v>4.58</v>
      </c>
      <c r="H358" s="1929">
        <f>'12 л. МЕНЮ '!H358</f>
        <v>53.8</v>
      </c>
      <c r="I358" s="2245">
        <v>8.3000000000000007</v>
      </c>
      <c r="J358" s="2471">
        <v>0.05</v>
      </c>
      <c r="K358" s="2472">
        <v>0.05</v>
      </c>
      <c r="L358" s="1929">
        <v>15.24</v>
      </c>
      <c r="M358" s="758">
        <v>17.260000000000002</v>
      </c>
      <c r="N358" s="774">
        <v>52.72</v>
      </c>
      <c r="O358" s="758">
        <v>17.260000000000002</v>
      </c>
      <c r="P358" s="871">
        <v>0.6</v>
      </c>
      <c r="Q358" s="2220">
        <f>'12 л. МЕНЮ '!I358</f>
        <v>0</v>
      </c>
      <c r="R358" s="4"/>
    </row>
    <row r="359" spans="2:31" ht="13.5" customHeight="1">
      <c r="B359" s="2473" t="str">
        <f>'12 л. МЕНЮ '!J359</f>
        <v>501 / 21</v>
      </c>
      <c r="C359" s="326" t="str">
        <f>'12 л. МЕНЮ '!C359</f>
        <v>Сок фруктовый (персиковый)</v>
      </c>
      <c r="D359" s="277">
        <f>'12 л. МЕНЮ '!D359</f>
        <v>200</v>
      </c>
      <c r="E359" s="776">
        <f>'12 л. МЕНЮ '!E359</f>
        <v>1</v>
      </c>
      <c r="F359" s="777">
        <f>'12 л. МЕНЮ '!F359</f>
        <v>0</v>
      </c>
      <c r="G359" s="777">
        <f>'12 л. МЕНЮ '!G359</f>
        <v>23.4</v>
      </c>
      <c r="H359" s="857">
        <f>'12 л. МЕНЮ '!H359</f>
        <v>97.6</v>
      </c>
      <c r="I359" s="777">
        <v>1.2</v>
      </c>
      <c r="J359" s="777">
        <v>4.0000000000000001E-3</v>
      </c>
      <c r="K359" s="777">
        <v>4.0000000000000001E-3</v>
      </c>
      <c r="L359" s="775">
        <v>0</v>
      </c>
      <c r="M359" s="758">
        <v>30.4</v>
      </c>
      <c r="N359" s="758">
        <v>36</v>
      </c>
      <c r="O359" s="758">
        <v>0.8</v>
      </c>
      <c r="P359" s="2458">
        <v>1.8</v>
      </c>
      <c r="Q359" s="2220">
        <f>'12 л. МЕНЮ '!I359</f>
        <v>0</v>
      </c>
      <c r="R359" s="4"/>
    </row>
    <row r="360" spans="2:31" ht="14.25" customHeight="1">
      <c r="B360" s="906" t="str">
        <f>'12 л. МЕНЮ '!J360</f>
        <v>Пром.пр.</v>
      </c>
      <c r="C360" s="185" t="str">
        <f>'12 л. МЕНЮ '!C360</f>
        <v>Хлеб пшеничный</v>
      </c>
      <c r="D360" s="177">
        <f>'12 л. МЕНЮ '!D360</f>
        <v>70</v>
      </c>
      <c r="E360" s="163">
        <f>'12 л. МЕНЮ '!E360</f>
        <v>2.5030000000000001</v>
      </c>
      <c r="F360" s="247">
        <f>'12 л. МЕНЮ '!F360</f>
        <v>0.89500000000000002</v>
      </c>
      <c r="G360" s="247">
        <f>'12 л. МЕНЮ '!G360</f>
        <v>35.229999999999997</v>
      </c>
      <c r="H360" s="743">
        <f>'12 л. МЕНЮ '!H360</f>
        <v>158.97900000000001</v>
      </c>
      <c r="I360" s="179">
        <v>0</v>
      </c>
      <c r="J360" s="854">
        <v>8.4000000000000005E-2</v>
      </c>
      <c r="K360" s="605">
        <v>2.8000000000000001E-2</v>
      </c>
      <c r="L360" s="733">
        <v>0</v>
      </c>
      <c r="M360" s="252">
        <v>14</v>
      </c>
      <c r="N360" s="179">
        <v>45.5</v>
      </c>
      <c r="O360" s="179">
        <v>9.8000000000000007</v>
      </c>
      <c r="P360" s="862">
        <v>7.0000000000000007E-2</v>
      </c>
      <c r="Q360" s="2211">
        <f>'12 л. МЕНЮ '!I360</f>
        <v>0</v>
      </c>
      <c r="S360" s="280"/>
      <c r="T360" s="280"/>
      <c r="U360" s="280"/>
    </row>
    <row r="361" spans="2:31" ht="15.75" customHeight="1">
      <c r="B361" s="906" t="str">
        <f>'12 л. МЕНЮ '!J361</f>
        <v>Пром.пр.</v>
      </c>
      <c r="C361" s="185" t="str">
        <f>'12 л. МЕНЮ '!C361</f>
        <v>Хлеб ржаной</v>
      </c>
      <c r="D361" s="177">
        <f>'12 л. МЕНЮ '!D361</f>
        <v>44</v>
      </c>
      <c r="E361" s="163">
        <f>'12 л. МЕНЮ '!E361</f>
        <v>1.69</v>
      </c>
      <c r="F361" s="247">
        <f>'12 л. МЕНЮ '!F361</f>
        <v>0.60499999999999998</v>
      </c>
      <c r="G361" s="247">
        <f>'12 л. МЕНЮ '!G361</f>
        <v>23.847999999999999</v>
      </c>
      <c r="H361" s="743">
        <f>'12 л. МЕНЮ '!H361</f>
        <v>107.619</v>
      </c>
      <c r="I361" s="245">
        <v>0</v>
      </c>
      <c r="J361" s="245">
        <v>0.11700000000000001</v>
      </c>
      <c r="K361" s="245">
        <v>0.11700000000000001</v>
      </c>
      <c r="L361" s="245">
        <v>0</v>
      </c>
      <c r="M361" s="252">
        <v>14.25</v>
      </c>
      <c r="N361" s="797">
        <v>102.667</v>
      </c>
      <c r="O361" s="179">
        <v>2.9329999999999998</v>
      </c>
      <c r="P361" s="862">
        <v>1.4999999999999999E-2</v>
      </c>
      <c r="Q361" s="2211">
        <f>'12 л. МЕНЮ '!I361</f>
        <v>0</v>
      </c>
    </row>
    <row r="362" spans="2:31" ht="15.75" thickBot="1">
      <c r="B362" s="2474" t="str">
        <f>'12 л. МЕНЮ '!J362</f>
        <v xml:space="preserve">338 / 17 </v>
      </c>
      <c r="C362" s="1420" t="str">
        <f>'12 л. МЕНЮ '!C362</f>
        <v>Плоды свежие ( яблоко)</v>
      </c>
      <c r="D362" s="275">
        <f>'12 л. МЕНЮ '!D362</f>
        <v>125</v>
      </c>
      <c r="E362" s="163">
        <f>'12 л. МЕНЮ '!E362</f>
        <v>0.5</v>
      </c>
      <c r="F362" s="247">
        <f>'12 л. МЕНЮ '!F362</f>
        <v>0.5</v>
      </c>
      <c r="G362" s="247">
        <f>'12 л. МЕНЮ '!G362</f>
        <v>12.25</v>
      </c>
      <c r="H362" s="743">
        <f>'12 л. МЕНЮ '!H362</f>
        <v>55.5</v>
      </c>
      <c r="I362" s="256">
        <v>12</v>
      </c>
      <c r="J362" s="877">
        <v>3.5999999999999997E-2</v>
      </c>
      <c r="K362" s="878">
        <v>2.4E-2</v>
      </c>
      <c r="L362" s="816">
        <v>0</v>
      </c>
      <c r="M362" s="1790">
        <v>19.2</v>
      </c>
      <c r="N362" s="245">
        <v>13.2</v>
      </c>
      <c r="O362" s="2095">
        <v>10.8</v>
      </c>
      <c r="P362" s="863">
        <v>2.64</v>
      </c>
      <c r="Q362" s="2239">
        <f>'12 л. МЕНЮ '!I362</f>
        <v>0</v>
      </c>
    </row>
    <row r="363" spans="2:31" ht="14.25" customHeight="1">
      <c r="B363" s="370" t="s">
        <v>193</v>
      </c>
      <c r="C363" s="759"/>
      <c r="D363" s="2232">
        <f>'12 л. МЕНЮ '!D363</f>
        <v>1029</v>
      </c>
      <c r="E363" s="381">
        <f t="shared" ref="E363:P363" si="94">SUM(E354:E362)</f>
        <v>31.5</v>
      </c>
      <c r="F363" s="735">
        <f t="shared" si="94"/>
        <v>32.200000000000003</v>
      </c>
      <c r="G363" s="735">
        <f t="shared" si="94"/>
        <v>134.05000000000001</v>
      </c>
      <c r="H363" s="818">
        <f t="shared" si="94"/>
        <v>952</v>
      </c>
      <c r="I363" s="735">
        <f t="shared" si="94"/>
        <v>35.129999999999995</v>
      </c>
      <c r="J363" s="735">
        <f t="shared" si="94"/>
        <v>0.45300000000000001</v>
      </c>
      <c r="K363" s="735">
        <f t="shared" si="94"/>
        <v>0.38500000000000006</v>
      </c>
      <c r="L363" s="735">
        <f t="shared" si="94"/>
        <v>93.61</v>
      </c>
      <c r="M363" s="823">
        <f t="shared" si="94"/>
        <v>234.46299999999999</v>
      </c>
      <c r="N363" s="823">
        <f t="shared" si="94"/>
        <v>461.58700000000005</v>
      </c>
      <c r="O363" s="823">
        <f t="shared" si="94"/>
        <v>133.76900000000001</v>
      </c>
      <c r="P363" s="824">
        <f t="shared" si="94"/>
        <v>7.6609999999999996</v>
      </c>
      <c r="Q363" s="874"/>
    </row>
    <row r="364" spans="2:31">
      <c r="B364" s="807"/>
      <c r="C364" s="808" t="s">
        <v>11</v>
      </c>
      <c r="D364" s="1499">
        <v>0.35</v>
      </c>
      <c r="E364" s="912">
        <f t="shared" ref="E364:P364" si="95">(E399/100)*35</f>
        <v>31.5</v>
      </c>
      <c r="F364" s="822">
        <f t="shared" si="95"/>
        <v>32.200000000000003</v>
      </c>
      <c r="G364" s="822">
        <f t="shared" si="95"/>
        <v>134.05000000000001</v>
      </c>
      <c r="H364" s="822">
        <f t="shared" si="95"/>
        <v>952</v>
      </c>
      <c r="I364" s="822">
        <f t="shared" si="95"/>
        <v>24.5</v>
      </c>
      <c r="J364" s="822">
        <f t="shared" si="95"/>
        <v>0.48999999999999994</v>
      </c>
      <c r="K364" s="822">
        <f t="shared" si="95"/>
        <v>0.56000000000000005</v>
      </c>
      <c r="L364" s="1516">
        <f t="shared" si="95"/>
        <v>315</v>
      </c>
      <c r="M364" s="2255">
        <f t="shared" si="95"/>
        <v>420</v>
      </c>
      <c r="N364" s="2255">
        <f t="shared" si="95"/>
        <v>420</v>
      </c>
      <c r="O364" s="2255">
        <f t="shared" si="95"/>
        <v>105</v>
      </c>
      <c r="P364" s="1904">
        <f t="shared" si="95"/>
        <v>6.3</v>
      </c>
      <c r="Q364" s="868"/>
      <c r="T364" s="44"/>
      <c r="U364" s="44"/>
      <c r="V364" s="44"/>
      <c r="W364" s="86"/>
      <c r="X364" s="112"/>
      <c r="Y364" s="279"/>
      <c r="Z364" s="279"/>
      <c r="AA364" s="86"/>
      <c r="AB364" s="112"/>
      <c r="AC364" s="112"/>
      <c r="AD364" s="112"/>
      <c r="AE364" s="279"/>
    </row>
    <row r="365" spans="2:31" ht="15.75" thickBot="1">
      <c r="B365" s="175"/>
      <c r="C365" s="803" t="s">
        <v>438</v>
      </c>
      <c r="D365" s="847"/>
      <c r="E365" s="825">
        <f t="shared" ref="E365:P365" si="96">(E363*100/E399)-35</f>
        <v>0</v>
      </c>
      <c r="F365" s="826">
        <f t="shared" si="96"/>
        <v>0</v>
      </c>
      <c r="G365" s="826">
        <f t="shared" si="96"/>
        <v>0</v>
      </c>
      <c r="H365" s="826">
        <f t="shared" si="96"/>
        <v>0</v>
      </c>
      <c r="I365" s="826">
        <f t="shared" si="96"/>
        <v>15.185714285714276</v>
      </c>
      <c r="J365" s="826">
        <f t="shared" si="96"/>
        <v>-2.6428571428571388</v>
      </c>
      <c r="K365" s="826">
        <f t="shared" si="96"/>
        <v>-10.937499999999996</v>
      </c>
      <c r="L365" s="826">
        <f t="shared" si="96"/>
        <v>-24.598888888888887</v>
      </c>
      <c r="M365" s="826">
        <f t="shared" si="96"/>
        <v>-15.461416666666668</v>
      </c>
      <c r="N365" s="826">
        <f t="shared" si="96"/>
        <v>3.4655833333333348</v>
      </c>
      <c r="O365" s="826">
        <f t="shared" si="96"/>
        <v>9.5896666666666732</v>
      </c>
      <c r="P365" s="838">
        <f t="shared" si="96"/>
        <v>7.5611111111111029</v>
      </c>
      <c r="Q365" s="875"/>
    </row>
    <row r="366" spans="2:31" ht="14.25" customHeight="1">
      <c r="B366" s="713"/>
      <c r="C366" s="542" t="s">
        <v>234</v>
      </c>
      <c r="D366" s="53"/>
      <c r="E366" s="55"/>
      <c r="F366" s="375"/>
      <c r="G366" s="375"/>
      <c r="H366" s="375"/>
      <c r="I366" s="750"/>
      <c r="J366" s="750"/>
      <c r="K366" s="753"/>
      <c r="L366" s="750"/>
      <c r="M366" s="750"/>
      <c r="N366" s="750"/>
      <c r="O366" s="750"/>
      <c r="P366" s="1526"/>
      <c r="Q366" s="874"/>
    </row>
    <row r="367" spans="2:31" ht="12.75" customHeight="1">
      <c r="B367" s="2212" t="str">
        <f>'12 л. МЕНЮ '!J367</f>
        <v>54-2гн/22</v>
      </c>
      <c r="C367" s="193" t="str">
        <f>'12 л. МЕНЮ '!C367</f>
        <v>Чай с сахаром</v>
      </c>
      <c r="D367" s="177">
        <f>'12 л. МЕНЮ '!D367</f>
        <v>200</v>
      </c>
      <c r="E367" s="1847">
        <f>'12 л. МЕНЮ '!E367</f>
        <v>0.2</v>
      </c>
      <c r="F367" s="253">
        <f>'12 л. МЕНЮ '!F367</f>
        <v>0</v>
      </c>
      <c r="G367" s="253">
        <f>'12 л. МЕНЮ '!G367</f>
        <v>6.5</v>
      </c>
      <c r="H367" s="253">
        <f>'12 л. МЕНЮ '!H367</f>
        <v>26.8</v>
      </c>
      <c r="I367" s="253">
        <v>3.5999999999999997E-2</v>
      </c>
      <c r="J367" s="247">
        <v>0</v>
      </c>
      <c r="K367" s="247">
        <v>0.01</v>
      </c>
      <c r="L367" s="734">
        <v>0.27</v>
      </c>
      <c r="M367" s="252">
        <v>4.5</v>
      </c>
      <c r="N367" s="179">
        <v>7.2</v>
      </c>
      <c r="O367" s="179">
        <v>3.8</v>
      </c>
      <c r="P367" s="862">
        <v>0.73</v>
      </c>
      <c r="Q367" s="2211">
        <f>'12 л. МЕНЮ '!I366</f>
        <v>0</v>
      </c>
    </row>
    <row r="368" spans="2:31" ht="12" customHeight="1">
      <c r="B368" s="1594" t="str">
        <f>'12 л. МЕНЮ '!J368</f>
        <v>406 / 17</v>
      </c>
      <c r="C368" s="193" t="str">
        <f>'12 л. МЕНЮ '!C368</f>
        <v>Пирожок с печенью</v>
      </c>
      <c r="D368" s="177">
        <f>'12 л. МЕНЮ '!D368</f>
        <v>90</v>
      </c>
      <c r="E368" s="1847">
        <f>'12 л. МЕНЮ '!E368</f>
        <v>6.34</v>
      </c>
      <c r="F368" s="253">
        <f>'12 л. МЕНЮ '!F368</f>
        <v>0.24</v>
      </c>
      <c r="G368" s="253">
        <f>'12 л. МЕНЮ '!G368</f>
        <v>10.39</v>
      </c>
      <c r="H368" s="253">
        <f>'12 л. МЕНЮ '!H368</f>
        <v>63.081000000000003</v>
      </c>
      <c r="I368" s="256">
        <v>0.86299999999999999</v>
      </c>
      <c r="J368" s="256">
        <v>0.14899999999999999</v>
      </c>
      <c r="K368" s="591">
        <v>0.18</v>
      </c>
      <c r="L368" s="755">
        <v>29.428999999999998</v>
      </c>
      <c r="M368" s="245">
        <v>16.45</v>
      </c>
      <c r="N368" s="244">
        <v>18.774999999999999</v>
      </c>
      <c r="O368" s="245">
        <v>14.26</v>
      </c>
      <c r="P368" s="1896">
        <v>1.35</v>
      </c>
      <c r="Q368" s="407">
        <f>'12 л. МЕНЮ '!I368</f>
        <v>0</v>
      </c>
    </row>
    <row r="369" spans="2:17" ht="12.75" customHeight="1">
      <c r="B369" s="1594" t="str">
        <f>'12 л. МЕНЮ '!J369</f>
        <v>14 / 17</v>
      </c>
      <c r="C369" s="193" t="str">
        <f>'12 л. МЕНЮ '!C369</f>
        <v>Масло  (порциями )</v>
      </c>
      <c r="D369" s="177">
        <f>'12 л. МЕНЮ '!D369</f>
        <v>10</v>
      </c>
      <c r="E369" s="1847">
        <f>'12 л. МЕНЮ '!E369</f>
        <v>0.08</v>
      </c>
      <c r="F369" s="253">
        <f>'12 л. МЕНЮ '!F369</f>
        <v>7.25</v>
      </c>
      <c r="G369" s="253">
        <f>'12 л. МЕНЮ '!G369</f>
        <v>0.13</v>
      </c>
      <c r="H369" s="253">
        <f>'12 л. МЕНЮ '!H369</f>
        <v>66.09</v>
      </c>
      <c r="I369" s="1856">
        <v>0</v>
      </c>
      <c r="J369" s="1854">
        <v>1E-4</v>
      </c>
      <c r="K369" s="1854">
        <v>1E-4</v>
      </c>
      <c r="L369" s="733">
        <v>4</v>
      </c>
      <c r="M369" s="252">
        <v>0.24</v>
      </c>
      <c r="N369" s="179">
        <v>0.3</v>
      </c>
      <c r="O369" s="179">
        <v>0</v>
      </c>
      <c r="P369" s="179">
        <v>2E-3</v>
      </c>
      <c r="Q369" s="407">
        <f>'12 л. МЕНЮ '!I369</f>
        <v>0</v>
      </c>
    </row>
    <row r="370" spans="2:17" ht="12.75" customHeight="1">
      <c r="B370" s="2212" t="str">
        <f>'12 л. МЕНЮ '!J370</f>
        <v>Пром.пр.</v>
      </c>
      <c r="C370" s="193" t="str">
        <f>'12 л. МЕНЮ '!C370</f>
        <v>Хлеб пш. (батон )</v>
      </c>
      <c r="D370" s="177">
        <f>'12 л. МЕНЮ '!D370</f>
        <v>30</v>
      </c>
      <c r="E370" s="1847">
        <f>'12 л. МЕНЮ '!E370</f>
        <v>1.19</v>
      </c>
      <c r="F370" s="253">
        <f>'12 л. МЕНЮ '!F370</f>
        <v>0.54</v>
      </c>
      <c r="G370" s="253">
        <f>'12 л. МЕНЮ '!G370</f>
        <v>12.42</v>
      </c>
      <c r="H370" s="253">
        <f>'12 л. МЕНЮ '!H370</f>
        <v>48.83</v>
      </c>
      <c r="I370" s="255">
        <v>0</v>
      </c>
      <c r="J370" s="255">
        <v>3.3000000000000002E-2</v>
      </c>
      <c r="K370" s="255">
        <v>3.3000000000000002E-2</v>
      </c>
      <c r="L370" s="816">
        <v>0</v>
      </c>
      <c r="M370" s="2137">
        <v>5.7</v>
      </c>
      <c r="N370" s="839">
        <v>19.5</v>
      </c>
      <c r="O370" s="255">
        <v>3.9</v>
      </c>
      <c r="P370" s="1858">
        <v>3.5999999999999997E-2</v>
      </c>
      <c r="Q370" s="407">
        <f>'12 л. МЕНЮ '!I370</f>
        <v>0</v>
      </c>
    </row>
    <row r="371" spans="2:17" ht="15" customHeight="1" thickBot="1">
      <c r="B371" s="2213" t="str">
        <f>'12 л. МЕНЮ '!J371</f>
        <v>Пром.пр.</v>
      </c>
      <c r="C371" s="143" t="str">
        <f>'12 л. МЕНЮ '!C371</f>
        <v>Кондитерские изделия ( Печенье )</v>
      </c>
      <c r="D371" s="275">
        <f>'12 л. МЕНЮ '!D371</f>
        <v>21</v>
      </c>
      <c r="E371" s="1847">
        <f>'12 л. МЕНЮ '!E371</f>
        <v>1.19</v>
      </c>
      <c r="F371" s="253">
        <f>'12 л. МЕНЮ '!F371</f>
        <v>1.17</v>
      </c>
      <c r="G371" s="253">
        <f>'12 л. МЕНЮ '!G371</f>
        <v>8.86</v>
      </c>
      <c r="H371" s="253">
        <f>'12 л. МЕНЮ '!H371</f>
        <v>67.198999999999998</v>
      </c>
      <c r="I371" s="1579">
        <v>0</v>
      </c>
      <c r="J371" s="605">
        <v>1.4999999999999999E-2</v>
      </c>
      <c r="K371" s="605">
        <v>0.01</v>
      </c>
      <c r="L371" s="733">
        <v>1.5</v>
      </c>
      <c r="M371" s="1579">
        <v>4.3499999999999996</v>
      </c>
      <c r="N371" s="1579">
        <v>0</v>
      </c>
      <c r="O371" s="1579">
        <v>0.3</v>
      </c>
      <c r="P371" s="605">
        <v>3.15E-2</v>
      </c>
      <c r="Q371" s="2239">
        <f>'12 л. МЕНЮ '!I371</f>
        <v>0</v>
      </c>
    </row>
    <row r="372" spans="2:17" ht="14.25" customHeight="1">
      <c r="B372" s="370" t="s">
        <v>243</v>
      </c>
      <c r="C372" s="282"/>
      <c r="D372" s="2232">
        <f>'12 л. МЕНЮ '!D372</f>
        <v>351</v>
      </c>
      <c r="E372" s="2257">
        <f t="shared" ref="E372:P372" si="97">SUM(E367:E371)</f>
        <v>9</v>
      </c>
      <c r="F372" s="756">
        <f t="shared" si="97"/>
        <v>9.2000000000000011</v>
      </c>
      <c r="G372" s="729">
        <f t="shared" si="97"/>
        <v>38.299999999999997</v>
      </c>
      <c r="H372" s="795">
        <f t="shared" si="97"/>
        <v>272</v>
      </c>
      <c r="I372" s="756">
        <f t="shared" si="97"/>
        <v>0.89900000000000002</v>
      </c>
      <c r="J372" s="180">
        <f t="shared" si="97"/>
        <v>0.1971</v>
      </c>
      <c r="K372" s="756">
        <f t="shared" si="97"/>
        <v>0.2331</v>
      </c>
      <c r="L372" s="180">
        <f t="shared" si="97"/>
        <v>35.198999999999998</v>
      </c>
      <c r="M372" s="811">
        <f t="shared" si="97"/>
        <v>31.239999999999995</v>
      </c>
      <c r="N372" s="811">
        <f t="shared" si="97"/>
        <v>45.774999999999999</v>
      </c>
      <c r="O372" s="811">
        <f t="shared" si="97"/>
        <v>22.259999999999998</v>
      </c>
      <c r="P372" s="585">
        <f t="shared" si="97"/>
        <v>2.1494999999999997</v>
      </c>
      <c r="Q372" s="229"/>
    </row>
    <row r="373" spans="2:17" ht="12.75" customHeight="1">
      <c r="B373" s="807"/>
      <c r="C373" s="808" t="s">
        <v>11</v>
      </c>
      <c r="D373" s="1499">
        <v>0.1</v>
      </c>
      <c r="E373" s="912">
        <f t="shared" ref="E373:P373" si="98">(E399/100)*10</f>
        <v>9</v>
      </c>
      <c r="F373" s="822">
        <f t="shared" si="98"/>
        <v>9.2000000000000011</v>
      </c>
      <c r="G373" s="822">
        <f t="shared" si="98"/>
        <v>38.299999999999997</v>
      </c>
      <c r="H373" s="822">
        <f t="shared" si="98"/>
        <v>272</v>
      </c>
      <c r="I373" s="822">
        <f t="shared" si="98"/>
        <v>7</v>
      </c>
      <c r="J373" s="822">
        <f t="shared" si="98"/>
        <v>0.13999999999999999</v>
      </c>
      <c r="K373" s="822">
        <f t="shared" si="98"/>
        <v>0.16</v>
      </c>
      <c r="L373" s="822">
        <f t="shared" si="98"/>
        <v>90</v>
      </c>
      <c r="M373" s="2255">
        <f t="shared" si="98"/>
        <v>120</v>
      </c>
      <c r="N373" s="2255">
        <f t="shared" si="98"/>
        <v>120</v>
      </c>
      <c r="O373" s="1516">
        <f t="shared" si="98"/>
        <v>30</v>
      </c>
      <c r="P373" s="1904">
        <f t="shared" si="98"/>
        <v>1.7999999999999998</v>
      </c>
      <c r="Q373" s="229"/>
    </row>
    <row r="374" spans="2:17" ht="15.75" thickBot="1">
      <c r="B374" s="175"/>
      <c r="C374" s="803" t="s">
        <v>438</v>
      </c>
      <c r="D374" s="847"/>
      <c r="E374" s="825">
        <f t="shared" ref="E374:P374" si="99">(E372*100/E399)-10</f>
        <v>0</v>
      </c>
      <c r="F374" s="826">
        <f t="shared" si="99"/>
        <v>0</v>
      </c>
      <c r="G374" s="826">
        <f t="shared" si="99"/>
        <v>0</v>
      </c>
      <c r="H374" s="826">
        <f t="shared" si="99"/>
        <v>0</v>
      </c>
      <c r="I374" s="826">
        <f t="shared" si="99"/>
        <v>-8.7157142857142862</v>
      </c>
      <c r="J374" s="826">
        <f t="shared" si="99"/>
        <v>4.078571428571431</v>
      </c>
      <c r="K374" s="826">
        <f t="shared" si="99"/>
        <v>4.5687499999999979</v>
      </c>
      <c r="L374" s="826">
        <f t="shared" si="99"/>
        <v>-6.0890000000000004</v>
      </c>
      <c r="M374" s="826">
        <f t="shared" si="99"/>
        <v>-7.3966666666666665</v>
      </c>
      <c r="N374" s="826">
        <f t="shared" si="99"/>
        <v>-6.1854166666666668</v>
      </c>
      <c r="O374" s="826">
        <f t="shared" si="99"/>
        <v>-2.58</v>
      </c>
      <c r="P374" s="838">
        <f t="shared" si="99"/>
        <v>1.9416666666666664</v>
      </c>
      <c r="Q374" s="229"/>
    </row>
    <row r="375" spans="2:17" ht="13.5" customHeight="1" thickBot="1">
      <c r="I375" s="855"/>
      <c r="J375" s="855"/>
      <c r="K375" s="855"/>
      <c r="L375" s="855"/>
      <c r="M375" s="855"/>
      <c r="N375" s="855"/>
      <c r="O375" s="855"/>
      <c r="P375" s="855"/>
      <c r="Q375" s="229"/>
    </row>
    <row r="376" spans="2:17" ht="13.5" customHeight="1">
      <c r="B376" s="674"/>
      <c r="C376" s="34" t="s">
        <v>286</v>
      </c>
      <c r="D376" s="35"/>
      <c r="E376" s="110">
        <f t="shared" ref="E376:P376" si="100">E350+E363</f>
        <v>54.004000000000005</v>
      </c>
      <c r="F376" s="180">
        <f t="shared" si="100"/>
        <v>55.2</v>
      </c>
      <c r="G376" s="180">
        <f t="shared" si="100"/>
        <v>229.80400000000003</v>
      </c>
      <c r="H376" s="180">
        <f t="shared" si="100"/>
        <v>1632</v>
      </c>
      <c r="I376" s="180">
        <f t="shared" si="100"/>
        <v>51.522999999999996</v>
      </c>
      <c r="J376" s="180">
        <f t="shared" si="100"/>
        <v>0.77500000000000002</v>
      </c>
      <c r="K376" s="180">
        <f t="shared" si="100"/>
        <v>0.69800000000000006</v>
      </c>
      <c r="L376" s="180">
        <f t="shared" si="100"/>
        <v>273.03399999999999</v>
      </c>
      <c r="M376" s="736">
        <f t="shared" si="100"/>
        <v>400.10900000000004</v>
      </c>
      <c r="N376" s="1874">
        <f t="shared" si="100"/>
        <v>743.72</v>
      </c>
      <c r="O376" s="740">
        <f t="shared" si="100"/>
        <v>182.55</v>
      </c>
      <c r="P376" s="676">
        <f t="shared" si="100"/>
        <v>11.462</v>
      </c>
      <c r="Q376" s="229"/>
    </row>
    <row r="377" spans="2:17" ht="11.25" customHeight="1">
      <c r="B377" s="327"/>
      <c r="C377" s="709" t="s">
        <v>11</v>
      </c>
      <c r="D377" s="1499">
        <v>0.6</v>
      </c>
      <c r="E377" s="912">
        <f t="shared" ref="E377:P377" si="101">(E399/100)*60</f>
        <v>54</v>
      </c>
      <c r="F377" s="822">
        <f t="shared" si="101"/>
        <v>55.2</v>
      </c>
      <c r="G377" s="822">
        <f t="shared" si="101"/>
        <v>229.8</v>
      </c>
      <c r="H377" s="822">
        <f t="shared" si="101"/>
        <v>1632</v>
      </c>
      <c r="I377" s="822">
        <f t="shared" si="101"/>
        <v>42</v>
      </c>
      <c r="J377" s="822">
        <f t="shared" si="101"/>
        <v>0.83999999999999986</v>
      </c>
      <c r="K377" s="822">
        <f t="shared" si="101"/>
        <v>0.96</v>
      </c>
      <c r="L377" s="1516">
        <f t="shared" si="101"/>
        <v>540</v>
      </c>
      <c r="M377" s="2255">
        <f t="shared" si="101"/>
        <v>720</v>
      </c>
      <c r="N377" s="2255">
        <f t="shared" si="101"/>
        <v>720</v>
      </c>
      <c r="O377" s="2255">
        <f t="shared" si="101"/>
        <v>180</v>
      </c>
      <c r="P377" s="1904">
        <f t="shared" si="101"/>
        <v>10.799999999999999</v>
      </c>
      <c r="Q377" s="229"/>
    </row>
    <row r="378" spans="2:17" ht="12.75" customHeight="1" thickBot="1">
      <c r="B378" s="175"/>
      <c r="C378" s="803" t="s">
        <v>438</v>
      </c>
      <c r="D378" s="847"/>
      <c r="E378" s="825">
        <f t="shared" ref="E378:P378" si="102">(E380*100/E399)-60</f>
        <v>-15</v>
      </c>
      <c r="F378" s="826">
        <f t="shared" si="102"/>
        <v>-14.999999999999993</v>
      </c>
      <c r="G378" s="826">
        <f t="shared" si="102"/>
        <v>-14.999999999999993</v>
      </c>
      <c r="H378" s="826">
        <f t="shared" si="102"/>
        <v>-15</v>
      </c>
      <c r="I378" s="826">
        <f t="shared" si="102"/>
        <v>-8.5300000000000082</v>
      </c>
      <c r="J378" s="826">
        <f t="shared" si="102"/>
        <v>-13.56428571428571</v>
      </c>
      <c r="K378" s="826">
        <f t="shared" si="102"/>
        <v>-21.368749999999999</v>
      </c>
      <c r="L378" s="826">
        <f t="shared" si="102"/>
        <v>-45.687888888888892</v>
      </c>
      <c r="M378" s="826">
        <f t="shared" si="102"/>
        <v>-37.85808333333334</v>
      </c>
      <c r="N378" s="826">
        <f t="shared" si="102"/>
        <v>-17.719833333333327</v>
      </c>
      <c r="O378" s="826">
        <f t="shared" si="102"/>
        <v>-7.9903333333333322</v>
      </c>
      <c r="P378" s="838">
        <f t="shared" si="102"/>
        <v>-5.4972222222222271</v>
      </c>
      <c r="Q378" s="229"/>
    </row>
    <row r="379" spans="2:17" ht="13.5" customHeight="1" thickBot="1">
      <c r="Q379" s="229"/>
    </row>
    <row r="380" spans="2:17">
      <c r="B380" s="674"/>
      <c r="C380" s="34" t="s">
        <v>285</v>
      </c>
      <c r="D380" s="35"/>
      <c r="E380" s="110">
        <f t="shared" ref="E380:P380" si="103">E363+E372</f>
        <v>40.5</v>
      </c>
      <c r="F380" s="180">
        <f t="shared" si="103"/>
        <v>41.400000000000006</v>
      </c>
      <c r="G380" s="180">
        <f t="shared" si="103"/>
        <v>172.35000000000002</v>
      </c>
      <c r="H380" s="180">
        <f t="shared" si="103"/>
        <v>1224</v>
      </c>
      <c r="I380" s="180">
        <f t="shared" si="103"/>
        <v>36.028999999999996</v>
      </c>
      <c r="J380" s="180">
        <f t="shared" si="103"/>
        <v>0.65010000000000001</v>
      </c>
      <c r="K380" s="180">
        <f t="shared" si="103"/>
        <v>0.61810000000000009</v>
      </c>
      <c r="L380" s="180">
        <f t="shared" si="103"/>
        <v>128.809</v>
      </c>
      <c r="M380" s="811">
        <f t="shared" si="103"/>
        <v>265.70299999999997</v>
      </c>
      <c r="N380" s="811">
        <f t="shared" si="103"/>
        <v>507.36200000000002</v>
      </c>
      <c r="O380" s="740">
        <f t="shared" si="103"/>
        <v>156.029</v>
      </c>
      <c r="P380" s="676">
        <f t="shared" si="103"/>
        <v>9.8104999999999993</v>
      </c>
      <c r="Q380" s="229"/>
    </row>
    <row r="381" spans="2:17" ht="13.5" customHeight="1">
      <c r="B381" s="327"/>
      <c r="C381" s="709" t="s">
        <v>11</v>
      </c>
      <c r="D381" s="1499">
        <v>0.45</v>
      </c>
      <c r="E381" s="912">
        <f t="shared" ref="E381:P381" si="104">(E399/100)*45</f>
        <v>40.5</v>
      </c>
      <c r="F381" s="822">
        <f t="shared" si="104"/>
        <v>41.4</v>
      </c>
      <c r="G381" s="822">
        <f t="shared" si="104"/>
        <v>172.35</v>
      </c>
      <c r="H381" s="822">
        <f t="shared" si="104"/>
        <v>1224</v>
      </c>
      <c r="I381" s="822">
        <f t="shared" si="104"/>
        <v>31.499999999999996</v>
      </c>
      <c r="J381" s="822">
        <f t="shared" si="104"/>
        <v>0.62999999999999989</v>
      </c>
      <c r="K381" s="822">
        <f t="shared" si="104"/>
        <v>0.72</v>
      </c>
      <c r="L381" s="1516">
        <f t="shared" si="104"/>
        <v>405</v>
      </c>
      <c r="M381" s="2255">
        <f t="shared" si="104"/>
        <v>540</v>
      </c>
      <c r="N381" s="2255">
        <f t="shared" si="104"/>
        <v>540</v>
      </c>
      <c r="O381" s="2255">
        <f t="shared" si="104"/>
        <v>135</v>
      </c>
      <c r="P381" s="1904">
        <f t="shared" si="104"/>
        <v>8.1</v>
      </c>
      <c r="Q381" s="229"/>
    </row>
    <row r="382" spans="2:17" ht="15.75" thickBot="1">
      <c r="B382" s="175"/>
      <c r="C382" s="803" t="s">
        <v>438</v>
      </c>
      <c r="D382" s="847"/>
      <c r="E382" s="825">
        <f t="shared" ref="E382:P382" si="105">(E380*100/E399)-45</f>
        <v>0</v>
      </c>
      <c r="F382" s="826">
        <f t="shared" si="105"/>
        <v>0</v>
      </c>
      <c r="G382" s="826">
        <f t="shared" si="105"/>
        <v>0</v>
      </c>
      <c r="H382" s="826">
        <f t="shared" si="105"/>
        <v>0</v>
      </c>
      <c r="I382" s="826">
        <f t="shared" si="105"/>
        <v>6.4699999999999918</v>
      </c>
      <c r="J382" s="826">
        <f t="shared" si="105"/>
        <v>1.4357142857142904</v>
      </c>
      <c r="K382" s="826">
        <f t="shared" si="105"/>
        <v>-6.3687499999999986</v>
      </c>
      <c r="L382" s="826">
        <f t="shared" si="105"/>
        <v>-30.687888888888889</v>
      </c>
      <c r="M382" s="826">
        <f t="shared" si="105"/>
        <v>-22.858083333333337</v>
      </c>
      <c r="N382" s="826">
        <f t="shared" si="105"/>
        <v>-2.7198333333333267</v>
      </c>
      <c r="O382" s="826">
        <f t="shared" si="105"/>
        <v>7.0096666666666678</v>
      </c>
      <c r="P382" s="838">
        <f t="shared" si="105"/>
        <v>9.5027777777777729</v>
      </c>
      <c r="Q382" s="229"/>
    </row>
    <row r="383" spans="2:17" ht="15.75" thickBot="1">
      <c r="P383"/>
      <c r="Q383" s="229"/>
    </row>
    <row r="384" spans="2:17" ht="14.25" customHeight="1">
      <c r="B384" s="806" t="s">
        <v>320</v>
      </c>
      <c r="C384" s="34"/>
      <c r="D384" s="35"/>
      <c r="E384" s="762">
        <f t="shared" ref="E384:P384" si="106">E350+E363+E372</f>
        <v>63.004000000000005</v>
      </c>
      <c r="F384" s="763">
        <f t="shared" si="106"/>
        <v>64.400000000000006</v>
      </c>
      <c r="G384" s="763">
        <f t="shared" si="106"/>
        <v>268.10400000000004</v>
      </c>
      <c r="H384" s="763">
        <f t="shared" si="106"/>
        <v>1904</v>
      </c>
      <c r="I384" s="763">
        <f t="shared" si="106"/>
        <v>52.421999999999997</v>
      </c>
      <c r="J384" s="763">
        <f t="shared" si="106"/>
        <v>0.97209999999999996</v>
      </c>
      <c r="K384" s="763">
        <f t="shared" si="106"/>
        <v>0.93110000000000004</v>
      </c>
      <c r="L384" s="763">
        <f t="shared" si="106"/>
        <v>308.233</v>
      </c>
      <c r="M384" s="1906">
        <f t="shared" si="106"/>
        <v>431.34900000000005</v>
      </c>
      <c r="N384" s="2097">
        <f t="shared" si="106"/>
        <v>789.495</v>
      </c>
      <c r="O384" s="1927">
        <f t="shared" si="106"/>
        <v>204.81</v>
      </c>
      <c r="P384" s="844">
        <f t="shared" si="106"/>
        <v>13.611499999999999</v>
      </c>
      <c r="Q384" s="229"/>
    </row>
    <row r="385" spans="2:27" ht="14.25" customHeight="1">
      <c r="B385" s="807"/>
      <c r="C385" s="808" t="s">
        <v>11</v>
      </c>
      <c r="D385" s="1499">
        <v>0.7</v>
      </c>
      <c r="E385" s="912">
        <f t="shared" ref="E385:P385" si="107">(E399/100)*70</f>
        <v>63</v>
      </c>
      <c r="F385" s="822">
        <f t="shared" si="107"/>
        <v>64.400000000000006</v>
      </c>
      <c r="G385" s="822">
        <f t="shared" si="107"/>
        <v>268.10000000000002</v>
      </c>
      <c r="H385" s="822">
        <f t="shared" si="107"/>
        <v>1904</v>
      </c>
      <c r="I385" s="822">
        <f t="shared" si="107"/>
        <v>49</v>
      </c>
      <c r="J385" s="822">
        <f t="shared" si="107"/>
        <v>0.97999999999999987</v>
      </c>
      <c r="K385" s="822">
        <f t="shared" si="107"/>
        <v>1.1200000000000001</v>
      </c>
      <c r="L385" s="1516">
        <f t="shared" si="107"/>
        <v>630</v>
      </c>
      <c r="M385" s="2255">
        <f t="shared" si="107"/>
        <v>840</v>
      </c>
      <c r="N385" s="2255">
        <f t="shared" si="107"/>
        <v>840</v>
      </c>
      <c r="O385" s="2255">
        <f t="shared" si="107"/>
        <v>210</v>
      </c>
      <c r="P385" s="1904">
        <f t="shared" si="107"/>
        <v>12.6</v>
      </c>
      <c r="Q385" s="229"/>
    </row>
    <row r="386" spans="2:27" ht="12" customHeight="1" thickBot="1">
      <c r="B386" s="175"/>
      <c r="C386" s="803" t="s">
        <v>438</v>
      </c>
      <c r="D386" s="847"/>
      <c r="E386" s="825">
        <f t="shared" ref="E386:P386" si="108">(E384*100/E399)-70</f>
        <v>4.4444444444451392E-3</v>
      </c>
      <c r="F386" s="826">
        <f t="shared" si="108"/>
        <v>0</v>
      </c>
      <c r="G386" s="826">
        <f t="shared" si="108"/>
        <v>1.0443864229898736E-3</v>
      </c>
      <c r="H386" s="826">
        <f t="shared" si="108"/>
        <v>0</v>
      </c>
      <c r="I386" s="826">
        <f t="shared" si="108"/>
        <v>4.8885714285714243</v>
      </c>
      <c r="J386" s="826">
        <f t="shared" si="108"/>
        <v>-0.56428571428571672</v>
      </c>
      <c r="K386" s="826">
        <f t="shared" si="108"/>
        <v>-11.806250000000006</v>
      </c>
      <c r="L386" s="826">
        <f t="shared" si="108"/>
        <v>-35.751888888888892</v>
      </c>
      <c r="M386" s="826">
        <f t="shared" si="108"/>
        <v>-34.054249999999996</v>
      </c>
      <c r="N386" s="826">
        <f t="shared" si="108"/>
        <v>-4.2087499999999949</v>
      </c>
      <c r="O386" s="826">
        <f t="shared" si="108"/>
        <v>-1.730000000000004</v>
      </c>
      <c r="P386" s="838">
        <f t="shared" si="108"/>
        <v>5.61944444444444</v>
      </c>
    </row>
    <row r="387" spans="2:27" ht="12.75" customHeight="1">
      <c r="R387" s="18"/>
    </row>
    <row r="388" spans="2:27">
      <c r="I388" s="44"/>
      <c r="J388" s="44"/>
      <c r="K388" s="44"/>
      <c r="L388" s="86"/>
      <c r="M388" s="118"/>
      <c r="N388" s="118"/>
      <c r="O388" s="44"/>
      <c r="P388" s="118"/>
      <c r="R388" s="81"/>
    </row>
    <row r="389" spans="2:27">
      <c r="I389" s="855"/>
      <c r="J389" s="855"/>
      <c r="K389" s="855"/>
      <c r="L389" s="855"/>
      <c r="M389" s="152"/>
      <c r="N389" s="161"/>
      <c r="O389" s="152"/>
      <c r="P389" s="855"/>
      <c r="R389" s="132"/>
    </row>
    <row r="390" spans="2:27">
      <c r="R390" s="4"/>
      <c r="S390" s="65"/>
      <c r="T390" s="44"/>
      <c r="U390" s="44"/>
      <c r="V390" s="44"/>
      <c r="W390" s="86"/>
      <c r="X390" s="3"/>
      <c r="Y390" s="516"/>
      <c r="Z390" s="1"/>
    </row>
    <row r="391" spans="2:27" ht="12.75" customHeight="1">
      <c r="C391" s="711"/>
      <c r="D391" s="5" t="s">
        <v>207</v>
      </c>
      <c r="E391" s="32"/>
      <c r="R391" s="4"/>
      <c r="S391" s="9"/>
      <c r="T391" s="9"/>
      <c r="U391" s="44"/>
      <c r="V391" s="44"/>
      <c r="W391" s="86"/>
      <c r="X391" s="517"/>
      <c r="Y391" s="516"/>
      <c r="Z391" s="1"/>
    </row>
    <row r="392" spans="2:27" ht="12.75" customHeight="1">
      <c r="C392" s="7" t="s">
        <v>766</v>
      </c>
      <c r="D392" s="8"/>
      <c r="E392" s="2"/>
      <c r="F392"/>
      <c r="I392"/>
      <c r="J392"/>
      <c r="K392" s="13"/>
      <c r="L392" s="13"/>
      <c r="M392"/>
      <c r="N392"/>
      <c r="O392"/>
      <c r="P392"/>
      <c r="R392" s="4"/>
      <c r="S392" s="9"/>
      <c r="T392" s="44"/>
      <c r="U392" s="44"/>
      <c r="V392" s="44"/>
      <c r="W392" s="589"/>
      <c r="X392" s="517"/>
      <c r="Y392" s="516"/>
      <c r="Z392" s="1"/>
    </row>
    <row r="393" spans="2:27" ht="13.5" customHeight="1">
      <c r="C393" s="19" t="s">
        <v>328</v>
      </c>
      <c r="I393" s="46" t="s">
        <v>854</v>
      </c>
      <c r="R393" s="4"/>
      <c r="S393" s="9"/>
      <c r="T393" s="44"/>
      <c r="U393" s="44"/>
      <c r="V393" s="44"/>
      <c r="W393" s="86"/>
      <c r="X393" s="517"/>
      <c r="Y393" s="516"/>
      <c r="Z393" s="1"/>
    </row>
    <row r="394" spans="2:27" ht="12.75" customHeight="1">
      <c r="C394" s="711" t="s">
        <v>767</v>
      </c>
      <c r="S394" s="8"/>
      <c r="T394" s="44"/>
      <c r="U394" s="44"/>
      <c r="V394" s="44"/>
      <c r="W394" s="86"/>
      <c r="X394" s="517"/>
      <c r="Y394" s="516"/>
      <c r="Z394" s="1"/>
    </row>
    <row r="395" spans="2:27" ht="18" customHeight="1" thickBot="1">
      <c r="B395" s="2" t="s">
        <v>845</v>
      </c>
      <c r="C395" s="13"/>
      <c r="D395"/>
      <c r="F395" s="23" t="s">
        <v>765</v>
      </c>
      <c r="I395" s="20" t="s">
        <v>0</v>
      </c>
      <c r="J395"/>
      <c r="K395" s="4" t="s">
        <v>436</v>
      </c>
      <c r="L395" s="13"/>
      <c r="M395" s="13"/>
      <c r="N395" s="24"/>
      <c r="P395" s="30"/>
      <c r="T395" s="579"/>
      <c r="U395" s="579"/>
      <c r="V395" s="594"/>
      <c r="W395" s="577"/>
      <c r="X395" s="151"/>
      <c r="Y395" s="119"/>
      <c r="Z395" s="1"/>
    </row>
    <row r="396" spans="2:27" ht="15.75" thickBot="1">
      <c r="B396" s="75" t="s">
        <v>839</v>
      </c>
      <c r="C396" s="57"/>
      <c r="D396" s="411"/>
      <c r="E396" s="929" t="s">
        <v>782</v>
      </c>
      <c r="F396" s="266"/>
      <c r="G396" s="266"/>
      <c r="H396" s="1843" t="s">
        <v>655</v>
      </c>
      <c r="I396" s="543" t="s">
        <v>304</v>
      </c>
      <c r="J396" s="1910"/>
      <c r="K396" s="1910"/>
      <c r="L396" s="1911"/>
      <c r="M396" s="717" t="s">
        <v>305</v>
      </c>
      <c r="N396" s="31"/>
      <c r="O396" s="718"/>
      <c r="P396" s="413"/>
      <c r="Q396" s="229"/>
      <c r="R396" s="132"/>
      <c r="T396" s="1"/>
      <c r="U396" s="1"/>
      <c r="V396" s="1"/>
      <c r="W396" s="1"/>
      <c r="X396" s="158"/>
      <c r="Y396" s="132"/>
      <c r="Z396" s="1"/>
    </row>
    <row r="397" spans="2:27" ht="13.5" customHeight="1">
      <c r="B397" s="60"/>
      <c r="C397" s="790" t="s">
        <v>934</v>
      </c>
      <c r="D397" s="414"/>
      <c r="E397" s="908" t="s">
        <v>185</v>
      </c>
      <c r="F397" s="908" t="s">
        <v>56</v>
      </c>
      <c r="G397" s="1908" t="s">
        <v>57</v>
      </c>
      <c r="H397" s="1909" t="s">
        <v>188</v>
      </c>
      <c r="I397" s="590"/>
      <c r="J397" s="1864"/>
      <c r="K397" s="31"/>
      <c r="L397" s="1864"/>
      <c r="M397" s="1912" t="s">
        <v>316</v>
      </c>
      <c r="N397" s="1913" t="s">
        <v>317</v>
      </c>
      <c r="O397" s="1912" t="s">
        <v>318</v>
      </c>
      <c r="P397" s="1914" t="s">
        <v>319</v>
      </c>
      <c r="Q397" s="229"/>
      <c r="R397" s="4"/>
      <c r="T397" s="1"/>
      <c r="U397" s="1"/>
      <c r="V397" s="1"/>
      <c r="W397" s="1"/>
      <c r="X397" s="1"/>
      <c r="Y397" s="1"/>
      <c r="Z397" s="1"/>
    </row>
    <row r="398" spans="2:27" ht="14.25" customHeight="1" thickBot="1">
      <c r="B398" s="56"/>
      <c r="C398" s="587" t="s">
        <v>232</v>
      </c>
      <c r="D398" s="384"/>
      <c r="E398" s="343" t="s">
        <v>6</v>
      </c>
      <c r="F398" s="343" t="s">
        <v>7</v>
      </c>
      <c r="G398" s="343" t="s">
        <v>8</v>
      </c>
      <c r="H398" s="1869" t="s">
        <v>429</v>
      </c>
      <c r="I398" s="898" t="s">
        <v>307</v>
      </c>
      <c r="J398" s="1915" t="s">
        <v>308</v>
      </c>
      <c r="K398" s="1728" t="s">
        <v>309</v>
      </c>
      <c r="L398" s="1870" t="s">
        <v>310</v>
      </c>
      <c r="M398" s="1871" t="s">
        <v>311</v>
      </c>
      <c r="N398" s="1870" t="s">
        <v>312</v>
      </c>
      <c r="O398" s="1871" t="s">
        <v>313</v>
      </c>
      <c r="P398" s="1873" t="s">
        <v>314</v>
      </c>
      <c r="Q398" s="229"/>
      <c r="R398" s="853"/>
      <c r="T398" s="44"/>
      <c r="U398" s="44"/>
      <c r="V398" s="44"/>
      <c r="W398" s="86"/>
      <c r="X398" s="229"/>
      <c r="Y398" s="571"/>
      <c r="Z398" s="1"/>
    </row>
    <row r="399" spans="2:27">
      <c r="B399" s="78"/>
      <c r="C399" s="662" t="s">
        <v>106</v>
      </c>
      <c r="D399" s="663">
        <v>1</v>
      </c>
      <c r="E399" s="291">
        <v>90</v>
      </c>
      <c r="F399" s="58">
        <v>92</v>
      </c>
      <c r="G399" s="59">
        <v>383</v>
      </c>
      <c r="H399" s="421">
        <v>2720</v>
      </c>
      <c r="I399" s="291">
        <v>70</v>
      </c>
      <c r="J399" s="58">
        <v>1.4</v>
      </c>
      <c r="K399" s="58">
        <v>1.6</v>
      </c>
      <c r="L399" s="59">
        <v>900</v>
      </c>
      <c r="M399" s="766">
        <v>1200</v>
      </c>
      <c r="N399" s="766">
        <v>1200</v>
      </c>
      <c r="O399" s="766">
        <v>300</v>
      </c>
      <c r="P399" s="767">
        <v>18</v>
      </c>
      <c r="Q399" s="229"/>
      <c r="R399" s="4"/>
      <c r="S399" s="9"/>
      <c r="T399" s="91"/>
      <c r="U399" s="9"/>
      <c r="V399" s="44"/>
      <c r="W399" s="44"/>
      <c r="X399" s="44"/>
      <c r="Y399" s="86"/>
      <c r="Z399" s="517"/>
      <c r="AA399" s="516"/>
    </row>
    <row r="400" spans="2:27" ht="12" customHeight="1">
      <c r="B400" s="131"/>
      <c r="C400" s="115" t="s">
        <v>118</v>
      </c>
      <c r="D400" s="423"/>
      <c r="E400" s="551"/>
      <c r="F400" s="292"/>
      <c r="G400" s="292"/>
      <c r="H400" s="292"/>
      <c r="I400" s="292"/>
      <c r="J400" s="292"/>
      <c r="K400" s="292"/>
      <c r="L400" s="292"/>
      <c r="M400" s="292"/>
      <c r="N400" s="292"/>
      <c r="O400" s="292"/>
      <c r="P400" s="552"/>
      <c r="Q400" s="229"/>
      <c r="R400" s="4"/>
      <c r="S400" s="9"/>
      <c r="T400" s="4"/>
      <c r="U400" s="9"/>
      <c r="V400" s="44"/>
      <c r="W400" s="44"/>
      <c r="X400" s="167"/>
      <c r="Y400" s="589"/>
      <c r="Z400" s="517"/>
    </row>
    <row r="401" spans="2:27">
      <c r="B401" s="768" t="s">
        <v>321</v>
      </c>
      <c r="C401" s="425" t="s">
        <v>281</v>
      </c>
      <c r="D401" s="264">
        <v>0.25</v>
      </c>
      <c r="E401" s="782">
        <f t="shared" ref="E401:P401" si="109">(E399/100)*25</f>
        <v>22.5</v>
      </c>
      <c r="F401" s="783">
        <f t="shared" si="109"/>
        <v>23</v>
      </c>
      <c r="G401" s="783">
        <f t="shared" si="109"/>
        <v>95.75</v>
      </c>
      <c r="H401" s="783">
        <f t="shared" si="109"/>
        <v>680</v>
      </c>
      <c r="I401" s="783">
        <f t="shared" si="109"/>
        <v>17.5</v>
      </c>
      <c r="J401" s="783">
        <f t="shared" si="109"/>
        <v>0.35</v>
      </c>
      <c r="K401" s="783">
        <f t="shared" si="109"/>
        <v>0.4</v>
      </c>
      <c r="L401" s="783">
        <f t="shared" si="109"/>
        <v>225</v>
      </c>
      <c r="M401" s="933">
        <f t="shared" si="109"/>
        <v>300</v>
      </c>
      <c r="N401" s="933">
        <f t="shared" si="109"/>
        <v>300</v>
      </c>
      <c r="O401" s="783">
        <f t="shared" si="109"/>
        <v>75</v>
      </c>
      <c r="P401" s="784">
        <f t="shared" si="109"/>
        <v>4.5</v>
      </c>
      <c r="Q401" s="229"/>
      <c r="S401" s="132"/>
      <c r="T401" s="4"/>
      <c r="U401" s="1"/>
      <c r="V401" s="118"/>
      <c r="W401" s="118"/>
      <c r="X401" s="118"/>
      <c r="Y401" s="1569"/>
      <c r="Z401" s="3"/>
    </row>
    <row r="402" spans="2:27">
      <c r="B402" s="60"/>
      <c r="C402" s="848"/>
      <c r="D402" s="426"/>
      <c r="E402" s="165"/>
      <c r="F402" s="769"/>
      <c r="G402" s="769"/>
      <c r="H402" s="769"/>
      <c r="I402" s="769"/>
      <c r="J402" s="769"/>
      <c r="K402" s="769"/>
      <c r="L402" s="769"/>
      <c r="M402" s="769"/>
      <c r="N402" s="769"/>
      <c r="O402" s="769"/>
      <c r="P402" s="770"/>
      <c r="Q402" s="229"/>
      <c r="R402" s="30"/>
      <c r="S402" s="4"/>
      <c r="T402" s="4"/>
      <c r="U402" s="9"/>
      <c r="V402" s="44"/>
      <c r="W402" s="44"/>
      <c r="X402" s="44"/>
      <c r="Y402" s="572"/>
      <c r="Z402" s="3"/>
    </row>
    <row r="403" spans="2:27" ht="12" customHeight="1">
      <c r="B403" s="849"/>
      <c r="C403" s="850" t="s">
        <v>940</v>
      </c>
      <c r="D403" s="851"/>
      <c r="E403" s="2356">
        <f t="shared" ref="E403:P403" si="110">(E75+E128+E183+E238+E292+E350)/6</f>
        <v>22.5</v>
      </c>
      <c r="F403" s="2355">
        <f t="shared" si="110"/>
        <v>23.000000000000004</v>
      </c>
      <c r="G403" s="2355">
        <f t="shared" si="110"/>
        <v>95.75</v>
      </c>
      <c r="H403" s="2355">
        <f t="shared" si="110"/>
        <v>680</v>
      </c>
      <c r="I403" s="2355">
        <f t="shared" si="110"/>
        <v>16.183</v>
      </c>
      <c r="J403" s="2355">
        <f t="shared" si="110"/>
        <v>0.2861833333333334</v>
      </c>
      <c r="K403" s="2355">
        <f t="shared" si="110"/>
        <v>0.36271666666666674</v>
      </c>
      <c r="L403" s="2479">
        <f t="shared" si="110"/>
        <v>131.55266666666665</v>
      </c>
      <c r="M403" s="2480">
        <f t="shared" si="110"/>
        <v>311.63085000000001</v>
      </c>
      <c r="N403" s="2480">
        <f t="shared" si="110"/>
        <v>217.33183333333332</v>
      </c>
      <c r="O403" s="2479">
        <f t="shared" si="110"/>
        <v>56.762033333333328</v>
      </c>
      <c r="P403" s="2357">
        <f t="shared" si="110"/>
        <v>3.5308833333333332</v>
      </c>
      <c r="Q403" s="229"/>
      <c r="R403" s="289"/>
      <c r="S403" s="132"/>
      <c r="T403" s="4"/>
      <c r="U403" s="9"/>
      <c r="V403" s="44"/>
      <c r="W403" s="44"/>
      <c r="X403" s="44"/>
      <c r="Y403" s="1569"/>
      <c r="Z403" s="517"/>
    </row>
    <row r="404" spans="2:27" ht="13.5" customHeight="1" thickBot="1">
      <c r="B404" s="175"/>
      <c r="C404" s="803" t="s">
        <v>438</v>
      </c>
      <c r="D404" s="847"/>
      <c r="E404" s="825">
        <f t="shared" ref="E404:P404" si="111">(E403*100/E399)-25</f>
        <v>0</v>
      </c>
      <c r="F404" s="826">
        <f t="shared" si="111"/>
        <v>0</v>
      </c>
      <c r="G404" s="826">
        <f t="shared" si="111"/>
        <v>0</v>
      </c>
      <c r="H404" s="826">
        <f t="shared" si="111"/>
        <v>0</v>
      </c>
      <c r="I404" s="826">
        <f t="shared" si="111"/>
        <v>-1.8814285714285717</v>
      </c>
      <c r="J404" s="826">
        <f t="shared" si="111"/>
        <v>-4.5583333333333265</v>
      </c>
      <c r="K404" s="826">
        <f t="shared" si="111"/>
        <v>-2.3302083333333279</v>
      </c>
      <c r="L404" s="826">
        <f t="shared" si="111"/>
        <v>-10.38303703703704</v>
      </c>
      <c r="M404" s="826">
        <f t="shared" si="111"/>
        <v>0.96923749999999842</v>
      </c>
      <c r="N404" s="826">
        <f t="shared" si="111"/>
        <v>-6.8890138888888899</v>
      </c>
      <c r="O404" s="826">
        <f t="shared" si="111"/>
        <v>-6.0793222222222241</v>
      </c>
      <c r="P404" s="838">
        <f t="shared" si="111"/>
        <v>-5.3839814814814844</v>
      </c>
      <c r="Q404" s="229"/>
      <c r="R404" s="32"/>
      <c r="S404" s="4"/>
      <c r="T404" s="4"/>
      <c r="U404" s="9"/>
      <c r="V404" s="44"/>
      <c r="W404" s="44"/>
      <c r="X404" s="44"/>
      <c r="Y404" s="572"/>
      <c r="Z404" s="517"/>
    </row>
    <row r="405" spans="2:27" ht="11.25" customHeight="1" thickBot="1">
      <c r="Q405" s="229"/>
      <c r="S405" s="4"/>
      <c r="T405" s="4"/>
      <c r="U405" s="9"/>
      <c r="V405" s="44"/>
      <c r="W405" s="117"/>
      <c r="X405" s="44"/>
      <c r="Y405" s="86"/>
      <c r="Z405" s="3"/>
    </row>
    <row r="406" spans="2:27" ht="15.75" thickBot="1">
      <c r="B406" s="75" t="s">
        <v>839</v>
      </c>
      <c r="C406" s="57"/>
      <c r="D406" s="928"/>
      <c r="E406" s="929" t="s">
        <v>782</v>
      </c>
      <c r="F406" s="266"/>
      <c r="G406" s="266"/>
      <c r="H406" s="1843" t="s">
        <v>655</v>
      </c>
      <c r="I406" s="543" t="s">
        <v>304</v>
      </c>
      <c r="J406" s="1910"/>
      <c r="K406" s="1910"/>
      <c r="L406" s="1911"/>
      <c r="M406" s="717" t="s">
        <v>305</v>
      </c>
      <c r="N406" s="31"/>
      <c r="O406" s="718"/>
      <c r="P406" s="413"/>
      <c r="Q406" s="229"/>
      <c r="R406" s="32"/>
      <c r="S406" s="4"/>
      <c r="U406" s="619"/>
      <c r="V406" s="498"/>
      <c r="W406" s="575"/>
      <c r="X406" s="576"/>
      <c r="Y406" s="931"/>
      <c r="Z406" s="158"/>
      <c r="AA406" s="22"/>
    </row>
    <row r="407" spans="2:27" ht="14.25" customHeight="1">
      <c r="B407" s="60"/>
      <c r="C407" s="535" t="s">
        <v>935</v>
      </c>
      <c r="D407" s="423"/>
      <c r="E407" s="908" t="s">
        <v>185</v>
      </c>
      <c r="F407" s="908" t="s">
        <v>56</v>
      </c>
      <c r="G407" s="1908" t="s">
        <v>57</v>
      </c>
      <c r="H407" s="1909" t="s">
        <v>188</v>
      </c>
      <c r="I407" s="590"/>
      <c r="J407" s="1864"/>
      <c r="K407" s="31"/>
      <c r="L407" s="1864"/>
      <c r="M407" s="1912" t="s">
        <v>316</v>
      </c>
      <c r="N407" s="1913" t="s">
        <v>317</v>
      </c>
      <c r="O407" s="1912" t="s">
        <v>318</v>
      </c>
      <c r="P407" s="1914" t="s">
        <v>319</v>
      </c>
      <c r="Q407" s="229"/>
      <c r="R407" s="32"/>
      <c r="S407" s="4"/>
      <c r="T407" s="285"/>
      <c r="U407" s="1849"/>
      <c r="V407" s="684"/>
      <c r="W407" s="684"/>
      <c r="X407" s="684"/>
      <c r="Y407" s="684"/>
      <c r="Z407" s="681"/>
      <c r="AA407" s="1"/>
    </row>
    <row r="408" spans="2:27" ht="12.75" customHeight="1" thickBot="1">
      <c r="B408" s="56"/>
      <c r="C408" s="587" t="s">
        <v>232</v>
      </c>
      <c r="D408" s="722"/>
      <c r="E408" s="343" t="s">
        <v>6</v>
      </c>
      <c r="F408" s="343" t="s">
        <v>7</v>
      </c>
      <c r="G408" s="343" t="s">
        <v>8</v>
      </c>
      <c r="H408" s="1869" t="s">
        <v>429</v>
      </c>
      <c r="I408" s="898" t="s">
        <v>307</v>
      </c>
      <c r="J408" s="1915" t="s">
        <v>308</v>
      </c>
      <c r="K408" s="1728" t="s">
        <v>309</v>
      </c>
      <c r="L408" s="1870" t="s">
        <v>310</v>
      </c>
      <c r="M408" s="1871" t="s">
        <v>311</v>
      </c>
      <c r="N408" s="1870" t="s">
        <v>312</v>
      </c>
      <c r="O408" s="1871" t="s">
        <v>313</v>
      </c>
      <c r="P408" s="1873" t="s">
        <v>314</v>
      </c>
      <c r="Q408" s="229"/>
      <c r="R408" s="30"/>
      <c r="S408" s="4"/>
      <c r="U408" s="44"/>
      <c r="V408" s="167"/>
      <c r="W408" s="167"/>
      <c r="X408" s="167"/>
      <c r="Y408" s="167"/>
      <c r="Z408" s="1"/>
      <c r="AA408" s="1"/>
    </row>
    <row r="409" spans="2:27">
      <c r="B409" s="78"/>
      <c r="C409" s="662" t="s">
        <v>106</v>
      </c>
      <c r="D409" s="663">
        <v>1</v>
      </c>
      <c r="E409" s="291">
        <v>90</v>
      </c>
      <c r="F409" s="58">
        <v>92</v>
      </c>
      <c r="G409" s="59">
        <v>383</v>
      </c>
      <c r="H409" s="421">
        <v>2720</v>
      </c>
      <c r="I409" s="291">
        <v>70</v>
      </c>
      <c r="J409" s="58">
        <v>1.4</v>
      </c>
      <c r="K409" s="58">
        <v>1.6</v>
      </c>
      <c r="L409" s="59">
        <v>900</v>
      </c>
      <c r="M409" s="766">
        <v>1200</v>
      </c>
      <c r="N409" s="766">
        <v>1200</v>
      </c>
      <c r="O409" s="766">
        <v>300</v>
      </c>
      <c r="P409" s="767">
        <v>18</v>
      </c>
      <c r="Q409" s="229"/>
      <c r="R409" s="62"/>
      <c r="S409" s="4"/>
      <c r="T409" s="132"/>
      <c r="V409" s="1"/>
      <c r="W409" s="1"/>
      <c r="X409" s="1"/>
      <c r="Y409" s="1"/>
      <c r="Z409" s="1"/>
      <c r="AA409" s="1"/>
    </row>
    <row r="410" spans="2:27" ht="12.75" customHeight="1">
      <c r="B410" s="131"/>
      <c r="C410" s="115" t="s">
        <v>118</v>
      </c>
      <c r="D410" s="423"/>
      <c r="E410" s="551"/>
      <c r="F410" s="292"/>
      <c r="G410" s="292"/>
      <c r="H410" s="292"/>
      <c r="I410" s="292"/>
      <c r="J410" s="292"/>
      <c r="K410" s="292"/>
      <c r="L410" s="292"/>
      <c r="M410" s="292"/>
      <c r="N410" s="292"/>
      <c r="O410" s="292"/>
      <c r="P410" s="552"/>
      <c r="Q410" s="229"/>
      <c r="R410" s="30"/>
      <c r="T410" s="91"/>
      <c r="U410" s="9"/>
      <c r="V410" s="112"/>
      <c r="W410" s="112"/>
      <c r="X410" s="112"/>
      <c r="Y410" s="86"/>
      <c r="Z410" s="517"/>
    </row>
    <row r="411" spans="2:27">
      <c r="B411" s="768" t="s">
        <v>321</v>
      </c>
      <c r="C411" s="425" t="s">
        <v>282</v>
      </c>
      <c r="D411" s="264">
        <v>0.35</v>
      </c>
      <c r="E411" s="782">
        <f>(E409/100)*35</f>
        <v>31.5</v>
      </c>
      <c r="F411" s="783">
        <f t="shared" ref="F411:G411" si="112">(F409/100)*35</f>
        <v>32.200000000000003</v>
      </c>
      <c r="G411" s="783">
        <f t="shared" si="112"/>
        <v>134.05000000000001</v>
      </c>
      <c r="H411" s="783">
        <f>(H409/100)*35</f>
        <v>952</v>
      </c>
      <c r="I411" s="783">
        <f t="shared" ref="I411:P411" si="113">(I409/100)*35</f>
        <v>24.5</v>
      </c>
      <c r="J411" s="783">
        <f t="shared" si="113"/>
        <v>0.48999999999999994</v>
      </c>
      <c r="K411" s="783">
        <f t="shared" si="113"/>
        <v>0.56000000000000005</v>
      </c>
      <c r="L411" s="783">
        <f t="shared" si="113"/>
        <v>315</v>
      </c>
      <c r="M411" s="933">
        <f t="shared" si="113"/>
        <v>420</v>
      </c>
      <c r="N411" s="933">
        <f t="shared" si="113"/>
        <v>420</v>
      </c>
      <c r="O411" s="933">
        <f t="shared" si="113"/>
        <v>105</v>
      </c>
      <c r="P411" s="784">
        <f t="shared" si="113"/>
        <v>6.3</v>
      </c>
      <c r="Q411" s="229"/>
      <c r="R411" s="62"/>
      <c r="S411" s="285"/>
      <c r="T411" s="4"/>
      <c r="U411" s="9"/>
      <c r="V411" s="44"/>
      <c r="W411" s="44"/>
      <c r="X411" s="44"/>
      <c r="Y411" s="1891"/>
      <c r="Z411" s="592"/>
    </row>
    <row r="412" spans="2:27">
      <c r="B412" s="849"/>
      <c r="C412" s="850" t="s">
        <v>940</v>
      </c>
      <c r="D412" s="851"/>
      <c r="E412" s="1523">
        <f t="shared" ref="E412:P412" si="114">(E86+E139+E195+E250+E304+E363)/6</f>
        <v>31.5</v>
      </c>
      <c r="F412" s="1524">
        <f t="shared" si="114"/>
        <v>32.199999999999996</v>
      </c>
      <c r="G412" s="1524">
        <f t="shared" si="114"/>
        <v>134.04999999999998</v>
      </c>
      <c r="H412" s="1524">
        <f t="shared" si="114"/>
        <v>952</v>
      </c>
      <c r="I412" s="1524">
        <f t="shared" si="114"/>
        <v>29.056749999999997</v>
      </c>
      <c r="J412" s="1524">
        <f t="shared" si="114"/>
        <v>0.48846666666666666</v>
      </c>
      <c r="K412" s="1524">
        <f t="shared" si="114"/>
        <v>0.55675000000000008</v>
      </c>
      <c r="L412" s="1524">
        <f t="shared" si="114"/>
        <v>277.96899999999994</v>
      </c>
      <c r="M412" s="1916">
        <f t="shared" si="114"/>
        <v>365.72778333333332</v>
      </c>
      <c r="N412" s="1916">
        <f t="shared" si="114"/>
        <v>414.00781666666671</v>
      </c>
      <c r="O412" s="1916">
        <f t="shared" si="114"/>
        <v>104.55250000000001</v>
      </c>
      <c r="P412" s="1525">
        <f t="shared" si="114"/>
        <v>7.405666666666666</v>
      </c>
      <c r="Q412" s="229"/>
      <c r="R412" s="32"/>
      <c r="S412" s="132"/>
      <c r="T412" s="450"/>
      <c r="U412" s="9"/>
      <c r="V412" s="44"/>
      <c r="W412" s="44"/>
      <c r="X412" s="167"/>
      <c r="Y412" s="1891"/>
      <c r="Z412" s="517"/>
    </row>
    <row r="413" spans="2:27" ht="15.75" customHeight="1" thickBot="1">
      <c r="B413" s="175"/>
      <c r="C413" s="803" t="s">
        <v>438</v>
      </c>
      <c r="D413" s="847"/>
      <c r="E413" s="825">
        <f>(E412*100/E409)-35</f>
        <v>0</v>
      </c>
      <c r="F413" s="826">
        <f t="shared" ref="F413:P413" si="115">(F412*100/F409)-35</f>
        <v>0</v>
      </c>
      <c r="G413" s="826">
        <f t="shared" si="115"/>
        <v>0</v>
      </c>
      <c r="H413" s="826">
        <f t="shared" si="115"/>
        <v>0</v>
      </c>
      <c r="I413" s="826">
        <f t="shared" si="115"/>
        <v>6.5096428571428504</v>
      </c>
      <c r="J413" s="826">
        <f t="shared" si="115"/>
        <v>-0.10952380952380736</v>
      </c>
      <c r="K413" s="826">
        <f t="shared" si="115"/>
        <v>-0.20312499999999289</v>
      </c>
      <c r="L413" s="826">
        <f t="shared" si="115"/>
        <v>-4.1145555555555617</v>
      </c>
      <c r="M413" s="826">
        <f t="shared" si="115"/>
        <v>-4.5226847222222197</v>
      </c>
      <c r="N413" s="826">
        <f t="shared" si="115"/>
        <v>-0.49934861111110962</v>
      </c>
      <c r="O413" s="826">
        <f t="shared" si="115"/>
        <v>-0.149166666666666</v>
      </c>
      <c r="P413" s="838">
        <f t="shared" si="115"/>
        <v>6.1425925925925924</v>
      </c>
      <c r="Q413" s="229"/>
      <c r="R413" s="32"/>
      <c r="S413" s="4"/>
      <c r="T413" s="4"/>
      <c r="U413" s="9"/>
      <c r="V413" s="44"/>
      <c r="W413" s="44"/>
      <c r="X413" s="44"/>
      <c r="Y413" s="589"/>
      <c r="Z413" s="517"/>
    </row>
    <row r="414" spans="2:27" ht="9" customHeight="1" thickBot="1">
      <c r="Q414" s="229"/>
      <c r="R414" s="32"/>
      <c r="S414" s="4"/>
      <c r="T414" s="4"/>
      <c r="U414" s="9"/>
      <c r="V414" s="44"/>
      <c r="W414" s="44"/>
      <c r="X414" s="44"/>
      <c r="Y414" s="589"/>
      <c r="Z414" s="592"/>
    </row>
    <row r="415" spans="2:27" ht="15.75" thickBot="1">
      <c r="B415" s="75" t="s">
        <v>839</v>
      </c>
      <c r="C415" s="57"/>
      <c r="D415" s="928"/>
      <c r="E415" s="929" t="s">
        <v>782</v>
      </c>
      <c r="F415" s="266"/>
      <c r="G415" s="266"/>
      <c r="H415" s="1843" t="s">
        <v>655</v>
      </c>
      <c r="I415" s="543" t="s">
        <v>304</v>
      </c>
      <c r="J415" s="1910"/>
      <c r="K415" s="1910"/>
      <c r="L415" s="1911"/>
      <c r="M415" s="717" t="s">
        <v>305</v>
      </c>
      <c r="N415" s="31"/>
      <c r="O415" s="718"/>
      <c r="P415" s="413"/>
      <c r="Q415" s="229"/>
      <c r="R415" s="32"/>
      <c r="S415" s="4"/>
      <c r="T415" s="4"/>
      <c r="U415" s="9"/>
      <c r="V415" s="44"/>
      <c r="W415" s="44"/>
      <c r="X415" s="44"/>
      <c r="Y415" s="1891"/>
      <c r="Z415" s="517"/>
    </row>
    <row r="416" spans="2:27" ht="13.5" customHeight="1">
      <c r="B416" s="60"/>
      <c r="C416" s="790" t="s">
        <v>936</v>
      </c>
      <c r="D416" s="423"/>
      <c r="E416" s="908" t="s">
        <v>185</v>
      </c>
      <c r="F416" s="908" t="s">
        <v>56</v>
      </c>
      <c r="G416" s="1908" t="s">
        <v>57</v>
      </c>
      <c r="H416" s="1909" t="s">
        <v>188</v>
      </c>
      <c r="I416" s="590"/>
      <c r="J416" s="1864"/>
      <c r="K416" s="31"/>
      <c r="L416" s="1864"/>
      <c r="M416" s="1912" t="s">
        <v>316</v>
      </c>
      <c r="N416" s="1913" t="s">
        <v>317</v>
      </c>
      <c r="O416" s="1912" t="s">
        <v>318</v>
      </c>
      <c r="P416" s="1914" t="s">
        <v>319</v>
      </c>
      <c r="Q416" s="229"/>
      <c r="R416" s="32"/>
      <c r="S416" s="91"/>
      <c r="T416" s="4"/>
      <c r="U416" s="9"/>
      <c r="V416" s="44"/>
      <c r="W416" s="44"/>
      <c r="X416" s="44"/>
      <c r="Y416" s="1891"/>
      <c r="Z416" s="517"/>
    </row>
    <row r="417" spans="2:27" ht="13.5" customHeight="1" thickBot="1">
      <c r="B417" s="56"/>
      <c r="C417" s="587" t="s">
        <v>232</v>
      </c>
      <c r="D417" s="722"/>
      <c r="E417" s="343" t="s">
        <v>6</v>
      </c>
      <c r="F417" s="343" t="s">
        <v>7</v>
      </c>
      <c r="G417" s="343" t="s">
        <v>8</v>
      </c>
      <c r="H417" s="1869" t="s">
        <v>429</v>
      </c>
      <c r="I417" s="898" t="s">
        <v>307</v>
      </c>
      <c r="J417" s="1915" t="s">
        <v>308</v>
      </c>
      <c r="K417" s="1728" t="s">
        <v>309</v>
      </c>
      <c r="L417" s="1870" t="s">
        <v>310</v>
      </c>
      <c r="M417" s="1871" t="s">
        <v>311</v>
      </c>
      <c r="N417" s="1870" t="s">
        <v>312</v>
      </c>
      <c r="O417" s="1871" t="s">
        <v>313</v>
      </c>
      <c r="P417" s="1873" t="s">
        <v>314</v>
      </c>
      <c r="Q417" s="229"/>
      <c r="S417" s="4"/>
      <c r="T417" s="282"/>
      <c r="U417" s="619"/>
      <c r="V417" s="498"/>
      <c r="W417" s="575"/>
      <c r="X417" s="576"/>
      <c r="Y417" s="931"/>
      <c r="Z417" s="158"/>
      <c r="AA417" s="22"/>
    </row>
    <row r="418" spans="2:27">
      <c r="B418" s="60"/>
      <c r="C418" s="765" t="s">
        <v>106</v>
      </c>
      <c r="D418" s="534">
        <v>1</v>
      </c>
      <c r="E418" s="291">
        <v>90</v>
      </c>
      <c r="F418" s="58">
        <v>92</v>
      </c>
      <c r="G418" s="59">
        <v>383</v>
      </c>
      <c r="H418" s="421">
        <v>2720</v>
      </c>
      <c r="I418" s="291">
        <v>70</v>
      </c>
      <c r="J418" s="58">
        <v>1.4</v>
      </c>
      <c r="K418" s="58">
        <v>1.6</v>
      </c>
      <c r="L418" s="59">
        <v>900</v>
      </c>
      <c r="M418" s="766">
        <v>1200</v>
      </c>
      <c r="N418" s="766">
        <v>1200</v>
      </c>
      <c r="O418" s="766">
        <v>300</v>
      </c>
      <c r="P418" s="767">
        <v>18</v>
      </c>
      <c r="Q418" s="229"/>
      <c r="S418" s="4"/>
      <c r="T418" s="285"/>
      <c r="U418" s="1849"/>
      <c r="V418" s="684"/>
      <c r="W418" s="684"/>
      <c r="X418" s="684"/>
      <c r="Y418" s="684"/>
      <c r="Z418" s="681"/>
      <c r="AA418" s="1"/>
    </row>
    <row r="419" spans="2:27" ht="13.5" customHeight="1">
      <c r="B419" s="131"/>
      <c r="C419" s="115" t="s">
        <v>118</v>
      </c>
      <c r="D419" s="423"/>
      <c r="E419" s="551"/>
      <c r="F419" s="292"/>
      <c r="G419" s="292"/>
      <c r="H419" s="292"/>
      <c r="I419" s="292"/>
      <c r="J419" s="292"/>
      <c r="K419" s="292"/>
      <c r="L419" s="292"/>
      <c r="M419" s="292"/>
      <c r="N419" s="292"/>
      <c r="O419" s="292"/>
      <c r="P419" s="552"/>
      <c r="Q419" s="229"/>
      <c r="S419" s="4"/>
      <c r="T419" s="158"/>
      <c r="U419" s="44"/>
      <c r="V419" s="167"/>
      <c r="W419" s="167"/>
      <c r="X419" s="167"/>
      <c r="Y419" s="167"/>
      <c r="Z419" s="1"/>
      <c r="AA419" s="1"/>
    </row>
    <row r="420" spans="2:27">
      <c r="B420" s="768" t="s">
        <v>321</v>
      </c>
      <c r="C420" s="425" t="s">
        <v>278</v>
      </c>
      <c r="D420" s="264">
        <v>0.1</v>
      </c>
      <c r="E420" s="782">
        <f>(E418/100)*10</f>
        <v>9</v>
      </c>
      <c r="F420" s="783">
        <f t="shared" ref="F420:P420" si="116">(F418/100)*10</f>
        <v>9.2000000000000011</v>
      </c>
      <c r="G420" s="783">
        <f t="shared" si="116"/>
        <v>38.299999999999997</v>
      </c>
      <c r="H420" s="783">
        <f t="shared" si="116"/>
        <v>272</v>
      </c>
      <c r="I420" s="783">
        <f t="shared" si="116"/>
        <v>7</v>
      </c>
      <c r="J420" s="783">
        <f t="shared" si="116"/>
        <v>0.13999999999999999</v>
      </c>
      <c r="K420" s="783">
        <f t="shared" si="116"/>
        <v>0.16</v>
      </c>
      <c r="L420" s="783">
        <f t="shared" si="116"/>
        <v>90</v>
      </c>
      <c r="M420" s="933">
        <f t="shared" si="116"/>
        <v>120</v>
      </c>
      <c r="N420" s="933">
        <f t="shared" si="116"/>
        <v>120</v>
      </c>
      <c r="O420" s="783">
        <f t="shared" si="116"/>
        <v>30</v>
      </c>
      <c r="P420" s="784">
        <f t="shared" si="116"/>
        <v>1.7999999999999998</v>
      </c>
      <c r="Q420" s="229"/>
      <c r="S420" s="282"/>
      <c r="T420" s="132"/>
      <c r="V420" s="1"/>
      <c r="W420" s="1"/>
      <c r="X420" s="1"/>
      <c r="Y420" s="1"/>
      <c r="Z420" s="1"/>
      <c r="AA420" s="1"/>
    </row>
    <row r="421" spans="2:27">
      <c r="B421" s="1918"/>
      <c r="C421" s="850" t="s">
        <v>940</v>
      </c>
      <c r="D421" s="1920"/>
      <c r="E421" s="1523">
        <f t="shared" ref="E421:P421" si="117">(E93+E147+E203+E258+E312+E372)/6</f>
        <v>9</v>
      </c>
      <c r="F421" s="1524">
        <f t="shared" si="117"/>
        <v>9.2000000000000011</v>
      </c>
      <c r="G421" s="1524">
        <f t="shared" si="117"/>
        <v>38.300000000000004</v>
      </c>
      <c r="H421" s="1524">
        <f t="shared" si="117"/>
        <v>272</v>
      </c>
      <c r="I421" s="1524">
        <f t="shared" si="117"/>
        <v>5.3501666666666665</v>
      </c>
      <c r="J421" s="1524">
        <f t="shared" si="117"/>
        <v>0.18084999999999998</v>
      </c>
      <c r="K421" s="1524">
        <f t="shared" si="117"/>
        <v>0.26151666666666668</v>
      </c>
      <c r="L421" s="1524">
        <f t="shared" si="117"/>
        <v>69.183166666666665</v>
      </c>
      <c r="M421" s="1916">
        <f t="shared" si="117"/>
        <v>190.976</v>
      </c>
      <c r="N421" s="1916">
        <f t="shared" si="117"/>
        <v>199.54416666666668</v>
      </c>
      <c r="O421" s="1524">
        <f t="shared" si="117"/>
        <v>49.405000000000001</v>
      </c>
      <c r="P421" s="1525">
        <f t="shared" si="117"/>
        <v>1.9530000000000001</v>
      </c>
      <c r="Q421" s="229"/>
      <c r="T421" s="4"/>
      <c r="U421" s="9"/>
      <c r="V421" s="44"/>
      <c r="W421" s="44"/>
      <c r="X421" s="167"/>
      <c r="Y421" s="86"/>
      <c r="Z421" s="517"/>
    </row>
    <row r="422" spans="2:27" ht="15.75" thickBot="1">
      <c r="B422" s="56"/>
      <c r="C422" s="803" t="s">
        <v>438</v>
      </c>
      <c r="D422" s="1477"/>
      <c r="E422" s="825">
        <f>(E421*100/E418)-10</f>
        <v>0</v>
      </c>
      <c r="F422" s="826">
        <f t="shared" ref="F422:P422" si="118">(F421*100/F418)-10</f>
        <v>0</v>
      </c>
      <c r="G422" s="826">
        <f t="shared" si="118"/>
        <v>0</v>
      </c>
      <c r="H422" s="826">
        <f t="shared" si="118"/>
        <v>0</v>
      </c>
      <c r="I422" s="826">
        <f t="shared" si="118"/>
        <v>-2.3569047619047625</v>
      </c>
      <c r="J422" s="826">
        <f t="shared" si="118"/>
        <v>2.9178571428571409</v>
      </c>
      <c r="K422" s="826">
        <f t="shared" si="118"/>
        <v>6.3447916666666657</v>
      </c>
      <c r="L422" s="826">
        <f t="shared" si="118"/>
        <v>-2.312981481481482</v>
      </c>
      <c r="M422" s="826">
        <f t="shared" si="118"/>
        <v>5.9146666666666654</v>
      </c>
      <c r="N422" s="826">
        <f t="shared" si="118"/>
        <v>6.6286805555555581</v>
      </c>
      <c r="O422" s="826">
        <f t="shared" si="118"/>
        <v>6.4683333333333337</v>
      </c>
      <c r="P422" s="838">
        <f t="shared" si="118"/>
        <v>0.85000000000000142</v>
      </c>
      <c r="Q422" s="229"/>
    </row>
    <row r="423" spans="2:27" ht="10.5" customHeight="1" thickBot="1">
      <c r="Q423" s="229"/>
      <c r="S423" s="4"/>
    </row>
    <row r="424" spans="2:27" ht="15.75" thickBot="1">
      <c r="B424" s="75" t="s">
        <v>839</v>
      </c>
      <c r="C424" s="57"/>
      <c r="D424" s="928"/>
      <c r="E424" s="929" t="s">
        <v>782</v>
      </c>
      <c r="F424" s="266"/>
      <c r="G424" s="266"/>
      <c r="H424" s="1843" t="s">
        <v>655</v>
      </c>
      <c r="I424" s="543" t="s">
        <v>304</v>
      </c>
      <c r="J424" s="1910"/>
      <c r="K424" s="1910"/>
      <c r="L424" s="1911"/>
      <c r="M424" s="717" t="s">
        <v>305</v>
      </c>
      <c r="N424" s="31"/>
      <c r="O424" s="718"/>
      <c r="P424" s="413"/>
      <c r="Q424" s="229"/>
      <c r="S424" s="4"/>
      <c r="T424" s="282"/>
      <c r="U424" s="132"/>
      <c r="V424" s="498"/>
      <c r="W424" s="575"/>
      <c r="X424" s="576"/>
      <c r="Y424" s="931"/>
      <c r="Z424" s="158"/>
      <c r="AA424" s="22"/>
    </row>
    <row r="425" spans="2:27" ht="12.75" customHeight="1">
      <c r="B425" s="60"/>
      <c r="C425" s="791" t="s">
        <v>937</v>
      </c>
      <c r="D425" s="423"/>
      <c r="E425" s="908" t="s">
        <v>185</v>
      </c>
      <c r="F425" s="908" t="s">
        <v>56</v>
      </c>
      <c r="G425" s="1908" t="s">
        <v>57</v>
      </c>
      <c r="H425" s="1909" t="s">
        <v>188</v>
      </c>
      <c r="I425" s="590"/>
      <c r="J425" s="1864"/>
      <c r="K425" s="31"/>
      <c r="L425" s="1864"/>
      <c r="M425" s="1912" t="s">
        <v>316</v>
      </c>
      <c r="N425" s="1913" t="s">
        <v>317</v>
      </c>
      <c r="O425" s="1912" t="s">
        <v>318</v>
      </c>
      <c r="P425" s="1914" t="s">
        <v>319</v>
      </c>
      <c r="Q425" s="229"/>
      <c r="S425" s="40"/>
      <c r="T425" s="285"/>
      <c r="U425" s="1849"/>
      <c r="V425" s="684"/>
      <c r="W425" s="684"/>
      <c r="X425" s="684"/>
      <c r="Y425" s="684"/>
      <c r="Z425" s="681"/>
      <c r="AA425" s="132"/>
    </row>
    <row r="426" spans="2:27" ht="13.5" customHeight="1" thickBot="1">
      <c r="B426" s="56"/>
      <c r="C426" s="587" t="s">
        <v>232</v>
      </c>
      <c r="D426" s="722"/>
      <c r="E426" s="343" t="s">
        <v>6</v>
      </c>
      <c r="F426" s="343" t="s">
        <v>7</v>
      </c>
      <c r="G426" s="343" t="s">
        <v>8</v>
      </c>
      <c r="H426" s="1869" t="s">
        <v>429</v>
      </c>
      <c r="I426" s="898" t="s">
        <v>307</v>
      </c>
      <c r="J426" s="1915" t="s">
        <v>308</v>
      </c>
      <c r="K426" s="1728" t="s">
        <v>309</v>
      </c>
      <c r="L426" s="1870" t="s">
        <v>310</v>
      </c>
      <c r="M426" s="1871" t="s">
        <v>311</v>
      </c>
      <c r="N426" s="1870" t="s">
        <v>312</v>
      </c>
      <c r="O426" s="1871" t="s">
        <v>313</v>
      </c>
      <c r="P426" s="1873" t="s">
        <v>314</v>
      </c>
      <c r="Q426" s="229"/>
      <c r="R426" s="62"/>
      <c r="S426" s="132"/>
      <c r="T426" s="158"/>
      <c r="U426" s="44"/>
      <c r="V426" s="167"/>
      <c r="W426" s="167"/>
      <c r="X426" s="167"/>
      <c r="Y426" s="167"/>
      <c r="Z426" s="1"/>
      <c r="AA426" s="1"/>
    </row>
    <row r="427" spans="2:27">
      <c r="B427" s="78"/>
      <c r="C427" s="662" t="s">
        <v>106</v>
      </c>
      <c r="D427" s="663">
        <v>1</v>
      </c>
      <c r="E427" s="291">
        <v>90</v>
      </c>
      <c r="F427" s="58">
        <v>92</v>
      </c>
      <c r="G427" s="59">
        <v>383</v>
      </c>
      <c r="H427" s="421">
        <v>2720</v>
      </c>
      <c r="I427" s="291">
        <v>70</v>
      </c>
      <c r="J427" s="58">
        <v>1.4</v>
      </c>
      <c r="K427" s="58">
        <v>1.6</v>
      </c>
      <c r="L427" s="59">
        <v>900</v>
      </c>
      <c r="M427" s="766">
        <v>1200</v>
      </c>
      <c r="N427" s="766">
        <v>1200</v>
      </c>
      <c r="O427" s="766">
        <v>300</v>
      </c>
      <c r="P427" s="767">
        <v>18</v>
      </c>
      <c r="Q427" s="229"/>
      <c r="R427" s="32"/>
      <c r="S427" s="4"/>
      <c r="T427" s="3"/>
      <c r="Y427" s="529"/>
      <c r="Z427" s="1"/>
    </row>
    <row r="428" spans="2:27">
      <c r="B428" s="131"/>
      <c r="C428" s="115" t="s">
        <v>118</v>
      </c>
      <c r="D428" s="423"/>
      <c r="E428" s="551"/>
      <c r="F428" s="292"/>
      <c r="G428" s="292"/>
      <c r="H428" s="292"/>
      <c r="I428" s="292"/>
      <c r="J428" s="292"/>
      <c r="K428" s="292"/>
      <c r="L428" s="292"/>
      <c r="M428" s="292"/>
      <c r="N428" s="292"/>
      <c r="O428" s="292"/>
      <c r="P428" s="552"/>
      <c r="Q428" s="229"/>
      <c r="S428" s="164"/>
      <c r="T428" s="44"/>
      <c r="Y428" s="516"/>
      <c r="Z428" s="1"/>
    </row>
    <row r="429" spans="2:27">
      <c r="B429" s="768" t="s">
        <v>321</v>
      </c>
      <c r="C429" s="425" t="s">
        <v>206</v>
      </c>
      <c r="D429" s="264">
        <v>0.6</v>
      </c>
      <c r="E429" s="782">
        <f>(E427/100)*60</f>
        <v>54</v>
      </c>
      <c r="F429" s="783">
        <f t="shared" ref="F429:P429" si="119">(F427/100)*60</f>
        <v>55.2</v>
      </c>
      <c r="G429" s="783">
        <f t="shared" si="119"/>
        <v>229.8</v>
      </c>
      <c r="H429" s="783">
        <f t="shared" si="119"/>
        <v>1632</v>
      </c>
      <c r="I429" s="783">
        <f t="shared" si="119"/>
        <v>42</v>
      </c>
      <c r="J429" s="783">
        <f t="shared" si="119"/>
        <v>0.83999999999999986</v>
      </c>
      <c r="K429" s="783">
        <f t="shared" si="119"/>
        <v>0.96</v>
      </c>
      <c r="L429" s="783">
        <f t="shared" si="119"/>
        <v>540</v>
      </c>
      <c r="M429" s="933">
        <f t="shared" si="119"/>
        <v>720</v>
      </c>
      <c r="N429" s="933">
        <f t="shared" si="119"/>
        <v>720</v>
      </c>
      <c r="O429" s="933">
        <f t="shared" si="119"/>
        <v>180</v>
      </c>
      <c r="P429" s="784">
        <f t="shared" si="119"/>
        <v>10.799999999999999</v>
      </c>
      <c r="Q429" s="229"/>
      <c r="R429" s="32"/>
      <c r="S429" s="4"/>
      <c r="U429" s="259"/>
      <c r="V429" s="572"/>
      <c r="W429" s="229"/>
      <c r="X429" s="516"/>
      <c r="Y429" s="516"/>
      <c r="Z429" s="1"/>
    </row>
    <row r="430" spans="2:27">
      <c r="B430" s="849"/>
      <c r="C430" s="850" t="s">
        <v>940</v>
      </c>
      <c r="D430" s="851"/>
      <c r="E430" s="1523">
        <f>(E98+E152+E208+E262+E317+E376)/6</f>
        <v>54</v>
      </c>
      <c r="F430" s="1524">
        <f t="shared" ref="F430:P430" si="120">(F98+F152+F208+F262+F317+F376)/6</f>
        <v>55.199999999999996</v>
      </c>
      <c r="G430" s="1524">
        <f t="shared" si="120"/>
        <v>229.80000000000004</v>
      </c>
      <c r="H430" s="1524">
        <f t="shared" si="120"/>
        <v>1632</v>
      </c>
      <c r="I430" s="1524">
        <f t="shared" si="120"/>
        <v>45.239749999999994</v>
      </c>
      <c r="J430" s="1524">
        <f t="shared" si="120"/>
        <v>0.77465000000000017</v>
      </c>
      <c r="K430" s="1524">
        <f t="shared" si="120"/>
        <v>0.91946666666666699</v>
      </c>
      <c r="L430" s="1524">
        <f t="shared" si="120"/>
        <v>409.5216666666667</v>
      </c>
      <c r="M430" s="1916">
        <f t="shared" si="120"/>
        <v>677.35863333333339</v>
      </c>
      <c r="N430" s="1916">
        <f t="shared" si="120"/>
        <v>631.33965000000001</v>
      </c>
      <c r="O430" s="1916">
        <f t="shared" si="120"/>
        <v>161.31453333333332</v>
      </c>
      <c r="P430" s="1525">
        <f t="shared" si="120"/>
        <v>10.936550000000002</v>
      </c>
      <c r="Q430" s="229"/>
      <c r="S430" s="164"/>
      <c r="T430" s="44"/>
      <c r="U430" s="118"/>
      <c r="V430" s="572"/>
      <c r="W430" s="517"/>
      <c r="X430" s="516"/>
      <c r="Y430" s="516"/>
      <c r="Z430" s="1"/>
    </row>
    <row r="431" spans="2:27" ht="15.75" thickBot="1">
      <c r="B431" s="175"/>
      <c r="C431" s="803" t="s">
        <v>438</v>
      </c>
      <c r="D431" s="847"/>
      <c r="E431" s="825">
        <f>(E430*100/E427)-60</f>
        <v>0</v>
      </c>
      <c r="F431" s="826">
        <f t="shared" ref="F431:O431" si="121">(F430*100/F427)-60</f>
        <v>0</v>
      </c>
      <c r="G431" s="826">
        <f t="shared" si="121"/>
        <v>0</v>
      </c>
      <c r="H431" s="826">
        <f t="shared" si="121"/>
        <v>0</v>
      </c>
      <c r="I431" s="826">
        <f t="shared" si="121"/>
        <v>4.6282142857142787</v>
      </c>
      <c r="J431" s="826">
        <f t="shared" si="121"/>
        <v>-4.6678571428571303</v>
      </c>
      <c r="K431" s="826">
        <f t="shared" si="121"/>
        <v>-2.5333333333333172</v>
      </c>
      <c r="L431" s="826">
        <f t="shared" si="121"/>
        <v>-14.497592592592589</v>
      </c>
      <c r="M431" s="826">
        <f t="shared" si="121"/>
        <v>-3.5534472222222178</v>
      </c>
      <c r="N431" s="826">
        <f t="shared" si="121"/>
        <v>-7.3883624999999995</v>
      </c>
      <c r="O431" s="826">
        <f t="shared" si="121"/>
        <v>-6.2284888888888972</v>
      </c>
      <c r="P431" s="838">
        <f>(P430*100/P427)-60</f>
        <v>0.75861111111112223</v>
      </c>
      <c r="Q431" s="229"/>
      <c r="S431" s="40"/>
      <c r="U431" s="44"/>
      <c r="V431" s="572"/>
      <c r="W431" s="3"/>
      <c r="X431" s="529"/>
      <c r="Y431" s="516"/>
      <c r="Z431" s="1"/>
    </row>
    <row r="432" spans="2:27" ht="11.25" customHeight="1" thickBot="1">
      <c r="Q432" s="229"/>
      <c r="S432" s="40"/>
      <c r="U432" s="44"/>
      <c r="V432" s="572"/>
      <c r="W432" s="517"/>
      <c r="X432" s="516"/>
      <c r="Y432" s="516"/>
      <c r="Z432" s="1"/>
    </row>
    <row r="433" spans="2:26" ht="14.25" customHeight="1" thickBot="1">
      <c r="B433" s="75" t="s">
        <v>839</v>
      </c>
      <c r="C433" s="57"/>
      <c r="D433" s="411"/>
      <c r="E433" s="929" t="s">
        <v>782</v>
      </c>
      <c r="F433" s="266"/>
      <c r="G433" s="266"/>
      <c r="H433" s="1843" t="s">
        <v>655</v>
      </c>
      <c r="I433" s="543" t="s">
        <v>304</v>
      </c>
      <c r="J433" s="1910"/>
      <c r="K433" s="1910"/>
      <c r="L433" s="1911"/>
      <c r="M433" s="717" t="s">
        <v>305</v>
      </c>
      <c r="N433" s="31"/>
      <c r="O433" s="718"/>
      <c r="P433" s="413"/>
      <c r="Q433" s="229"/>
      <c r="S433" s="40"/>
      <c r="U433" s="44"/>
      <c r="V433" s="44"/>
      <c r="W433" s="86"/>
      <c r="X433" s="517"/>
      <c r="Y433" s="516"/>
      <c r="Z433" s="1"/>
    </row>
    <row r="434" spans="2:26" ht="12.75" customHeight="1">
      <c r="B434" s="60"/>
      <c r="C434" s="791" t="s">
        <v>938</v>
      </c>
      <c r="D434" s="414"/>
      <c r="E434" s="908" t="s">
        <v>185</v>
      </c>
      <c r="F434" s="908" t="s">
        <v>56</v>
      </c>
      <c r="G434" s="1908" t="s">
        <v>57</v>
      </c>
      <c r="H434" s="1909" t="s">
        <v>188</v>
      </c>
      <c r="I434" s="590"/>
      <c r="J434" s="1864"/>
      <c r="K434" s="31"/>
      <c r="L434" s="1864"/>
      <c r="M434" s="1912" t="s">
        <v>316</v>
      </c>
      <c r="N434" s="1913" t="s">
        <v>317</v>
      </c>
      <c r="O434" s="1912" t="s">
        <v>318</v>
      </c>
      <c r="P434" s="1914" t="s">
        <v>319</v>
      </c>
      <c r="Q434" s="229"/>
      <c r="S434" s="40"/>
      <c r="U434" s="577"/>
      <c r="V434" s="579"/>
      <c r="W434" s="577"/>
      <c r="X434" s="151"/>
      <c r="Y434" s="119"/>
      <c r="Z434" s="1"/>
    </row>
    <row r="435" spans="2:26" ht="14.25" customHeight="1" thickBot="1">
      <c r="B435" s="56"/>
      <c r="C435" s="587" t="s">
        <v>232</v>
      </c>
      <c r="D435" s="384"/>
      <c r="E435" s="343" t="s">
        <v>6</v>
      </c>
      <c r="F435" s="343" t="s">
        <v>7</v>
      </c>
      <c r="G435" s="343" t="s">
        <v>8</v>
      </c>
      <c r="H435" s="1869" t="s">
        <v>429</v>
      </c>
      <c r="I435" s="898" t="s">
        <v>307</v>
      </c>
      <c r="J435" s="1915" t="s">
        <v>308</v>
      </c>
      <c r="K435" s="1728" t="s">
        <v>309</v>
      </c>
      <c r="L435" s="1870" t="s">
        <v>310</v>
      </c>
      <c r="M435" s="1871" t="s">
        <v>311</v>
      </c>
      <c r="N435" s="1870" t="s">
        <v>312</v>
      </c>
      <c r="O435" s="1871" t="s">
        <v>313</v>
      </c>
      <c r="P435" s="1873" t="s">
        <v>314</v>
      </c>
      <c r="Q435" s="229"/>
      <c r="R435" s="285"/>
      <c r="X435" s="158"/>
      <c r="Y435" s="132"/>
      <c r="Z435" s="1"/>
    </row>
    <row r="436" spans="2:26">
      <c r="B436" s="78"/>
      <c r="C436" s="662" t="s">
        <v>106</v>
      </c>
      <c r="D436" s="663">
        <v>1</v>
      </c>
      <c r="E436" s="291">
        <v>90</v>
      </c>
      <c r="F436" s="58">
        <v>92</v>
      </c>
      <c r="G436" s="59">
        <v>383</v>
      </c>
      <c r="H436" s="421">
        <v>2720</v>
      </c>
      <c r="I436" s="291">
        <v>70</v>
      </c>
      <c r="J436" s="58">
        <v>1.4</v>
      </c>
      <c r="K436" s="58">
        <v>1.6</v>
      </c>
      <c r="L436" s="59">
        <v>900</v>
      </c>
      <c r="M436" s="766">
        <v>1200</v>
      </c>
      <c r="N436" s="766">
        <v>1200</v>
      </c>
      <c r="O436" s="766">
        <v>300</v>
      </c>
      <c r="P436" s="767">
        <v>18</v>
      </c>
      <c r="Q436" s="229"/>
      <c r="S436" s="1"/>
      <c r="T436" s="287"/>
      <c r="U436" s="287"/>
      <c r="V436" s="287"/>
      <c r="W436" s="287"/>
      <c r="X436" s="158"/>
      <c r="Y436" s="1"/>
      <c r="Z436" s="1"/>
    </row>
    <row r="437" spans="2:26" ht="13.5" customHeight="1">
      <c r="B437" s="131"/>
      <c r="C437" s="115" t="s">
        <v>118</v>
      </c>
      <c r="D437" s="423"/>
      <c r="E437" s="551"/>
      <c r="F437" s="292"/>
      <c r="G437" s="292"/>
      <c r="H437" s="292"/>
      <c r="I437" s="292"/>
      <c r="J437" s="292"/>
      <c r="K437" s="292"/>
      <c r="L437" s="292"/>
      <c r="M437" s="292"/>
      <c r="N437" s="292"/>
      <c r="O437" s="292"/>
      <c r="P437" s="552"/>
      <c r="Q437" s="229"/>
      <c r="S437" s="1"/>
      <c r="T437" s="1"/>
      <c r="U437" s="1"/>
      <c r="V437" s="1"/>
      <c r="W437" s="1"/>
      <c r="X437" s="1"/>
      <c r="Y437" s="1"/>
      <c r="Z437" s="1"/>
    </row>
    <row r="438" spans="2:26">
      <c r="B438" s="768" t="s">
        <v>321</v>
      </c>
      <c r="C438" s="425" t="s">
        <v>279</v>
      </c>
      <c r="D438" s="264">
        <v>0.45</v>
      </c>
      <c r="E438" s="782">
        <f>(E436/100)*45</f>
        <v>40.5</v>
      </c>
      <c r="F438" s="783">
        <f t="shared" ref="F438:P438" si="122">(F436/100)*45</f>
        <v>41.4</v>
      </c>
      <c r="G438" s="783">
        <f t="shared" si="122"/>
        <v>172.35</v>
      </c>
      <c r="H438" s="783">
        <f t="shared" si="122"/>
        <v>1224</v>
      </c>
      <c r="I438" s="783">
        <f t="shared" si="122"/>
        <v>31.499999999999996</v>
      </c>
      <c r="J438" s="783">
        <f t="shared" si="122"/>
        <v>0.62999999999999989</v>
      </c>
      <c r="K438" s="783">
        <f t="shared" si="122"/>
        <v>0.72</v>
      </c>
      <c r="L438" s="783">
        <f t="shared" si="122"/>
        <v>405</v>
      </c>
      <c r="M438" s="933">
        <f t="shared" si="122"/>
        <v>540</v>
      </c>
      <c r="N438" s="933">
        <f t="shared" si="122"/>
        <v>540</v>
      </c>
      <c r="O438" s="933">
        <f t="shared" si="122"/>
        <v>135</v>
      </c>
      <c r="P438" s="784">
        <f t="shared" si="122"/>
        <v>8.1</v>
      </c>
      <c r="Q438" s="229"/>
      <c r="S438" s="566"/>
      <c r="T438" s="1"/>
      <c r="U438" s="1"/>
      <c r="V438" s="1"/>
      <c r="W438" s="1"/>
      <c r="X438" s="1"/>
      <c r="Y438" s="1"/>
      <c r="Z438" s="1"/>
    </row>
    <row r="439" spans="2:26">
      <c r="B439" s="849"/>
      <c r="C439" s="850" t="s">
        <v>940</v>
      </c>
      <c r="D439" s="851"/>
      <c r="E439" s="1523">
        <f>(E102+E156+E212+E266+E321+E380)/6</f>
        <v>40.5</v>
      </c>
      <c r="F439" s="1524">
        <f t="shared" ref="F439:P439" si="123">(F102+F156+F212+F266+F321+F380)/6</f>
        <v>41.4</v>
      </c>
      <c r="G439" s="1524">
        <f t="shared" si="123"/>
        <v>172.35</v>
      </c>
      <c r="H439" s="1524">
        <f t="shared" si="123"/>
        <v>1224.0000000000002</v>
      </c>
      <c r="I439" s="1524">
        <f t="shared" si="123"/>
        <v>34.406916666666667</v>
      </c>
      <c r="J439" s="1524">
        <f t="shared" si="123"/>
        <v>0.66931666666666667</v>
      </c>
      <c r="K439" s="1524">
        <f t="shared" si="123"/>
        <v>0.8182666666666667</v>
      </c>
      <c r="L439" s="1524">
        <f t="shared" si="123"/>
        <v>347.15216666666669</v>
      </c>
      <c r="M439" s="1916">
        <f t="shared" si="123"/>
        <v>556.70378333333326</v>
      </c>
      <c r="N439" s="1916">
        <f t="shared" si="123"/>
        <v>613.5519833333334</v>
      </c>
      <c r="O439" s="1916">
        <f t="shared" si="123"/>
        <v>153.95750000000001</v>
      </c>
      <c r="P439" s="1525">
        <f t="shared" si="123"/>
        <v>9.3586666666666662</v>
      </c>
      <c r="Q439" s="229"/>
      <c r="R439" s="18"/>
      <c r="S439" s="137"/>
      <c r="T439" s="19"/>
      <c r="U439" s="19"/>
      <c r="V439" s="19"/>
      <c r="W439" s="566"/>
      <c r="X439" s="566"/>
      <c r="Y439" s="567"/>
      <c r="Z439" s="1"/>
    </row>
    <row r="440" spans="2:26" ht="14.25" customHeight="1" thickBot="1">
      <c r="B440" s="175"/>
      <c r="C440" s="803" t="s">
        <v>438</v>
      </c>
      <c r="D440" s="847"/>
      <c r="E440" s="825">
        <f>(E439*100/E436)-45</f>
        <v>0</v>
      </c>
      <c r="F440" s="826">
        <f t="shared" ref="F440:O440" si="124">(F439*100/F436)-45</f>
        <v>0</v>
      </c>
      <c r="G440" s="826">
        <f t="shared" si="124"/>
        <v>0</v>
      </c>
      <c r="H440" s="826">
        <f t="shared" si="124"/>
        <v>0</v>
      </c>
      <c r="I440" s="826">
        <f t="shared" si="124"/>
        <v>4.1527380952380923</v>
      </c>
      <c r="J440" s="826">
        <f t="shared" si="124"/>
        <v>2.8083333333333371</v>
      </c>
      <c r="K440" s="826">
        <f t="shared" si="124"/>
        <v>6.1416666666666657</v>
      </c>
      <c r="L440" s="826">
        <f t="shared" si="124"/>
        <v>-6.4275370370370339</v>
      </c>
      <c r="M440" s="826">
        <f t="shared" si="124"/>
        <v>1.3919819444444386</v>
      </c>
      <c r="N440" s="826">
        <f t="shared" si="124"/>
        <v>6.1293319444444521</v>
      </c>
      <c r="O440" s="826">
        <f t="shared" si="124"/>
        <v>6.3191666666666748</v>
      </c>
      <c r="P440" s="838">
        <f>(P439*100/P436)-45</f>
        <v>6.9925925925925938</v>
      </c>
      <c r="Q440" s="229"/>
      <c r="R440" s="81"/>
      <c r="S440" s="18"/>
      <c r="T440" s="568"/>
      <c r="U440" s="568"/>
      <c r="V440" s="568"/>
      <c r="W440" s="137"/>
      <c r="X440" s="569"/>
      <c r="Y440" s="219"/>
      <c r="Z440" s="1"/>
    </row>
    <row r="441" spans="2:26" ht="12" customHeight="1" thickBot="1">
      <c r="Q441" s="229"/>
      <c r="R441" s="132"/>
      <c r="S441" s="9"/>
      <c r="T441" s="570"/>
      <c r="U441" s="570"/>
      <c r="V441" s="570"/>
      <c r="W441" s="18"/>
      <c r="X441" s="219"/>
      <c r="Y441" s="219"/>
      <c r="Z441" s="1"/>
    </row>
    <row r="442" spans="2:26" ht="15.75" thickBot="1">
      <c r="B442" s="2206" t="s">
        <v>843</v>
      </c>
      <c r="C442" s="57"/>
      <c r="D442" s="911" t="s">
        <v>284</v>
      </c>
      <c r="E442" s="929" t="s">
        <v>782</v>
      </c>
      <c r="F442" s="266"/>
      <c r="G442" s="266"/>
      <c r="H442" s="1843" t="s">
        <v>655</v>
      </c>
      <c r="I442" s="543" t="s">
        <v>304</v>
      </c>
      <c r="J442" s="1910"/>
      <c r="K442" s="1910"/>
      <c r="L442" s="1911"/>
      <c r="M442" s="717" t="s">
        <v>305</v>
      </c>
      <c r="N442" s="31"/>
      <c r="O442" s="718"/>
      <c r="P442" s="413"/>
      <c r="Q442" s="229"/>
      <c r="R442" s="4"/>
      <c r="S442" s="9"/>
      <c r="T442" s="44"/>
      <c r="U442" s="44"/>
      <c r="V442" s="44"/>
      <c r="W442" s="86"/>
      <c r="X442" s="517"/>
      <c r="Y442" s="571"/>
      <c r="Z442" s="1"/>
    </row>
    <row r="443" spans="2:26" ht="13.5" customHeight="1">
      <c r="B443" s="1961" t="s">
        <v>939</v>
      </c>
      <c r="D443" s="414"/>
      <c r="E443" s="908" t="s">
        <v>185</v>
      </c>
      <c r="F443" s="908" t="s">
        <v>56</v>
      </c>
      <c r="G443" s="1908" t="s">
        <v>57</v>
      </c>
      <c r="H443" s="1909" t="s">
        <v>188</v>
      </c>
      <c r="I443" s="590"/>
      <c r="J443" s="1864"/>
      <c r="K443" s="31"/>
      <c r="L443" s="1864"/>
      <c r="M443" s="1912" t="s">
        <v>316</v>
      </c>
      <c r="N443" s="1913" t="s">
        <v>317</v>
      </c>
      <c r="O443" s="1912" t="s">
        <v>318</v>
      </c>
      <c r="P443" s="1914" t="s">
        <v>319</v>
      </c>
      <c r="Q443" s="229"/>
      <c r="R443" s="4"/>
      <c r="S443" s="9"/>
      <c r="T443" s="44"/>
      <c r="U443" s="44"/>
      <c r="V443" s="167"/>
      <c r="W443" s="86"/>
      <c r="X443" s="6"/>
      <c r="Y443" s="529"/>
      <c r="Z443" s="1"/>
    </row>
    <row r="444" spans="2:26" ht="12" customHeight="1" thickBot="1">
      <c r="B444" s="56"/>
      <c r="C444" s="587" t="s">
        <v>283</v>
      </c>
      <c r="D444" s="384"/>
      <c r="E444" s="343" t="s">
        <v>6</v>
      </c>
      <c r="F444" s="343" t="s">
        <v>7</v>
      </c>
      <c r="G444" s="343" t="s">
        <v>8</v>
      </c>
      <c r="H444" s="1869" t="s">
        <v>429</v>
      </c>
      <c r="I444" s="898" t="s">
        <v>307</v>
      </c>
      <c r="J444" s="1915" t="s">
        <v>308</v>
      </c>
      <c r="K444" s="1728" t="s">
        <v>309</v>
      </c>
      <c r="L444" s="1870" t="s">
        <v>310</v>
      </c>
      <c r="M444" s="1871" t="s">
        <v>311</v>
      </c>
      <c r="N444" s="1870" t="s">
        <v>312</v>
      </c>
      <c r="O444" s="1871" t="s">
        <v>313</v>
      </c>
      <c r="P444" s="1873" t="s">
        <v>314</v>
      </c>
      <c r="Q444" s="229"/>
      <c r="R444" s="4"/>
      <c r="S444" s="9"/>
      <c r="T444" s="112"/>
      <c r="U444" s="112"/>
      <c r="V444" s="118"/>
      <c r="W444" s="86"/>
      <c r="X444" s="573"/>
      <c r="Y444" s="516"/>
      <c r="Z444" s="1"/>
    </row>
    <row r="445" spans="2:26" ht="14.25" customHeight="1">
      <c r="B445" s="78"/>
      <c r="C445" s="662" t="s">
        <v>106</v>
      </c>
      <c r="D445" s="663">
        <v>1</v>
      </c>
      <c r="E445" s="291">
        <v>90</v>
      </c>
      <c r="F445" s="58">
        <v>92</v>
      </c>
      <c r="G445" s="59">
        <v>383</v>
      </c>
      <c r="H445" s="421">
        <v>2720</v>
      </c>
      <c r="I445" s="291">
        <v>70</v>
      </c>
      <c r="J445" s="58">
        <v>1.4</v>
      </c>
      <c r="K445" s="58">
        <v>1.6</v>
      </c>
      <c r="L445" s="59">
        <v>900</v>
      </c>
      <c r="M445" s="766">
        <v>1200</v>
      </c>
      <c r="N445" s="766">
        <v>1200</v>
      </c>
      <c r="O445" s="766">
        <v>300</v>
      </c>
      <c r="P445" s="767">
        <v>18</v>
      </c>
      <c r="Q445" s="229"/>
      <c r="R445" s="4"/>
      <c r="S445" s="65"/>
      <c r="T445" s="44"/>
      <c r="U445" s="44"/>
      <c r="V445" s="44"/>
      <c r="W445" s="86"/>
      <c r="X445" s="3"/>
      <c r="Y445" s="516"/>
      <c r="Z445" s="1"/>
    </row>
    <row r="446" spans="2:26" ht="12" customHeight="1">
      <c r="B446" s="131"/>
      <c r="C446" s="115" t="s">
        <v>118</v>
      </c>
      <c r="D446" s="423"/>
      <c r="E446" s="551"/>
      <c r="F446" s="292"/>
      <c r="G446" s="292"/>
      <c r="H446" s="292"/>
      <c r="I446" s="292"/>
      <c r="J446" s="292"/>
      <c r="K446" s="292"/>
      <c r="L446" s="292"/>
      <c r="M446" s="292"/>
      <c r="N446" s="292"/>
      <c r="O446" s="292"/>
      <c r="P446" s="552"/>
      <c r="Q446" s="229"/>
      <c r="R446" s="4"/>
      <c r="S446" s="9"/>
      <c r="T446" s="44"/>
      <c r="U446" s="44"/>
      <c r="V446" s="44"/>
      <c r="W446" s="86"/>
      <c r="X446" s="517"/>
      <c r="Y446" s="574"/>
      <c r="Z446" s="1"/>
    </row>
    <row r="447" spans="2:26">
      <c r="B447" s="768" t="s">
        <v>321</v>
      </c>
      <c r="C447" s="1956" t="s">
        <v>844</v>
      </c>
      <c r="D447" s="264">
        <v>0.7</v>
      </c>
      <c r="E447" s="782">
        <f>(E445/100)*70</f>
        <v>63</v>
      </c>
      <c r="F447" s="783">
        <f t="shared" ref="F447:P447" si="125">(F445/100)*70</f>
        <v>64.400000000000006</v>
      </c>
      <c r="G447" s="783">
        <f t="shared" si="125"/>
        <v>268.10000000000002</v>
      </c>
      <c r="H447" s="783">
        <f t="shared" si="125"/>
        <v>1904</v>
      </c>
      <c r="I447" s="783">
        <f t="shared" si="125"/>
        <v>49</v>
      </c>
      <c r="J447" s="783">
        <f t="shared" si="125"/>
        <v>0.97999999999999987</v>
      </c>
      <c r="K447" s="783">
        <f t="shared" si="125"/>
        <v>1.1200000000000001</v>
      </c>
      <c r="L447" s="783">
        <f t="shared" si="125"/>
        <v>630</v>
      </c>
      <c r="M447" s="933">
        <f t="shared" si="125"/>
        <v>840</v>
      </c>
      <c r="N447" s="933">
        <f t="shared" si="125"/>
        <v>840</v>
      </c>
      <c r="O447" s="933">
        <f t="shared" si="125"/>
        <v>210</v>
      </c>
      <c r="P447" s="784">
        <f t="shared" si="125"/>
        <v>12.6</v>
      </c>
      <c r="Q447" s="229"/>
      <c r="R447" s="4"/>
      <c r="S447" s="9"/>
      <c r="T447" s="44"/>
      <c r="U447" s="44"/>
      <c r="V447" s="44"/>
      <c r="W447" s="86"/>
      <c r="X447" s="517"/>
      <c r="Y447" s="516"/>
      <c r="Z447" s="1"/>
    </row>
    <row r="448" spans="2:26">
      <c r="B448" s="1953"/>
      <c r="C448" s="1954" t="s">
        <v>940</v>
      </c>
      <c r="D448" s="1955"/>
      <c r="E448" s="1959">
        <f>(E106+E160+E216+E270+E325+E384)/6</f>
        <v>63</v>
      </c>
      <c r="F448" s="1957">
        <f t="shared" ref="F448:P448" si="126">(F106+F160+F216+F270+F325+F384)/6</f>
        <v>64.399999999999991</v>
      </c>
      <c r="G448" s="1957">
        <f t="shared" si="126"/>
        <v>268.10000000000002</v>
      </c>
      <c r="H448" s="1957">
        <f t="shared" si="126"/>
        <v>1904</v>
      </c>
      <c r="I448" s="1957">
        <f t="shared" si="126"/>
        <v>50.58991666666666</v>
      </c>
      <c r="J448" s="1957">
        <f t="shared" si="126"/>
        <v>0.95550000000000013</v>
      </c>
      <c r="K448" s="1957">
        <f t="shared" si="126"/>
        <v>1.1809833333333333</v>
      </c>
      <c r="L448" s="1957">
        <f t="shared" si="126"/>
        <v>478.7048333333334</v>
      </c>
      <c r="M448" s="1958">
        <f t="shared" si="126"/>
        <v>868.33463333333339</v>
      </c>
      <c r="N448" s="1958">
        <f t="shared" si="126"/>
        <v>830.88381666666658</v>
      </c>
      <c r="O448" s="1958">
        <f t="shared" si="126"/>
        <v>210.71953333333332</v>
      </c>
      <c r="P448" s="1960">
        <f t="shared" si="126"/>
        <v>12.88955</v>
      </c>
      <c r="Q448" s="229"/>
      <c r="S448" s="8"/>
      <c r="T448" s="44"/>
      <c r="U448" s="44"/>
      <c r="V448" s="44"/>
      <c r="W448" s="86"/>
      <c r="X448" s="517"/>
      <c r="Y448" s="516"/>
      <c r="Z448" s="1"/>
    </row>
    <row r="449" spans="2:27" ht="13.5" customHeight="1" thickBot="1">
      <c r="B449" s="175"/>
      <c r="C449" s="803" t="s">
        <v>438</v>
      </c>
      <c r="D449" s="847"/>
      <c r="E449" s="825">
        <f>(E448*100/E445)-70</f>
        <v>0</v>
      </c>
      <c r="F449" s="826">
        <f>(F448*100/F445)-70</f>
        <v>0</v>
      </c>
      <c r="G449" s="826">
        <f t="shared" ref="G449:P449" si="127">(G448*100/G445)-70</f>
        <v>0</v>
      </c>
      <c r="H449" s="826">
        <f>(H448*100/H445)-70</f>
        <v>0</v>
      </c>
      <c r="I449" s="826">
        <f t="shared" si="127"/>
        <v>2.2713095238095065</v>
      </c>
      <c r="J449" s="826">
        <f t="shared" si="127"/>
        <v>-1.7499999999999858</v>
      </c>
      <c r="K449" s="826">
        <f t="shared" si="127"/>
        <v>3.8114583333333201</v>
      </c>
      <c r="L449" s="826">
        <f t="shared" si="127"/>
        <v>-16.810574074074069</v>
      </c>
      <c r="M449" s="826">
        <f t="shared" si="127"/>
        <v>2.3612194444444441</v>
      </c>
      <c r="N449" s="826">
        <f t="shared" si="127"/>
        <v>-0.75968194444445203</v>
      </c>
      <c r="O449" s="826">
        <f t="shared" si="127"/>
        <v>0.23984444444444364</v>
      </c>
      <c r="P449" s="838">
        <f t="shared" si="127"/>
        <v>1.6086111111111023</v>
      </c>
      <c r="Q449" s="229"/>
      <c r="S449" s="1"/>
      <c r="T449" s="579"/>
      <c r="U449" s="579"/>
      <c r="V449" s="594"/>
      <c r="W449" s="577"/>
      <c r="X449" s="151"/>
      <c r="Y449" s="119"/>
      <c r="Z449" s="1"/>
    </row>
    <row r="450" spans="2:27">
      <c r="Q450" s="229"/>
      <c r="R450" s="132"/>
      <c r="S450" s="3"/>
      <c r="T450" s="1"/>
      <c r="U450" s="1"/>
      <c r="V450" s="1"/>
      <c r="W450" s="1"/>
      <c r="X450" s="158"/>
      <c r="Y450" s="132"/>
      <c r="Z450" s="1"/>
    </row>
    <row r="451" spans="2:27">
      <c r="C451" s="711"/>
      <c r="D451" s="5" t="s">
        <v>207</v>
      </c>
      <c r="E451" s="32"/>
      <c r="Q451" s="1"/>
      <c r="R451" s="4"/>
      <c r="S451" s="9"/>
      <c r="T451" s="1"/>
      <c r="U451" s="1"/>
      <c r="V451" s="1"/>
      <c r="W451" s="1"/>
      <c r="X451" s="1"/>
      <c r="Y451" s="1"/>
      <c r="Z451" s="1"/>
    </row>
    <row r="452" spans="2:27">
      <c r="C452" s="7" t="s">
        <v>766</v>
      </c>
      <c r="D452" s="8"/>
      <c r="E452" s="2"/>
      <c r="F452"/>
      <c r="I452"/>
      <c r="J452"/>
      <c r="K452" s="13"/>
      <c r="L452" s="13"/>
      <c r="M452"/>
      <c r="N452"/>
      <c r="O452"/>
      <c r="P452"/>
      <c r="R452" s="61"/>
      <c r="S452" s="9"/>
      <c r="T452" s="118"/>
      <c r="U452" s="118"/>
      <c r="V452" s="118"/>
      <c r="W452" s="86"/>
      <c r="X452" s="6"/>
      <c r="Y452" s="516"/>
      <c r="Z452" s="1"/>
    </row>
    <row r="453" spans="2:27">
      <c r="C453" s="19" t="s">
        <v>328</v>
      </c>
      <c r="I453" s="164" t="s">
        <v>348</v>
      </c>
      <c r="R453" s="4"/>
      <c r="S453" s="9"/>
      <c r="T453" s="44"/>
      <c r="U453" s="44"/>
      <c r="V453" s="44"/>
      <c r="W453" s="86"/>
      <c r="X453" s="517"/>
      <c r="Y453" s="516"/>
      <c r="Z453" s="1"/>
    </row>
    <row r="454" spans="2:27">
      <c r="C454" s="711" t="s">
        <v>767</v>
      </c>
      <c r="R454" s="4"/>
      <c r="S454" s="9"/>
      <c r="T454" s="44"/>
      <c r="U454" s="44"/>
      <c r="V454" s="44"/>
      <c r="W454" s="86"/>
      <c r="X454" s="517"/>
      <c r="Y454" s="516"/>
      <c r="Z454" s="1"/>
    </row>
    <row r="455" spans="2:27" ht="19.5" customHeight="1" thickBot="1">
      <c r="B455" s="2" t="s">
        <v>845</v>
      </c>
      <c r="C455" s="13"/>
      <c r="D455"/>
      <c r="F455" s="23" t="s">
        <v>775</v>
      </c>
      <c r="I455" s="20" t="s">
        <v>0</v>
      </c>
      <c r="J455"/>
      <c r="K455" s="4" t="s">
        <v>436</v>
      </c>
      <c r="L455" s="13"/>
      <c r="M455" s="13"/>
      <c r="N455" s="24"/>
      <c r="P455" s="30"/>
      <c r="R455" s="4"/>
      <c r="S455" s="9"/>
      <c r="T455" s="44"/>
      <c r="U455" s="44"/>
      <c r="V455" s="44"/>
      <c r="W455" s="86"/>
      <c r="X455" s="517"/>
      <c r="Y455" s="516"/>
      <c r="Z455" s="1"/>
    </row>
    <row r="456" spans="2:27" ht="16.5" thickBot="1">
      <c r="B456" s="895" t="s">
        <v>324</v>
      </c>
      <c r="C456" s="934" t="s">
        <v>774</v>
      </c>
      <c r="D456" s="892" t="s">
        <v>177</v>
      </c>
      <c r="E456" s="900" t="s">
        <v>178</v>
      </c>
      <c r="F456" s="266"/>
      <c r="G456" s="266"/>
      <c r="H456" s="31"/>
      <c r="I456" s="543" t="s">
        <v>304</v>
      </c>
      <c r="J456" s="31"/>
      <c r="K456" s="718"/>
      <c r="L456" s="413"/>
      <c r="M456" s="901" t="s">
        <v>343</v>
      </c>
      <c r="N456" s="31"/>
      <c r="O456" s="31"/>
      <c r="P456" s="67"/>
      <c r="Q456" s="794" t="s">
        <v>333</v>
      </c>
      <c r="R456" s="455"/>
      <c r="S456" s="40"/>
      <c r="T456" s="44"/>
      <c r="U456" s="44"/>
      <c r="V456" s="44"/>
      <c r="W456" s="86"/>
      <c r="X456" s="517"/>
      <c r="Y456" s="516"/>
      <c r="Z456" s="1"/>
    </row>
    <row r="457" spans="2:27" ht="15.75" thickBot="1">
      <c r="B457" s="896" t="s">
        <v>306</v>
      </c>
      <c r="C457" s="335"/>
      <c r="D457" s="897" t="s">
        <v>184</v>
      </c>
      <c r="E457" s="590"/>
      <c r="F457" s="899"/>
      <c r="G457" s="1942" t="s">
        <v>778</v>
      </c>
      <c r="H457" s="1843" t="s">
        <v>655</v>
      </c>
      <c r="I457" s="902"/>
      <c r="J457" s="902"/>
      <c r="K457" s="902"/>
      <c r="L457" s="904"/>
      <c r="M457" s="905" t="s">
        <v>342</v>
      </c>
      <c r="N457" s="902"/>
      <c r="O457" s="902"/>
      <c r="P457" s="904"/>
      <c r="Q457" s="867" t="s">
        <v>330</v>
      </c>
      <c r="S457" s="132"/>
      <c r="T457" s="4"/>
      <c r="U457" s="9"/>
      <c r="V457" s="112"/>
      <c r="W457" s="112"/>
      <c r="X457" s="112"/>
      <c r="Y457" s="86"/>
      <c r="Z457" s="517"/>
    </row>
    <row r="458" spans="2:27">
      <c r="B458" s="896" t="s">
        <v>315</v>
      </c>
      <c r="C458" s="335" t="s">
        <v>183</v>
      </c>
      <c r="D458" s="680"/>
      <c r="E458" s="897" t="s">
        <v>185</v>
      </c>
      <c r="F458" s="893" t="s">
        <v>56</v>
      </c>
      <c r="G458" s="1942" t="s">
        <v>779</v>
      </c>
      <c r="H458" s="1845" t="s">
        <v>188</v>
      </c>
      <c r="I458" s="590"/>
      <c r="J458" s="1864"/>
      <c r="K458" s="31"/>
      <c r="L458" s="1864"/>
      <c r="M458" s="1865" t="s">
        <v>316</v>
      </c>
      <c r="N458" s="1866" t="s">
        <v>317</v>
      </c>
      <c r="O458" s="1867" t="s">
        <v>318</v>
      </c>
      <c r="P458" s="1868" t="s">
        <v>319</v>
      </c>
      <c r="Q458" s="867" t="s">
        <v>290</v>
      </c>
      <c r="R458" s="30"/>
      <c r="S458" s="132"/>
      <c r="T458" s="4"/>
      <c r="U458" s="9"/>
      <c r="V458" s="44"/>
      <c r="W458" s="44"/>
      <c r="X458" s="167"/>
      <c r="Y458" s="1891"/>
      <c r="Z458" s="592"/>
    </row>
    <row r="459" spans="2:27" ht="15.75" thickBot="1">
      <c r="B459" s="56"/>
      <c r="C459" s="712"/>
      <c r="D459" s="374"/>
      <c r="E459" s="898" t="s">
        <v>6</v>
      </c>
      <c r="F459" s="343" t="s">
        <v>7</v>
      </c>
      <c r="G459" s="1728" t="s">
        <v>8</v>
      </c>
      <c r="H459" s="1844" t="s">
        <v>429</v>
      </c>
      <c r="I459" s="1869" t="s">
        <v>307</v>
      </c>
      <c r="J459" s="1870" t="s">
        <v>308</v>
      </c>
      <c r="K459" s="1871" t="s">
        <v>309</v>
      </c>
      <c r="L459" s="1870" t="s">
        <v>310</v>
      </c>
      <c r="M459" s="1872" t="s">
        <v>311</v>
      </c>
      <c r="N459" s="1870" t="s">
        <v>312</v>
      </c>
      <c r="O459" s="1871" t="s">
        <v>313</v>
      </c>
      <c r="P459" s="1873" t="s">
        <v>314</v>
      </c>
      <c r="Q459" s="712"/>
      <c r="R459" s="32"/>
      <c r="S459" s="4"/>
      <c r="T459" s="4"/>
      <c r="U459" s="9"/>
      <c r="V459" s="44"/>
      <c r="W459" s="44"/>
      <c r="X459" s="167"/>
      <c r="Y459" s="86"/>
      <c r="Z459" s="517"/>
    </row>
    <row r="460" spans="2:27">
      <c r="B460" s="78"/>
      <c r="C460" s="1876" t="s">
        <v>156</v>
      </c>
      <c r="D460" s="1545"/>
      <c r="E460" s="2221"/>
      <c r="F460" s="777"/>
      <c r="G460" s="777"/>
      <c r="H460" s="775"/>
      <c r="I460" s="758"/>
      <c r="J460" s="758"/>
      <c r="K460" s="1922"/>
      <c r="L460" s="758"/>
      <c r="M460" s="758"/>
      <c r="N460" s="758"/>
      <c r="O460" s="758"/>
      <c r="P460" s="871"/>
      <c r="Q460" s="874"/>
      <c r="S460" s="4"/>
      <c r="T460" s="4"/>
      <c r="U460" s="9"/>
      <c r="V460" s="44"/>
      <c r="W460" s="44"/>
      <c r="X460" s="44"/>
      <c r="Y460" s="1891"/>
      <c r="Z460" s="517"/>
    </row>
    <row r="461" spans="2:27">
      <c r="B461" s="2212" t="str">
        <f>'12 л. МЕНЮ '!J462</f>
        <v>54-20з/22</v>
      </c>
      <c r="C461" s="267" t="str">
        <f>'12 л. МЕНЮ '!C462</f>
        <v>Горошек зелёный (консервированный)</v>
      </c>
      <c r="D461" s="129">
        <f>'12 л. МЕНЮ '!D462</f>
        <v>60</v>
      </c>
      <c r="E461" s="1547">
        <f>'12 л. МЕНЮ '!E462</f>
        <v>1.7</v>
      </c>
      <c r="F461" s="256">
        <f>'12 л. МЕНЮ '!F462</f>
        <v>0.1</v>
      </c>
      <c r="G461" s="256">
        <f>'12 л. МЕНЮ '!G462</f>
        <v>3.5</v>
      </c>
      <c r="H461" s="816">
        <f>'12 л. МЕНЮ '!H462</f>
        <v>22.1</v>
      </c>
      <c r="I461" s="247">
        <v>2.4</v>
      </c>
      <c r="J461" s="247">
        <v>0.05</v>
      </c>
      <c r="K461" s="247">
        <v>0.02</v>
      </c>
      <c r="L461" s="733">
        <v>18</v>
      </c>
      <c r="M461" s="179">
        <v>11</v>
      </c>
      <c r="N461" s="179">
        <v>32</v>
      </c>
      <c r="O461" s="179">
        <v>11</v>
      </c>
      <c r="P461" s="862">
        <v>0.4</v>
      </c>
      <c r="Q461" s="407">
        <f>'12 л. МЕНЮ '!I462</f>
        <v>0</v>
      </c>
      <c r="R461" s="62"/>
      <c r="S461" s="91"/>
      <c r="T461" s="4"/>
      <c r="U461" s="9"/>
      <c r="V461" s="44"/>
      <c r="W461" s="44"/>
      <c r="X461" s="44"/>
      <c r="Y461" s="1891"/>
      <c r="Z461" s="517"/>
    </row>
    <row r="462" spans="2:27">
      <c r="B462" s="2212" t="str">
        <f>'12 л. МЕНЮ '!J463</f>
        <v>210 / 17</v>
      </c>
      <c r="C462" s="1792" t="str">
        <f>'12 л. МЕНЮ '!C463</f>
        <v xml:space="preserve"> Омлет натуральный / и Бигус</v>
      </c>
      <c r="D462" s="1888" t="str">
        <f>'12 л. МЕНЮ '!D463</f>
        <v>120 / 80</v>
      </c>
      <c r="E462" s="294">
        <f>'12 л. МЕНЮ '!E463</f>
        <v>3.0790000000000002</v>
      </c>
      <c r="F462" s="256">
        <f>'12 л. МЕНЮ '!F463</f>
        <v>10.672000000000001</v>
      </c>
      <c r="G462" s="294">
        <f>'12 л. МЕНЮ '!G463</f>
        <v>12.961</v>
      </c>
      <c r="H462" s="816">
        <f>'12 л. МЕНЮ '!H463</f>
        <v>160.208</v>
      </c>
      <c r="I462" s="2137">
        <v>0.17599999999999999</v>
      </c>
      <c r="J462" s="745">
        <v>6.0999999999999999E-2</v>
      </c>
      <c r="K462" s="243">
        <v>0.26</v>
      </c>
      <c r="L462" s="1571">
        <v>157.5</v>
      </c>
      <c r="M462" s="245">
        <v>182.16300000000001</v>
      </c>
      <c r="N462" s="2100">
        <v>17.961200000000002</v>
      </c>
      <c r="O462" s="245">
        <v>1.3655999999999999</v>
      </c>
      <c r="P462" s="244">
        <v>0.2</v>
      </c>
      <c r="Q462" s="407">
        <f>'12 л. МЕНЮ '!I463</f>
        <v>0</v>
      </c>
      <c r="R462" s="32"/>
      <c r="S462" s="4"/>
      <c r="U462" s="619"/>
      <c r="V462" s="498"/>
      <c r="W462" s="575"/>
      <c r="X462" s="576"/>
      <c r="Y462" s="931"/>
      <c r="Z462" s="158"/>
      <c r="AA462" s="22"/>
    </row>
    <row r="463" spans="2:27">
      <c r="B463" s="2236" t="str">
        <f>'12 л. МЕНЮ '!J464</f>
        <v>329/21</v>
      </c>
      <c r="C463" s="2237" t="str">
        <f>'12 л. МЕНЮ '!C464</f>
        <v>(сложный гарнир)</v>
      </c>
      <c r="D463" s="1689"/>
      <c r="E463" s="829">
        <f>'12 л. МЕНЮ '!E464</f>
        <v>7.2</v>
      </c>
      <c r="F463" s="777">
        <f>'12 л. МЕНЮ '!F464</f>
        <v>5.32</v>
      </c>
      <c r="G463" s="829">
        <f>'12 л. МЕНЮ '!G464</f>
        <v>2.08</v>
      </c>
      <c r="H463" s="2222">
        <f>'12 л. МЕНЮ '!H464</f>
        <v>85.2</v>
      </c>
      <c r="I463" s="2221">
        <v>6.2</v>
      </c>
      <c r="J463" s="829">
        <v>3.2000000000000001E-2</v>
      </c>
      <c r="K463" s="777">
        <v>7.0000000000000007E-2</v>
      </c>
      <c r="L463" s="1890">
        <v>0</v>
      </c>
      <c r="M463" s="758">
        <v>33.6</v>
      </c>
      <c r="N463" s="774">
        <v>82.8</v>
      </c>
      <c r="O463" s="758">
        <v>15.6</v>
      </c>
      <c r="P463" s="774">
        <v>1.3</v>
      </c>
      <c r="Q463" s="2220"/>
      <c r="S463" s="4"/>
      <c r="T463" s="285"/>
      <c r="U463" s="1849"/>
      <c r="V463" s="684"/>
      <c r="W463" s="684"/>
      <c r="X463" s="684"/>
      <c r="Y463" s="684"/>
      <c r="Z463" s="681"/>
      <c r="AA463" s="1"/>
    </row>
    <row r="464" spans="2:27">
      <c r="B464" s="2236" t="str">
        <f>'12 л. МЕНЮ '!J465</f>
        <v>54-23гн/22</v>
      </c>
      <c r="C464" s="607" t="str">
        <f>'12 л. МЕНЮ '!C465</f>
        <v>Кофейный напиток с молоком</v>
      </c>
      <c r="D464" s="209">
        <f>'12 л. МЕНЮ '!D465</f>
        <v>200</v>
      </c>
      <c r="E464" s="2142">
        <f>'12 л. МЕНЮ '!E465</f>
        <v>5.6440000000000001</v>
      </c>
      <c r="F464" s="2139">
        <f>'12 л. МЕНЮ '!F465</f>
        <v>5.0279999999999996</v>
      </c>
      <c r="G464" s="2139">
        <f>'12 л. МЕНЮ '!G465</f>
        <v>15.334</v>
      </c>
      <c r="H464" s="2140">
        <f>'12 л. МЕНЮ '!H465</f>
        <v>129.32400000000001</v>
      </c>
      <c r="I464" s="777">
        <v>1.04</v>
      </c>
      <c r="J464" s="777">
        <v>0.06</v>
      </c>
      <c r="K464" s="777">
        <v>0.25</v>
      </c>
      <c r="L464" s="775">
        <v>26.49</v>
      </c>
      <c r="M464" s="758">
        <v>217.7</v>
      </c>
      <c r="N464" s="758">
        <v>184</v>
      </c>
      <c r="O464" s="777">
        <v>42</v>
      </c>
      <c r="P464" s="871">
        <v>1.1599999999999999</v>
      </c>
      <c r="Q464" s="2238">
        <f>'12 л. МЕНЮ '!I465</f>
        <v>0</v>
      </c>
      <c r="R464" s="32"/>
      <c r="S464" s="4"/>
      <c r="U464" s="44"/>
      <c r="V464" s="167"/>
      <c r="W464" s="167"/>
      <c r="X464" s="167"/>
      <c r="Y464" s="167"/>
      <c r="Z464" s="1"/>
      <c r="AA464" s="1"/>
    </row>
    <row r="465" spans="2:27">
      <c r="B465" s="1885" t="str">
        <f>'12 л. МЕНЮ '!J466</f>
        <v>Пром.пр.</v>
      </c>
      <c r="C465" s="267" t="str">
        <f>'12 л. МЕНЮ '!C466</f>
        <v>Хлеб пшеничный</v>
      </c>
      <c r="D465" s="129">
        <f>'12 л. МЕНЮ '!D466</f>
        <v>70</v>
      </c>
      <c r="E465" s="1547">
        <f>'12 л. МЕНЮ '!E466</f>
        <v>2.5030000000000001</v>
      </c>
      <c r="F465" s="256">
        <f>'12 л. МЕНЮ '!F466</f>
        <v>0.89500000000000002</v>
      </c>
      <c r="G465" s="256">
        <f>'12 л. МЕНЮ '!G466</f>
        <v>35.229999999999997</v>
      </c>
      <c r="H465" s="816">
        <f>'12 л. МЕНЮ '!H466</f>
        <v>158.97900000000001</v>
      </c>
      <c r="I465" s="179">
        <v>0</v>
      </c>
      <c r="J465" s="854">
        <v>4.8000000000000001E-2</v>
      </c>
      <c r="K465" s="605">
        <v>1.6E-2</v>
      </c>
      <c r="L465" s="733">
        <v>0</v>
      </c>
      <c r="M465" s="179">
        <v>8</v>
      </c>
      <c r="N465" s="179">
        <v>26</v>
      </c>
      <c r="O465" s="179">
        <v>5.6</v>
      </c>
      <c r="P465" s="2145">
        <v>0.04</v>
      </c>
      <c r="Q465" s="407">
        <f>'12 л. МЕНЮ '!I466</f>
        <v>0</v>
      </c>
      <c r="R465" s="32"/>
      <c r="T465" s="132"/>
      <c r="V465" s="1"/>
      <c r="W465" s="1"/>
      <c r="X465" s="1"/>
      <c r="Y465" s="1"/>
      <c r="Z465" s="1"/>
      <c r="AA465" s="1"/>
    </row>
    <row r="466" spans="2:27" ht="15" customHeight="1">
      <c r="B466" s="1885" t="str">
        <f>'12 л. МЕНЮ '!J467</f>
        <v>Пром.пр.</v>
      </c>
      <c r="C466" s="267" t="str">
        <f>'12 л. МЕНЮ '!C467</f>
        <v>Хлеб ржаной</v>
      </c>
      <c r="D466" s="129">
        <f>'12 л. МЕНЮ '!D467</f>
        <v>40</v>
      </c>
      <c r="E466" s="1547">
        <f>'12 л. МЕНЮ '!E467</f>
        <v>2.2599999999999998</v>
      </c>
      <c r="F466" s="256">
        <f>'12 л. МЕНЮ '!F467</f>
        <v>0.6</v>
      </c>
      <c r="G466" s="256">
        <f>'12 л. МЕНЮ '!G467</f>
        <v>16.739999999999998</v>
      </c>
      <c r="H466" s="816">
        <f>'12 л. МЕНЮ '!H467</f>
        <v>81.426000000000002</v>
      </c>
      <c r="I466" s="179">
        <v>0</v>
      </c>
      <c r="J466" s="179">
        <v>0.107</v>
      </c>
      <c r="K466" s="179">
        <v>0.107</v>
      </c>
      <c r="L466" s="558">
        <v>0</v>
      </c>
      <c r="M466" s="252">
        <v>13.2</v>
      </c>
      <c r="N466" s="179">
        <v>93.6</v>
      </c>
      <c r="O466" s="179">
        <v>2.64</v>
      </c>
      <c r="P466" s="179">
        <v>1.7999999999999999E-2</v>
      </c>
      <c r="Q466" s="407">
        <f>'12 л. МЕНЮ '!I467</f>
        <v>0</v>
      </c>
      <c r="S466" s="285"/>
      <c r="T466" s="91"/>
      <c r="U466" s="9"/>
      <c r="V466" s="118"/>
      <c r="W466" s="118"/>
      <c r="X466" s="118"/>
      <c r="Y466" s="572"/>
      <c r="Z466" s="517"/>
    </row>
    <row r="467" spans="2:27" ht="15.75" thickBot="1">
      <c r="B467" s="2213" t="str">
        <f>'12 л. МЕНЮ '!J468</f>
        <v xml:space="preserve">338 / 17 </v>
      </c>
      <c r="C467" s="1805" t="str">
        <f>'12 л. МЕНЮ '!C468</f>
        <v>Плоды свежие (яблоко)</v>
      </c>
      <c r="D467" s="275">
        <f>'12 л. МЕНЮ '!D468</f>
        <v>100</v>
      </c>
      <c r="E467" s="1547">
        <f>'12 л. МЕНЮ '!E468</f>
        <v>0.4</v>
      </c>
      <c r="F467" s="256">
        <f>'12 л. МЕНЮ '!F468</f>
        <v>0.4</v>
      </c>
      <c r="G467" s="256">
        <f>'12 л. МЕНЮ '!G468</f>
        <v>9.8000000000000007</v>
      </c>
      <c r="H467" s="816">
        <f>'12 л. МЕНЮ '!H468</f>
        <v>47</v>
      </c>
      <c r="I467" s="394">
        <v>10</v>
      </c>
      <c r="J467" s="394">
        <v>0.03</v>
      </c>
      <c r="K467" s="394">
        <v>0.02</v>
      </c>
      <c r="L467" s="726">
        <v>0</v>
      </c>
      <c r="M467" s="1790">
        <v>16</v>
      </c>
      <c r="N467" s="245">
        <v>11</v>
      </c>
      <c r="O467" s="256">
        <v>9</v>
      </c>
      <c r="P467" s="863">
        <v>2.2000000000000002</v>
      </c>
      <c r="Q467" s="2239">
        <f>'12 л. МЕНЮ '!I468</f>
        <v>0</v>
      </c>
      <c r="S467" s="132"/>
      <c r="T467" s="450"/>
      <c r="U467" s="9"/>
      <c r="V467" s="44"/>
      <c r="W467" s="44"/>
      <c r="X467" s="44"/>
      <c r="Y467" s="572"/>
      <c r="Z467" s="592"/>
    </row>
    <row r="468" spans="2:27">
      <c r="B468" s="370" t="s">
        <v>205</v>
      </c>
      <c r="D468" s="1850">
        <f>'12 л. МЕНЮ '!D469</f>
        <v>670</v>
      </c>
      <c r="E468" s="371">
        <f t="shared" ref="E468:P468" si="128">SUM(E461:E467)</f>
        <v>22.785999999999994</v>
      </c>
      <c r="F468" s="372">
        <f t="shared" si="128"/>
        <v>23.014999999999997</v>
      </c>
      <c r="G468" s="1923">
        <f t="shared" si="128"/>
        <v>95.644999999999982</v>
      </c>
      <c r="H468" s="817">
        <f>SUM(H461:H467)</f>
        <v>684.23700000000008</v>
      </c>
      <c r="I468" s="180">
        <f t="shared" si="128"/>
        <v>19.815999999999999</v>
      </c>
      <c r="J468" s="735">
        <f t="shared" si="128"/>
        <v>0.38800000000000001</v>
      </c>
      <c r="K468" s="735">
        <f t="shared" si="128"/>
        <v>0.7430000000000001</v>
      </c>
      <c r="L468" s="735">
        <f t="shared" si="128"/>
        <v>201.99</v>
      </c>
      <c r="M468" s="823">
        <f t="shared" si="128"/>
        <v>481.66299999999995</v>
      </c>
      <c r="N468" s="823">
        <f t="shared" si="128"/>
        <v>447.36120000000005</v>
      </c>
      <c r="O468" s="735">
        <f t="shared" si="128"/>
        <v>87.20559999999999</v>
      </c>
      <c r="P468" s="824">
        <f t="shared" si="128"/>
        <v>5.3179999999999996</v>
      </c>
      <c r="Q468" s="2208"/>
      <c r="S468" s="4"/>
      <c r="T468" s="4"/>
      <c r="U468" s="9"/>
      <c r="V468" s="44"/>
      <c r="W468" s="44"/>
      <c r="X468" s="167"/>
      <c r="Y468" s="86"/>
      <c r="Z468" s="517"/>
    </row>
    <row r="469" spans="2:27">
      <c r="B469" s="327"/>
      <c r="C469" s="709" t="s">
        <v>11</v>
      </c>
      <c r="D469" s="1499">
        <v>0.25</v>
      </c>
      <c r="E469" s="912">
        <f t="shared" ref="E469:P469" si="129">(E793/100)*25</f>
        <v>22.5</v>
      </c>
      <c r="F469" s="822">
        <f t="shared" si="129"/>
        <v>23</v>
      </c>
      <c r="G469" s="822">
        <f t="shared" si="129"/>
        <v>95.75</v>
      </c>
      <c r="H469" s="822">
        <f t="shared" si="129"/>
        <v>680</v>
      </c>
      <c r="I469" s="822">
        <f t="shared" si="129"/>
        <v>17.5</v>
      </c>
      <c r="J469" s="822">
        <f t="shared" si="129"/>
        <v>0.35</v>
      </c>
      <c r="K469" s="822">
        <f t="shared" si="129"/>
        <v>0.4</v>
      </c>
      <c r="L469" s="1516">
        <f t="shared" si="129"/>
        <v>225</v>
      </c>
      <c r="M469" s="2255">
        <f t="shared" si="129"/>
        <v>300</v>
      </c>
      <c r="N469" s="2255">
        <f t="shared" si="129"/>
        <v>300</v>
      </c>
      <c r="O469" s="1516">
        <f t="shared" si="129"/>
        <v>75</v>
      </c>
      <c r="P469" s="1904">
        <f t="shared" si="129"/>
        <v>4.5</v>
      </c>
      <c r="Q469" s="880"/>
      <c r="R469" s="30"/>
      <c r="S469" s="118"/>
      <c r="T469" s="4"/>
      <c r="U469" s="9"/>
      <c r="V469" s="44"/>
      <c r="W469" s="44"/>
      <c r="X469" s="44"/>
      <c r="Y469" s="572"/>
      <c r="Z469" s="517"/>
    </row>
    <row r="470" spans="2:27" ht="15.75" thickBot="1">
      <c r="B470" s="175"/>
      <c r="C470" s="803" t="s">
        <v>438</v>
      </c>
      <c r="D470" s="847"/>
      <c r="E470" s="825">
        <f t="shared" ref="E470:P470" si="130">(E468*100/E793)-25</f>
        <v>0.31777777777777061</v>
      </c>
      <c r="F470" s="826">
        <f t="shared" si="130"/>
        <v>1.6304347826082477E-2</v>
      </c>
      <c r="G470" s="826">
        <f t="shared" si="130"/>
        <v>-2.7415143603139569E-2</v>
      </c>
      <c r="H470" s="826">
        <f t="shared" si="130"/>
        <v>0.1557720588235334</v>
      </c>
      <c r="I470" s="826">
        <f t="shared" si="130"/>
        <v>3.3085714285714261</v>
      </c>
      <c r="J470" s="826">
        <f t="shared" si="130"/>
        <v>2.7142857142857189</v>
      </c>
      <c r="K470" s="826">
        <f t="shared" si="130"/>
        <v>21.437500000000007</v>
      </c>
      <c r="L470" s="826">
        <f t="shared" si="130"/>
        <v>-2.5566666666666684</v>
      </c>
      <c r="M470" s="826">
        <f t="shared" si="130"/>
        <v>15.13858333333333</v>
      </c>
      <c r="N470" s="826">
        <f t="shared" si="130"/>
        <v>12.280100000000004</v>
      </c>
      <c r="O470" s="826">
        <f t="shared" si="130"/>
        <v>4.0685333333333311</v>
      </c>
      <c r="P470" s="838">
        <f t="shared" si="130"/>
        <v>4.5444444444444407</v>
      </c>
      <c r="Q470" s="72"/>
      <c r="R470" s="62"/>
      <c r="S470" s="4"/>
      <c r="T470" s="450"/>
      <c r="U470" s="9"/>
      <c r="V470" s="44"/>
      <c r="W470" s="44"/>
      <c r="X470" s="44"/>
      <c r="Y470" s="1891"/>
      <c r="Z470" s="517"/>
    </row>
    <row r="471" spans="2:27">
      <c r="B471" s="78"/>
      <c r="C471" s="542" t="s">
        <v>123</v>
      </c>
      <c r="D471" s="53"/>
      <c r="E471" s="118"/>
      <c r="F471" s="1482"/>
      <c r="G471" s="1482"/>
      <c r="H471" s="533"/>
      <c r="I471" s="533"/>
      <c r="J471" s="533"/>
      <c r="K471" s="533"/>
      <c r="L471" s="533"/>
      <c r="M471" s="533"/>
      <c r="N471" s="533"/>
      <c r="O471" s="533"/>
      <c r="P471" s="1482"/>
      <c r="Q471" s="874"/>
      <c r="R471" s="62"/>
      <c r="S471" s="91"/>
      <c r="T471" s="4"/>
      <c r="U471" s="9"/>
      <c r="V471" s="44"/>
      <c r="W471" s="44"/>
      <c r="X471" s="44"/>
      <c r="Y471" s="1891"/>
      <c r="Z471" s="517"/>
    </row>
    <row r="472" spans="2:27" ht="12.75" customHeight="1">
      <c r="B472" s="1594" t="str">
        <f>'12 л. МЕНЮ '!J473</f>
        <v>149 / 21</v>
      </c>
      <c r="C472" s="267" t="str">
        <f>'12 л. МЕНЮ '!C473</f>
        <v>Овощи консервированный</v>
      </c>
      <c r="D472" s="1888">
        <f>'12 л. МЕНЮ '!D473</f>
        <v>60</v>
      </c>
      <c r="E472" s="1554">
        <f>'12 л. МЕНЮ '!E473</f>
        <v>1.0249999999999999</v>
      </c>
      <c r="F472" s="839">
        <f>'12 л. МЕНЮ '!F473</f>
        <v>3.0030000000000001</v>
      </c>
      <c r="G472" s="1554">
        <f>'12 л. МЕНЮ '!G473</f>
        <v>5.0750000000000002</v>
      </c>
      <c r="H472" s="816">
        <f>'12 л. МЕНЮ '!H473</f>
        <v>51.42</v>
      </c>
      <c r="I472" s="244">
        <v>11.89</v>
      </c>
      <c r="J472" s="245">
        <v>0.01</v>
      </c>
      <c r="K472" s="244">
        <v>1.6199999999999999E-2</v>
      </c>
      <c r="L472" s="245">
        <v>0</v>
      </c>
      <c r="M472" s="244">
        <v>31.35</v>
      </c>
      <c r="N472" s="245">
        <v>20.37</v>
      </c>
      <c r="O472" s="244">
        <v>9.61</v>
      </c>
      <c r="P472" s="863">
        <v>0.4</v>
      </c>
      <c r="Q472" s="407">
        <f>'12 л. МЕНЮ '!I473</f>
        <v>0</v>
      </c>
      <c r="R472" s="62"/>
      <c r="T472" s="4"/>
      <c r="U472" s="9"/>
      <c r="V472" s="44"/>
      <c r="W472" s="44"/>
      <c r="X472" s="44"/>
      <c r="Y472" s="1891"/>
      <c r="Z472" s="517"/>
    </row>
    <row r="473" spans="2:27" ht="15" customHeight="1">
      <c r="B473" s="60"/>
      <c r="C473" s="607" t="str">
        <f>'12 л. МЕНЮ '!C474</f>
        <v>порциями (капуста квашеная)</v>
      </c>
      <c r="D473" s="376"/>
      <c r="F473" s="741"/>
      <c r="H473" s="741"/>
      <c r="I473" s="902"/>
      <c r="J473" s="750"/>
      <c r="K473" s="902"/>
      <c r="L473" s="750"/>
      <c r="M473" s="902"/>
      <c r="N473" s="750"/>
      <c r="O473" s="902"/>
      <c r="P473" s="1476"/>
      <c r="Q473" s="79"/>
      <c r="S473" s="4"/>
    </row>
    <row r="474" spans="2:27">
      <c r="B474" s="2240" t="str">
        <f>'12 л. МЕНЮ '!J475</f>
        <v>ТТК/129 / 21</v>
      </c>
      <c r="C474" s="2621" t="str">
        <f>'12 л. МЕНЮ '!C475</f>
        <v>Суп с макаронными изделиями и картофелем</v>
      </c>
      <c r="D474" s="129">
        <f>'12 л. МЕНЮ '!D475</f>
        <v>250</v>
      </c>
      <c r="E474" s="2137">
        <f>'12 л. МЕНЮ '!E475</f>
        <v>2.8690000000000002</v>
      </c>
      <c r="F474" s="1554">
        <f>'12 л. МЕНЮ '!F475</f>
        <v>3.52</v>
      </c>
      <c r="G474" s="839">
        <f>'12 л. МЕНЮ '!G475</f>
        <v>18.88</v>
      </c>
      <c r="H474" s="1571">
        <f>'12 л. МЕНЮ '!H475</f>
        <v>119.48</v>
      </c>
      <c r="I474" s="777">
        <v>3.8</v>
      </c>
      <c r="J474" s="777">
        <v>7.0000000000000007E-2</v>
      </c>
      <c r="K474" s="777">
        <v>1.4E-2</v>
      </c>
      <c r="L474" s="2618">
        <v>2.13</v>
      </c>
      <c r="M474" s="758">
        <v>16</v>
      </c>
      <c r="N474" s="758">
        <v>46.75</v>
      </c>
      <c r="O474" s="777">
        <v>17</v>
      </c>
      <c r="P474" s="871">
        <v>0.81</v>
      </c>
      <c r="Q474" s="407">
        <f>'12 л. МЕНЮ '!I475</f>
        <v>0</v>
      </c>
      <c r="R474" s="32"/>
      <c r="S474" s="4"/>
      <c r="T474" s="282"/>
      <c r="U474" s="624"/>
      <c r="V474" s="498"/>
      <c r="W474" s="575"/>
      <c r="X474" s="576"/>
      <c r="Y474" s="931"/>
      <c r="Z474" s="158"/>
      <c r="AA474" s="22"/>
    </row>
    <row r="475" spans="2:27">
      <c r="B475" s="1299" t="str">
        <f>'12 л. МЕНЮ '!J476</f>
        <v>234/17</v>
      </c>
      <c r="C475" s="186" t="str">
        <f>'12 л. МЕНЮ '!C476</f>
        <v>Биточки   рыбные</v>
      </c>
      <c r="D475" s="177">
        <f>'12 л. МЕНЮ '!D476</f>
        <v>120</v>
      </c>
      <c r="E475" s="1947">
        <f>'12 л. МЕНЮ '!E476</f>
        <v>16.623999999999999</v>
      </c>
      <c r="F475" s="1579">
        <f>'12 л. МЕНЮ '!F476</f>
        <v>15.976000000000001</v>
      </c>
      <c r="G475" s="1579">
        <f>'12 л. МЕНЮ '!G476</f>
        <v>11.843</v>
      </c>
      <c r="H475" s="743">
        <f>'12 л. МЕНЮ '!H476</f>
        <v>257.65199999999999</v>
      </c>
      <c r="I475" s="253">
        <v>0.36</v>
      </c>
      <c r="J475" s="1789">
        <v>0.1</v>
      </c>
      <c r="K475" s="253">
        <v>0.16</v>
      </c>
      <c r="L475" s="733">
        <v>41.66</v>
      </c>
      <c r="M475" s="1943">
        <v>41.15</v>
      </c>
      <c r="N475" s="2155">
        <v>64.53</v>
      </c>
      <c r="O475" s="253">
        <v>5.21</v>
      </c>
      <c r="P475" s="2280">
        <v>1.43</v>
      </c>
      <c r="Q475" s="2211">
        <f>'12 л. МЕНЮ '!I476</f>
        <v>0</v>
      </c>
      <c r="R475" s="32"/>
      <c r="S475" s="4"/>
      <c r="T475" s="285"/>
      <c r="U475" s="1849"/>
      <c r="V475" s="684"/>
      <c r="W475" s="684"/>
      <c r="X475" s="684"/>
      <c r="Y475" s="684"/>
      <c r="Z475" s="681"/>
      <c r="AA475" s="1"/>
    </row>
    <row r="476" spans="2:27">
      <c r="B476" s="1594" t="str">
        <f>'12 л. МЕНЮ '!J477</f>
        <v>177 /21</v>
      </c>
      <c r="C476" s="186" t="str">
        <f>'12 л. МЕНЮ '!C477</f>
        <v>Рагу из овощей</v>
      </c>
      <c r="D476" s="129">
        <f>'12 л. МЕНЮ '!D477</f>
        <v>180</v>
      </c>
      <c r="E476" s="1947">
        <f>'12 л. МЕНЮ '!E477</f>
        <v>3.42</v>
      </c>
      <c r="F476" s="1579">
        <f>'12 л. МЕНЮ '!F477</f>
        <v>7.74</v>
      </c>
      <c r="G476" s="1579">
        <f>'12 л. МЕНЮ '!G477</f>
        <v>16.829999999999998</v>
      </c>
      <c r="H476" s="743">
        <f>'12 л. МЕНЮ '!H477</f>
        <v>153</v>
      </c>
      <c r="I476" s="179">
        <v>10.8</v>
      </c>
      <c r="J476" s="179">
        <v>0.09</v>
      </c>
      <c r="K476" s="179">
        <v>0.09</v>
      </c>
      <c r="L476" s="179">
        <v>5.4</v>
      </c>
      <c r="M476" s="179">
        <v>54.18</v>
      </c>
      <c r="N476" s="179">
        <v>85.77</v>
      </c>
      <c r="O476" s="179">
        <v>39.69</v>
      </c>
      <c r="P476" s="862">
        <v>1.575</v>
      </c>
      <c r="Q476" s="2211">
        <f>'12 л. МЕНЮ '!I477</f>
        <v>0</v>
      </c>
      <c r="R476" s="32"/>
      <c r="U476" s="44"/>
      <c r="V476" s="167"/>
      <c r="W476" s="167"/>
      <c r="X476" s="167"/>
      <c r="Y476" s="167"/>
      <c r="Z476" s="1"/>
      <c r="AA476" s="1"/>
    </row>
    <row r="477" spans="2:27">
      <c r="B477" s="1594" t="str">
        <f>'12 л. МЕНЮ '!J478</f>
        <v>501 / 21</v>
      </c>
      <c r="C477" s="186" t="str">
        <f>'12 л. МЕНЮ '!C478</f>
        <v>Сок фруктовый (абрикосовый)</v>
      </c>
      <c r="D477" s="129">
        <f>'12 л. МЕНЮ '!D478</f>
        <v>200</v>
      </c>
      <c r="E477" s="1947">
        <f>'12 л. МЕНЮ '!E478</f>
        <v>1</v>
      </c>
      <c r="F477" s="1579">
        <f>'12 л. МЕНЮ '!F478</f>
        <v>0</v>
      </c>
      <c r="G477" s="1579">
        <f>'12 л. МЕНЮ '!G478</f>
        <v>25.4</v>
      </c>
      <c r="H477" s="743">
        <f>'12 л. МЕНЮ '!H478</f>
        <v>105.6</v>
      </c>
      <c r="I477" s="179">
        <v>2.25</v>
      </c>
      <c r="J477" s="179">
        <v>4.3999999999999997E-2</v>
      </c>
      <c r="K477" s="179">
        <v>0.08</v>
      </c>
      <c r="L477" s="546">
        <v>0</v>
      </c>
      <c r="M477" s="179">
        <v>40</v>
      </c>
      <c r="N477" s="179">
        <v>36</v>
      </c>
      <c r="O477" s="179">
        <v>20</v>
      </c>
      <c r="P477" s="862">
        <v>0.4</v>
      </c>
      <c r="Q477" s="2211">
        <f>'12 л. МЕНЮ '!I478</f>
        <v>0</v>
      </c>
      <c r="R477" s="32"/>
      <c r="S477" s="285"/>
    </row>
    <row r="478" spans="2:27">
      <c r="B478" s="2212" t="str">
        <f>'12 л. МЕНЮ '!J479</f>
        <v>Пром.пр.</v>
      </c>
      <c r="C478" s="186" t="str">
        <f>'12 л. МЕНЮ '!C479</f>
        <v>Хлеб пшеничный</v>
      </c>
      <c r="D478" s="129">
        <f>'12 л. МЕНЮ '!D479</f>
        <v>70</v>
      </c>
      <c r="E478" s="1947">
        <f>'12 л. МЕНЮ '!E479</f>
        <v>2.5030000000000001</v>
      </c>
      <c r="F478" s="1579">
        <f>'12 л. МЕНЮ '!F479</f>
        <v>0.89500000000000002</v>
      </c>
      <c r="G478" s="1579">
        <f>'12 л. МЕНЮ '!G479</f>
        <v>35.229999999999997</v>
      </c>
      <c r="H478" s="743">
        <f>'12 л. МЕНЮ '!H479</f>
        <v>158.97900000000001</v>
      </c>
      <c r="I478" s="179">
        <v>0</v>
      </c>
      <c r="J478" s="854">
        <v>8.4000000000000005E-2</v>
      </c>
      <c r="K478" s="605">
        <v>2.8000000000000001E-2</v>
      </c>
      <c r="L478" s="733">
        <v>0</v>
      </c>
      <c r="M478" s="252">
        <v>14</v>
      </c>
      <c r="N478" s="179">
        <v>45.5</v>
      </c>
      <c r="O478" s="179">
        <v>9.8000000000000007</v>
      </c>
      <c r="P478" s="862">
        <v>7.0000000000000007E-2</v>
      </c>
      <c r="Q478" s="2211">
        <f>'12 л. МЕНЮ '!I479</f>
        <v>0</v>
      </c>
      <c r="R478" s="30"/>
      <c r="S478" s="132"/>
      <c r="T478" s="4"/>
      <c r="U478" s="9"/>
      <c r="V478" s="44"/>
      <c r="W478" s="44"/>
      <c r="X478" s="44"/>
      <c r="Y478" s="1892"/>
      <c r="Z478" s="517"/>
    </row>
    <row r="479" spans="2:27" ht="15.75" thickBot="1">
      <c r="B479" s="2213" t="str">
        <f>'12 л. МЕНЮ '!J480</f>
        <v>Пром.пр.</v>
      </c>
      <c r="C479" s="1805" t="str">
        <f>'12 л. МЕНЮ '!C480</f>
        <v>Хлеб ржаной</v>
      </c>
      <c r="D479" s="275">
        <f>'12 л. МЕНЮ '!D480</f>
        <v>50</v>
      </c>
      <c r="E479" s="1947">
        <f>'12 л. МЕНЮ '!E480</f>
        <v>2.8250000000000002</v>
      </c>
      <c r="F479" s="1579">
        <f>'12 л. МЕНЮ '!F480</f>
        <v>0.75</v>
      </c>
      <c r="G479" s="1579">
        <f>'12 л. МЕНЮ '!G480</f>
        <v>20.934000000000001</v>
      </c>
      <c r="H479" s="743">
        <f>'12 л. МЕНЮ '!H480</f>
        <v>101.78400000000001</v>
      </c>
      <c r="I479" s="253">
        <v>0</v>
      </c>
      <c r="J479" s="253">
        <v>0.13300000000000001</v>
      </c>
      <c r="K479" s="253">
        <v>0.13300000000000001</v>
      </c>
      <c r="L479" s="733">
        <v>0</v>
      </c>
      <c r="M479" s="1579">
        <v>16.5</v>
      </c>
      <c r="N479" s="2155">
        <v>116.667</v>
      </c>
      <c r="O479" s="253">
        <v>3.33</v>
      </c>
      <c r="P479" s="2280">
        <v>1.7000000000000001E-2</v>
      </c>
      <c r="Q479" s="2239">
        <f>'12 л. МЕНЮ '!I480</f>
        <v>0</v>
      </c>
      <c r="S479" s="4"/>
      <c r="T479" s="609"/>
      <c r="U479" s="9"/>
      <c r="V479" s="44"/>
      <c r="W479" s="44"/>
      <c r="X479" s="167"/>
      <c r="Y479" s="1933"/>
      <c r="Z479" s="517"/>
    </row>
    <row r="480" spans="2:27" ht="12" customHeight="1">
      <c r="B480" s="370" t="s">
        <v>193</v>
      </c>
      <c r="C480" s="759"/>
      <c r="D480" s="1850">
        <f>'12 л. МЕНЮ '!D481</f>
        <v>930</v>
      </c>
      <c r="E480" s="381">
        <f t="shared" ref="E480:P480" si="131">SUM(E472:E479)</f>
        <v>30.266000000000002</v>
      </c>
      <c r="F480" s="372">
        <f t="shared" si="131"/>
        <v>31.884000000000004</v>
      </c>
      <c r="G480" s="382">
        <f t="shared" si="131"/>
        <v>134.19199999999998</v>
      </c>
      <c r="H480" s="562">
        <f t="shared" si="131"/>
        <v>947.91500000000008</v>
      </c>
      <c r="I480" s="735">
        <f t="shared" si="131"/>
        <v>29.1</v>
      </c>
      <c r="J480" s="735">
        <f t="shared" si="131"/>
        <v>0.53100000000000003</v>
      </c>
      <c r="K480" s="372">
        <f t="shared" si="131"/>
        <v>0.52120000000000011</v>
      </c>
      <c r="L480" s="735">
        <f t="shared" si="131"/>
        <v>49.19</v>
      </c>
      <c r="M480" s="823">
        <f t="shared" si="131"/>
        <v>213.18</v>
      </c>
      <c r="N480" s="823">
        <f t="shared" si="131"/>
        <v>415.58699999999999</v>
      </c>
      <c r="O480" s="823">
        <f t="shared" si="131"/>
        <v>104.63999999999999</v>
      </c>
      <c r="P480" s="819">
        <f t="shared" si="131"/>
        <v>4.7020000000000008</v>
      </c>
      <c r="Q480" s="880"/>
      <c r="S480" s="4"/>
      <c r="T480" s="609"/>
      <c r="U480" s="1"/>
      <c r="V480" s="118"/>
      <c r="W480" s="118"/>
      <c r="X480" s="118"/>
      <c r="Y480" s="118"/>
      <c r="Z480" s="1"/>
    </row>
    <row r="481" spans="2:27">
      <c r="B481" s="807"/>
      <c r="C481" s="808" t="s">
        <v>11</v>
      </c>
      <c r="D481" s="1499">
        <v>0.35</v>
      </c>
      <c r="E481" s="912">
        <f t="shared" ref="E481:P481" si="132">(E793/100)*35</f>
        <v>31.5</v>
      </c>
      <c r="F481" s="822">
        <f t="shared" si="132"/>
        <v>32.200000000000003</v>
      </c>
      <c r="G481" s="822">
        <f t="shared" si="132"/>
        <v>134.05000000000001</v>
      </c>
      <c r="H481" s="822">
        <f t="shared" si="132"/>
        <v>952</v>
      </c>
      <c r="I481" s="822">
        <f t="shared" si="132"/>
        <v>24.5</v>
      </c>
      <c r="J481" s="822">
        <f t="shared" si="132"/>
        <v>0.48999999999999994</v>
      </c>
      <c r="K481" s="822">
        <f t="shared" si="132"/>
        <v>0.56000000000000005</v>
      </c>
      <c r="L481" s="1516">
        <f t="shared" si="132"/>
        <v>315</v>
      </c>
      <c r="M481" s="2255">
        <f t="shared" si="132"/>
        <v>420</v>
      </c>
      <c r="N481" s="2255">
        <f t="shared" si="132"/>
        <v>420</v>
      </c>
      <c r="O481" s="2255">
        <f t="shared" si="132"/>
        <v>105</v>
      </c>
      <c r="P481" s="1904">
        <f t="shared" si="132"/>
        <v>6.3</v>
      </c>
      <c r="Q481" s="880"/>
      <c r="S481" s="4"/>
      <c r="T481" s="4"/>
      <c r="U481" s="9"/>
      <c r="V481" s="44"/>
      <c r="W481" s="44"/>
      <c r="X481" s="44"/>
      <c r="Y481" s="1839"/>
      <c r="Z481" s="517"/>
    </row>
    <row r="482" spans="2:27" ht="15.75" thickBot="1">
      <c r="B482" s="175"/>
      <c r="C482" s="803" t="s">
        <v>438</v>
      </c>
      <c r="D482" s="847"/>
      <c r="E482" s="825">
        <f t="shared" ref="E482:P482" si="133">(E480*100/E793)-35</f>
        <v>-1.3711111111111052</v>
      </c>
      <c r="F482" s="826">
        <f t="shared" si="133"/>
        <v>-0.3434782608695599</v>
      </c>
      <c r="G482" s="826">
        <f t="shared" si="133"/>
        <v>3.7075718015657344E-2</v>
      </c>
      <c r="H482" s="826">
        <f t="shared" si="133"/>
        <v>-0.15018382352940307</v>
      </c>
      <c r="I482" s="826">
        <f t="shared" si="133"/>
        <v>6.5714285714285694</v>
      </c>
      <c r="J482" s="826">
        <f t="shared" si="133"/>
        <v>2.9285714285714306</v>
      </c>
      <c r="K482" s="826">
        <f t="shared" si="133"/>
        <v>-2.4249999999999972</v>
      </c>
      <c r="L482" s="826">
        <f t="shared" si="133"/>
        <v>-29.534444444444446</v>
      </c>
      <c r="M482" s="826">
        <f t="shared" si="133"/>
        <v>-17.234999999999999</v>
      </c>
      <c r="N482" s="826">
        <f t="shared" si="133"/>
        <v>-0.36775000000000091</v>
      </c>
      <c r="O482" s="826">
        <f t="shared" si="133"/>
        <v>-0.12000000000000455</v>
      </c>
      <c r="P482" s="838">
        <f t="shared" si="133"/>
        <v>-8.8777777777777729</v>
      </c>
      <c r="Q482" s="880"/>
      <c r="S482" s="40"/>
      <c r="T482" s="282"/>
      <c r="U482" s="132"/>
      <c r="V482" s="498"/>
      <c r="W482" s="575"/>
      <c r="X482" s="576"/>
      <c r="Y482" s="931"/>
      <c r="Z482" s="158"/>
      <c r="AA482" s="22"/>
    </row>
    <row r="483" spans="2:27">
      <c r="B483" s="78"/>
      <c r="C483" s="1886" t="s">
        <v>234</v>
      </c>
      <c r="D483" s="1887"/>
      <c r="E483" s="55"/>
      <c r="F483" s="375"/>
      <c r="G483" s="375"/>
      <c r="H483" s="750"/>
      <c r="I483" s="750"/>
      <c r="J483" s="750"/>
      <c r="K483" s="1522"/>
      <c r="L483" s="750"/>
      <c r="M483" s="750"/>
      <c r="N483" s="750"/>
      <c r="O483" s="750"/>
      <c r="P483" s="701"/>
      <c r="Q483" s="874"/>
      <c r="R483" s="30"/>
      <c r="S483" s="4"/>
      <c r="T483" s="285"/>
      <c r="U483" s="1849"/>
      <c r="V483" s="684"/>
      <c r="W483" s="684"/>
      <c r="X483" s="684"/>
      <c r="Y483" s="684"/>
      <c r="Z483" s="681"/>
      <c r="AA483" s="1"/>
    </row>
    <row r="484" spans="2:27">
      <c r="B484" s="885" t="str">
        <f>'12 л. МЕНЮ '!J485</f>
        <v>494 / 21</v>
      </c>
      <c r="C484" s="1926" t="str">
        <f>'12 л. МЕНЮ '!C485</f>
        <v xml:space="preserve">Компот из плодов или ягод сушёных </v>
      </c>
      <c r="D484" s="251">
        <f>'12 л. МЕНЮ '!D485</f>
        <v>200</v>
      </c>
      <c r="E484" s="163">
        <f>'12 л. МЕНЮ '!E485</f>
        <v>0.3</v>
      </c>
      <c r="F484" s="247">
        <f>'12 л. МЕНЮ '!F485</f>
        <v>0.01</v>
      </c>
      <c r="G484" s="253">
        <f>'12 л. МЕНЮ '!G485</f>
        <v>14.757</v>
      </c>
      <c r="H484" s="743">
        <f>'12 л. МЕНЮ '!H485</f>
        <v>61.11</v>
      </c>
      <c r="I484" s="1943">
        <v>2.1</v>
      </c>
      <c r="J484" s="179">
        <v>0</v>
      </c>
      <c r="K484" s="179">
        <v>0</v>
      </c>
      <c r="L484" s="179">
        <v>0</v>
      </c>
      <c r="M484" s="179">
        <v>16.36</v>
      </c>
      <c r="N484" s="179">
        <v>10.7</v>
      </c>
      <c r="O484" s="179">
        <v>4.3</v>
      </c>
      <c r="P484" s="862">
        <v>6.2E-2</v>
      </c>
      <c r="Q484" s="2211">
        <f>'12 л. МЕНЮ '!I485</f>
        <v>0</v>
      </c>
      <c r="R484" s="62"/>
      <c r="S484" s="132"/>
      <c r="T484" s="158"/>
      <c r="U484" s="44"/>
      <c r="V484" s="167"/>
      <c r="W484" s="167"/>
      <c r="X484" s="167"/>
      <c r="Y484" s="167"/>
      <c r="Z484" s="1"/>
      <c r="AA484" s="1"/>
    </row>
    <row r="485" spans="2:27">
      <c r="B485" s="885" t="str">
        <f>'12 л. МЕНЮ '!J486</f>
        <v>187 / 21</v>
      </c>
      <c r="C485" s="1926" t="str">
        <f>'12 л. МЕНЮ '!C486</f>
        <v>Котлеты из овощей</v>
      </c>
      <c r="D485" s="251">
        <f>'12 л. МЕНЮ '!D486</f>
        <v>120</v>
      </c>
      <c r="E485" s="163">
        <f>'12 л. МЕНЮ '!E486</f>
        <v>4.9320000000000004</v>
      </c>
      <c r="F485" s="247">
        <f>'12 л. МЕНЮ '!F486</f>
        <v>8.49</v>
      </c>
      <c r="G485" s="253">
        <f>'12 л. МЕНЮ '!G486</f>
        <v>11.525</v>
      </c>
      <c r="H485" s="743">
        <f>'12 л. МЕНЮ '!H486</f>
        <v>142.238</v>
      </c>
      <c r="I485" s="245">
        <v>2.08</v>
      </c>
      <c r="J485" s="245">
        <v>0.11</v>
      </c>
      <c r="K485" s="256">
        <v>0.11</v>
      </c>
      <c r="L485" s="245">
        <v>20.8</v>
      </c>
      <c r="M485" s="245">
        <v>46.4</v>
      </c>
      <c r="N485" s="245">
        <v>86.4</v>
      </c>
      <c r="O485" s="245">
        <v>32</v>
      </c>
      <c r="P485" s="863">
        <v>1.62</v>
      </c>
      <c r="Q485" s="2211">
        <f>'12 л. МЕНЮ '!I486</f>
        <v>0</v>
      </c>
      <c r="R485" s="32"/>
      <c r="S485" s="4"/>
      <c r="T485" s="3"/>
      <c r="U485" s="44"/>
      <c r="V485" s="167"/>
      <c r="W485" s="86"/>
      <c r="X485" s="517"/>
      <c r="Y485" s="516"/>
      <c r="Z485" s="1"/>
    </row>
    <row r="486" spans="2:27" ht="15.75" thickBot="1">
      <c r="B486" s="1883" t="str">
        <f>'12 л. МЕНЮ '!J487</f>
        <v>Пром.пр.</v>
      </c>
      <c r="C486" s="2241" t="str">
        <f>'12 л. МЕНЮ '!C487</f>
        <v>Хлеб пшеничный</v>
      </c>
      <c r="D486" s="1889">
        <f>'12 л. МЕНЮ '!D487</f>
        <v>30</v>
      </c>
      <c r="E486" s="163">
        <f>'12 л. МЕНЮ '!E487</f>
        <v>1.155</v>
      </c>
      <c r="F486" s="247">
        <f>'12 л. МЕНЮ '!F487</f>
        <v>0.41299999999999998</v>
      </c>
      <c r="G486" s="253">
        <f>'12 л. МЕНЮ '!G487</f>
        <v>16.260000000000002</v>
      </c>
      <c r="H486" s="743">
        <f>'12 л. МЕНЮ '!H487</f>
        <v>73.376999999999995</v>
      </c>
      <c r="I486" s="255">
        <v>0</v>
      </c>
      <c r="J486" s="255">
        <v>0.08</v>
      </c>
      <c r="K486" s="255">
        <v>0.08</v>
      </c>
      <c r="L486" s="816">
        <v>0</v>
      </c>
      <c r="M486" s="2137">
        <v>9.9</v>
      </c>
      <c r="N486" s="839">
        <v>70</v>
      </c>
      <c r="O486" s="255">
        <v>2</v>
      </c>
      <c r="P486" s="1858">
        <v>0.01</v>
      </c>
      <c r="Q486" s="2239">
        <f>'12 л. МЕНЮ '!I487</f>
        <v>0</v>
      </c>
      <c r="S486" s="4"/>
      <c r="T486" s="65"/>
      <c r="U486" s="44"/>
      <c r="V486" s="44"/>
      <c r="W486" s="86"/>
      <c r="X486" s="517"/>
      <c r="Y486" s="516"/>
      <c r="Z486" s="1"/>
    </row>
    <row r="487" spans="2:27">
      <c r="B487" s="370" t="s">
        <v>243</v>
      </c>
      <c r="C487" s="282"/>
      <c r="D487" s="2273">
        <f>'12 л. МЕНЮ '!D488</f>
        <v>350</v>
      </c>
      <c r="E487" s="381">
        <f t="shared" ref="E487:P487" si="134">SUM(E484:E486)</f>
        <v>6.3870000000000005</v>
      </c>
      <c r="F487" s="372">
        <f t="shared" si="134"/>
        <v>8.9130000000000003</v>
      </c>
      <c r="G487" s="735">
        <f t="shared" si="134"/>
        <v>42.542000000000002</v>
      </c>
      <c r="H487" s="818">
        <f t="shared" si="134"/>
        <v>276.72500000000002</v>
      </c>
      <c r="I487" s="740">
        <f t="shared" si="134"/>
        <v>4.18</v>
      </c>
      <c r="J487" s="823">
        <f t="shared" si="134"/>
        <v>0.19</v>
      </c>
      <c r="K487" s="735">
        <f t="shared" si="134"/>
        <v>0.19</v>
      </c>
      <c r="L487" s="735">
        <f t="shared" si="134"/>
        <v>20.8</v>
      </c>
      <c r="M487" s="823">
        <f t="shared" si="134"/>
        <v>72.66</v>
      </c>
      <c r="N487" s="823">
        <f t="shared" si="134"/>
        <v>167.10000000000002</v>
      </c>
      <c r="O487" s="735">
        <f t="shared" si="134"/>
        <v>38.299999999999997</v>
      </c>
      <c r="P487" s="824">
        <f t="shared" si="134"/>
        <v>1.6920000000000002</v>
      </c>
      <c r="R487" s="32"/>
      <c r="S487" s="4"/>
      <c r="U487" s="44"/>
      <c r="V487" s="44"/>
      <c r="W487" s="86"/>
      <c r="X487" s="517"/>
      <c r="Y487" s="516"/>
      <c r="Z487" s="1"/>
    </row>
    <row r="488" spans="2:27">
      <c r="B488" s="807"/>
      <c r="C488" s="808" t="s">
        <v>11</v>
      </c>
      <c r="D488" s="1793">
        <v>0.1</v>
      </c>
      <c r="E488" s="912">
        <f t="shared" ref="E488:P488" si="135">(E793/100)*10</f>
        <v>9</v>
      </c>
      <c r="F488" s="822">
        <f t="shared" si="135"/>
        <v>9.2000000000000011</v>
      </c>
      <c r="G488" s="822">
        <f t="shared" si="135"/>
        <v>38.299999999999997</v>
      </c>
      <c r="H488" s="822">
        <f t="shared" si="135"/>
        <v>272</v>
      </c>
      <c r="I488" s="822">
        <f t="shared" si="135"/>
        <v>7</v>
      </c>
      <c r="J488" s="822">
        <f t="shared" si="135"/>
        <v>0.13999999999999999</v>
      </c>
      <c r="K488" s="822">
        <f t="shared" si="135"/>
        <v>0.16</v>
      </c>
      <c r="L488" s="822">
        <f t="shared" si="135"/>
        <v>90</v>
      </c>
      <c r="M488" s="2255">
        <f t="shared" si="135"/>
        <v>120</v>
      </c>
      <c r="N488" s="2255">
        <f t="shared" si="135"/>
        <v>120</v>
      </c>
      <c r="O488" s="1516">
        <f t="shared" si="135"/>
        <v>30</v>
      </c>
      <c r="P488" s="1904">
        <f t="shared" si="135"/>
        <v>1.7999999999999998</v>
      </c>
      <c r="Q488" s="65"/>
      <c r="R488" s="32"/>
      <c r="S488" s="4"/>
      <c r="T488" s="44"/>
      <c r="U488" s="577"/>
      <c r="V488" s="595"/>
      <c r="W488" s="577"/>
      <c r="X488" s="151"/>
      <c r="Y488" s="119"/>
      <c r="Z488" s="1"/>
    </row>
    <row r="489" spans="2:27" ht="15.75" thickBot="1">
      <c r="B489" s="175"/>
      <c r="C489" s="803" t="s">
        <v>438</v>
      </c>
      <c r="D489" s="847"/>
      <c r="E489" s="825">
        <f t="shared" ref="E489:P489" si="136">(E487*100/E793)-10</f>
        <v>-2.9033333333333324</v>
      </c>
      <c r="F489" s="826">
        <f t="shared" si="136"/>
        <v>-0.31195652173913047</v>
      </c>
      <c r="G489" s="826">
        <f t="shared" si="136"/>
        <v>1.1075718015665785</v>
      </c>
      <c r="H489" s="826">
        <f t="shared" si="136"/>
        <v>0.17371323529411953</v>
      </c>
      <c r="I489" s="826">
        <f t="shared" si="136"/>
        <v>-4.0285714285714285</v>
      </c>
      <c r="J489" s="826">
        <f t="shared" si="136"/>
        <v>3.571428571428573</v>
      </c>
      <c r="K489" s="826">
        <f t="shared" si="136"/>
        <v>1.875</v>
      </c>
      <c r="L489" s="826">
        <f t="shared" si="136"/>
        <v>-7.6888888888888891</v>
      </c>
      <c r="M489" s="826">
        <f t="shared" si="136"/>
        <v>-3.9450000000000003</v>
      </c>
      <c r="N489" s="826">
        <f t="shared" si="136"/>
        <v>3.9250000000000025</v>
      </c>
      <c r="O489" s="826">
        <f t="shared" si="136"/>
        <v>2.7666666666666657</v>
      </c>
      <c r="P489" s="838">
        <f t="shared" si="136"/>
        <v>-0.59999999999999964</v>
      </c>
      <c r="Q489" s="229"/>
      <c r="R489" s="32"/>
      <c r="S489" s="40"/>
      <c r="T489" s="9"/>
      <c r="X489" s="158"/>
      <c r="Y489" s="132"/>
      <c r="Z489" s="1"/>
    </row>
    <row r="490" spans="2:27">
      <c r="S490" s="4"/>
      <c r="U490" s="287"/>
      <c r="V490" s="287"/>
      <c r="W490" s="287"/>
      <c r="X490" s="158"/>
      <c r="Y490" s="1"/>
      <c r="Z490" s="1"/>
    </row>
    <row r="491" spans="2:27" ht="15.75" thickBot="1">
      <c r="Q491" s="229"/>
      <c r="S491" s="1"/>
      <c r="T491" s="9"/>
      <c r="U491" s="1"/>
      <c r="V491" s="1"/>
      <c r="W491" s="1"/>
      <c r="X491" s="1"/>
      <c r="Y491" s="1"/>
      <c r="Z491" s="1"/>
    </row>
    <row r="492" spans="2:27">
      <c r="B492" s="674"/>
      <c r="C492" s="34" t="s">
        <v>286</v>
      </c>
      <c r="D492" s="35"/>
      <c r="E492" s="110">
        <f t="shared" ref="E492:P492" si="137">E468+E480</f>
        <v>53.051999999999992</v>
      </c>
      <c r="F492" s="180">
        <f t="shared" si="137"/>
        <v>54.899000000000001</v>
      </c>
      <c r="G492" s="180">
        <f t="shared" si="137"/>
        <v>229.83699999999996</v>
      </c>
      <c r="H492" s="180">
        <f t="shared" si="137"/>
        <v>1632.152</v>
      </c>
      <c r="I492" s="180">
        <f t="shared" si="137"/>
        <v>48.915999999999997</v>
      </c>
      <c r="J492" s="180">
        <f t="shared" si="137"/>
        <v>0.91900000000000004</v>
      </c>
      <c r="K492" s="180">
        <f t="shared" si="137"/>
        <v>1.2642000000000002</v>
      </c>
      <c r="L492" s="180">
        <f t="shared" si="137"/>
        <v>251.18</v>
      </c>
      <c r="M492" s="740">
        <f t="shared" si="137"/>
        <v>694.84299999999996</v>
      </c>
      <c r="N492" s="740">
        <f t="shared" si="137"/>
        <v>862.94820000000004</v>
      </c>
      <c r="O492" s="740">
        <f t="shared" si="137"/>
        <v>191.84559999999999</v>
      </c>
      <c r="P492" s="676">
        <f t="shared" si="137"/>
        <v>10.02</v>
      </c>
      <c r="Q492" s="229"/>
      <c r="S492" s="566"/>
      <c r="T492" s="1"/>
      <c r="U492" s="1"/>
      <c r="V492" s="1"/>
      <c r="W492" s="1"/>
      <c r="X492" s="1"/>
      <c r="Y492" s="1"/>
      <c r="Z492" s="1"/>
    </row>
    <row r="493" spans="2:27">
      <c r="B493" s="327"/>
      <c r="C493" s="709" t="s">
        <v>11</v>
      </c>
      <c r="D493" s="1499">
        <v>0.6</v>
      </c>
      <c r="E493" s="912">
        <f t="shared" ref="E493:P493" si="138">(E793/100)*60</f>
        <v>54</v>
      </c>
      <c r="F493" s="822">
        <f t="shared" si="138"/>
        <v>55.2</v>
      </c>
      <c r="G493" s="822">
        <f t="shared" si="138"/>
        <v>229.8</v>
      </c>
      <c r="H493" s="822">
        <f t="shared" si="138"/>
        <v>1632</v>
      </c>
      <c r="I493" s="822">
        <f t="shared" si="138"/>
        <v>42</v>
      </c>
      <c r="J493" s="822">
        <f t="shared" si="138"/>
        <v>0.83999999999999986</v>
      </c>
      <c r="K493" s="822">
        <f t="shared" si="138"/>
        <v>0.96</v>
      </c>
      <c r="L493" s="1516">
        <f t="shared" si="138"/>
        <v>540</v>
      </c>
      <c r="M493" s="2255">
        <f t="shared" si="138"/>
        <v>720</v>
      </c>
      <c r="N493" s="2255">
        <f t="shared" si="138"/>
        <v>720</v>
      </c>
      <c r="O493" s="2255">
        <f t="shared" si="138"/>
        <v>180</v>
      </c>
      <c r="P493" s="1904">
        <f t="shared" si="138"/>
        <v>10.799999999999999</v>
      </c>
      <c r="Q493" s="229"/>
      <c r="R493" s="18"/>
      <c r="S493" s="137"/>
      <c r="T493" s="19"/>
      <c r="U493" s="19"/>
      <c r="V493" s="19"/>
      <c r="W493" s="566"/>
      <c r="X493" s="566"/>
      <c r="Y493" s="567"/>
      <c r="Z493" s="1"/>
    </row>
    <row r="494" spans="2:27" ht="15.75" thickBot="1">
      <c r="B494" s="175"/>
      <c r="C494" s="803" t="s">
        <v>438</v>
      </c>
      <c r="D494" s="847"/>
      <c r="E494" s="825">
        <f t="shared" ref="E494:P494" si="139">(E492*100/E793)-60</f>
        <v>-1.0533333333333488</v>
      </c>
      <c r="F494" s="826">
        <f t="shared" si="139"/>
        <v>-0.32717391304348098</v>
      </c>
      <c r="G494" s="826">
        <f t="shared" si="139"/>
        <v>9.6605744125284332E-3</v>
      </c>
      <c r="H494" s="826">
        <f t="shared" si="139"/>
        <v>5.58823529411967E-3</v>
      </c>
      <c r="I494" s="826">
        <f t="shared" si="139"/>
        <v>9.8799999999999955</v>
      </c>
      <c r="J494" s="826">
        <f t="shared" si="139"/>
        <v>5.642857142857153</v>
      </c>
      <c r="K494" s="826">
        <f t="shared" si="139"/>
        <v>19.012500000000003</v>
      </c>
      <c r="L494" s="826">
        <f t="shared" si="139"/>
        <v>-32.091111111111111</v>
      </c>
      <c r="M494" s="826">
        <f t="shared" si="139"/>
        <v>-2.0964166666666628</v>
      </c>
      <c r="N494" s="826">
        <f t="shared" si="139"/>
        <v>11.912350000000004</v>
      </c>
      <c r="O494" s="826">
        <f t="shared" si="139"/>
        <v>3.948533333333323</v>
      </c>
      <c r="P494" s="838">
        <f t="shared" si="139"/>
        <v>-4.3333333333333357</v>
      </c>
      <c r="Q494" s="229"/>
      <c r="R494" s="81"/>
      <c r="S494" s="18"/>
      <c r="T494" s="568"/>
      <c r="U494" s="568"/>
      <c r="V494" s="568"/>
      <c r="W494" s="137"/>
      <c r="X494" s="569"/>
      <c r="Y494" s="219"/>
      <c r="Z494" s="1"/>
    </row>
    <row r="495" spans="2:27" ht="15.75" thickBot="1">
      <c r="Q495" s="229"/>
      <c r="R495" s="132"/>
      <c r="S495" s="9"/>
      <c r="T495" s="570"/>
      <c r="U495" s="570"/>
      <c r="V495" s="570"/>
      <c r="W495" s="18"/>
      <c r="X495" s="219"/>
      <c r="Y495" s="219"/>
      <c r="Z495" s="1"/>
    </row>
    <row r="496" spans="2:27">
      <c r="B496" s="674"/>
      <c r="C496" s="34" t="s">
        <v>285</v>
      </c>
      <c r="D496" s="35"/>
      <c r="E496" s="110">
        <f t="shared" ref="E496:P496" si="140">E480+E487</f>
        <v>36.653000000000006</v>
      </c>
      <c r="F496" s="180">
        <f t="shared" si="140"/>
        <v>40.797000000000004</v>
      </c>
      <c r="G496" s="180">
        <f t="shared" si="140"/>
        <v>176.73399999999998</v>
      </c>
      <c r="H496" s="180">
        <f t="shared" si="140"/>
        <v>1224.6400000000001</v>
      </c>
      <c r="I496" s="740">
        <f t="shared" si="140"/>
        <v>33.28</v>
      </c>
      <c r="J496" s="180">
        <f t="shared" si="140"/>
        <v>0.72100000000000009</v>
      </c>
      <c r="K496" s="180">
        <f t="shared" si="140"/>
        <v>0.71120000000000005</v>
      </c>
      <c r="L496" s="180">
        <f t="shared" si="140"/>
        <v>69.989999999999995</v>
      </c>
      <c r="M496" s="740">
        <f t="shared" si="140"/>
        <v>285.84000000000003</v>
      </c>
      <c r="N496" s="740">
        <f t="shared" si="140"/>
        <v>582.68700000000001</v>
      </c>
      <c r="O496" s="740">
        <f t="shared" si="140"/>
        <v>142.94</v>
      </c>
      <c r="P496" s="676">
        <f t="shared" si="140"/>
        <v>6.394000000000001</v>
      </c>
      <c r="Q496" s="229"/>
      <c r="R496" s="4"/>
      <c r="S496" s="9"/>
      <c r="T496" s="44"/>
      <c r="U496" s="44"/>
      <c r="V496" s="44"/>
      <c r="W496" s="86"/>
      <c r="X496" s="517"/>
      <c r="Y496" s="571"/>
      <c r="Z496" s="1"/>
    </row>
    <row r="497" spans="2:27">
      <c r="B497" s="327"/>
      <c r="C497" s="709" t="s">
        <v>11</v>
      </c>
      <c r="D497" s="1499">
        <v>0.45</v>
      </c>
      <c r="E497" s="912">
        <f t="shared" ref="E497:P497" si="141">(E793/100)*45</f>
        <v>40.5</v>
      </c>
      <c r="F497" s="822">
        <f t="shared" si="141"/>
        <v>41.4</v>
      </c>
      <c r="G497" s="822">
        <f t="shared" si="141"/>
        <v>172.35</v>
      </c>
      <c r="H497" s="822">
        <f t="shared" si="141"/>
        <v>1224</v>
      </c>
      <c r="I497" s="822">
        <f t="shared" si="141"/>
        <v>31.499999999999996</v>
      </c>
      <c r="J497" s="822">
        <f t="shared" si="141"/>
        <v>0.62999999999999989</v>
      </c>
      <c r="K497" s="822">
        <f t="shared" si="141"/>
        <v>0.72</v>
      </c>
      <c r="L497" s="1516">
        <f t="shared" si="141"/>
        <v>405</v>
      </c>
      <c r="M497" s="2255">
        <f t="shared" si="141"/>
        <v>540</v>
      </c>
      <c r="N497" s="2255">
        <f t="shared" si="141"/>
        <v>540</v>
      </c>
      <c r="O497" s="2255">
        <f t="shared" si="141"/>
        <v>135</v>
      </c>
      <c r="P497" s="1904">
        <f t="shared" si="141"/>
        <v>8.1</v>
      </c>
      <c r="Q497" s="229"/>
      <c r="R497" s="4"/>
      <c r="S497" s="9"/>
      <c r="T497" s="118"/>
      <c r="U497" s="118"/>
      <c r="V497" s="118"/>
      <c r="W497" s="86"/>
      <c r="X497" s="517"/>
      <c r="Y497" s="516"/>
      <c r="Z497" s="1"/>
    </row>
    <row r="498" spans="2:27" ht="15.75" thickBot="1">
      <c r="B498" s="175"/>
      <c r="C498" s="803" t="s">
        <v>438</v>
      </c>
      <c r="D498" s="847"/>
      <c r="E498" s="825">
        <f t="shared" ref="E498:P498" si="142">(E496*100/E793)-45</f>
        <v>-4.2744444444444341</v>
      </c>
      <c r="F498" s="826">
        <f t="shared" si="142"/>
        <v>-0.65543478260869392</v>
      </c>
      <c r="G498" s="826">
        <f t="shared" si="142"/>
        <v>1.144647519582243</v>
      </c>
      <c r="H498" s="826">
        <f t="shared" si="142"/>
        <v>2.3529411764712904E-2</v>
      </c>
      <c r="I498" s="826">
        <f t="shared" si="142"/>
        <v>2.5428571428571445</v>
      </c>
      <c r="J498" s="826">
        <f t="shared" si="142"/>
        <v>6.5000000000000071</v>
      </c>
      <c r="K498" s="826">
        <f t="shared" si="142"/>
        <v>-0.54999999999999716</v>
      </c>
      <c r="L498" s="826">
        <f t="shared" si="142"/>
        <v>-37.223333333333336</v>
      </c>
      <c r="M498" s="826">
        <f t="shared" si="142"/>
        <v>-21.179999999999996</v>
      </c>
      <c r="N498" s="826">
        <f t="shared" si="142"/>
        <v>3.5572500000000034</v>
      </c>
      <c r="O498" s="826">
        <f t="shared" si="142"/>
        <v>2.6466666666666683</v>
      </c>
      <c r="P498" s="838">
        <f t="shared" si="142"/>
        <v>-9.4777777777777743</v>
      </c>
      <c r="Q498" s="229"/>
      <c r="R498" s="164"/>
      <c r="S498" s="65"/>
      <c r="T498" s="44"/>
      <c r="U498" s="44"/>
      <c r="V498" s="44"/>
      <c r="W498" s="86"/>
      <c r="X498" s="517"/>
      <c r="Y498" s="516"/>
      <c r="Z498" s="1"/>
    </row>
    <row r="499" spans="2:27" ht="15.75" thickBot="1">
      <c r="Q499" s="229"/>
      <c r="R499" s="4"/>
      <c r="S499" s="9"/>
      <c r="T499" s="44"/>
      <c r="U499" s="44"/>
      <c r="V499" s="44"/>
      <c r="W499" s="86"/>
      <c r="X499" s="229"/>
      <c r="Y499" s="516"/>
      <c r="Z499" s="1"/>
    </row>
    <row r="500" spans="2:27">
      <c r="B500" s="806" t="s">
        <v>322</v>
      </c>
      <c r="C500" s="34"/>
      <c r="D500" s="35"/>
      <c r="E500" s="762">
        <f t="shared" ref="E500:P500" si="143">E468+E480+E487</f>
        <v>59.438999999999993</v>
      </c>
      <c r="F500" s="763">
        <f t="shared" si="143"/>
        <v>63.811999999999998</v>
      </c>
      <c r="G500" s="763">
        <f t="shared" si="143"/>
        <v>272.37899999999996</v>
      </c>
      <c r="H500" s="763">
        <f t="shared" si="143"/>
        <v>1908.877</v>
      </c>
      <c r="I500" s="1927">
        <f t="shared" si="143"/>
        <v>53.095999999999997</v>
      </c>
      <c r="J500" s="763">
        <f t="shared" si="143"/>
        <v>1.109</v>
      </c>
      <c r="K500" s="763">
        <f t="shared" si="143"/>
        <v>1.4542000000000002</v>
      </c>
      <c r="L500" s="763">
        <f t="shared" si="143"/>
        <v>271.98</v>
      </c>
      <c r="M500" s="1927">
        <f t="shared" si="143"/>
        <v>767.50299999999993</v>
      </c>
      <c r="N500" s="2097">
        <f t="shared" si="143"/>
        <v>1030.0482000000002</v>
      </c>
      <c r="O500" s="1927">
        <f t="shared" si="143"/>
        <v>230.1456</v>
      </c>
      <c r="P500" s="844">
        <f t="shared" si="143"/>
        <v>11.712</v>
      </c>
      <c r="Q500" s="229"/>
      <c r="R500" s="4"/>
      <c r="S500" s="9"/>
      <c r="T500" s="44"/>
      <c r="U500" s="44"/>
      <c r="V500" s="44"/>
      <c r="W500" s="86"/>
      <c r="X500" s="517"/>
      <c r="Y500" s="516"/>
      <c r="Z500" s="1"/>
    </row>
    <row r="501" spans="2:27">
      <c r="B501" s="807"/>
      <c r="C501" s="808" t="s">
        <v>11</v>
      </c>
      <c r="D501" s="1499">
        <v>0.7</v>
      </c>
      <c r="E501" s="912">
        <f t="shared" ref="E501:P501" si="144">(E793/100)*70</f>
        <v>63</v>
      </c>
      <c r="F501" s="822">
        <f t="shared" si="144"/>
        <v>64.400000000000006</v>
      </c>
      <c r="G501" s="822">
        <f t="shared" si="144"/>
        <v>268.10000000000002</v>
      </c>
      <c r="H501" s="822">
        <f t="shared" si="144"/>
        <v>1904</v>
      </c>
      <c r="I501" s="822">
        <f t="shared" si="144"/>
        <v>49</v>
      </c>
      <c r="J501" s="822">
        <f t="shared" si="144"/>
        <v>0.97999999999999987</v>
      </c>
      <c r="K501" s="822">
        <f t="shared" si="144"/>
        <v>1.1200000000000001</v>
      </c>
      <c r="L501" s="1516">
        <f t="shared" si="144"/>
        <v>630</v>
      </c>
      <c r="M501" s="2255">
        <f t="shared" si="144"/>
        <v>840</v>
      </c>
      <c r="N501" s="2255">
        <f t="shared" si="144"/>
        <v>840</v>
      </c>
      <c r="O501" s="2255">
        <f t="shared" si="144"/>
        <v>210</v>
      </c>
      <c r="P501" s="1904">
        <f t="shared" si="144"/>
        <v>12.6</v>
      </c>
      <c r="Q501" s="229"/>
      <c r="R501" s="4"/>
      <c r="S501" s="9"/>
      <c r="T501" s="44"/>
      <c r="U501" s="44"/>
      <c r="V501" s="44"/>
      <c r="W501" s="86"/>
      <c r="X501" s="517"/>
      <c r="Y501" s="516"/>
      <c r="Z501" s="1"/>
    </row>
    <row r="502" spans="2:27" ht="15.75" thickBot="1">
      <c r="B502" s="175"/>
      <c r="C502" s="803" t="s">
        <v>438</v>
      </c>
      <c r="D502" s="847"/>
      <c r="E502" s="825">
        <f t="shared" ref="E502:P502" si="145">(E500*100/E793)-70</f>
        <v>-3.9566666666666777</v>
      </c>
      <c r="F502" s="826">
        <f t="shared" si="145"/>
        <v>-0.639130434782615</v>
      </c>
      <c r="G502" s="826">
        <f t="shared" si="145"/>
        <v>1.1172323759790999</v>
      </c>
      <c r="H502" s="826">
        <f t="shared" si="145"/>
        <v>0.17930147058822854</v>
      </c>
      <c r="I502" s="826">
        <f t="shared" si="145"/>
        <v>5.8514285714285705</v>
      </c>
      <c r="J502" s="826">
        <f t="shared" si="145"/>
        <v>9.2142857142857224</v>
      </c>
      <c r="K502" s="826">
        <f t="shared" si="145"/>
        <v>20.887500000000003</v>
      </c>
      <c r="L502" s="826">
        <f t="shared" si="145"/>
        <v>-39.78</v>
      </c>
      <c r="M502" s="826">
        <f t="shared" si="145"/>
        <v>-6.0414166666666773</v>
      </c>
      <c r="N502" s="826">
        <f t="shared" si="145"/>
        <v>15.837350000000015</v>
      </c>
      <c r="O502" s="826">
        <f t="shared" si="145"/>
        <v>6.71520000000001</v>
      </c>
      <c r="P502" s="838">
        <f t="shared" si="145"/>
        <v>-4.9333333333333371</v>
      </c>
      <c r="Q502" s="229"/>
      <c r="S502" s="8"/>
      <c r="T502" s="44"/>
      <c r="U502" s="117"/>
      <c r="V502" s="44"/>
      <c r="W502" s="86"/>
      <c r="X502" s="229"/>
      <c r="Y502" s="529"/>
      <c r="Z502" s="1"/>
    </row>
    <row r="503" spans="2:27">
      <c r="S503" s="1"/>
      <c r="T503" s="579"/>
      <c r="U503" s="594"/>
      <c r="V503" s="579"/>
      <c r="W503" s="577"/>
      <c r="X503" s="151"/>
      <c r="Y503" s="119"/>
      <c r="Z503" s="1"/>
    </row>
    <row r="504" spans="2:27">
      <c r="R504" s="132"/>
      <c r="S504" s="3"/>
      <c r="T504" s="1"/>
      <c r="U504" s="1"/>
      <c r="V504" s="1"/>
      <c r="W504" s="1"/>
      <c r="X504" s="158"/>
      <c r="Y504" s="132"/>
      <c r="Z504" s="1"/>
    </row>
    <row r="505" spans="2:27">
      <c r="E505" s="145"/>
      <c r="F505" s="145"/>
      <c r="G505" s="145"/>
      <c r="H505" s="145"/>
      <c r="K505" s="45"/>
      <c r="P505"/>
      <c r="Q505" s="229"/>
      <c r="R505" s="4"/>
      <c r="S505" s="65"/>
      <c r="T505" s="1"/>
      <c r="U505" s="1"/>
      <c r="V505" s="1"/>
      <c r="W505" s="1"/>
      <c r="X505" s="1"/>
      <c r="Y505" s="1"/>
      <c r="Z505" s="1"/>
    </row>
    <row r="506" spans="2:27">
      <c r="C506" s="711"/>
      <c r="D506" s="5" t="s">
        <v>207</v>
      </c>
      <c r="E506" s="32"/>
      <c r="R506" s="91"/>
      <c r="S506" s="9"/>
      <c r="U506" s="890"/>
      <c r="V506" s="259"/>
      <c r="W506" s="86"/>
      <c r="X506" s="598"/>
      <c r="Y506" s="516"/>
      <c r="Z506" s="1"/>
    </row>
    <row r="507" spans="2:27">
      <c r="C507" s="7" t="s">
        <v>766</v>
      </c>
      <c r="D507" s="8"/>
      <c r="E507" s="2"/>
      <c r="F507"/>
      <c r="I507"/>
      <c r="J507"/>
      <c r="K507" s="13"/>
      <c r="L507" s="13"/>
      <c r="M507"/>
      <c r="N507"/>
      <c r="O507"/>
      <c r="P507"/>
      <c r="R507" s="4"/>
      <c r="S507" s="9"/>
      <c r="T507" s="599"/>
      <c r="U507" s="599"/>
      <c r="V507" s="44"/>
      <c r="W507" s="86"/>
      <c r="X507" s="229"/>
      <c r="Y507" s="516"/>
      <c r="Z507" s="1"/>
    </row>
    <row r="508" spans="2:27">
      <c r="C508" s="19" t="s">
        <v>328</v>
      </c>
      <c r="I508" s="164" t="s">
        <v>348</v>
      </c>
      <c r="R508" s="91"/>
      <c r="S508" s="9"/>
      <c r="T508" s="44"/>
      <c r="U508" s="44"/>
      <c r="V508" s="44"/>
      <c r="W508" s="86"/>
      <c r="X508" s="573"/>
      <c r="Y508" s="516"/>
      <c r="Z508" s="1"/>
    </row>
    <row r="509" spans="2:27">
      <c r="C509" s="711" t="s">
        <v>767</v>
      </c>
      <c r="R509" s="4"/>
      <c r="S509" s="9"/>
      <c r="T509" s="44"/>
      <c r="U509" s="44"/>
      <c r="V509" s="44"/>
      <c r="W509" s="86"/>
      <c r="X509" s="600"/>
      <c r="Y509" s="574"/>
      <c r="Z509" s="1"/>
    </row>
    <row r="510" spans="2:27" ht="21.75" thickBot="1">
      <c r="B510" s="2" t="s">
        <v>845</v>
      </c>
      <c r="C510" s="13"/>
      <c r="D510"/>
      <c r="F510" s="23" t="s">
        <v>775</v>
      </c>
      <c r="I510" s="20" t="s">
        <v>0</v>
      </c>
      <c r="J510"/>
      <c r="K510" s="4" t="s">
        <v>436</v>
      </c>
      <c r="L510" s="13"/>
      <c r="M510" s="13"/>
      <c r="N510" s="24"/>
      <c r="P510" s="30"/>
      <c r="R510" s="685"/>
      <c r="T510" s="132"/>
      <c r="U510" s="9"/>
      <c r="V510" s="44"/>
      <c r="W510" s="44"/>
      <c r="X510" s="44"/>
      <c r="Y510" s="572"/>
      <c r="Z510" s="517"/>
      <c r="AA510" s="571"/>
    </row>
    <row r="511" spans="2:27" ht="15.75" thickBot="1">
      <c r="B511" s="895" t="s">
        <v>324</v>
      </c>
      <c r="C511" s="934" t="s">
        <v>776</v>
      </c>
      <c r="D511" s="892" t="s">
        <v>177</v>
      </c>
      <c r="E511" s="900" t="s">
        <v>178</v>
      </c>
      <c r="F511" s="266"/>
      <c r="G511" s="266"/>
      <c r="H511" s="31"/>
      <c r="I511" s="543" t="s">
        <v>304</v>
      </c>
      <c r="J511" s="31"/>
      <c r="K511" s="718"/>
      <c r="L511" s="413"/>
      <c r="M511" s="901" t="s">
        <v>343</v>
      </c>
      <c r="N511" s="31"/>
      <c r="O511" s="31"/>
      <c r="P511" s="67"/>
      <c r="Q511" s="794" t="s">
        <v>333</v>
      </c>
      <c r="S511" s="132"/>
      <c r="T511" s="4"/>
      <c r="U511" s="9"/>
      <c r="V511" s="44"/>
      <c r="W511" s="44"/>
      <c r="X511" s="167"/>
      <c r="Y511" s="1891"/>
      <c r="Z511" s="517"/>
    </row>
    <row r="512" spans="2:27" ht="15.75" thickBot="1">
      <c r="B512" s="896" t="s">
        <v>306</v>
      </c>
      <c r="C512" s="335"/>
      <c r="D512" s="897" t="s">
        <v>184</v>
      </c>
      <c r="E512" s="590"/>
      <c r="F512" s="899"/>
      <c r="G512" s="1942" t="s">
        <v>778</v>
      </c>
      <c r="H512" s="1843" t="s">
        <v>655</v>
      </c>
      <c r="I512" s="902"/>
      <c r="J512" s="902"/>
      <c r="K512" s="902"/>
      <c r="L512" s="904"/>
      <c r="M512" s="905" t="s">
        <v>342</v>
      </c>
      <c r="N512" s="902"/>
      <c r="O512" s="902"/>
      <c r="P512" s="904"/>
      <c r="Q512" s="867" t="s">
        <v>330</v>
      </c>
      <c r="R512" s="30"/>
      <c r="S512" s="4"/>
      <c r="T512" s="4"/>
      <c r="U512" s="9"/>
      <c r="V512" s="44"/>
      <c r="W512" s="44"/>
      <c r="X512" s="44"/>
      <c r="Y512" s="1891"/>
      <c r="Z512" s="517"/>
    </row>
    <row r="513" spans="2:27">
      <c r="B513" s="896" t="s">
        <v>315</v>
      </c>
      <c r="C513" s="335" t="s">
        <v>183</v>
      </c>
      <c r="D513" s="680"/>
      <c r="E513" s="897" t="s">
        <v>185</v>
      </c>
      <c r="F513" s="893" t="s">
        <v>56</v>
      </c>
      <c r="G513" s="1942" t="s">
        <v>779</v>
      </c>
      <c r="H513" s="1845" t="s">
        <v>188</v>
      </c>
      <c r="I513" s="590"/>
      <c r="J513" s="1864"/>
      <c r="K513" s="31"/>
      <c r="L513" s="1864"/>
      <c r="M513" s="1865" t="s">
        <v>316</v>
      </c>
      <c r="N513" s="1866" t="s">
        <v>317</v>
      </c>
      <c r="O513" s="1867" t="s">
        <v>318</v>
      </c>
      <c r="P513" s="1868" t="s">
        <v>319</v>
      </c>
      <c r="Q513" s="867" t="s">
        <v>290</v>
      </c>
      <c r="R513" s="32"/>
      <c r="S513" s="4"/>
      <c r="T513" s="4"/>
      <c r="U513" s="9"/>
      <c r="V513" s="44"/>
      <c r="W513" s="44"/>
      <c r="X513" s="44"/>
      <c r="Y513" s="589"/>
      <c r="Z513" s="517"/>
    </row>
    <row r="514" spans="2:27" ht="15.75" thickBot="1">
      <c r="B514" s="56"/>
      <c r="C514" s="712"/>
      <c r="D514" s="374"/>
      <c r="E514" s="898" t="s">
        <v>6</v>
      </c>
      <c r="F514" s="343" t="s">
        <v>7</v>
      </c>
      <c r="G514" s="1728" t="s">
        <v>8</v>
      </c>
      <c r="H514" s="1844" t="s">
        <v>429</v>
      </c>
      <c r="I514" s="1869" t="s">
        <v>307</v>
      </c>
      <c r="J514" s="1870" t="s">
        <v>308</v>
      </c>
      <c r="K514" s="1871" t="s">
        <v>309</v>
      </c>
      <c r="L514" s="1870" t="s">
        <v>310</v>
      </c>
      <c r="M514" s="1872" t="s">
        <v>311</v>
      </c>
      <c r="N514" s="1870" t="s">
        <v>312</v>
      </c>
      <c r="O514" s="1871" t="s">
        <v>313</v>
      </c>
      <c r="P514" s="1873" t="s">
        <v>314</v>
      </c>
      <c r="Q514" s="712"/>
      <c r="S514" s="224"/>
      <c r="T514" s="4"/>
      <c r="U514" s="9"/>
      <c r="V514" s="44"/>
      <c r="W514" s="44"/>
      <c r="X514" s="44"/>
      <c r="Y514" s="1891"/>
      <c r="Z514" s="517"/>
    </row>
    <row r="515" spans="2:27">
      <c r="B515" s="78"/>
      <c r="C515" s="1876" t="s">
        <v>156</v>
      </c>
      <c r="D515" s="1545"/>
      <c r="E515" s="776"/>
      <c r="F515" s="777"/>
      <c r="G515" s="777"/>
      <c r="H515" s="584"/>
      <c r="I515" s="758"/>
      <c r="J515" s="758"/>
      <c r="K515" s="1928"/>
      <c r="L515" s="758"/>
      <c r="M515" s="758"/>
      <c r="N515" s="758"/>
      <c r="O515" s="758"/>
      <c r="P515" s="871"/>
      <c r="Q515" s="868"/>
      <c r="R515" s="686"/>
      <c r="S515" s="224"/>
      <c r="T515" s="4"/>
      <c r="U515" s="9"/>
      <c r="V515" s="44"/>
      <c r="W515" s="44"/>
      <c r="X515" s="44"/>
      <c r="Y515" s="1891"/>
      <c r="Z515" s="517"/>
    </row>
    <row r="516" spans="2:27">
      <c r="B516" s="884" t="str">
        <f>'12 л. МЕНЮ '!J517</f>
        <v>54-15з/22</v>
      </c>
      <c r="C516" s="178" t="str">
        <f>'12 л. МЕНЮ '!C517</f>
        <v>Икра свекольная</v>
      </c>
      <c r="D516" s="129">
        <f>'12 л. МЕНЮ '!D517</f>
        <v>60</v>
      </c>
      <c r="E516" s="1579">
        <f>'12 л. МЕНЮ '!E517</f>
        <v>1.2749999999999999</v>
      </c>
      <c r="F516" s="1579">
        <f>'12 л. МЕНЮ '!F517</f>
        <v>4.2</v>
      </c>
      <c r="G516" s="1579">
        <f>'12 л. МЕНЮ '!G517</f>
        <v>6.8250000000000002</v>
      </c>
      <c r="H516" s="743">
        <f>'12 л. МЕНЮ '!H517</f>
        <v>71.400000000000006</v>
      </c>
      <c r="I516" s="247">
        <v>4.13</v>
      </c>
      <c r="J516" s="253">
        <v>1.4999999999999999E-2</v>
      </c>
      <c r="K516" s="253">
        <v>0.01</v>
      </c>
      <c r="L516" s="743">
        <v>20.75</v>
      </c>
      <c r="M516" s="1579">
        <v>22.1</v>
      </c>
      <c r="N516" s="1579">
        <v>32.700000000000003</v>
      </c>
      <c r="O516" s="1579">
        <v>16.600000000000001</v>
      </c>
      <c r="P516" s="1579">
        <v>0.93</v>
      </c>
      <c r="Q516" s="2211">
        <f>'12 л. МЕНЮ '!I517</f>
        <v>0</v>
      </c>
      <c r="R516" s="62"/>
      <c r="S516" s="4"/>
      <c r="T516" s="4"/>
      <c r="U516" s="9"/>
      <c r="V516" s="44"/>
      <c r="W516" s="117"/>
      <c r="X516" s="44"/>
      <c r="Y516" s="572"/>
      <c r="Z516" s="3"/>
    </row>
    <row r="517" spans="2:27">
      <c r="B517" s="886" t="str">
        <f>'12 л. МЕНЮ '!J518</f>
        <v>259/17</v>
      </c>
      <c r="C517" s="178" t="str">
        <f>'12 л. МЕНЮ '!C518</f>
        <v>Жаркое по - дормашнему</v>
      </c>
      <c r="D517" s="129">
        <f>'12 л. МЕНЮ '!D518</f>
        <v>205</v>
      </c>
      <c r="E517" s="1579">
        <f>'12 л. МЕНЮ '!E518</f>
        <v>15.788</v>
      </c>
      <c r="F517" s="1579">
        <f>'12 л. МЕНЮ '!F518</f>
        <v>17.077999999999999</v>
      </c>
      <c r="G517" s="1579">
        <f>'12 л. МЕНЮ '!G518</f>
        <v>21.151</v>
      </c>
      <c r="H517" s="743">
        <f>'12 л. МЕНЮ '!H518</f>
        <v>298.45800000000003</v>
      </c>
      <c r="I517" s="245">
        <v>7.92</v>
      </c>
      <c r="J517" s="243">
        <v>0.14000000000000001</v>
      </c>
      <c r="K517" s="244">
        <v>0.06</v>
      </c>
      <c r="L517" s="558">
        <v>36.72</v>
      </c>
      <c r="M517" s="179">
        <v>129.96</v>
      </c>
      <c r="N517" s="856">
        <v>19.03</v>
      </c>
      <c r="O517" s="179">
        <v>4.4000000000000004</v>
      </c>
      <c r="P517" s="179">
        <v>2.85</v>
      </c>
      <c r="Q517" s="2211">
        <f>'12 л. МЕНЮ '!I518</f>
        <v>0</v>
      </c>
      <c r="R517" s="32"/>
      <c r="S517" s="4"/>
      <c r="U517" s="119"/>
      <c r="V517" s="498"/>
      <c r="W517" s="575"/>
      <c r="X517" s="576"/>
      <c r="Y517" s="931"/>
      <c r="Z517" s="158"/>
      <c r="AA517" s="22"/>
    </row>
    <row r="518" spans="2:27">
      <c r="B518" s="886" t="str">
        <f>'12 л. МЕНЮ '!J519</f>
        <v>495 / 21</v>
      </c>
      <c r="C518" s="178" t="str">
        <f>'12 л. МЕНЮ '!C519</f>
        <v>Компот из смеси сухофруктов</v>
      </c>
      <c r="D518" s="129">
        <f>'12 л. МЕНЮ '!D519</f>
        <v>200</v>
      </c>
      <c r="E518" s="1579">
        <f>'12 л. МЕНЮ '!E519</f>
        <v>0.6</v>
      </c>
      <c r="F518" s="1579">
        <f>'12 л. МЕНЮ '!F519</f>
        <v>0.1</v>
      </c>
      <c r="G518" s="1579">
        <f>'12 л. МЕНЮ '!G519</f>
        <v>20.100000000000001</v>
      </c>
      <c r="H518" s="743">
        <f>'12 л. МЕНЮ '!H519</f>
        <v>80.766000000000005</v>
      </c>
      <c r="I518" s="247">
        <v>2.016</v>
      </c>
      <c r="J518" s="247">
        <v>0</v>
      </c>
      <c r="K518" s="247">
        <v>0</v>
      </c>
      <c r="L518" s="2163">
        <v>12</v>
      </c>
      <c r="M518" s="179">
        <v>16.100000000000001</v>
      </c>
      <c r="N518" s="179">
        <v>15.36</v>
      </c>
      <c r="O518" s="179">
        <v>2.1</v>
      </c>
      <c r="P518" s="179">
        <v>7.5999999999999998E-2</v>
      </c>
      <c r="Q518" s="2211">
        <f>'12 л. МЕНЮ '!I519</f>
        <v>0</v>
      </c>
      <c r="R518" s="45"/>
      <c r="S518" s="4"/>
      <c r="T518" s="285"/>
      <c r="U518" s="1849"/>
      <c r="V518" s="684"/>
      <c r="W518" s="684"/>
      <c r="X518" s="684"/>
      <c r="Y518" s="684"/>
      <c r="Z518" s="681"/>
      <c r="AA518" s="1"/>
    </row>
    <row r="519" spans="2:27">
      <c r="B519" s="884" t="str">
        <f>'12 л. МЕНЮ '!J520</f>
        <v>Пром.пр.</v>
      </c>
      <c r="C519" s="178" t="str">
        <f>'12 л. МЕНЮ '!C520</f>
        <v>Хлеб пшеничный</v>
      </c>
      <c r="D519" s="129">
        <f>'12 л. МЕНЮ '!D520</f>
        <v>60</v>
      </c>
      <c r="E519" s="1579">
        <f>'12 л. МЕНЮ '!E520</f>
        <v>2.31</v>
      </c>
      <c r="F519" s="1579">
        <f>'12 л. МЕНЮ '!F520</f>
        <v>0.82</v>
      </c>
      <c r="G519" s="1579">
        <f>'12 л. МЕНЮ '!G520</f>
        <v>32.520000000000003</v>
      </c>
      <c r="H519" s="743">
        <f>'12 л. МЕНЮ '!H520</f>
        <v>146.75</v>
      </c>
      <c r="I519" s="179">
        <v>0</v>
      </c>
      <c r="J519" s="854">
        <v>4.8000000000000001E-2</v>
      </c>
      <c r="K519" s="605">
        <v>1.6E-2</v>
      </c>
      <c r="L519" s="733">
        <v>0</v>
      </c>
      <c r="M519" s="179">
        <v>8</v>
      </c>
      <c r="N519" s="179">
        <v>26</v>
      </c>
      <c r="O519" s="179">
        <v>5.6</v>
      </c>
      <c r="P519" s="605">
        <v>0.04</v>
      </c>
      <c r="Q519" s="2211">
        <f>'12 л. МЕНЮ '!I520</f>
        <v>0</v>
      </c>
      <c r="R519" s="45"/>
      <c r="T519" s="158"/>
      <c r="U519" s="44"/>
      <c r="V519" s="167"/>
      <c r="W519" s="167"/>
      <c r="X519" s="167"/>
      <c r="Y519" s="167"/>
      <c r="Z519" s="1"/>
      <c r="AA519" s="1"/>
    </row>
    <row r="520" spans="2:27" ht="15.75" thickBot="1">
      <c r="B520" s="887" t="str">
        <f>'12 л. МЕНЮ '!J521</f>
        <v>Пром.пр.</v>
      </c>
      <c r="C520" s="143" t="str">
        <f>'12 л. МЕНЮ '!C521</f>
        <v>Хлеб ржаной</v>
      </c>
      <c r="D520" s="275">
        <f>'12 л. МЕНЮ '!D521</f>
        <v>40</v>
      </c>
      <c r="E520" s="1579">
        <f>'12 л. МЕНЮ '!E521</f>
        <v>2.2599999999999998</v>
      </c>
      <c r="F520" s="1579">
        <f>'12 л. МЕНЮ '!F521</f>
        <v>0.6</v>
      </c>
      <c r="G520" s="1579">
        <f>'12 л. МЕНЮ '!G521</f>
        <v>16.739999999999998</v>
      </c>
      <c r="H520" s="743">
        <f>'12 л. МЕНЮ '!H521</f>
        <v>81.426000000000002</v>
      </c>
      <c r="I520" s="179">
        <v>0</v>
      </c>
      <c r="J520" s="179">
        <v>0.107</v>
      </c>
      <c r="K520" s="179">
        <v>0.107</v>
      </c>
      <c r="L520" s="558">
        <v>0</v>
      </c>
      <c r="M520" s="252">
        <v>13.2</v>
      </c>
      <c r="N520" s="179">
        <v>93.6</v>
      </c>
      <c r="O520" s="179">
        <v>2.64</v>
      </c>
      <c r="P520" s="179">
        <v>1.7999999999999999E-2</v>
      </c>
      <c r="Q520" s="2211">
        <f>'12 л. МЕНЮ '!I521</f>
        <v>0</v>
      </c>
      <c r="S520" s="285"/>
      <c r="T520" s="132"/>
      <c r="V520" s="1"/>
      <c r="W520" s="1"/>
      <c r="X520" s="1"/>
      <c r="Y520" s="1"/>
      <c r="Z520" s="1"/>
      <c r="AA520" s="1"/>
    </row>
    <row r="521" spans="2:27">
      <c r="B521" s="370" t="s">
        <v>205</v>
      </c>
      <c r="D521" s="1850">
        <f>'12 л. МЕНЮ '!D522</f>
        <v>565</v>
      </c>
      <c r="E521" s="371">
        <f t="shared" ref="E521:P521" si="146">SUM(E516:E520)</f>
        <v>22.232999999999997</v>
      </c>
      <c r="F521" s="372">
        <f t="shared" si="146"/>
        <v>22.798000000000002</v>
      </c>
      <c r="G521" s="373">
        <f t="shared" si="146"/>
        <v>97.335999999999999</v>
      </c>
      <c r="H521" s="1787">
        <f t="shared" si="146"/>
        <v>678.80000000000007</v>
      </c>
      <c r="I521" s="180">
        <f t="shared" si="146"/>
        <v>14.066000000000001</v>
      </c>
      <c r="J521" s="735">
        <f t="shared" si="146"/>
        <v>0.31</v>
      </c>
      <c r="K521" s="735">
        <f t="shared" si="146"/>
        <v>0.193</v>
      </c>
      <c r="L521" s="735">
        <f t="shared" si="146"/>
        <v>69.47</v>
      </c>
      <c r="M521" s="823">
        <f t="shared" si="146"/>
        <v>189.35999999999999</v>
      </c>
      <c r="N521" s="823">
        <f t="shared" si="146"/>
        <v>186.69</v>
      </c>
      <c r="O521" s="735">
        <f t="shared" si="146"/>
        <v>31.340000000000003</v>
      </c>
      <c r="P521" s="824">
        <f t="shared" si="146"/>
        <v>3.9140000000000001</v>
      </c>
      <c r="Q521" s="880"/>
      <c r="S521" s="132"/>
      <c r="T521" s="4"/>
      <c r="U521" s="9"/>
      <c r="V521" s="44"/>
      <c r="W521" s="44"/>
      <c r="X521" s="44"/>
      <c r="Y521" s="86"/>
      <c r="Z521" s="517"/>
      <c r="AA521" s="529"/>
    </row>
    <row r="522" spans="2:27">
      <c r="B522" s="807"/>
      <c r="C522" s="808" t="s">
        <v>11</v>
      </c>
      <c r="D522" s="1499">
        <v>0.25</v>
      </c>
      <c r="E522" s="912">
        <f t="shared" ref="E522:P522" si="147">(E793/100)*25</f>
        <v>22.5</v>
      </c>
      <c r="F522" s="822">
        <f t="shared" si="147"/>
        <v>23</v>
      </c>
      <c r="G522" s="822">
        <f t="shared" si="147"/>
        <v>95.75</v>
      </c>
      <c r="H522" s="822">
        <f t="shared" si="147"/>
        <v>680</v>
      </c>
      <c r="I522" s="822">
        <f t="shared" si="147"/>
        <v>17.5</v>
      </c>
      <c r="J522" s="822">
        <f t="shared" si="147"/>
        <v>0.35</v>
      </c>
      <c r="K522" s="822">
        <f t="shared" si="147"/>
        <v>0.4</v>
      </c>
      <c r="L522" s="1516">
        <f t="shared" si="147"/>
        <v>225</v>
      </c>
      <c r="M522" s="2255">
        <f t="shared" si="147"/>
        <v>300</v>
      </c>
      <c r="N522" s="2255">
        <f t="shared" si="147"/>
        <v>300</v>
      </c>
      <c r="O522" s="1516">
        <f t="shared" si="147"/>
        <v>75</v>
      </c>
      <c r="P522" s="1904">
        <f t="shared" si="147"/>
        <v>4.5</v>
      </c>
      <c r="Q522" s="880"/>
      <c r="R522" s="30"/>
      <c r="S522" s="4"/>
      <c r="T522" s="4"/>
      <c r="U522" s="115"/>
      <c r="V522" s="44"/>
      <c r="W522" s="44"/>
      <c r="X522" s="44"/>
      <c r="Y522" s="589"/>
      <c r="Z522" s="592"/>
      <c r="AA522" s="1935"/>
    </row>
    <row r="523" spans="2:27" ht="15.75" thickBot="1">
      <c r="B523" s="175"/>
      <c r="C523" s="803" t="s">
        <v>438</v>
      </c>
      <c r="D523" s="847"/>
      <c r="E523" s="825">
        <f t="shared" ref="E523:P523" si="148">(E521*100/E793)-25</f>
        <v>-0.29666666666667041</v>
      </c>
      <c r="F523" s="826">
        <f t="shared" si="148"/>
        <v>-0.21956521739130253</v>
      </c>
      <c r="G523" s="826">
        <f t="shared" si="148"/>
        <v>0.41409921671018424</v>
      </c>
      <c r="H523" s="826">
        <f t="shared" si="148"/>
        <v>-4.4117647058822484E-2</v>
      </c>
      <c r="I523" s="826">
        <f t="shared" si="148"/>
        <v>-4.9057142857142821</v>
      </c>
      <c r="J523" s="826">
        <f t="shared" si="148"/>
        <v>-2.8571428571428541</v>
      </c>
      <c r="K523" s="826">
        <f t="shared" si="148"/>
        <v>-12.9375</v>
      </c>
      <c r="L523" s="826">
        <f t="shared" si="148"/>
        <v>-17.281111111111112</v>
      </c>
      <c r="M523" s="826">
        <f t="shared" si="148"/>
        <v>-9.2200000000000006</v>
      </c>
      <c r="N523" s="826">
        <f t="shared" si="148"/>
        <v>-9.4425000000000008</v>
      </c>
      <c r="O523" s="826">
        <f t="shared" si="148"/>
        <v>-14.553333333333331</v>
      </c>
      <c r="P523" s="838">
        <f t="shared" si="148"/>
        <v>-3.2555555555555529</v>
      </c>
      <c r="Q523" s="72"/>
      <c r="S523" s="91"/>
      <c r="T523" s="1838"/>
      <c r="U523" s="9"/>
      <c r="V523" s="118"/>
      <c r="W523" s="118"/>
      <c r="X523" s="118"/>
      <c r="Y523" s="1839"/>
      <c r="Z523" s="592"/>
    </row>
    <row r="524" spans="2:27">
      <c r="B524" s="1894"/>
      <c r="C524" s="127" t="s">
        <v>123</v>
      </c>
      <c r="D524" s="1887"/>
      <c r="E524" s="532"/>
      <c r="F524" s="1482"/>
      <c r="G524" s="1482"/>
      <c r="H524" s="1482"/>
      <c r="I524" s="758"/>
      <c r="J524" s="758"/>
      <c r="K524" s="777"/>
      <c r="L524" s="758"/>
      <c r="M524" s="758"/>
      <c r="N524" s="758"/>
      <c r="O524" s="758"/>
      <c r="P524" s="871"/>
      <c r="Q524" s="868"/>
      <c r="S524" s="4"/>
      <c r="T524" s="1838"/>
      <c r="U524" s="9"/>
      <c r="V524" s="44"/>
      <c r="W524" s="44"/>
      <c r="X524" s="167"/>
      <c r="Y524" s="572"/>
      <c r="Z524" s="592"/>
    </row>
    <row r="525" spans="2:27">
      <c r="B525" s="2242" t="str">
        <f>'12 л. МЕНЮ '!J526</f>
        <v>54-23з/22</v>
      </c>
      <c r="C525" s="1932" t="str">
        <f>'12 л. МЕНЮ '!C526</f>
        <v>Маринад овощной с томатом</v>
      </c>
      <c r="D525" s="1888">
        <f>'12 л. МЕНЮ '!D526</f>
        <v>60</v>
      </c>
      <c r="E525" s="179">
        <f>'12 л. МЕНЮ '!E526</f>
        <v>0.75</v>
      </c>
      <c r="F525" s="179">
        <f>'12 л. МЕНЮ '!F526</f>
        <v>5.3250000000000002</v>
      </c>
      <c r="G525" s="179">
        <f>'12 л. МЕНЮ '!G526</f>
        <v>5.85</v>
      </c>
      <c r="H525" s="743">
        <f>'12 л. МЕНЮ '!H526</f>
        <v>74.625</v>
      </c>
      <c r="I525" s="256">
        <v>2.2949999999999999</v>
      </c>
      <c r="J525" s="256">
        <v>2.3E-2</v>
      </c>
      <c r="K525" s="256">
        <v>0.02</v>
      </c>
      <c r="L525" s="2648">
        <v>442.81</v>
      </c>
      <c r="M525" s="179">
        <v>13.725</v>
      </c>
      <c r="N525" s="179">
        <v>27.6</v>
      </c>
      <c r="O525" s="247">
        <v>16.875</v>
      </c>
      <c r="P525" s="179">
        <v>0.4</v>
      </c>
      <c r="Q525" s="2211">
        <f>'12 л. МЕНЮ '!I526</f>
        <v>0</v>
      </c>
      <c r="S525" s="4"/>
      <c r="T525" s="482"/>
      <c r="U525" s="9"/>
      <c r="V525" s="44"/>
      <c r="W525" s="44"/>
      <c r="X525" s="44"/>
      <c r="Y525" s="572"/>
      <c r="Z525" s="517"/>
    </row>
    <row r="526" spans="2:27">
      <c r="B526" s="1930" t="str">
        <f>'12 л. МЕНЮ '!J527</f>
        <v>103 / 21</v>
      </c>
      <c r="C526" s="1932" t="str">
        <f>'12 л. МЕНЮ '!C527</f>
        <v>Щи из свежей капусты</v>
      </c>
      <c r="D526" s="1888">
        <f>'12 л. МЕНЮ '!D527</f>
        <v>250</v>
      </c>
      <c r="E526" s="179">
        <f>'12 л. МЕНЮ '!E527</f>
        <v>1.3</v>
      </c>
      <c r="F526" s="179">
        <f>'12 л. МЕНЮ '!F527</f>
        <v>4.4249999999999998</v>
      </c>
      <c r="G526" s="179">
        <f>'12 л. МЕНЮ '!G527</f>
        <v>3.45</v>
      </c>
      <c r="H526" s="743">
        <f>'12 л. МЕНЮ '!H527</f>
        <v>59</v>
      </c>
      <c r="I526" s="256">
        <v>9.98</v>
      </c>
      <c r="J526" s="256">
        <v>0.03</v>
      </c>
      <c r="K526" s="256">
        <v>0.03</v>
      </c>
      <c r="L526" s="545">
        <v>0</v>
      </c>
      <c r="M526" s="245">
        <v>34.5</v>
      </c>
      <c r="N526" s="245">
        <v>28</v>
      </c>
      <c r="O526" s="245">
        <v>13.75</v>
      </c>
      <c r="P526" s="245">
        <v>0.59</v>
      </c>
      <c r="Q526" s="2211">
        <f>'12 л. МЕНЮ '!I527</f>
        <v>0</v>
      </c>
      <c r="S526" s="4"/>
      <c r="T526" s="4"/>
      <c r="U526" s="9"/>
      <c r="V526" s="44"/>
      <c r="W526" s="44"/>
      <c r="X526" s="44"/>
      <c r="Y526" s="1933"/>
      <c r="Z526" s="517"/>
    </row>
    <row r="527" spans="2:27">
      <c r="B527" s="1930" t="str">
        <f>'12 л. МЕНЮ '!J528</f>
        <v>291 / 17</v>
      </c>
      <c r="C527" s="1932" t="str">
        <f>'12 л. МЕНЮ '!C528</f>
        <v>Плов из птицы</v>
      </c>
      <c r="D527" s="1888">
        <f>'12 л. МЕНЮ '!D528</f>
        <v>210</v>
      </c>
      <c r="E527" s="179">
        <f>'12 л. МЕНЮ '!E528</f>
        <v>18.036999999999999</v>
      </c>
      <c r="F527" s="179">
        <f>'12 л. МЕНЮ '!F528</f>
        <v>10.923999999999999</v>
      </c>
      <c r="G527" s="179">
        <f>'12 л. МЕНЮ '!G528</f>
        <v>38.014000000000003</v>
      </c>
      <c r="H527" s="743">
        <f>'12 л. МЕНЮ '!H528</f>
        <v>324.52</v>
      </c>
      <c r="I527" s="1857">
        <v>6.3</v>
      </c>
      <c r="J527" s="256">
        <v>0.08</v>
      </c>
      <c r="K527" s="591">
        <v>8.9999999999999993E-3</v>
      </c>
      <c r="L527" s="816">
        <v>176.01</v>
      </c>
      <c r="M527" s="245">
        <v>13.125999999999999</v>
      </c>
      <c r="N527" s="2100">
        <v>22.57</v>
      </c>
      <c r="O527" s="245">
        <v>10.19</v>
      </c>
      <c r="P527" s="244">
        <v>1.77</v>
      </c>
      <c r="Q527" s="2211">
        <f>'12 л. МЕНЮ '!I528</f>
        <v>0</v>
      </c>
      <c r="R527" s="62"/>
      <c r="T527" s="4"/>
      <c r="U527" s="9"/>
      <c r="V527" s="44"/>
      <c r="W527" s="44"/>
      <c r="X527" s="44"/>
      <c r="Y527" s="1933"/>
      <c r="Z527" s="517"/>
    </row>
    <row r="528" spans="2:27">
      <c r="B528" s="1930" t="str">
        <f>'12 л. МЕНЮ '!J529</f>
        <v>460/21</v>
      </c>
      <c r="C528" s="1932" t="str">
        <f>'12 л. МЕНЮ '!C529</f>
        <v xml:space="preserve">Чай с молоком </v>
      </c>
      <c r="D528" s="1888">
        <f>'12 л. МЕНЮ '!D529</f>
        <v>200</v>
      </c>
      <c r="E528" s="179">
        <f>'12 л. МЕНЮ '!E529</f>
        <v>3.1</v>
      </c>
      <c r="F528" s="179">
        <f>'12 л. МЕНЮ '!F529</f>
        <v>2.2000000000000002</v>
      </c>
      <c r="G528" s="179">
        <f>'12 л. МЕНЮ '!G529</f>
        <v>10.95</v>
      </c>
      <c r="H528" s="743">
        <f>'12 л. МЕНЮ '!H529</f>
        <v>75.7</v>
      </c>
      <c r="I528" s="862">
        <v>0.57999999999999996</v>
      </c>
      <c r="J528" s="179">
        <v>0.02</v>
      </c>
      <c r="K528" s="179">
        <v>1.4E-2</v>
      </c>
      <c r="L528" s="734">
        <v>13.65</v>
      </c>
      <c r="M528" s="252">
        <v>112.7</v>
      </c>
      <c r="N528" s="179">
        <v>88.8</v>
      </c>
      <c r="O528" s="1579">
        <v>17.899999999999999</v>
      </c>
      <c r="P528" s="179">
        <v>1.165</v>
      </c>
      <c r="Q528" s="2211">
        <f>'12 л. МЕНЮ '!I529</f>
        <v>0</v>
      </c>
      <c r="R528" s="30"/>
      <c r="S528" s="4"/>
    </row>
    <row r="529" spans="2:27">
      <c r="B529" s="2242" t="str">
        <f>'12 л. МЕНЮ '!J530</f>
        <v>Пром.пр.</v>
      </c>
      <c r="C529" s="1932" t="str">
        <f>'12 л. МЕНЮ '!C530</f>
        <v>Кондитерские изделия ( Печенье )</v>
      </c>
      <c r="D529" s="1888">
        <f>'12 л. МЕНЮ '!D530</f>
        <v>50</v>
      </c>
      <c r="E529" s="179">
        <f>'12 л. МЕНЮ '!E530</f>
        <v>2.8210000000000002</v>
      </c>
      <c r="F529" s="179">
        <f>'12 л. МЕНЮ '!F530</f>
        <v>4.1870000000000003</v>
      </c>
      <c r="G529" s="179">
        <f>'12 л. МЕНЮ '!G530</f>
        <v>23.029</v>
      </c>
      <c r="H529" s="743">
        <f>'12 л. МЕНЮ '!H530</f>
        <v>141.083</v>
      </c>
      <c r="I529" s="179">
        <v>0</v>
      </c>
      <c r="J529" s="179">
        <v>0.03</v>
      </c>
      <c r="K529" s="179">
        <v>0.02</v>
      </c>
      <c r="L529" s="743">
        <v>3</v>
      </c>
      <c r="M529" s="179">
        <v>8.6999999999999993</v>
      </c>
      <c r="N529" s="1579">
        <v>0</v>
      </c>
      <c r="O529" s="179">
        <v>0.6</v>
      </c>
      <c r="P529" s="179">
        <v>6.3E-2</v>
      </c>
      <c r="Q529" s="2211">
        <f>'12 л. МЕНЮ '!I530</f>
        <v>0</v>
      </c>
      <c r="R529" s="94"/>
      <c r="T529" s="285"/>
      <c r="U529" s="1849"/>
      <c r="V529" s="684"/>
      <c r="W529" s="684"/>
      <c r="X529" s="684"/>
      <c r="Y529" s="684"/>
      <c r="Z529" s="681"/>
      <c r="AA529" s="1"/>
    </row>
    <row r="530" spans="2:27">
      <c r="B530" s="2242" t="str">
        <f>'12 л. МЕНЮ '!J531</f>
        <v>Пром.пр.</v>
      </c>
      <c r="C530" s="1932" t="str">
        <f>'12 л. МЕНЮ '!C531</f>
        <v>Хлеб пшеничный</v>
      </c>
      <c r="D530" s="1888">
        <f>'12 л. МЕНЮ '!D531</f>
        <v>70</v>
      </c>
      <c r="E530" s="179">
        <f>'12 л. МЕНЮ '!E531</f>
        <v>2.5030000000000001</v>
      </c>
      <c r="F530" s="179">
        <f>'12 л. МЕНЮ '!F531</f>
        <v>0.89500000000000002</v>
      </c>
      <c r="G530" s="179">
        <f>'12 л. МЕНЮ '!G531</f>
        <v>35.229999999999997</v>
      </c>
      <c r="H530" s="743">
        <f>'12 л. МЕНЮ '!H531</f>
        <v>158.97900000000001</v>
      </c>
      <c r="I530" s="179">
        <v>0</v>
      </c>
      <c r="J530" s="854">
        <v>8.4000000000000005E-2</v>
      </c>
      <c r="K530" s="605">
        <v>2.8000000000000001E-2</v>
      </c>
      <c r="L530" s="733">
        <v>0</v>
      </c>
      <c r="M530" s="252">
        <v>14</v>
      </c>
      <c r="N530" s="179">
        <v>45.5</v>
      </c>
      <c r="O530" s="179">
        <v>9.8000000000000007</v>
      </c>
      <c r="P530" s="179">
        <v>7.0000000000000007E-2</v>
      </c>
      <c r="Q530" s="2211">
        <f>'12 л. МЕНЮ '!I531</f>
        <v>0</v>
      </c>
      <c r="R530" s="32"/>
      <c r="S530" s="285"/>
    </row>
    <row r="531" spans="2:27">
      <c r="B531" s="2242" t="str">
        <f>'12 л. МЕНЮ '!J532</f>
        <v>Пром.пр.</v>
      </c>
      <c r="C531" s="1932" t="str">
        <f>'12 л. МЕНЮ '!C532</f>
        <v>Хлеб ржаной</v>
      </c>
      <c r="D531" s="1888">
        <f>'12 л. МЕНЮ '!D532</f>
        <v>40</v>
      </c>
      <c r="E531" s="179">
        <f>'12 л. МЕНЮ '!E532</f>
        <v>2.2599999999999998</v>
      </c>
      <c r="F531" s="179">
        <f>'12 л. МЕНЮ '!F532</f>
        <v>0.6</v>
      </c>
      <c r="G531" s="179">
        <f>'12 л. МЕНЮ '!G532</f>
        <v>16.739999999999998</v>
      </c>
      <c r="H531" s="743">
        <f>'12 л. МЕНЮ '!H532</f>
        <v>81.426000000000002</v>
      </c>
      <c r="I531" s="179">
        <v>0</v>
      </c>
      <c r="J531" s="179">
        <v>0.107</v>
      </c>
      <c r="K531" s="179">
        <v>0.107</v>
      </c>
      <c r="L531" s="558">
        <v>0</v>
      </c>
      <c r="M531" s="252">
        <v>13.2</v>
      </c>
      <c r="N531" s="179">
        <v>93.6</v>
      </c>
      <c r="O531" s="179">
        <v>2.64</v>
      </c>
      <c r="P531" s="179">
        <v>1.7999999999999999E-2</v>
      </c>
      <c r="Q531" s="2211">
        <f>'12 л. МЕНЮ '!I532</f>
        <v>0</v>
      </c>
      <c r="R531" s="32"/>
      <c r="S531" s="132"/>
      <c r="T531" s="132"/>
      <c r="V531" s="1"/>
      <c r="W531" s="1"/>
      <c r="X531" s="1"/>
      <c r="Y531" s="1"/>
      <c r="Z531" s="1"/>
      <c r="AA531" s="1"/>
    </row>
    <row r="532" spans="2:27" ht="15.75" thickBot="1">
      <c r="B532" s="1931" t="str">
        <f>'12 л. МЕНЮ '!J533</f>
        <v>82/ 21</v>
      </c>
      <c r="C532" s="2243" t="str">
        <f>'12 л. МЕНЮ '!C533</f>
        <v>Фрукты свежие (банан)</v>
      </c>
      <c r="D532" s="1889">
        <f>'12 л. МЕНЮ '!D533</f>
        <v>100</v>
      </c>
      <c r="E532" s="179">
        <f>'12 л. МЕНЮ '!E533</f>
        <v>0.34</v>
      </c>
      <c r="F532" s="179">
        <f>'12 л. МЕНЮ '!F533</f>
        <v>0.34</v>
      </c>
      <c r="G532" s="179">
        <f>'12 л. МЕНЮ '!G533</f>
        <v>8.4</v>
      </c>
      <c r="H532" s="743">
        <f>'12 л. МЕНЮ '!H533</f>
        <v>40.29</v>
      </c>
      <c r="I532" s="832">
        <v>10</v>
      </c>
      <c r="J532" s="2092">
        <v>0.04</v>
      </c>
      <c r="K532" s="832">
        <v>0.05</v>
      </c>
      <c r="L532" s="842">
        <v>0</v>
      </c>
      <c r="M532" s="727">
        <v>8</v>
      </c>
      <c r="N532" s="727">
        <v>28</v>
      </c>
      <c r="O532" s="727">
        <v>36.6</v>
      </c>
      <c r="P532" s="727">
        <v>0.6</v>
      </c>
      <c r="Q532" s="2211">
        <f>'12 л. МЕНЮ '!I533</f>
        <v>0</v>
      </c>
      <c r="R532" s="32"/>
      <c r="S532" s="4"/>
      <c r="T532" s="4"/>
      <c r="U532" s="9"/>
      <c r="V532" s="44"/>
      <c r="W532" s="44"/>
      <c r="X532" s="44"/>
      <c r="Y532" s="1936"/>
      <c r="Z532" s="592"/>
    </row>
    <row r="533" spans="2:27">
      <c r="B533" s="370" t="s">
        <v>193</v>
      </c>
      <c r="C533" s="282"/>
      <c r="D533" s="2256">
        <f>'12 л. МЕНЮ '!D534</f>
        <v>980</v>
      </c>
      <c r="E533" s="381">
        <f>SUM(E525:E532)</f>
        <v>31.111000000000001</v>
      </c>
      <c r="F533" s="735">
        <f>SUM(F525:F532)</f>
        <v>28.896000000000001</v>
      </c>
      <c r="G533" s="382">
        <f>SUM(G525:G532)</f>
        <v>141.66300000000001</v>
      </c>
      <c r="H533" s="1787">
        <f>SUM(H525:H532)</f>
        <v>955.62300000000005</v>
      </c>
      <c r="I533" s="735">
        <f t="shared" ref="I533:O533" si="149">SUM(I525:I532)</f>
        <v>29.154999999999998</v>
      </c>
      <c r="J533" s="735">
        <f t="shared" si="149"/>
        <v>0.41399999999999998</v>
      </c>
      <c r="K533" s="735">
        <f>SUM(K525:K532)</f>
        <v>0.27800000000000002</v>
      </c>
      <c r="L533" s="735">
        <f>SUM(L525:L532)</f>
        <v>635.46999999999991</v>
      </c>
      <c r="M533" s="2096">
        <f t="shared" si="149"/>
        <v>217.95099999999996</v>
      </c>
      <c r="N533" s="2096">
        <f t="shared" si="149"/>
        <v>334.07</v>
      </c>
      <c r="O533" s="2096">
        <f t="shared" si="149"/>
        <v>108.35499999999999</v>
      </c>
      <c r="P533" s="824">
        <f>SUM(P525:P532)</f>
        <v>4.6759999999999993</v>
      </c>
      <c r="Q533" s="880"/>
      <c r="R533" s="32"/>
      <c r="S533" s="609"/>
      <c r="T533" s="203"/>
      <c r="U533" s="891"/>
      <c r="V533" s="526"/>
      <c r="W533" s="44"/>
      <c r="X533" s="44"/>
      <c r="Y533" s="1936"/>
      <c r="Z533" s="517"/>
    </row>
    <row r="534" spans="2:27">
      <c r="B534" s="807"/>
      <c r="C534" s="808" t="s">
        <v>11</v>
      </c>
      <c r="D534" s="1499">
        <v>0.35</v>
      </c>
      <c r="E534" s="912">
        <f t="shared" ref="E534:P534" si="150">(E793/100)*35</f>
        <v>31.5</v>
      </c>
      <c r="F534" s="822">
        <f t="shared" si="150"/>
        <v>32.200000000000003</v>
      </c>
      <c r="G534" s="822">
        <f t="shared" si="150"/>
        <v>134.05000000000001</v>
      </c>
      <c r="H534" s="822">
        <f t="shared" si="150"/>
        <v>952</v>
      </c>
      <c r="I534" s="822">
        <f t="shared" si="150"/>
        <v>24.5</v>
      </c>
      <c r="J534" s="822">
        <f t="shared" si="150"/>
        <v>0.48999999999999994</v>
      </c>
      <c r="K534" s="822">
        <f t="shared" si="150"/>
        <v>0.56000000000000005</v>
      </c>
      <c r="L534" s="1516">
        <f t="shared" si="150"/>
        <v>315</v>
      </c>
      <c r="M534" s="2255">
        <f t="shared" si="150"/>
        <v>420</v>
      </c>
      <c r="N534" s="2255">
        <f t="shared" si="150"/>
        <v>420</v>
      </c>
      <c r="O534" s="2255">
        <f t="shared" si="150"/>
        <v>105</v>
      </c>
      <c r="P534" s="1904">
        <f t="shared" si="150"/>
        <v>6.3</v>
      </c>
      <c r="Q534" s="880"/>
      <c r="R534" s="30"/>
      <c r="S534" s="4"/>
      <c r="T534" s="4"/>
      <c r="U534" s="9"/>
      <c r="V534" s="44"/>
      <c r="W534" s="44"/>
      <c r="X534" s="44"/>
      <c r="Y534" s="1891"/>
      <c r="Z534" s="517"/>
    </row>
    <row r="535" spans="2:27" ht="15.75" thickBot="1">
      <c r="B535" s="175"/>
      <c r="C535" s="803" t="s">
        <v>438</v>
      </c>
      <c r="D535" s="847"/>
      <c r="E535" s="825">
        <f t="shared" ref="E535:P535" si="151">(E533*100/E793)-35</f>
        <v>-0.43222222222222229</v>
      </c>
      <c r="F535" s="826">
        <f t="shared" si="151"/>
        <v>-3.5913043478260889</v>
      </c>
      <c r="G535" s="826">
        <f t="shared" si="151"/>
        <v>1.9877284595300324</v>
      </c>
      <c r="H535" s="826">
        <f t="shared" si="151"/>
        <v>0.13319852941176435</v>
      </c>
      <c r="I535" s="826">
        <f t="shared" si="151"/>
        <v>6.6499999999999915</v>
      </c>
      <c r="J535" s="826">
        <f t="shared" si="151"/>
        <v>-5.428571428571427</v>
      </c>
      <c r="K535" s="826">
        <f t="shared" si="151"/>
        <v>-17.625</v>
      </c>
      <c r="L535" s="826">
        <f t="shared" si="151"/>
        <v>35.60777777777777</v>
      </c>
      <c r="M535" s="826">
        <f t="shared" si="151"/>
        <v>-16.83741666666667</v>
      </c>
      <c r="N535" s="826">
        <f t="shared" si="151"/>
        <v>-7.1608333333333327</v>
      </c>
      <c r="O535" s="826">
        <f t="shared" si="151"/>
        <v>1.1183333333333252</v>
      </c>
      <c r="P535" s="838">
        <f t="shared" si="151"/>
        <v>-9.0222222222222257</v>
      </c>
      <c r="Q535" s="880"/>
      <c r="S535" s="40"/>
      <c r="T535" s="282"/>
      <c r="U535" s="132"/>
      <c r="V535" s="498"/>
      <c r="W535" s="575"/>
      <c r="X535" s="576"/>
      <c r="Y535" s="931"/>
      <c r="Z535" s="158"/>
      <c r="AA535" s="22"/>
    </row>
    <row r="536" spans="2:27">
      <c r="B536" s="713"/>
      <c r="C536" s="542" t="s">
        <v>234</v>
      </c>
      <c r="D536" s="67"/>
      <c r="E536" s="590"/>
      <c r="F536" s="134"/>
      <c r="G536" s="134"/>
      <c r="H536" s="134"/>
      <c r="I536" s="747"/>
      <c r="J536" s="747"/>
      <c r="K536" s="752"/>
      <c r="L536" s="747"/>
      <c r="M536" s="747"/>
      <c r="N536" s="747"/>
      <c r="O536" s="747"/>
      <c r="P536" s="1898"/>
      <c r="Q536" s="874"/>
      <c r="S536" s="40"/>
      <c r="T536" s="285"/>
      <c r="U536" s="1849"/>
      <c r="V536" s="684"/>
      <c r="W536" s="684"/>
      <c r="X536" s="684"/>
      <c r="Y536" s="684"/>
      <c r="Z536" s="681"/>
      <c r="AA536" s="1"/>
    </row>
    <row r="537" spans="2:27">
      <c r="B537" s="1885" t="str">
        <f>'12 л. МЕНЮ '!J538</f>
        <v>470 / 21</v>
      </c>
      <c r="C537" s="193" t="str">
        <f>'12 л. МЕНЮ '!C538</f>
        <v>Кисломолочный напиток (Кефир  (м.д.ж. 2,5% ))</v>
      </c>
      <c r="D537" s="195">
        <f>'12 л. МЕНЮ '!D538</f>
        <v>200</v>
      </c>
      <c r="E537" s="163">
        <f>'12 л. МЕНЮ '!E538</f>
        <v>5.8</v>
      </c>
      <c r="F537" s="247">
        <f>'12 л. МЕНЮ '!F538</f>
        <v>5</v>
      </c>
      <c r="G537" s="247">
        <f>'12 л. МЕНЮ '!G538</f>
        <v>8</v>
      </c>
      <c r="H537" s="247">
        <f>'12 л. МЕНЮ '!H538</f>
        <v>101</v>
      </c>
      <c r="I537" s="256">
        <v>1.4</v>
      </c>
      <c r="J537" s="256">
        <v>0.08</v>
      </c>
      <c r="K537" s="256">
        <v>2.3E-2</v>
      </c>
      <c r="L537" s="828">
        <v>40.1</v>
      </c>
      <c r="M537" s="245">
        <v>240.8</v>
      </c>
      <c r="N537" s="245">
        <v>180.6</v>
      </c>
      <c r="O537" s="245">
        <v>28.1</v>
      </c>
      <c r="P537" s="1896">
        <v>0.2</v>
      </c>
      <c r="Q537" s="407">
        <f>'12 л. МЕНЮ '!I538</f>
        <v>0</v>
      </c>
      <c r="S537" s="40"/>
      <c r="T537" s="158"/>
      <c r="U537" s="44"/>
      <c r="V537" s="167"/>
      <c r="W537" s="167"/>
      <c r="X537" s="167"/>
      <c r="Y537" s="167"/>
      <c r="Z537" s="1"/>
      <c r="AA537" s="1"/>
    </row>
    <row r="538" spans="2:27">
      <c r="B538" s="1885" t="str">
        <f>'12 л. МЕНЮ '!J539</f>
        <v>149 / 17</v>
      </c>
      <c r="C538" s="193" t="str">
        <f>'12 л. МЕНЮ '!C539</f>
        <v xml:space="preserve">Котлеты картофельные с творогом  и / </v>
      </c>
      <c r="D538" s="207" t="str">
        <f>'12 л. МЕНЮ '!D539</f>
        <v>110 / 20</v>
      </c>
      <c r="E538" s="531">
        <f>'12 л. МЕНЮ '!E539</f>
        <v>2.4529999999999998</v>
      </c>
      <c r="F538" s="256">
        <f>'12 л. МЕНЮ '!F539</f>
        <v>4.72</v>
      </c>
      <c r="G538" s="294">
        <f>'12 л. МЕНЮ '!G539</f>
        <v>17.004000000000001</v>
      </c>
      <c r="H538" s="256">
        <f>'12 л. МЕНЮ '!H539</f>
        <v>120.792</v>
      </c>
      <c r="I538" s="256">
        <v>1.69</v>
      </c>
      <c r="J538" s="256">
        <v>0.08</v>
      </c>
      <c r="K538" s="256">
        <v>0.16</v>
      </c>
      <c r="L538" s="1571">
        <v>26.93</v>
      </c>
      <c r="M538" s="245">
        <v>105.61</v>
      </c>
      <c r="N538" s="244">
        <v>14.098000000000001</v>
      </c>
      <c r="O538" s="256">
        <v>27.49</v>
      </c>
      <c r="P538" s="1896">
        <v>1.03</v>
      </c>
      <c r="Q538" s="407">
        <f>'12 л. МЕНЮ '!I539</f>
        <v>0</v>
      </c>
      <c r="S538" s="40"/>
    </row>
    <row r="539" spans="2:27">
      <c r="B539" s="1885" t="str">
        <f>'12 л. МЕНЮ '!J540</f>
        <v>327/17</v>
      </c>
      <c r="C539" s="193" t="str">
        <f>'12 л. МЕНЮ '!C540</f>
        <v>/ соус молочный</v>
      </c>
      <c r="E539" s="532"/>
      <c r="F539" s="758"/>
      <c r="G539" s="118"/>
      <c r="H539" s="2245"/>
      <c r="I539" s="777"/>
      <c r="J539" s="777"/>
      <c r="K539" s="777"/>
      <c r="L539" s="1929"/>
      <c r="M539" s="758"/>
      <c r="N539" s="774"/>
      <c r="O539" s="777"/>
      <c r="P539" s="882"/>
      <c r="Q539" s="1518"/>
      <c r="S539" s="40"/>
    </row>
    <row r="540" spans="2:27" ht="15.75" thickBot="1">
      <c r="B540" s="2213" t="str">
        <f>'12 л. МЕНЮ '!J541</f>
        <v>Пром.пр.</v>
      </c>
      <c r="C540" s="143" t="str">
        <f>'12 л. МЕНЮ '!C541</f>
        <v>Хлеб пш. (батон )</v>
      </c>
      <c r="D540" s="2244">
        <f>'12 л. МЕНЮ '!D541</f>
        <v>20</v>
      </c>
      <c r="E540" s="392">
        <f>'12 л. МЕНЮ '!E541</f>
        <v>0.77</v>
      </c>
      <c r="F540" s="394">
        <f>'12 л. МЕНЮ '!F541</f>
        <v>0.38</v>
      </c>
      <c r="G540" s="394">
        <f>'12 л. МЕНЮ '!G541</f>
        <v>10.28</v>
      </c>
      <c r="H540" s="394">
        <f>'12 л. МЕНЮ '!H541</f>
        <v>45.22</v>
      </c>
      <c r="I540" s="832">
        <v>0</v>
      </c>
      <c r="J540" s="832">
        <v>2.1999999999999999E-2</v>
      </c>
      <c r="K540" s="832">
        <v>2.1999999999999999E-2</v>
      </c>
      <c r="L540" s="833">
        <v>0</v>
      </c>
      <c r="M540" s="786">
        <v>3.8</v>
      </c>
      <c r="N540" s="786">
        <v>13</v>
      </c>
      <c r="O540" s="832">
        <v>2.6</v>
      </c>
      <c r="P540" s="2094">
        <v>2.4E-2</v>
      </c>
      <c r="Q540" s="2239">
        <f>'12 л. МЕНЮ '!I541</f>
        <v>0</v>
      </c>
      <c r="S540" s="40"/>
    </row>
    <row r="541" spans="2:27">
      <c r="B541" s="370" t="s">
        <v>243</v>
      </c>
      <c r="C541" s="282"/>
      <c r="D541" s="2232">
        <f>'12 л. МЕНЮ '!D542</f>
        <v>350</v>
      </c>
      <c r="E541" s="381">
        <f t="shared" ref="E541:P541" si="152">SUM(E537:E540)</f>
        <v>9.0229999999999997</v>
      </c>
      <c r="F541" s="372">
        <f t="shared" si="152"/>
        <v>10.1</v>
      </c>
      <c r="G541" s="735">
        <f t="shared" si="152"/>
        <v>35.283999999999999</v>
      </c>
      <c r="H541" s="818">
        <f t="shared" si="152"/>
        <v>267.012</v>
      </c>
      <c r="I541" s="756">
        <f t="shared" si="152"/>
        <v>3.09</v>
      </c>
      <c r="J541" s="735">
        <f t="shared" si="152"/>
        <v>0.182</v>
      </c>
      <c r="K541" s="372">
        <f t="shared" si="152"/>
        <v>0.20499999999999999</v>
      </c>
      <c r="L541" s="372">
        <f t="shared" si="152"/>
        <v>67.03</v>
      </c>
      <c r="M541" s="823">
        <f t="shared" si="152"/>
        <v>350.21000000000004</v>
      </c>
      <c r="N541" s="823">
        <f t="shared" si="152"/>
        <v>207.69800000000001</v>
      </c>
      <c r="O541" s="823">
        <f t="shared" si="152"/>
        <v>58.190000000000005</v>
      </c>
      <c r="P541" s="819">
        <f t="shared" si="152"/>
        <v>1.254</v>
      </c>
      <c r="R541" s="62"/>
      <c r="S541" s="132"/>
    </row>
    <row r="542" spans="2:27">
      <c r="B542" s="807"/>
      <c r="C542" s="808" t="s">
        <v>11</v>
      </c>
      <c r="D542" s="1793">
        <v>0.1</v>
      </c>
      <c r="E542" s="912">
        <f t="shared" ref="E542:P542" si="153">(E793/100)*10</f>
        <v>9</v>
      </c>
      <c r="F542" s="822">
        <f t="shared" si="153"/>
        <v>9.2000000000000011</v>
      </c>
      <c r="G542" s="822">
        <f t="shared" si="153"/>
        <v>38.299999999999997</v>
      </c>
      <c r="H542" s="822">
        <f t="shared" si="153"/>
        <v>272</v>
      </c>
      <c r="I542" s="822">
        <f t="shared" si="153"/>
        <v>7</v>
      </c>
      <c r="J542" s="822">
        <f t="shared" si="153"/>
        <v>0.13999999999999999</v>
      </c>
      <c r="K542" s="822">
        <f t="shared" si="153"/>
        <v>0.16</v>
      </c>
      <c r="L542" s="822">
        <f t="shared" si="153"/>
        <v>90</v>
      </c>
      <c r="M542" s="2255">
        <f t="shared" si="153"/>
        <v>120</v>
      </c>
      <c r="N542" s="2255">
        <f t="shared" si="153"/>
        <v>120</v>
      </c>
      <c r="O542" s="1516">
        <f t="shared" si="153"/>
        <v>30</v>
      </c>
      <c r="P542" s="1904">
        <f t="shared" si="153"/>
        <v>1.7999999999999998</v>
      </c>
      <c r="R542" s="32"/>
      <c r="S542" s="4"/>
      <c r="T542" s="3"/>
    </row>
    <row r="543" spans="2:27" ht="15.75" thickBot="1">
      <c r="B543" s="175"/>
      <c r="C543" s="803" t="s">
        <v>438</v>
      </c>
      <c r="D543" s="847"/>
      <c r="E543" s="825">
        <f t="shared" ref="E543:P543" si="154">(E541*100/E793)-10</f>
        <v>2.5555555555554221E-2</v>
      </c>
      <c r="F543" s="826">
        <f t="shared" si="154"/>
        <v>0.97826086956521685</v>
      </c>
      <c r="G543" s="826">
        <f t="shared" si="154"/>
        <v>-0.7874673629242821</v>
      </c>
      <c r="H543" s="826">
        <f t="shared" si="154"/>
        <v>-0.18338235294117666</v>
      </c>
      <c r="I543" s="826">
        <f t="shared" si="154"/>
        <v>-5.5857142857142854</v>
      </c>
      <c r="J543" s="826">
        <f t="shared" si="154"/>
        <v>3</v>
      </c>
      <c r="K543" s="826">
        <f t="shared" si="154"/>
        <v>2.8125</v>
      </c>
      <c r="L543" s="826">
        <f t="shared" si="154"/>
        <v>-2.5522222222222224</v>
      </c>
      <c r="M543" s="826">
        <f t="shared" si="154"/>
        <v>19.184166666666666</v>
      </c>
      <c r="N543" s="826">
        <f t="shared" si="154"/>
        <v>7.3081666666666649</v>
      </c>
      <c r="O543" s="826">
        <f t="shared" si="154"/>
        <v>9.3966666666666683</v>
      </c>
      <c r="P543" s="838">
        <f t="shared" si="154"/>
        <v>-3.0333333333333332</v>
      </c>
      <c r="Q543" s="229"/>
      <c r="R543" s="32"/>
      <c r="S543" s="609"/>
      <c r="T543" s="65"/>
    </row>
    <row r="544" spans="2:27">
      <c r="Q544" s="229"/>
      <c r="R544" s="32"/>
      <c r="S544" s="4"/>
      <c r="T544" s="65"/>
    </row>
    <row r="545" spans="2:20" ht="15.75" thickBot="1">
      <c r="Q545" s="229"/>
      <c r="S545" s="40"/>
      <c r="T545" s="9"/>
    </row>
    <row r="546" spans="2:20">
      <c r="B546" s="674"/>
      <c r="C546" s="34" t="s">
        <v>286</v>
      </c>
      <c r="D546" s="35"/>
      <c r="E546" s="110">
        <f t="shared" ref="E546:P546" si="155">E521+E533</f>
        <v>53.343999999999994</v>
      </c>
      <c r="F546" s="180">
        <f t="shared" si="155"/>
        <v>51.694000000000003</v>
      </c>
      <c r="G546" s="180">
        <f t="shared" si="155"/>
        <v>238.99900000000002</v>
      </c>
      <c r="H546" s="180">
        <f t="shared" si="155"/>
        <v>1634.4230000000002</v>
      </c>
      <c r="I546" s="180">
        <f t="shared" si="155"/>
        <v>43.220999999999997</v>
      </c>
      <c r="J546" s="180">
        <f t="shared" si="155"/>
        <v>0.72399999999999998</v>
      </c>
      <c r="K546" s="180">
        <f t="shared" si="155"/>
        <v>0.47100000000000003</v>
      </c>
      <c r="L546" s="180">
        <f t="shared" si="155"/>
        <v>704.93999999999994</v>
      </c>
      <c r="M546" s="740">
        <f t="shared" si="155"/>
        <v>407.31099999999992</v>
      </c>
      <c r="N546" s="740">
        <f t="shared" si="155"/>
        <v>520.76</v>
      </c>
      <c r="O546" s="740">
        <f t="shared" si="155"/>
        <v>139.69499999999999</v>
      </c>
      <c r="P546" s="676">
        <f t="shared" si="155"/>
        <v>8.59</v>
      </c>
      <c r="Q546" s="229"/>
    </row>
    <row r="547" spans="2:20">
      <c r="B547" s="327"/>
      <c r="C547" s="709" t="s">
        <v>11</v>
      </c>
      <c r="D547" s="1499">
        <v>0.6</v>
      </c>
      <c r="E547" s="912">
        <f t="shared" ref="E547:P547" si="156">(E793/100)*60</f>
        <v>54</v>
      </c>
      <c r="F547" s="822">
        <f t="shared" si="156"/>
        <v>55.2</v>
      </c>
      <c r="G547" s="822">
        <f t="shared" si="156"/>
        <v>229.8</v>
      </c>
      <c r="H547" s="822">
        <f t="shared" si="156"/>
        <v>1632</v>
      </c>
      <c r="I547" s="822">
        <f t="shared" si="156"/>
        <v>42</v>
      </c>
      <c r="J547" s="822">
        <f t="shared" si="156"/>
        <v>0.83999999999999986</v>
      </c>
      <c r="K547" s="822">
        <f t="shared" si="156"/>
        <v>0.96</v>
      </c>
      <c r="L547" s="1516">
        <f t="shared" si="156"/>
        <v>540</v>
      </c>
      <c r="M547" s="2255">
        <f t="shared" si="156"/>
        <v>720</v>
      </c>
      <c r="N547" s="2255">
        <f t="shared" si="156"/>
        <v>720</v>
      </c>
      <c r="O547" s="2255">
        <f t="shared" si="156"/>
        <v>180</v>
      </c>
      <c r="P547" s="1904">
        <f t="shared" si="156"/>
        <v>10.799999999999999</v>
      </c>
      <c r="Q547" s="229"/>
    </row>
    <row r="548" spans="2:20" ht="15.75" thickBot="1">
      <c r="B548" s="175"/>
      <c r="C548" s="803" t="s">
        <v>438</v>
      </c>
      <c r="D548" s="847"/>
      <c r="E548" s="825">
        <f t="shared" ref="E548:P548" si="157">(E546*100/E793)-60</f>
        <v>-0.72888888888889625</v>
      </c>
      <c r="F548" s="826">
        <f t="shared" si="157"/>
        <v>-3.8108695652173878</v>
      </c>
      <c r="G548" s="826">
        <f t="shared" si="157"/>
        <v>2.4018276762402095</v>
      </c>
      <c r="H548" s="826">
        <f t="shared" si="157"/>
        <v>8.9080882352945423E-2</v>
      </c>
      <c r="I548" s="826">
        <f t="shared" si="157"/>
        <v>1.7442857142857093</v>
      </c>
      <c r="J548" s="826">
        <f t="shared" si="157"/>
        <v>-8.2857142857142918</v>
      </c>
      <c r="K548" s="826">
        <f t="shared" si="157"/>
        <v>-30.5625</v>
      </c>
      <c r="L548" s="826">
        <f t="shared" si="157"/>
        <v>18.326666666666668</v>
      </c>
      <c r="M548" s="826">
        <f t="shared" si="157"/>
        <v>-26.057416666666676</v>
      </c>
      <c r="N548" s="826">
        <f t="shared" si="157"/>
        <v>-16.603333333333332</v>
      </c>
      <c r="O548" s="826">
        <f t="shared" si="157"/>
        <v>-13.435000000000002</v>
      </c>
      <c r="P548" s="838">
        <f t="shared" si="157"/>
        <v>-12.277777777777779</v>
      </c>
      <c r="Q548" s="229"/>
    </row>
    <row r="549" spans="2:20" ht="15.75" thickBot="1">
      <c r="Q549" s="229"/>
    </row>
    <row r="550" spans="2:20">
      <c r="B550" s="674"/>
      <c r="C550" s="34" t="s">
        <v>285</v>
      </c>
      <c r="D550" s="35"/>
      <c r="E550" s="110">
        <f t="shared" ref="E550:P550" si="158">E533+E541</f>
        <v>40.134</v>
      </c>
      <c r="F550" s="180">
        <f t="shared" si="158"/>
        <v>38.996000000000002</v>
      </c>
      <c r="G550" s="180">
        <f t="shared" si="158"/>
        <v>176.947</v>
      </c>
      <c r="H550" s="180">
        <f t="shared" si="158"/>
        <v>1222.635</v>
      </c>
      <c r="I550" s="180">
        <f t="shared" si="158"/>
        <v>32.244999999999997</v>
      </c>
      <c r="J550" s="180">
        <f t="shared" si="158"/>
        <v>0.59599999999999997</v>
      </c>
      <c r="K550" s="180">
        <f t="shared" si="158"/>
        <v>0.48299999999999998</v>
      </c>
      <c r="L550" s="180">
        <f t="shared" si="158"/>
        <v>702.49999999999989</v>
      </c>
      <c r="M550" s="740">
        <f t="shared" si="158"/>
        <v>568.16100000000006</v>
      </c>
      <c r="N550" s="740">
        <f t="shared" si="158"/>
        <v>541.76800000000003</v>
      </c>
      <c r="O550" s="740">
        <f t="shared" si="158"/>
        <v>166.54499999999999</v>
      </c>
      <c r="P550" s="676">
        <f t="shared" si="158"/>
        <v>5.93</v>
      </c>
      <c r="Q550" s="229"/>
    </row>
    <row r="551" spans="2:20">
      <c r="B551" s="327"/>
      <c r="C551" s="709" t="s">
        <v>11</v>
      </c>
      <c r="D551" s="1499">
        <v>0.45</v>
      </c>
      <c r="E551" s="912">
        <f t="shared" ref="E551:P551" si="159">(E793/100)*45</f>
        <v>40.5</v>
      </c>
      <c r="F551" s="822">
        <f t="shared" si="159"/>
        <v>41.4</v>
      </c>
      <c r="G551" s="822">
        <f t="shared" si="159"/>
        <v>172.35</v>
      </c>
      <c r="H551" s="822">
        <f t="shared" si="159"/>
        <v>1224</v>
      </c>
      <c r="I551" s="822">
        <f t="shared" si="159"/>
        <v>31.499999999999996</v>
      </c>
      <c r="J551" s="822">
        <f t="shared" si="159"/>
        <v>0.62999999999999989</v>
      </c>
      <c r="K551" s="822">
        <f t="shared" si="159"/>
        <v>0.72</v>
      </c>
      <c r="L551" s="1516">
        <f t="shared" si="159"/>
        <v>405</v>
      </c>
      <c r="M551" s="2255">
        <f t="shared" si="159"/>
        <v>540</v>
      </c>
      <c r="N551" s="2255">
        <f t="shared" si="159"/>
        <v>540</v>
      </c>
      <c r="O551" s="2255">
        <f t="shared" si="159"/>
        <v>135</v>
      </c>
      <c r="P551" s="1904">
        <f t="shared" si="159"/>
        <v>8.1</v>
      </c>
      <c r="Q551" s="229"/>
    </row>
    <row r="552" spans="2:20" ht="15.75" thickBot="1">
      <c r="B552" s="175"/>
      <c r="C552" s="803" t="s">
        <v>438</v>
      </c>
      <c r="D552" s="847"/>
      <c r="E552" s="825">
        <f t="shared" ref="E552:P552" si="160">(E550*100/E793)-45</f>
        <v>-0.40666666666666629</v>
      </c>
      <c r="F552" s="826">
        <f t="shared" si="160"/>
        <v>-2.6130434782608631</v>
      </c>
      <c r="G552" s="826">
        <f t="shared" si="160"/>
        <v>1.2002610966057432</v>
      </c>
      <c r="H552" s="826">
        <f t="shared" si="160"/>
        <v>-5.0183823529408755E-2</v>
      </c>
      <c r="I552" s="826">
        <f t="shared" si="160"/>
        <v>1.0642857142857096</v>
      </c>
      <c r="J552" s="826">
        <f t="shared" si="160"/>
        <v>-2.4285714285714306</v>
      </c>
      <c r="K552" s="826">
        <f t="shared" si="160"/>
        <v>-14.812500000000004</v>
      </c>
      <c r="L552" s="826">
        <f t="shared" si="160"/>
        <v>33.055555555555543</v>
      </c>
      <c r="M552" s="826">
        <f t="shared" si="160"/>
        <v>2.3467500000000072</v>
      </c>
      <c r="N552" s="826">
        <f t="shared" si="160"/>
        <v>0.14733333333333576</v>
      </c>
      <c r="O552" s="826">
        <f t="shared" si="160"/>
        <v>10.515000000000001</v>
      </c>
      <c r="P552" s="838">
        <f t="shared" si="160"/>
        <v>-12.055555555555557</v>
      </c>
      <c r="Q552" s="229"/>
    </row>
    <row r="553" spans="2:20" ht="15.75" thickBot="1">
      <c r="K553"/>
      <c r="P553"/>
      <c r="Q553" s="229"/>
    </row>
    <row r="554" spans="2:20">
      <c r="B554" s="806" t="s">
        <v>322</v>
      </c>
      <c r="C554" s="34"/>
      <c r="D554" s="35"/>
      <c r="E554" s="762">
        <f t="shared" ref="E554:P554" si="161">E521+E533+E541</f>
        <v>62.36699999999999</v>
      </c>
      <c r="F554" s="763">
        <f t="shared" si="161"/>
        <v>61.794000000000004</v>
      </c>
      <c r="G554" s="763">
        <f t="shared" si="161"/>
        <v>274.28300000000002</v>
      </c>
      <c r="H554" s="763">
        <f t="shared" si="161"/>
        <v>1901.4350000000002</v>
      </c>
      <c r="I554" s="763">
        <f t="shared" si="161"/>
        <v>46.310999999999993</v>
      </c>
      <c r="J554" s="763">
        <f t="shared" si="161"/>
        <v>0.90599999999999992</v>
      </c>
      <c r="K554" s="763">
        <f t="shared" si="161"/>
        <v>0.67600000000000005</v>
      </c>
      <c r="L554" s="763">
        <f t="shared" si="161"/>
        <v>771.96999999999991</v>
      </c>
      <c r="M554" s="1927">
        <f t="shared" si="161"/>
        <v>757.52099999999996</v>
      </c>
      <c r="N554" s="2097">
        <f t="shared" si="161"/>
        <v>728.45799999999997</v>
      </c>
      <c r="O554" s="1927">
        <f t="shared" si="161"/>
        <v>197.88499999999999</v>
      </c>
      <c r="P554" s="844">
        <f t="shared" si="161"/>
        <v>9.8439999999999994</v>
      </c>
      <c r="Q554" s="229"/>
    </row>
    <row r="555" spans="2:20">
      <c r="B555" s="807"/>
      <c r="C555" s="808" t="s">
        <v>11</v>
      </c>
      <c r="D555" s="1499">
        <v>0.7</v>
      </c>
      <c r="E555" s="912">
        <f t="shared" ref="E555:P555" si="162">(E793/100)*70</f>
        <v>63</v>
      </c>
      <c r="F555" s="822">
        <f t="shared" si="162"/>
        <v>64.400000000000006</v>
      </c>
      <c r="G555" s="822">
        <f t="shared" si="162"/>
        <v>268.10000000000002</v>
      </c>
      <c r="H555" s="822">
        <f t="shared" si="162"/>
        <v>1904</v>
      </c>
      <c r="I555" s="822">
        <f t="shared" si="162"/>
        <v>49</v>
      </c>
      <c r="J555" s="822">
        <f t="shared" si="162"/>
        <v>0.97999999999999987</v>
      </c>
      <c r="K555" s="822">
        <f t="shared" si="162"/>
        <v>1.1200000000000001</v>
      </c>
      <c r="L555" s="1516">
        <f t="shared" si="162"/>
        <v>630</v>
      </c>
      <c r="M555" s="2255">
        <f t="shared" si="162"/>
        <v>840</v>
      </c>
      <c r="N555" s="2255">
        <f t="shared" si="162"/>
        <v>840</v>
      </c>
      <c r="O555" s="2255">
        <f t="shared" si="162"/>
        <v>210</v>
      </c>
      <c r="P555" s="1904">
        <f t="shared" si="162"/>
        <v>12.6</v>
      </c>
      <c r="Q555" s="229"/>
    </row>
    <row r="556" spans="2:20" ht="14.25" customHeight="1" thickBot="1">
      <c r="B556" s="175"/>
      <c r="C556" s="803" t="s">
        <v>438</v>
      </c>
      <c r="D556" s="847"/>
      <c r="E556" s="825">
        <f t="shared" ref="E556:P556" si="163">(E554*100/E793)-70</f>
        <v>-0.70333333333334735</v>
      </c>
      <c r="F556" s="826">
        <f t="shared" si="163"/>
        <v>-2.8326086956521692</v>
      </c>
      <c r="G556" s="826">
        <f t="shared" si="163"/>
        <v>1.6143603133159274</v>
      </c>
      <c r="H556" s="826">
        <f t="shared" si="163"/>
        <v>-9.4301470588220582E-2</v>
      </c>
      <c r="I556" s="826">
        <f t="shared" si="163"/>
        <v>-3.8414285714285796</v>
      </c>
      <c r="J556" s="826">
        <f t="shared" si="163"/>
        <v>-5.2857142857142918</v>
      </c>
      <c r="K556" s="826">
        <f t="shared" si="163"/>
        <v>-27.75</v>
      </c>
      <c r="L556" s="826">
        <f t="shared" si="163"/>
        <v>15.774444444444427</v>
      </c>
      <c r="M556" s="826">
        <f t="shared" si="163"/>
        <v>-6.8732500000000059</v>
      </c>
      <c r="N556" s="826">
        <f t="shared" si="163"/>
        <v>-9.2951666666666668</v>
      </c>
      <c r="O556" s="826">
        <f t="shared" si="163"/>
        <v>-4.0383333333333269</v>
      </c>
      <c r="P556" s="838">
        <f t="shared" si="163"/>
        <v>-15.31111111111111</v>
      </c>
      <c r="Q556" s="229"/>
    </row>
    <row r="557" spans="2:20">
      <c r="Q557" s="229"/>
    </row>
    <row r="559" spans="2:20" ht="18.75" customHeight="1">
      <c r="Q559" s="229"/>
    </row>
    <row r="560" spans="2:20">
      <c r="C560" s="711"/>
      <c r="D560" s="5" t="s">
        <v>207</v>
      </c>
      <c r="E560" s="32"/>
    </row>
    <row r="561" spans="2:30">
      <c r="C561" s="7" t="s">
        <v>766</v>
      </c>
      <c r="D561" s="8"/>
      <c r="E561" s="2"/>
      <c r="F561"/>
      <c r="I561"/>
      <c r="J561"/>
      <c r="K561" s="13"/>
      <c r="L561" s="13"/>
      <c r="M561"/>
      <c r="N561"/>
      <c r="O561"/>
      <c r="P561"/>
    </row>
    <row r="562" spans="2:30">
      <c r="C562" s="19" t="s">
        <v>328</v>
      </c>
      <c r="I562" s="164" t="s">
        <v>348</v>
      </c>
    </row>
    <row r="563" spans="2:30">
      <c r="C563" s="711" t="s">
        <v>767</v>
      </c>
      <c r="T563" s="4"/>
      <c r="U563" s="9"/>
      <c r="V563" s="44"/>
      <c r="W563" s="44"/>
      <c r="X563" s="44"/>
      <c r="Y563" s="86"/>
      <c r="Z563" s="517"/>
    </row>
    <row r="564" spans="2:30" ht="21.75" thickBot="1">
      <c r="B564" s="2" t="s">
        <v>845</v>
      </c>
      <c r="C564" s="13"/>
      <c r="D564"/>
      <c r="F564" s="23" t="s">
        <v>775</v>
      </c>
      <c r="I564" s="20" t="s">
        <v>0</v>
      </c>
      <c r="J564"/>
      <c r="K564" s="4" t="s">
        <v>436</v>
      </c>
      <c r="L564" s="13"/>
      <c r="M564" s="13"/>
      <c r="N564" s="24"/>
      <c r="P564" s="30"/>
      <c r="S564" s="44"/>
      <c r="T564" s="609"/>
      <c r="U564" s="9"/>
      <c r="V564" s="118"/>
      <c r="W564" s="279"/>
      <c r="X564" s="118"/>
      <c r="Y564" s="86"/>
      <c r="Z564" s="517"/>
    </row>
    <row r="565" spans="2:30" ht="15.75" thickBot="1">
      <c r="B565" s="895" t="s">
        <v>324</v>
      </c>
      <c r="C565" s="934" t="s">
        <v>1030</v>
      </c>
      <c r="D565" s="892" t="s">
        <v>177</v>
      </c>
      <c r="E565" s="900" t="s">
        <v>178</v>
      </c>
      <c r="F565" s="266"/>
      <c r="G565" s="266"/>
      <c r="H565" s="31"/>
      <c r="I565" s="543" t="s">
        <v>304</v>
      </c>
      <c r="J565" s="31"/>
      <c r="K565" s="718"/>
      <c r="L565" s="413"/>
      <c r="M565" s="901" t="s">
        <v>343</v>
      </c>
      <c r="N565" s="31"/>
      <c r="O565" s="31"/>
      <c r="P565" s="67"/>
      <c r="Q565" s="794" t="s">
        <v>333</v>
      </c>
      <c r="T565" s="61"/>
      <c r="U565" s="1"/>
      <c r="V565" s="118"/>
      <c r="W565" s="118"/>
      <c r="X565" s="118"/>
      <c r="Y565" s="86"/>
      <c r="Z565" s="1"/>
    </row>
    <row r="566" spans="2:30" ht="16.5" thickBot="1">
      <c r="B566" s="896" t="s">
        <v>306</v>
      </c>
      <c r="C566" s="335"/>
      <c r="D566" s="897" t="s">
        <v>184</v>
      </c>
      <c r="E566" s="590"/>
      <c r="F566" s="899"/>
      <c r="G566" s="1942" t="s">
        <v>778</v>
      </c>
      <c r="H566" s="1843" t="s">
        <v>655</v>
      </c>
      <c r="I566" s="902"/>
      <c r="J566" s="902"/>
      <c r="K566" s="902"/>
      <c r="L566" s="904"/>
      <c r="M566" s="905" t="s">
        <v>342</v>
      </c>
      <c r="N566" s="902"/>
      <c r="O566" s="902"/>
      <c r="P566" s="904"/>
      <c r="Q566" s="867" t="s">
        <v>330</v>
      </c>
      <c r="R566" s="859"/>
      <c r="T566" s="44"/>
      <c r="U566" s="44"/>
      <c r="V566" s="86"/>
      <c r="W566" s="118"/>
      <c r="X566" s="118"/>
      <c r="Y566" s="279"/>
      <c r="Z566" s="572"/>
      <c r="AA566" s="118"/>
      <c r="AB566" s="118"/>
      <c r="AC566" s="118"/>
      <c r="AD566" s="118"/>
    </row>
    <row r="567" spans="2:30">
      <c r="B567" s="896" t="s">
        <v>315</v>
      </c>
      <c r="C567" s="335" t="s">
        <v>183</v>
      </c>
      <c r="D567" s="680"/>
      <c r="E567" s="897" t="s">
        <v>185</v>
      </c>
      <c r="F567" s="893" t="s">
        <v>56</v>
      </c>
      <c r="G567" s="1942" t="s">
        <v>779</v>
      </c>
      <c r="H567" s="1845" t="s">
        <v>188</v>
      </c>
      <c r="I567" s="590"/>
      <c r="J567" s="1864"/>
      <c r="K567" s="31"/>
      <c r="L567" s="1864"/>
      <c r="M567" s="1865" t="s">
        <v>316</v>
      </c>
      <c r="N567" s="1866" t="s">
        <v>317</v>
      </c>
      <c r="O567" s="1867" t="s">
        <v>318</v>
      </c>
      <c r="P567" s="1868" t="s">
        <v>319</v>
      </c>
      <c r="Q567" s="867" t="s">
        <v>290</v>
      </c>
      <c r="S567" s="132"/>
      <c r="T567" s="4"/>
      <c r="U567" s="65"/>
      <c r="V567" s="44"/>
      <c r="W567" s="44"/>
      <c r="X567" s="44"/>
      <c r="Y567" s="572"/>
      <c r="Z567" s="517"/>
    </row>
    <row r="568" spans="2:30" ht="15.75" thickBot="1">
      <c r="B568" s="56"/>
      <c r="C568" s="712"/>
      <c r="D568" s="374"/>
      <c r="E568" s="898" t="s">
        <v>6</v>
      </c>
      <c r="F568" s="343" t="s">
        <v>7</v>
      </c>
      <c r="G568" s="1728" t="s">
        <v>8</v>
      </c>
      <c r="H568" s="1844" t="s">
        <v>429</v>
      </c>
      <c r="I568" s="1869" t="s">
        <v>307</v>
      </c>
      <c r="J568" s="1870" t="s">
        <v>308</v>
      </c>
      <c r="K568" s="1871" t="s">
        <v>309</v>
      </c>
      <c r="L568" s="1870" t="s">
        <v>310</v>
      </c>
      <c r="M568" s="1872" t="s">
        <v>311</v>
      </c>
      <c r="N568" s="1870" t="s">
        <v>312</v>
      </c>
      <c r="O568" s="1871" t="s">
        <v>313</v>
      </c>
      <c r="P568" s="1873" t="s">
        <v>314</v>
      </c>
      <c r="Q568" s="712"/>
      <c r="R568" s="94"/>
      <c r="S568" s="4"/>
      <c r="T568" s="2148"/>
      <c r="U568" s="9"/>
      <c r="V568" s="44"/>
      <c r="W568" s="44"/>
      <c r="X568" s="44"/>
      <c r="Y568" s="1891"/>
      <c r="Z568" s="517"/>
    </row>
    <row r="569" spans="2:30">
      <c r="B569" s="78"/>
      <c r="C569" s="542" t="s">
        <v>156</v>
      </c>
      <c r="D569" s="1934"/>
      <c r="E569" s="778"/>
      <c r="F569" s="779"/>
      <c r="G569" s="761"/>
      <c r="H569" s="780"/>
      <c r="I569" s="732"/>
      <c r="J569" s="732"/>
      <c r="K569" s="732"/>
      <c r="L569" s="732"/>
      <c r="M569" s="732"/>
      <c r="N569" s="732"/>
      <c r="O569" s="732"/>
      <c r="P569" s="864"/>
      <c r="Q569" s="874"/>
      <c r="S569" s="4"/>
      <c r="T569" s="4"/>
      <c r="U569" s="9"/>
      <c r="V569" s="44"/>
      <c r="W569" s="44"/>
      <c r="X569" s="44"/>
      <c r="Y569" s="1891"/>
      <c r="Z569" s="517"/>
    </row>
    <row r="570" spans="2:30">
      <c r="B570" s="885" t="str">
        <f>'12 л. МЕНЮ '!J572</f>
        <v>230/21</v>
      </c>
      <c r="C570" s="178" t="str">
        <f>'12 л. МЕНЮ '!C572</f>
        <v>Каша манная молочная жидкая</v>
      </c>
      <c r="D570" s="177">
        <f>'12 л. МЕНЮ '!D572</f>
        <v>230</v>
      </c>
      <c r="E570" s="163">
        <f>'12 л. МЕНЮ '!E572</f>
        <v>8.5969999999999995</v>
      </c>
      <c r="F570" s="247">
        <f>'12 л. МЕНЮ '!F572</f>
        <v>8.9440000000000008</v>
      </c>
      <c r="G570" s="257">
        <f>'12 л. МЕНЮ '!G572</f>
        <v>30.81</v>
      </c>
      <c r="H570" s="733">
        <f>'12 л. МЕНЮ '!H572</f>
        <v>231.124</v>
      </c>
      <c r="I570" s="247">
        <v>0.86</v>
      </c>
      <c r="J570" s="247">
        <v>0.08</v>
      </c>
      <c r="K570" s="247">
        <v>0.08</v>
      </c>
      <c r="L570" s="546">
        <v>37.06</v>
      </c>
      <c r="M570" s="179">
        <v>183.79</v>
      </c>
      <c r="N570" s="797">
        <v>15.65</v>
      </c>
      <c r="O570" s="179">
        <v>2.57</v>
      </c>
      <c r="P570" s="179">
        <v>0.45</v>
      </c>
      <c r="Q570" s="2211">
        <f>'12 л. МЕНЮ '!I572</f>
        <v>0</v>
      </c>
      <c r="R570" s="544"/>
      <c r="S570" s="4"/>
      <c r="T570" s="155"/>
      <c r="U570" s="619"/>
      <c r="V570" s="498"/>
      <c r="W570" s="575"/>
      <c r="X570" s="576"/>
      <c r="Y570" s="931"/>
      <c r="Z570" s="158"/>
      <c r="AA570" s="22"/>
    </row>
    <row r="571" spans="2:30">
      <c r="B571" s="885" t="str">
        <f>'12 л. МЕНЮ '!J573</f>
        <v>14 / 17</v>
      </c>
      <c r="C571" s="178" t="str">
        <f>'12 л. МЕНЮ '!C573</f>
        <v xml:space="preserve">Масло   (порциями) </v>
      </c>
      <c r="D571" s="177">
        <f>'12 л. МЕНЮ '!D573</f>
        <v>10</v>
      </c>
      <c r="E571" s="163">
        <f>'12 л. МЕНЮ '!E573</f>
        <v>0.08</v>
      </c>
      <c r="F571" s="247">
        <f>'12 л. МЕНЮ '!F573</f>
        <v>7.25</v>
      </c>
      <c r="G571" s="257">
        <f>'12 л. МЕНЮ '!G573</f>
        <v>0.13</v>
      </c>
      <c r="H571" s="733">
        <f>'12 л. МЕНЮ '!H573</f>
        <v>66.09</v>
      </c>
      <c r="I571" s="1856">
        <v>0</v>
      </c>
      <c r="J571" s="1854">
        <v>1E-4</v>
      </c>
      <c r="K571" s="1854">
        <v>1E-4</v>
      </c>
      <c r="L571" s="733">
        <v>4</v>
      </c>
      <c r="M571" s="252">
        <v>0.24</v>
      </c>
      <c r="N571" s="179">
        <v>0.3</v>
      </c>
      <c r="O571" s="179">
        <v>0</v>
      </c>
      <c r="P571" s="179">
        <v>2E-3</v>
      </c>
      <c r="Q571" s="2211">
        <f>'12 л. МЕНЮ '!I573</f>
        <v>0</v>
      </c>
      <c r="R571" s="544"/>
      <c r="S571" s="4"/>
      <c r="T571" s="285"/>
      <c r="U571" s="1849"/>
      <c r="V571" s="684"/>
      <c r="W571" s="684"/>
      <c r="X571" s="684"/>
      <c r="Y571" s="684"/>
      <c r="Z571" s="681"/>
      <c r="AA571" s="1"/>
    </row>
    <row r="572" spans="2:30">
      <c r="B572" s="885" t="str">
        <f>'12 л. МЕНЮ '!J574</f>
        <v>462 /21</v>
      </c>
      <c r="C572" s="178" t="str">
        <f>'12 л. МЕНЮ '!C574</f>
        <v xml:space="preserve">Какао с молоком  </v>
      </c>
      <c r="D572" s="177">
        <f>'12 л. МЕНЮ '!D574</f>
        <v>200</v>
      </c>
      <c r="E572" s="163">
        <f>'12 л. МЕНЮ '!E574</f>
        <v>6.1989999999999998</v>
      </c>
      <c r="F572" s="247">
        <f>'12 л. МЕНЮ '!F574</f>
        <v>4.9800000000000004</v>
      </c>
      <c r="G572" s="257">
        <f>'12 л. МЕНЮ '!G574</f>
        <v>15.539</v>
      </c>
      <c r="H572" s="733">
        <f>'12 л. МЕНЮ '!H574</f>
        <v>130.88399999999999</v>
      </c>
      <c r="I572" s="256">
        <v>1.046</v>
      </c>
      <c r="J572" s="256">
        <v>6.2E-2</v>
      </c>
      <c r="K572" s="591">
        <v>0.25</v>
      </c>
      <c r="L572" s="746">
        <v>26.527999999999999</v>
      </c>
      <c r="M572" s="179">
        <v>215.01300000000001</v>
      </c>
      <c r="N572" s="1943">
        <v>177.64</v>
      </c>
      <c r="O572" s="179">
        <v>37.935000000000002</v>
      </c>
      <c r="P572" s="179">
        <v>0.9</v>
      </c>
      <c r="Q572" s="2211">
        <f>'12 л. МЕНЮ '!I574</f>
        <v>0</v>
      </c>
      <c r="R572" s="32"/>
      <c r="S572" s="156"/>
      <c r="U572" s="44"/>
      <c r="V572" s="167"/>
      <c r="W572" s="167"/>
      <c r="X572" s="167"/>
      <c r="Y572" s="167"/>
      <c r="Z572" s="1"/>
      <c r="AA572" s="1"/>
    </row>
    <row r="573" spans="2:30">
      <c r="B573" s="2215" t="str">
        <f>'12 л. МЕНЮ '!J575</f>
        <v>Пром.пр.</v>
      </c>
      <c r="C573" s="178" t="str">
        <f>'12 л. МЕНЮ '!C575</f>
        <v>Хлеб пшеничный</v>
      </c>
      <c r="D573" s="177">
        <f>'12 л. МЕНЮ '!D575</f>
        <v>50</v>
      </c>
      <c r="E573" s="163">
        <f>'12 л. МЕНЮ '!E575</f>
        <v>1.93</v>
      </c>
      <c r="F573" s="247">
        <f>'12 л. МЕНЮ '!F575</f>
        <v>0.69</v>
      </c>
      <c r="G573" s="257">
        <f>'12 л. МЕНЮ '!G575</f>
        <v>27.1</v>
      </c>
      <c r="H573" s="733">
        <f>'12 л. МЕНЮ '!H575</f>
        <v>122.29</v>
      </c>
      <c r="I573" s="179">
        <v>0</v>
      </c>
      <c r="J573" s="854">
        <v>0.06</v>
      </c>
      <c r="K573" s="605">
        <v>0.02</v>
      </c>
      <c r="L573" s="733">
        <v>0</v>
      </c>
      <c r="M573" s="252">
        <v>10</v>
      </c>
      <c r="N573" s="179">
        <v>32.5</v>
      </c>
      <c r="O573" s="179">
        <v>7</v>
      </c>
      <c r="P573" s="179">
        <v>5.5E-2</v>
      </c>
      <c r="Q573" s="2211">
        <f>'12 л. МЕНЮ '!I575</f>
        <v>0</v>
      </c>
      <c r="S573" s="4"/>
      <c r="T573" s="132"/>
      <c r="V573" s="1"/>
      <c r="W573" s="1"/>
      <c r="X573" s="1"/>
      <c r="Y573" s="1"/>
      <c r="Z573" s="1"/>
      <c r="AA573" s="1"/>
    </row>
    <row r="574" spans="2:30">
      <c r="B574" s="2215" t="str">
        <f>'12 л. МЕНЮ '!J576</f>
        <v>Пром.пр.</v>
      </c>
      <c r="C574" s="178" t="str">
        <f>'12 л. МЕНЮ '!C576</f>
        <v>Хлеб ржаной</v>
      </c>
      <c r="D574" s="177">
        <f>'12 л. МЕНЮ '!D576</f>
        <v>30</v>
      </c>
      <c r="E574" s="163">
        <f>'12 л. МЕНЮ '!E576</f>
        <v>1.155</v>
      </c>
      <c r="F574" s="247">
        <f>'12 л. МЕНЮ '!F576</f>
        <v>0.41299999999999998</v>
      </c>
      <c r="G574" s="257">
        <f>'12 л. МЕНЮ '!G576</f>
        <v>16.260000000000002</v>
      </c>
      <c r="H574" s="733">
        <f>'12 л. МЕНЮ '!H576</f>
        <v>73.376999999999995</v>
      </c>
      <c r="I574" s="255">
        <v>0</v>
      </c>
      <c r="J574" s="255">
        <v>0.08</v>
      </c>
      <c r="K574" s="255">
        <v>0.08</v>
      </c>
      <c r="L574" s="816">
        <v>0</v>
      </c>
      <c r="M574" s="2137">
        <v>9.9</v>
      </c>
      <c r="N574" s="839">
        <v>70</v>
      </c>
      <c r="O574" s="255">
        <v>2</v>
      </c>
      <c r="P574" s="1858">
        <v>0.01</v>
      </c>
      <c r="Q574" s="2211">
        <f>'12 л. МЕНЮ '!I576</f>
        <v>0</v>
      </c>
      <c r="R574" s="44"/>
      <c r="S574" s="4"/>
      <c r="T574" s="4"/>
      <c r="U574" s="9"/>
      <c r="V574" s="44"/>
      <c r="W574" s="44"/>
      <c r="X574" s="44"/>
      <c r="Y574" s="86"/>
      <c r="Z574" s="517"/>
    </row>
    <row r="575" spans="2:30" ht="15.75" thickBot="1">
      <c r="B575" s="1925" t="str">
        <f>'12 л. МЕНЮ '!J577</f>
        <v>82 / 21</v>
      </c>
      <c r="C575" s="143" t="str">
        <f>'12 л. МЕНЮ '!C577</f>
        <v>Фрукты  свежие (апельсин)</v>
      </c>
      <c r="D575" s="275">
        <f>'12 л. МЕНЮ '!D577</f>
        <v>100</v>
      </c>
      <c r="E575" s="163">
        <f>'12 л. МЕНЮ '!E577</f>
        <v>0.78100000000000003</v>
      </c>
      <c r="F575" s="247">
        <f>'12 л. МЕНЮ '!F577</f>
        <v>0.15</v>
      </c>
      <c r="G575" s="257">
        <f>'12 л. МЕНЮ '!G577</f>
        <v>12.21</v>
      </c>
      <c r="H575" s="733">
        <f>'12 л. МЕНЮ '!H577</f>
        <v>53.281999999999996</v>
      </c>
      <c r="I575" s="727">
        <v>13.34</v>
      </c>
      <c r="J575" s="247">
        <v>0.04</v>
      </c>
      <c r="K575" s="247">
        <v>0.03</v>
      </c>
      <c r="L575" s="733">
        <v>0</v>
      </c>
      <c r="M575" s="179">
        <v>34</v>
      </c>
      <c r="N575" s="179">
        <v>17</v>
      </c>
      <c r="O575" s="247">
        <v>1.3</v>
      </c>
      <c r="P575" s="179">
        <v>0.3</v>
      </c>
      <c r="Q575" s="2211">
        <f>'12 л. МЕНЮ '!I577</f>
        <v>0</v>
      </c>
      <c r="R575" s="44"/>
      <c r="T575" s="13"/>
      <c r="U575" s="9"/>
      <c r="V575" s="44"/>
      <c r="W575" s="44"/>
      <c r="X575" s="44"/>
      <c r="Y575" s="572"/>
      <c r="Z575" s="517"/>
    </row>
    <row r="576" spans="2:30">
      <c r="B576" s="370" t="s">
        <v>205</v>
      </c>
      <c r="D576" s="2232">
        <f>'12 л. МЕНЮ '!D578</f>
        <v>620</v>
      </c>
      <c r="E576" s="371">
        <f t="shared" ref="E576:P576" si="164">SUM(E570:E575)</f>
        <v>18.742000000000001</v>
      </c>
      <c r="F576" s="372">
        <f t="shared" si="164"/>
        <v>22.427000000000003</v>
      </c>
      <c r="G576" s="373">
        <f t="shared" si="164"/>
        <v>102.04900000000001</v>
      </c>
      <c r="H576" s="1787">
        <f t="shared" si="164"/>
        <v>677.04699999999991</v>
      </c>
      <c r="I576" s="180">
        <f>SUM(I570:I575)</f>
        <v>15.246</v>
      </c>
      <c r="J576" s="735">
        <f t="shared" si="164"/>
        <v>0.3221</v>
      </c>
      <c r="K576" s="735">
        <f t="shared" si="164"/>
        <v>0.46010000000000006</v>
      </c>
      <c r="L576" s="372">
        <f>SUM(L570:L575)</f>
        <v>67.587999999999994</v>
      </c>
      <c r="M576" s="823">
        <f t="shared" si="164"/>
        <v>452.94299999999998</v>
      </c>
      <c r="N576" s="823">
        <f t="shared" si="164"/>
        <v>313.08999999999997</v>
      </c>
      <c r="O576" s="823">
        <f t="shared" si="164"/>
        <v>50.805</v>
      </c>
      <c r="P576" s="819">
        <f t="shared" si="164"/>
        <v>1.7170000000000001</v>
      </c>
      <c r="Q576" s="880"/>
      <c r="R576" s="30"/>
      <c r="S576" s="285"/>
      <c r="T576" s="4"/>
      <c r="U576" s="9"/>
      <c r="V576" s="118"/>
      <c r="W576" s="118"/>
      <c r="X576" s="118"/>
      <c r="Y576" s="1839"/>
      <c r="Z576" s="592"/>
    </row>
    <row r="577" spans="2:27">
      <c r="B577" s="327"/>
      <c r="C577" s="709" t="s">
        <v>11</v>
      </c>
      <c r="D577" s="1499">
        <v>0.25</v>
      </c>
      <c r="E577" s="912">
        <f t="shared" ref="E577:P577" si="165">(E793/100)*25</f>
        <v>22.5</v>
      </c>
      <c r="F577" s="822">
        <f t="shared" si="165"/>
        <v>23</v>
      </c>
      <c r="G577" s="822">
        <f t="shared" si="165"/>
        <v>95.75</v>
      </c>
      <c r="H577" s="822">
        <f t="shared" si="165"/>
        <v>680</v>
      </c>
      <c r="I577" s="822">
        <f t="shared" si="165"/>
        <v>17.5</v>
      </c>
      <c r="J577" s="822">
        <f t="shared" si="165"/>
        <v>0.35</v>
      </c>
      <c r="K577" s="822">
        <f t="shared" si="165"/>
        <v>0.4</v>
      </c>
      <c r="L577" s="1516">
        <f t="shared" si="165"/>
        <v>225</v>
      </c>
      <c r="M577" s="2255">
        <f t="shared" si="165"/>
        <v>300</v>
      </c>
      <c r="N577" s="2255">
        <f t="shared" si="165"/>
        <v>300</v>
      </c>
      <c r="O577" s="1516">
        <f t="shared" si="165"/>
        <v>75</v>
      </c>
      <c r="P577" s="1904">
        <f t="shared" si="165"/>
        <v>4.5</v>
      </c>
      <c r="Q577" s="880"/>
      <c r="R577" s="62"/>
      <c r="S577" s="132"/>
      <c r="T577" s="450"/>
      <c r="U577" s="65"/>
      <c r="V577" s="117"/>
      <c r="W577" s="117"/>
      <c r="X577" s="117"/>
      <c r="Y577" s="572"/>
      <c r="Z577" s="592"/>
    </row>
    <row r="578" spans="2:27" ht="15.75" thickBot="1">
      <c r="B578" s="175"/>
      <c r="C578" s="803" t="s">
        <v>438</v>
      </c>
      <c r="D578" s="847"/>
      <c r="E578" s="825">
        <f t="shared" ref="E578:P578" si="166">(E576*100/E793)-25</f>
        <v>-4.1755555555555546</v>
      </c>
      <c r="F578" s="826">
        <f t="shared" si="166"/>
        <v>-0.62282608695651831</v>
      </c>
      <c r="G578" s="826">
        <f t="shared" si="166"/>
        <v>1.6446475195822501</v>
      </c>
      <c r="H578" s="826">
        <f t="shared" si="166"/>
        <v>-0.10856617647058897</v>
      </c>
      <c r="I578" s="826">
        <f t="shared" si="166"/>
        <v>-3.2199999999999989</v>
      </c>
      <c r="J578" s="826">
        <f t="shared" si="166"/>
        <v>-1.9928571428571402</v>
      </c>
      <c r="K578" s="826">
        <f t="shared" si="166"/>
        <v>3.7562500000000014</v>
      </c>
      <c r="L578" s="826">
        <f t="shared" si="166"/>
        <v>-17.490222222222222</v>
      </c>
      <c r="M578" s="826">
        <f t="shared" si="166"/>
        <v>12.745249999999999</v>
      </c>
      <c r="N578" s="826">
        <f t="shared" si="166"/>
        <v>1.0908333333333289</v>
      </c>
      <c r="O578" s="826">
        <f t="shared" si="166"/>
        <v>-8.0650000000000013</v>
      </c>
      <c r="P578" s="838">
        <f t="shared" si="166"/>
        <v>-15.46111111111111</v>
      </c>
      <c r="Q578" s="72"/>
      <c r="R578" s="44"/>
      <c r="S578" s="91"/>
      <c r="T578" s="4"/>
      <c r="U578" s="9"/>
      <c r="V578" s="44"/>
      <c r="W578" s="44"/>
      <c r="X578" s="167"/>
      <c r="Y578" s="572"/>
      <c r="Z578" s="517"/>
    </row>
    <row r="579" spans="2:27">
      <c r="B579" s="78"/>
      <c r="C579" s="1876" t="s">
        <v>123</v>
      </c>
      <c r="D579" s="53"/>
      <c r="E579" s="118"/>
      <c r="F579" s="1482"/>
      <c r="G579" s="758"/>
      <c r="H579" s="758"/>
      <c r="I579" s="758"/>
      <c r="J579" s="758"/>
      <c r="K579" s="758"/>
      <c r="L579" s="758"/>
      <c r="M579" s="758"/>
      <c r="N579" s="758"/>
      <c r="O579" s="758"/>
      <c r="P579" s="871"/>
      <c r="Q579" s="874"/>
      <c r="R579" s="62"/>
      <c r="S579" s="4"/>
      <c r="T579" s="4"/>
      <c r="U579" s="9"/>
      <c r="V579" s="44"/>
      <c r="W579" s="44"/>
      <c r="X579" s="44"/>
      <c r="Y579" s="1839"/>
      <c r="Z579" s="517"/>
    </row>
    <row r="580" spans="2:27">
      <c r="B580" s="1885" t="str">
        <f>'12 л. МЕНЮ '!J582</f>
        <v>70/ 17</v>
      </c>
      <c r="C580" s="178" t="str">
        <f>'12 л. МЕНЮ '!C582</f>
        <v>Овощи натуральные солёные (помидор)</v>
      </c>
      <c r="D580" s="177">
        <f>'12 л. МЕНЮ '!D582</f>
        <v>60</v>
      </c>
      <c r="E580" s="248">
        <f>'12 л. МЕНЮ '!E582</f>
        <v>0.67</v>
      </c>
      <c r="F580" s="247">
        <f>'12 л. МЕНЮ '!F582</f>
        <v>0.06</v>
      </c>
      <c r="G580" s="247">
        <f>'12 л. МЕНЮ '!G582</f>
        <v>2.1</v>
      </c>
      <c r="H580" s="743">
        <f>'12 л. МЕНЮ '!H582</f>
        <v>11.63</v>
      </c>
      <c r="I580" s="179">
        <v>6.3</v>
      </c>
      <c r="J580" s="179">
        <v>0.01</v>
      </c>
      <c r="K580" s="179">
        <v>0.02</v>
      </c>
      <c r="L580" s="179">
        <v>0</v>
      </c>
      <c r="M580" s="179">
        <v>6</v>
      </c>
      <c r="N580" s="179">
        <v>21</v>
      </c>
      <c r="O580" s="179">
        <v>9</v>
      </c>
      <c r="P580" s="862">
        <v>0.5</v>
      </c>
      <c r="Q580" s="2211">
        <f>'12 л. МЕНЮ '!I582</f>
        <v>0</v>
      </c>
      <c r="R580" s="32"/>
      <c r="S580" s="4"/>
      <c r="T580" s="853"/>
      <c r="U580" s="9"/>
      <c r="V580" s="44"/>
      <c r="W580" s="44"/>
      <c r="X580" s="44"/>
      <c r="Y580" s="1891"/>
      <c r="Z580" s="517"/>
    </row>
    <row r="581" spans="2:27" ht="13.5" customHeight="1">
      <c r="B581" s="1885" t="str">
        <f>'12 л. МЕНЮ '!J583</f>
        <v>54-25с/22</v>
      </c>
      <c r="C581" s="178" t="str">
        <f>'12 л. МЕНЮ '!C583</f>
        <v>Суп гороховый</v>
      </c>
      <c r="D581" s="177">
        <f>'12 л. МЕНЮ '!D583</f>
        <v>250</v>
      </c>
      <c r="E581" s="248">
        <f>'12 л. МЕНЮ '!E583</f>
        <v>5.0999999999999996</v>
      </c>
      <c r="F581" s="247">
        <f>'12 л. МЕНЮ '!F583</f>
        <v>2.78</v>
      </c>
      <c r="G581" s="247">
        <f>'12 л. МЕНЮ '!G583</f>
        <v>18.2</v>
      </c>
      <c r="H581" s="743">
        <f>'12 л. МЕНЮ '!H583</f>
        <v>118.23</v>
      </c>
      <c r="I581" s="247">
        <v>5.01</v>
      </c>
      <c r="J581" s="247">
        <v>0.18</v>
      </c>
      <c r="K581" s="247">
        <v>0.06</v>
      </c>
      <c r="L581" s="771">
        <v>151.26</v>
      </c>
      <c r="M581" s="179">
        <v>33.35</v>
      </c>
      <c r="N581" s="179">
        <v>95.45</v>
      </c>
      <c r="O581" s="179">
        <v>37.33</v>
      </c>
      <c r="P581" s="862">
        <v>2</v>
      </c>
      <c r="Q581" s="2211">
        <f>'12 л. МЕНЮ '!I583</f>
        <v>0</v>
      </c>
      <c r="R581" s="62"/>
      <c r="S581" s="91"/>
      <c r="T581" s="4"/>
      <c r="U581" s="9"/>
      <c r="V581" s="44"/>
      <c r="W581" s="117"/>
      <c r="X581" s="44"/>
      <c r="Y581" s="86"/>
      <c r="Z581" s="3"/>
    </row>
    <row r="582" spans="2:27" ht="14.25" customHeight="1">
      <c r="B582" s="2212" t="str">
        <f>'12 л. МЕНЮ '!J584</f>
        <v>288/21</v>
      </c>
      <c r="C582" s="193" t="str">
        <f>'12 л. МЕНЮ '!C584</f>
        <v>Тефтели. Белип</v>
      </c>
      <c r="D582" s="129">
        <f>'12 л. МЕНЮ '!D584</f>
        <v>120</v>
      </c>
      <c r="E582" s="1547">
        <f>'12 л. МЕНЮ '!E584</f>
        <v>17.36</v>
      </c>
      <c r="F582" s="256">
        <f>'12 л. МЕНЮ '!F584</f>
        <v>6.56</v>
      </c>
      <c r="G582" s="256">
        <f>'12 л. МЕНЮ '!G584</f>
        <v>11.44</v>
      </c>
      <c r="H582" s="746">
        <f>'12 л. МЕНЮ '!H584</f>
        <v>174.4</v>
      </c>
      <c r="I582" s="245">
        <v>0.8</v>
      </c>
      <c r="J582" s="245">
        <v>0.09</v>
      </c>
      <c r="K582" s="245">
        <v>0.09</v>
      </c>
      <c r="L582" s="2163">
        <v>60</v>
      </c>
      <c r="M582" s="245">
        <v>139.19999999999999</v>
      </c>
      <c r="N582" s="245">
        <v>21.245999999999999</v>
      </c>
      <c r="O582" s="245">
        <v>36</v>
      </c>
      <c r="P582" s="863">
        <v>0.94</v>
      </c>
      <c r="Q582" s="407">
        <f>'12 л. МЕНЮ '!I584</f>
        <v>0</v>
      </c>
      <c r="R582" s="32"/>
      <c r="T582" s="282"/>
      <c r="U582" s="119"/>
      <c r="V582" s="498"/>
      <c r="W582" s="575"/>
      <c r="X582" s="576"/>
      <c r="Y582" s="931"/>
      <c r="Z582" s="158"/>
      <c r="AA582" s="22"/>
    </row>
    <row r="583" spans="2:27" ht="12.75" customHeight="1">
      <c r="B583" s="2212" t="str">
        <f>'12 л. МЕНЮ '!J585</f>
        <v>321 /17</v>
      </c>
      <c r="C583" s="193" t="str">
        <f>'12 л. МЕНЮ '!C585</f>
        <v>Капуста тушёная  / и</v>
      </c>
      <c r="D583" s="129" t="str">
        <f>'12 л. МЕНЮ '!D585</f>
        <v>110 / 70</v>
      </c>
      <c r="E583" s="1547">
        <f>'12 л. МЕНЮ '!E585</f>
        <v>2.1269999999999998</v>
      </c>
      <c r="F583" s="294">
        <f>'12 л. МЕНЮ '!F585</f>
        <v>19.056000000000001</v>
      </c>
      <c r="G583" s="256">
        <f>'12 л. МЕНЮ '!G585</f>
        <v>5.4</v>
      </c>
      <c r="H583" s="2223">
        <f>'12 л. МЕНЮ '!H585</f>
        <v>201.61199999999999</v>
      </c>
      <c r="I583" s="294">
        <v>10.1</v>
      </c>
      <c r="J583" s="256">
        <v>0.03</v>
      </c>
      <c r="K583" s="294">
        <v>4.1000000000000002E-2</v>
      </c>
      <c r="L583" s="755">
        <v>0</v>
      </c>
      <c r="M583" s="244">
        <v>61</v>
      </c>
      <c r="N583" s="245">
        <v>44.2</v>
      </c>
      <c r="O583" s="244">
        <v>22.7</v>
      </c>
      <c r="P583" s="863">
        <v>0.9</v>
      </c>
      <c r="Q583" s="407">
        <f>'12 л. МЕНЮ '!I585</f>
        <v>0</v>
      </c>
      <c r="R583" s="62"/>
      <c r="S583" s="4"/>
      <c r="T583" s="285"/>
      <c r="U583" s="1849"/>
      <c r="V583" s="684"/>
      <c r="W583" s="684"/>
      <c r="X583" s="684"/>
      <c r="Y583" s="684"/>
      <c r="Z583" s="681"/>
      <c r="AA583" s="1"/>
    </row>
    <row r="584" spans="2:27" ht="12.75" customHeight="1">
      <c r="B584" s="131"/>
      <c r="C584" s="130" t="str">
        <f>'12 л. МЕНЮ '!C586</f>
        <v>Каша вязкая (пшеничная)</v>
      </c>
      <c r="D584" s="904"/>
      <c r="E584" s="2221">
        <f>'12 л. МЕНЮ '!E586</f>
        <v>1.87</v>
      </c>
      <c r="F584" s="829">
        <f>'12 л. МЕНЮ '!F586</f>
        <v>1.98</v>
      </c>
      <c r="G584" s="777">
        <f>'12 л. МЕНЮ '!G586</f>
        <v>11.46</v>
      </c>
      <c r="H584" s="2224">
        <f>'12 л. МЕНЮ '!H586</f>
        <v>71.12</v>
      </c>
      <c r="I584" s="829">
        <v>0</v>
      </c>
      <c r="J584" s="777">
        <v>0.04</v>
      </c>
      <c r="K584" s="829">
        <v>0.02</v>
      </c>
      <c r="L584" s="775">
        <v>0</v>
      </c>
      <c r="M584" s="774">
        <v>7.3</v>
      </c>
      <c r="N584" s="758">
        <v>4.7110000000000003</v>
      </c>
      <c r="O584" s="774">
        <v>10.08</v>
      </c>
      <c r="P584" s="871">
        <v>0.79</v>
      </c>
      <c r="Q584" s="700"/>
      <c r="R584" s="32"/>
    </row>
    <row r="585" spans="2:27">
      <c r="B585" s="2625" t="str">
        <f>'12 л. МЕНЮ '!J587</f>
        <v>ТТК/485/21</v>
      </c>
      <c r="C585" s="2623" t="str">
        <f>'12 л. МЕНЮ '!C587</f>
        <v xml:space="preserve">Кисель из сока плодового или ягодного </v>
      </c>
      <c r="D585" s="277">
        <f>'12 л. МЕНЮ '!D587</f>
        <v>200</v>
      </c>
      <c r="E585" s="2221">
        <f>'12 л. МЕНЮ '!E587</f>
        <v>0.72699999999999998</v>
      </c>
      <c r="F585" s="777">
        <f>'12 л. МЕНЮ '!F587</f>
        <v>0.114</v>
      </c>
      <c r="G585" s="777">
        <f>'12 л. МЕНЮ '!G587</f>
        <v>32.674999999999997</v>
      </c>
      <c r="H585" s="857">
        <f>'12 л. МЕНЮ '!H587</f>
        <v>134.63399999999999</v>
      </c>
      <c r="I585" s="2154">
        <v>2.117</v>
      </c>
      <c r="J585" s="777">
        <v>0.01</v>
      </c>
      <c r="K585" s="777">
        <v>0.01</v>
      </c>
      <c r="L585" s="2222">
        <v>7.4999999999999997E-2</v>
      </c>
      <c r="M585" s="758">
        <v>13.843</v>
      </c>
      <c r="N585" s="758">
        <v>15.689</v>
      </c>
      <c r="O585" s="2154">
        <v>4.9119999999999999</v>
      </c>
      <c r="P585" s="871">
        <v>1.65</v>
      </c>
      <c r="Q585" s="2220">
        <f>'12 л. МЕНЮ '!I587</f>
        <v>0</v>
      </c>
      <c r="S585" s="4"/>
      <c r="T585" s="132"/>
      <c r="V585" s="1"/>
      <c r="W585" s="1"/>
      <c r="X585" s="1"/>
      <c r="Y585" s="1"/>
      <c r="Z585" s="1"/>
      <c r="AA585" s="1"/>
    </row>
    <row r="586" spans="2:27">
      <c r="B586" s="1885" t="str">
        <f>'12 л. МЕНЮ '!J588</f>
        <v>Пром.пр.</v>
      </c>
      <c r="C586" s="178" t="str">
        <f>'12 л. МЕНЮ '!C588</f>
        <v>Хлеб пшеничный</v>
      </c>
      <c r="D586" s="177">
        <f>'12 л. МЕНЮ '!D588</f>
        <v>70</v>
      </c>
      <c r="E586" s="248">
        <f>'12 л. МЕНЮ '!E588</f>
        <v>2.5030000000000001</v>
      </c>
      <c r="F586" s="247">
        <f>'12 л. МЕНЮ '!F588</f>
        <v>0.89500000000000002</v>
      </c>
      <c r="G586" s="247">
        <f>'12 л. МЕНЮ '!G588</f>
        <v>35.229999999999997</v>
      </c>
      <c r="H586" s="743">
        <f>'12 л. МЕНЮ '!H588</f>
        <v>158.97900000000001</v>
      </c>
      <c r="I586" s="179">
        <v>0</v>
      </c>
      <c r="J586" s="854">
        <v>8.4000000000000005E-2</v>
      </c>
      <c r="K586" s="605">
        <v>2.8000000000000001E-2</v>
      </c>
      <c r="L586" s="733">
        <v>0</v>
      </c>
      <c r="M586" s="252">
        <v>14</v>
      </c>
      <c r="N586" s="179">
        <v>45.5</v>
      </c>
      <c r="O586" s="179">
        <v>9.8000000000000007</v>
      </c>
      <c r="P586" s="862">
        <v>7.0000000000000007E-2</v>
      </c>
      <c r="Q586" s="2211">
        <f>'12 л. МЕНЮ '!I588</f>
        <v>0</v>
      </c>
      <c r="R586" s="44"/>
      <c r="S586" s="4"/>
    </row>
    <row r="587" spans="2:27" ht="15.75" thickBot="1">
      <c r="B587" s="2213" t="str">
        <f>'12 л. МЕНЮ '!J589</f>
        <v>Пром.пр.</v>
      </c>
      <c r="C587" s="143" t="str">
        <f>'12 л. МЕНЮ '!C589</f>
        <v>Хлеб ржаной</v>
      </c>
      <c r="D587" s="275">
        <f>'12 л. МЕНЮ '!D589</f>
        <v>40</v>
      </c>
      <c r="E587" s="248">
        <f>'12 л. МЕНЮ '!E589</f>
        <v>2.2599999999999998</v>
      </c>
      <c r="F587" s="247">
        <f>'12 л. МЕНЮ '!F589</f>
        <v>0.6</v>
      </c>
      <c r="G587" s="247">
        <f>'12 л. МЕНЮ '!G589</f>
        <v>16.739999999999998</v>
      </c>
      <c r="H587" s="743">
        <f>'12 л. МЕНЮ '!H589</f>
        <v>81.426000000000002</v>
      </c>
      <c r="I587" s="179">
        <v>0</v>
      </c>
      <c r="J587" s="179">
        <v>0.107</v>
      </c>
      <c r="K587" s="179">
        <v>0.107</v>
      </c>
      <c r="L587" s="558">
        <v>0</v>
      </c>
      <c r="M587" s="252">
        <v>13.2</v>
      </c>
      <c r="N587" s="179">
        <v>93.6</v>
      </c>
      <c r="O587" s="179">
        <v>2.64</v>
      </c>
      <c r="P587" s="862">
        <v>1.7999999999999999E-2</v>
      </c>
      <c r="Q587" s="2239">
        <f>'12 л. МЕНЮ '!I589</f>
        <v>0</v>
      </c>
      <c r="R587" s="44"/>
      <c r="S587" s="282"/>
      <c r="T587" s="4"/>
      <c r="U587" s="889"/>
      <c r="V587" s="44"/>
      <c r="W587" s="44"/>
      <c r="X587" s="44"/>
      <c r="Y587" s="1891"/>
      <c r="Z587" s="3"/>
    </row>
    <row r="588" spans="2:27" ht="13.5" customHeight="1">
      <c r="B588" s="370" t="s">
        <v>193</v>
      </c>
      <c r="C588" s="282"/>
      <c r="D588" s="2232">
        <f>'12 л. МЕНЮ '!D590</f>
        <v>920</v>
      </c>
      <c r="E588" s="381">
        <f t="shared" ref="E588:P588" si="167">SUM(E580:E587)</f>
        <v>32.616999999999997</v>
      </c>
      <c r="F588" s="735">
        <f t="shared" si="167"/>
        <v>32.045000000000002</v>
      </c>
      <c r="G588" s="382">
        <f t="shared" si="167"/>
        <v>133.245</v>
      </c>
      <c r="H588" s="1787">
        <f t="shared" si="167"/>
        <v>952.03100000000006</v>
      </c>
      <c r="I588" s="735">
        <f t="shared" si="167"/>
        <v>24.327000000000002</v>
      </c>
      <c r="J588" s="735">
        <f t="shared" si="167"/>
        <v>0.55100000000000005</v>
      </c>
      <c r="K588" s="735">
        <f t="shared" si="167"/>
        <v>0.376</v>
      </c>
      <c r="L588" s="735">
        <f t="shared" si="167"/>
        <v>211.33499999999998</v>
      </c>
      <c r="M588" s="823">
        <f t="shared" si="167"/>
        <v>287.89299999999997</v>
      </c>
      <c r="N588" s="823">
        <f t="shared" si="167"/>
        <v>341.39600000000002</v>
      </c>
      <c r="O588" s="823">
        <f t="shared" si="167"/>
        <v>132.46199999999999</v>
      </c>
      <c r="P588" s="824">
        <f t="shared" si="167"/>
        <v>6.8679999999999994</v>
      </c>
      <c r="Q588" s="880"/>
      <c r="S588" s="285"/>
      <c r="T588" s="4"/>
      <c r="U588" s="9"/>
      <c r="V588" s="44"/>
      <c r="W588" s="44"/>
      <c r="X588" s="44"/>
      <c r="Y588" s="1891"/>
      <c r="Z588" s="517"/>
    </row>
    <row r="589" spans="2:27">
      <c r="B589" s="807"/>
      <c r="C589" s="808" t="s">
        <v>11</v>
      </c>
      <c r="D589" s="1499">
        <v>0.35</v>
      </c>
      <c r="E589" s="912">
        <f t="shared" ref="E589:P589" si="168">(E793/100)*35</f>
        <v>31.5</v>
      </c>
      <c r="F589" s="822">
        <f t="shared" si="168"/>
        <v>32.200000000000003</v>
      </c>
      <c r="G589" s="822">
        <f t="shared" si="168"/>
        <v>134.05000000000001</v>
      </c>
      <c r="H589" s="822">
        <f t="shared" si="168"/>
        <v>952</v>
      </c>
      <c r="I589" s="822">
        <f t="shared" si="168"/>
        <v>24.5</v>
      </c>
      <c r="J589" s="822">
        <f t="shared" si="168"/>
        <v>0.48999999999999994</v>
      </c>
      <c r="K589" s="822">
        <f t="shared" si="168"/>
        <v>0.56000000000000005</v>
      </c>
      <c r="L589" s="1516">
        <f t="shared" si="168"/>
        <v>315</v>
      </c>
      <c r="M589" s="2255">
        <f t="shared" si="168"/>
        <v>420</v>
      </c>
      <c r="N589" s="2255">
        <f t="shared" si="168"/>
        <v>420</v>
      </c>
      <c r="O589" s="2255">
        <f t="shared" si="168"/>
        <v>105</v>
      </c>
      <c r="P589" s="1904">
        <f t="shared" si="168"/>
        <v>6.3</v>
      </c>
      <c r="Q589" s="880"/>
      <c r="T589" s="282"/>
      <c r="U589" s="132"/>
      <c r="V589" s="498"/>
      <c r="W589" s="575"/>
      <c r="X589" s="576"/>
      <c r="Y589" s="931"/>
      <c r="Z589" s="158"/>
      <c r="AA589" s="22"/>
    </row>
    <row r="590" spans="2:27" ht="15.75" thickBot="1">
      <c r="B590" s="175"/>
      <c r="C590" s="803" t="s">
        <v>438</v>
      </c>
      <c r="D590" s="847"/>
      <c r="E590" s="825">
        <f t="shared" ref="E590:P590" si="169">(E588*100/E793)-35</f>
        <v>1.2411111111111097</v>
      </c>
      <c r="F590" s="826">
        <f t="shared" si="169"/>
        <v>-0.16847826086956275</v>
      </c>
      <c r="G590" s="826">
        <f t="shared" si="169"/>
        <v>-0.21018276762401911</v>
      </c>
      <c r="H590" s="826">
        <f t="shared" si="169"/>
        <v>1.1397058823519046E-3</v>
      </c>
      <c r="I590" s="826">
        <f t="shared" si="169"/>
        <v>-0.24714285714285467</v>
      </c>
      <c r="J590" s="826">
        <f t="shared" si="169"/>
        <v>4.3571428571428612</v>
      </c>
      <c r="K590" s="826">
        <f t="shared" si="169"/>
        <v>-11.5</v>
      </c>
      <c r="L590" s="826">
        <f t="shared" si="169"/>
        <v>-11.518333333333338</v>
      </c>
      <c r="M590" s="826">
        <f t="shared" si="169"/>
        <v>-11.008916666666671</v>
      </c>
      <c r="N590" s="826">
        <f t="shared" si="169"/>
        <v>-6.5503333333333345</v>
      </c>
      <c r="O590" s="826">
        <f t="shared" si="169"/>
        <v>9.1539999999999964</v>
      </c>
      <c r="P590" s="838">
        <f t="shared" si="169"/>
        <v>3.1555555555555515</v>
      </c>
      <c r="Q590" s="880"/>
      <c r="S590" s="4"/>
      <c r="T590" s="285"/>
      <c r="U590" s="1849"/>
      <c r="V590" s="684"/>
      <c r="W590" s="684"/>
      <c r="X590" s="684"/>
      <c r="Y590" s="684"/>
      <c r="Z590" s="429"/>
      <c r="AA590" s="1"/>
    </row>
    <row r="591" spans="2:27" ht="14.25" customHeight="1">
      <c r="B591" s="713"/>
      <c r="C591" s="542" t="s">
        <v>234</v>
      </c>
      <c r="D591" s="53"/>
      <c r="E591" s="55"/>
      <c r="F591" s="375"/>
      <c r="G591" s="750"/>
      <c r="H591" s="750"/>
      <c r="I591" s="750"/>
      <c r="J591" s="750"/>
      <c r="K591" s="753"/>
      <c r="L591" s="750"/>
      <c r="M591" s="750"/>
      <c r="N591" s="750"/>
      <c r="O591" s="750"/>
      <c r="P591" s="701"/>
      <c r="Q591" s="874"/>
      <c r="S591" s="91"/>
    </row>
    <row r="592" spans="2:27">
      <c r="B592" s="886" t="str">
        <f>'12 л. МЕНЮ '!J594</f>
        <v>501 /21</v>
      </c>
      <c r="C592" s="178" t="str">
        <f>'12 л. МЕНЮ '!C594</f>
        <v>Сок фруктовый (яблочный)</v>
      </c>
      <c r="D592" s="177">
        <f>'12 л. МЕНЮ '!D594</f>
        <v>200</v>
      </c>
      <c r="E592" s="254">
        <f>'12 л. МЕНЮ '!E594</f>
        <v>1</v>
      </c>
      <c r="F592" s="256">
        <f>'12 л. МЕНЮ '!F594</f>
        <v>0.2</v>
      </c>
      <c r="G592" s="256">
        <f>'12 л. МЕНЮ '!G594</f>
        <v>20.2</v>
      </c>
      <c r="H592" s="1653">
        <f>'12 л. МЕНЮ '!H594</f>
        <v>86</v>
      </c>
      <c r="I592" s="247">
        <v>4</v>
      </c>
      <c r="J592" s="253">
        <v>2.1999999999999999E-2</v>
      </c>
      <c r="K592" s="253">
        <v>2.1999999999999999E-2</v>
      </c>
      <c r="L592" s="546">
        <v>0</v>
      </c>
      <c r="M592" s="179">
        <v>14</v>
      </c>
      <c r="N592" s="179">
        <v>14</v>
      </c>
      <c r="O592" s="179">
        <v>8</v>
      </c>
      <c r="P592" s="179">
        <v>0.28000000000000003</v>
      </c>
      <c r="Q592" s="2211">
        <f>'12 л. МЕНЮ '!I594</f>
        <v>0</v>
      </c>
      <c r="R592" s="62"/>
      <c r="S592" s="4"/>
      <c r="T592" s="9"/>
    </row>
    <row r="593" spans="2:20">
      <c r="B593" s="886" t="str">
        <f>'12 л. МЕНЮ '!J595</f>
        <v>347/21</v>
      </c>
      <c r="C593" s="1382" t="str">
        <f>'12 л. МЕНЮ '!C595</f>
        <v>Котлета школьная и /соус молочный</v>
      </c>
      <c r="D593" s="177" t="str">
        <f>'12 л. МЕНЮ '!D595</f>
        <v>105 / 20</v>
      </c>
      <c r="E593" s="254">
        <f>'12 л. МЕНЮ '!E595</f>
        <v>6.7949999999999999</v>
      </c>
      <c r="F593" s="256">
        <f>'12 л. МЕНЮ '!F595</f>
        <v>9.0589999999999993</v>
      </c>
      <c r="G593" s="256">
        <f>'12 л. МЕНЮ '!G595</f>
        <v>6.8209999999999997</v>
      </c>
      <c r="H593" s="1653">
        <f>'12 л. МЕНЮ '!H595</f>
        <v>113.19499999999999</v>
      </c>
      <c r="I593" s="257">
        <v>0.59</v>
      </c>
      <c r="J593" s="247">
        <v>0.06</v>
      </c>
      <c r="K593" s="247">
        <v>0.14000000000000001</v>
      </c>
      <c r="L593" s="558">
        <v>8.89</v>
      </c>
      <c r="M593" s="179">
        <v>90.81</v>
      </c>
      <c r="N593" s="179">
        <v>19.059999999999999</v>
      </c>
      <c r="O593" s="247">
        <v>5.39</v>
      </c>
      <c r="P593" s="179">
        <v>1.68</v>
      </c>
      <c r="Q593" s="2211">
        <f>'12 л. МЕНЮ '!I595</f>
        <v>0</v>
      </c>
      <c r="R593" s="32"/>
      <c r="S593" s="4"/>
      <c r="T593" s="889"/>
    </row>
    <row r="594" spans="2:20" ht="15.75" thickBot="1">
      <c r="B594" s="887" t="str">
        <f>'12 л. МЕНЮ '!J596</f>
        <v>Пром.пр.</v>
      </c>
      <c r="C594" s="143" t="str">
        <f>'12 л. МЕНЮ '!C596</f>
        <v>Хлеб ржаной</v>
      </c>
      <c r="D594" s="275">
        <f>'12 л. МЕНЮ '!D596</f>
        <v>30</v>
      </c>
      <c r="E594" s="254">
        <f>'12 л. МЕНЮ '!E596</f>
        <v>1.155</v>
      </c>
      <c r="F594" s="256">
        <f>'12 л. МЕНЮ '!F596</f>
        <v>0.41299999999999998</v>
      </c>
      <c r="G594" s="256">
        <f>'12 л. МЕНЮ '!G596</f>
        <v>16.260000000000002</v>
      </c>
      <c r="H594" s="1653">
        <f>'12 л. МЕНЮ '!H596</f>
        <v>73.376999999999995</v>
      </c>
      <c r="I594" s="255">
        <v>0</v>
      </c>
      <c r="J594" s="255">
        <v>0.08</v>
      </c>
      <c r="K594" s="255">
        <v>0.08</v>
      </c>
      <c r="L594" s="816">
        <v>0</v>
      </c>
      <c r="M594" s="2137">
        <v>9.9</v>
      </c>
      <c r="N594" s="839">
        <v>70</v>
      </c>
      <c r="O594" s="255">
        <v>2</v>
      </c>
      <c r="P594" s="1858">
        <v>0.01</v>
      </c>
      <c r="Q594" s="2239">
        <f>'12 л. МЕНЮ '!I596</f>
        <v>0</v>
      </c>
      <c r="R594" s="47"/>
      <c r="S594" s="91"/>
      <c r="T594" s="9"/>
    </row>
    <row r="595" spans="2:20">
      <c r="B595" s="370" t="s">
        <v>243</v>
      </c>
      <c r="C595" s="282"/>
      <c r="D595" s="2232">
        <f>'12 л. МЕНЮ '!D597</f>
        <v>355</v>
      </c>
      <c r="E595" s="381">
        <f t="shared" ref="E595:P595" si="170">SUM(E592:E594)</f>
        <v>8.9499999999999993</v>
      </c>
      <c r="F595" s="735">
        <f t="shared" si="170"/>
        <v>9.6719999999999988</v>
      </c>
      <c r="G595" s="382">
        <f t="shared" si="170"/>
        <v>43.281000000000006</v>
      </c>
      <c r="H595" s="1787">
        <f t="shared" si="170"/>
        <v>272.572</v>
      </c>
      <c r="I595" s="180">
        <f t="shared" si="170"/>
        <v>4.59</v>
      </c>
      <c r="J595" s="735">
        <f t="shared" si="170"/>
        <v>0.16199999999999998</v>
      </c>
      <c r="K595" s="735">
        <f t="shared" si="170"/>
        <v>0.24199999999999999</v>
      </c>
      <c r="L595" s="735">
        <f t="shared" si="170"/>
        <v>8.89</v>
      </c>
      <c r="M595" s="823">
        <f t="shared" si="170"/>
        <v>114.71000000000001</v>
      </c>
      <c r="N595" s="823">
        <f t="shared" si="170"/>
        <v>103.06</v>
      </c>
      <c r="O595" s="735">
        <f t="shared" si="170"/>
        <v>15.39</v>
      </c>
      <c r="P595" s="824">
        <f t="shared" si="170"/>
        <v>1.97</v>
      </c>
      <c r="Q595" s="229"/>
      <c r="R595" s="32"/>
      <c r="S595" s="4"/>
      <c r="T595" s="65"/>
    </row>
    <row r="596" spans="2:20">
      <c r="B596" s="807"/>
      <c r="C596" s="808" t="s">
        <v>11</v>
      </c>
      <c r="D596" s="1499">
        <v>0.1</v>
      </c>
      <c r="E596" s="912">
        <f t="shared" ref="E596:P596" si="171">(E793/100)*10</f>
        <v>9</v>
      </c>
      <c r="F596" s="822">
        <f t="shared" si="171"/>
        <v>9.2000000000000011</v>
      </c>
      <c r="G596" s="822">
        <f t="shared" si="171"/>
        <v>38.299999999999997</v>
      </c>
      <c r="H596" s="822">
        <f t="shared" si="171"/>
        <v>272</v>
      </c>
      <c r="I596" s="822">
        <f t="shared" si="171"/>
        <v>7</v>
      </c>
      <c r="J596" s="822">
        <f t="shared" si="171"/>
        <v>0.13999999999999999</v>
      </c>
      <c r="K596" s="822">
        <f t="shared" si="171"/>
        <v>0.16</v>
      </c>
      <c r="L596" s="822">
        <f t="shared" si="171"/>
        <v>90</v>
      </c>
      <c r="M596" s="2255">
        <f t="shared" si="171"/>
        <v>120</v>
      </c>
      <c r="N596" s="2255">
        <f t="shared" si="171"/>
        <v>120</v>
      </c>
      <c r="O596" s="1516">
        <f t="shared" si="171"/>
        <v>30</v>
      </c>
      <c r="P596" s="1904">
        <f t="shared" si="171"/>
        <v>1.7999999999999998</v>
      </c>
      <c r="Q596" s="229"/>
      <c r="S596" s="40"/>
      <c r="T596" s="65"/>
    </row>
    <row r="597" spans="2:20" ht="15.75" thickBot="1">
      <c r="B597" s="175"/>
      <c r="C597" s="803" t="s">
        <v>438</v>
      </c>
      <c r="D597" s="847"/>
      <c r="E597" s="825">
        <f t="shared" ref="E597:P597" si="172">(E595*100/E793)-10</f>
        <v>-5.5555555555557135E-2</v>
      </c>
      <c r="F597" s="826">
        <f t="shared" si="172"/>
        <v>0.51304347826086882</v>
      </c>
      <c r="G597" s="826">
        <f t="shared" si="172"/>
        <v>1.3005221932114885</v>
      </c>
      <c r="H597" s="826">
        <f t="shared" si="172"/>
        <v>2.1029411764706296E-2</v>
      </c>
      <c r="I597" s="826">
        <f t="shared" si="172"/>
        <v>-3.4428571428571431</v>
      </c>
      <c r="J597" s="826">
        <f t="shared" si="172"/>
        <v>1.5714285714285712</v>
      </c>
      <c r="K597" s="826">
        <f t="shared" si="172"/>
        <v>5.1249999999999982</v>
      </c>
      <c r="L597" s="826">
        <f t="shared" si="172"/>
        <v>-9.0122222222222224</v>
      </c>
      <c r="M597" s="826">
        <f t="shared" si="172"/>
        <v>-0.44083333333333385</v>
      </c>
      <c r="N597" s="826">
        <f t="shared" si="172"/>
        <v>-1.4116666666666671</v>
      </c>
      <c r="O597" s="826">
        <f t="shared" si="172"/>
        <v>-4.87</v>
      </c>
      <c r="P597" s="838">
        <f t="shared" si="172"/>
        <v>0.94444444444444464</v>
      </c>
      <c r="Q597" s="229"/>
      <c r="T597" s="9"/>
    </row>
    <row r="598" spans="2:20" ht="15.75" thickBot="1"/>
    <row r="599" spans="2:20">
      <c r="B599" s="674"/>
      <c r="C599" s="34" t="s">
        <v>286</v>
      </c>
      <c r="D599" s="35"/>
      <c r="E599" s="110">
        <f t="shared" ref="E599:P599" si="173">E576+E588</f>
        <v>51.358999999999995</v>
      </c>
      <c r="F599" s="180">
        <f t="shared" si="173"/>
        <v>54.472000000000008</v>
      </c>
      <c r="G599" s="180">
        <f t="shared" si="173"/>
        <v>235.29400000000001</v>
      </c>
      <c r="H599" s="180">
        <f t="shared" si="173"/>
        <v>1629.078</v>
      </c>
      <c r="I599" s="180">
        <f t="shared" si="173"/>
        <v>39.573</v>
      </c>
      <c r="J599" s="180">
        <f t="shared" si="173"/>
        <v>0.87309999999999999</v>
      </c>
      <c r="K599" s="180">
        <f t="shared" si="173"/>
        <v>0.83610000000000007</v>
      </c>
      <c r="L599" s="180">
        <f t="shared" si="173"/>
        <v>278.923</v>
      </c>
      <c r="M599" s="740">
        <f t="shared" si="173"/>
        <v>740.83600000000001</v>
      </c>
      <c r="N599" s="740">
        <f t="shared" si="173"/>
        <v>654.48599999999999</v>
      </c>
      <c r="O599" s="740">
        <f t="shared" si="173"/>
        <v>183.267</v>
      </c>
      <c r="P599" s="676">
        <f t="shared" si="173"/>
        <v>8.5849999999999991</v>
      </c>
    </row>
    <row r="600" spans="2:20">
      <c r="B600" s="327"/>
      <c r="C600" s="709" t="s">
        <v>11</v>
      </c>
      <c r="D600" s="1499">
        <v>0.6</v>
      </c>
      <c r="E600" s="912">
        <f t="shared" ref="E600:P600" si="174">(E793/100)*60</f>
        <v>54</v>
      </c>
      <c r="F600" s="822">
        <f t="shared" si="174"/>
        <v>55.2</v>
      </c>
      <c r="G600" s="822">
        <f t="shared" si="174"/>
        <v>229.8</v>
      </c>
      <c r="H600" s="822">
        <f t="shared" si="174"/>
        <v>1632</v>
      </c>
      <c r="I600" s="822">
        <f t="shared" si="174"/>
        <v>42</v>
      </c>
      <c r="J600" s="822">
        <f t="shared" si="174"/>
        <v>0.83999999999999986</v>
      </c>
      <c r="K600" s="822">
        <f t="shared" si="174"/>
        <v>0.96</v>
      </c>
      <c r="L600" s="1516">
        <f t="shared" si="174"/>
        <v>540</v>
      </c>
      <c r="M600" s="2255">
        <f t="shared" si="174"/>
        <v>720</v>
      </c>
      <c r="N600" s="2255">
        <f t="shared" si="174"/>
        <v>720</v>
      </c>
      <c r="O600" s="2255">
        <f t="shared" si="174"/>
        <v>180</v>
      </c>
      <c r="P600" s="1904">
        <f t="shared" si="174"/>
        <v>10.799999999999999</v>
      </c>
      <c r="Q600" s="229"/>
    </row>
    <row r="601" spans="2:20" ht="15.75" thickBot="1">
      <c r="B601" s="175"/>
      <c r="C601" s="803" t="s">
        <v>438</v>
      </c>
      <c r="D601" s="847"/>
      <c r="E601" s="825">
        <f t="shared" ref="E601:P601" si="175">(E599*100/E793)-60</f>
        <v>-2.934444444444452</v>
      </c>
      <c r="F601" s="826">
        <f t="shared" si="175"/>
        <v>-0.7913043478260775</v>
      </c>
      <c r="G601" s="826">
        <f t="shared" si="175"/>
        <v>1.434464751958231</v>
      </c>
      <c r="H601" s="826">
        <f t="shared" si="175"/>
        <v>-0.10742647058823707</v>
      </c>
      <c r="I601" s="826">
        <f t="shared" si="175"/>
        <v>-3.4671428571428535</v>
      </c>
      <c r="J601" s="826">
        <f t="shared" si="175"/>
        <v>2.364285714285721</v>
      </c>
      <c r="K601" s="826">
        <f t="shared" si="175"/>
        <v>-7.7437499999999915</v>
      </c>
      <c r="L601" s="826">
        <f t="shared" si="175"/>
        <v>-29.008555555555557</v>
      </c>
      <c r="M601" s="826">
        <f t="shared" si="175"/>
        <v>1.7363333333333415</v>
      </c>
      <c r="N601" s="826">
        <f t="shared" si="175"/>
        <v>-5.4594999999999985</v>
      </c>
      <c r="O601" s="826">
        <f t="shared" si="175"/>
        <v>1.0890000000000057</v>
      </c>
      <c r="P601" s="838">
        <f t="shared" si="175"/>
        <v>-12.305555555555564</v>
      </c>
      <c r="Q601" s="229"/>
    </row>
    <row r="602" spans="2:20" ht="15.75" thickBot="1">
      <c r="Q602" s="229"/>
    </row>
    <row r="603" spans="2:20">
      <c r="B603" s="674"/>
      <c r="C603" s="34" t="s">
        <v>285</v>
      </c>
      <c r="D603" s="35"/>
      <c r="E603" s="110">
        <f t="shared" ref="E603:P603" si="176">E588+E595</f>
        <v>41.566999999999993</v>
      </c>
      <c r="F603" s="180">
        <f t="shared" si="176"/>
        <v>41.716999999999999</v>
      </c>
      <c r="G603" s="180">
        <f t="shared" si="176"/>
        <v>176.52600000000001</v>
      </c>
      <c r="H603" s="180">
        <f t="shared" si="176"/>
        <v>1224.6030000000001</v>
      </c>
      <c r="I603" s="180">
        <f t="shared" si="176"/>
        <v>28.917000000000002</v>
      </c>
      <c r="J603" s="180">
        <f t="shared" si="176"/>
        <v>0.71300000000000008</v>
      </c>
      <c r="K603" s="180">
        <f t="shared" si="176"/>
        <v>0.61799999999999999</v>
      </c>
      <c r="L603" s="180">
        <f t="shared" si="176"/>
        <v>220.22499999999997</v>
      </c>
      <c r="M603" s="740">
        <f t="shared" si="176"/>
        <v>402.60299999999995</v>
      </c>
      <c r="N603" s="740">
        <f t="shared" si="176"/>
        <v>444.45600000000002</v>
      </c>
      <c r="O603" s="740">
        <f t="shared" si="176"/>
        <v>147.85199999999998</v>
      </c>
      <c r="P603" s="676">
        <f t="shared" si="176"/>
        <v>8.8379999999999992</v>
      </c>
      <c r="Q603" s="229"/>
    </row>
    <row r="604" spans="2:20">
      <c r="B604" s="327"/>
      <c r="C604" s="709" t="s">
        <v>11</v>
      </c>
      <c r="D604" s="1499">
        <v>0.45</v>
      </c>
      <c r="E604" s="912">
        <f t="shared" ref="E604:P604" si="177">(E793/100)*45</f>
        <v>40.5</v>
      </c>
      <c r="F604" s="822">
        <f t="shared" si="177"/>
        <v>41.4</v>
      </c>
      <c r="G604" s="822">
        <f t="shared" si="177"/>
        <v>172.35</v>
      </c>
      <c r="H604" s="822">
        <f t="shared" si="177"/>
        <v>1224</v>
      </c>
      <c r="I604" s="822">
        <f t="shared" si="177"/>
        <v>31.499999999999996</v>
      </c>
      <c r="J604" s="822">
        <f t="shared" si="177"/>
        <v>0.62999999999999989</v>
      </c>
      <c r="K604" s="822">
        <f t="shared" si="177"/>
        <v>0.72</v>
      </c>
      <c r="L604" s="1516">
        <f t="shared" si="177"/>
        <v>405</v>
      </c>
      <c r="M604" s="2255">
        <f t="shared" si="177"/>
        <v>540</v>
      </c>
      <c r="N604" s="2255">
        <f t="shared" si="177"/>
        <v>540</v>
      </c>
      <c r="O604" s="2255">
        <f t="shared" si="177"/>
        <v>135</v>
      </c>
      <c r="P604" s="1904">
        <f t="shared" si="177"/>
        <v>8.1</v>
      </c>
      <c r="Q604" s="229"/>
    </row>
    <row r="605" spans="2:20" ht="15.75" thickBot="1">
      <c r="B605" s="175"/>
      <c r="C605" s="803" t="s">
        <v>438</v>
      </c>
      <c r="D605" s="847"/>
      <c r="E605" s="825">
        <f t="shared" ref="E605:P605" si="178">(E603*100/E793)-45</f>
        <v>1.1855555555555455</v>
      </c>
      <c r="F605" s="826">
        <f t="shared" si="178"/>
        <v>0.34456521739129897</v>
      </c>
      <c r="G605" s="826">
        <f t="shared" si="178"/>
        <v>1.090339425587473</v>
      </c>
      <c r="H605" s="826">
        <f t="shared" si="178"/>
        <v>2.2169117647059977E-2</v>
      </c>
      <c r="I605" s="826">
        <f t="shared" si="178"/>
        <v>-3.6899999999999977</v>
      </c>
      <c r="J605" s="826">
        <f t="shared" si="178"/>
        <v>5.9285714285714377</v>
      </c>
      <c r="K605" s="826">
        <f t="shared" si="178"/>
        <v>-6.3750000000000071</v>
      </c>
      <c r="L605" s="826">
        <f t="shared" si="178"/>
        <v>-20.530555555555559</v>
      </c>
      <c r="M605" s="826">
        <f t="shared" si="178"/>
        <v>-11.449750000000002</v>
      </c>
      <c r="N605" s="826">
        <f t="shared" si="178"/>
        <v>-7.9620000000000033</v>
      </c>
      <c r="O605" s="826">
        <f t="shared" si="178"/>
        <v>4.2839999999999918</v>
      </c>
      <c r="P605" s="838">
        <f t="shared" si="178"/>
        <v>4.0999999999999943</v>
      </c>
      <c r="Q605" s="229"/>
    </row>
    <row r="606" spans="2:20" ht="15.75" thickBot="1">
      <c r="K606" s="32"/>
      <c r="P606"/>
      <c r="Q606" s="229"/>
    </row>
    <row r="607" spans="2:20">
      <c r="B607" s="806" t="s">
        <v>322</v>
      </c>
      <c r="C607" s="34"/>
      <c r="D607" s="35"/>
      <c r="E607" s="114">
        <f t="shared" ref="E607:P607" si="179">E576+E588+E595</f>
        <v>60.308999999999997</v>
      </c>
      <c r="F607" s="763">
        <f t="shared" si="179"/>
        <v>64.144000000000005</v>
      </c>
      <c r="G607" s="763">
        <f t="shared" si="179"/>
        <v>278.57500000000005</v>
      </c>
      <c r="H607" s="763">
        <f t="shared" si="179"/>
        <v>1901.65</v>
      </c>
      <c r="I607" s="763">
        <f t="shared" si="179"/>
        <v>44.162999999999997</v>
      </c>
      <c r="J607" s="763">
        <f t="shared" si="179"/>
        <v>1.0350999999999999</v>
      </c>
      <c r="K607" s="763">
        <f t="shared" si="179"/>
        <v>1.0781000000000001</v>
      </c>
      <c r="L607" s="763">
        <f t="shared" si="179"/>
        <v>287.81299999999999</v>
      </c>
      <c r="M607" s="1927">
        <f t="shared" si="179"/>
        <v>855.54600000000005</v>
      </c>
      <c r="N607" s="2097">
        <f t="shared" si="179"/>
        <v>757.54600000000005</v>
      </c>
      <c r="O607" s="1927">
        <f t="shared" si="179"/>
        <v>198.65699999999998</v>
      </c>
      <c r="P607" s="844">
        <f t="shared" si="179"/>
        <v>10.555</v>
      </c>
      <c r="Q607" s="229"/>
    </row>
    <row r="608" spans="2:20">
      <c r="B608" s="807"/>
      <c r="C608" s="808" t="s">
        <v>11</v>
      </c>
      <c r="D608" s="1499">
        <v>0.7</v>
      </c>
      <c r="E608" s="912">
        <f t="shared" ref="E608:P608" si="180">(E793/100)*70</f>
        <v>63</v>
      </c>
      <c r="F608" s="822">
        <f t="shared" si="180"/>
        <v>64.400000000000006</v>
      </c>
      <c r="G608" s="822">
        <f t="shared" si="180"/>
        <v>268.10000000000002</v>
      </c>
      <c r="H608" s="822">
        <f t="shared" si="180"/>
        <v>1904</v>
      </c>
      <c r="I608" s="822">
        <f t="shared" si="180"/>
        <v>49</v>
      </c>
      <c r="J608" s="822">
        <f t="shared" si="180"/>
        <v>0.97999999999999987</v>
      </c>
      <c r="K608" s="822">
        <f t="shared" si="180"/>
        <v>1.1200000000000001</v>
      </c>
      <c r="L608" s="1516">
        <f t="shared" si="180"/>
        <v>630</v>
      </c>
      <c r="M608" s="2255">
        <f t="shared" si="180"/>
        <v>840</v>
      </c>
      <c r="N608" s="2255">
        <f t="shared" si="180"/>
        <v>840</v>
      </c>
      <c r="O608" s="2255">
        <f t="shared" si="180"/>
        <v>210</v>
      </c>
      <c r="P608" s="1904">
        <f t="shared" si="180"/>
        <v>12.6</v>
      </c>
      <c r="Q608" s="229"/>
    </row>
    <row r="609" spans="2:27" ht="15.75" thickBot="1">
      <c r="B609" s="175"/>
      <c r="C609" s="803" t="s">
        <v>438</v>
      </c>
      <c r="D609" s="847"/>
      <c r="E609" s="825">
        <f t="shared" ref="E609:P609" si="181">(E607*100/E793)-70</f>
        <v>-2.9900000000000091</v>
      </c>
      <c r="F609" s="826">
        <f t="shared" si="181"/>
        <v>-0.27826086956521578</v>
      </c>
      <c r="G609" s="826">
        <f t="shared" si="181"/>
        <v>2.7349869451697231</v>
      </c>
      <c r="H609" s="826">
        <f t="shared" si="181"/>
        <v>-8.6397058823536099E-2</v>
      </c>
      <c r="I609" s="826">
        <f t="shared" si="181"/>
        <v>-6.9100000000000108</v>
      </c>
      <c r="J609" s="826">
        <f t="shared" si="181"/>
        <v>3.9357142857142833</v>
      </c>
      <c r="K609" s="826">
        <f t="shared" si="181"/>
        <v>-2.6187500000000057</v>
      </c>
      <c r="L609" s="826">
        <f t="shared" si="181"/>
        <v>-38.020777777777781</v>
      </c>
      <c r="M609" s="826">
        <f t="shared" si="181"/>
        <v>1.2955000000000041</v>
      </c>
      <c r="N609" s="826">
        <f t="shared" si="181"/>
        <v>-6.8711666666666602</v>
      </c>
      <c r="O609" s="826">
        <f t="shared" si="181"/>
        <v>-3.7810000000000059</v>
      </c>
      <c r="P609" s="838">
        <f t="shared" si="181"/>
        <v>-11.361111111111114</v>
      </c>
      <c r="Q609" s="229"/>
    </row>
    <row r="610" spans="2:27">
      <c r="E610" s="145"/>
      <c r="F610" s="145"/>
      <c r="G610" s="145"/>
      <c r="P610"/>
      <c r="Q610" s="229"/>
    </row>
    <row r="613" spans="2:27">
      <c r="Q613" s="229"/>
    </row>
    <row r="614" spans="2:27">
      <c r="Q614" s="229"/>
    </row>
    <row r="615" spans="2:27">
      <c r="C615" s="711"/>
      <c r="D615" s="5" t="s">
        <v>207</v>
      </c>
      <c r="E615" s="32"/>
    </row>
    <row r="616" spans="2:27">
      <c r="C616" s="7" t="s">
        <v>766</v>
      </c>
      <c r="D616" s="8"/>
      <c r="E616" s="2"/>
      <c r="F616"/>
      <c r="I616"/>
      <c r="J616"/>
      <c r="K616" s="13"/>
      <c r="L616" s="13"/>
      <c r="M616"/>
      <c r="N616"/>
      <c r="O616"/>
      <c r="P616"/>
    </row>
    <row r="617" spans="2:27">
      <c r="C617" s="19" t="s">
        <v>328</v>
      </c>
      <c r="I617" s="164" t="s">
        <v>348</v>
      </c>
    </row>
    <row r="618" spans="2:27">
      <c r="C618" s="711" t="s">
        <v>767</v>
      </c>
    </row>
    <row r="619" spans="2:27" ht="21.75" thickBot="1">
      <c r="B619" s="2" t="s">
        <v>845</v>
      </c>
      <c r="C619" s="13"/>
      <c r="D619"/>
      <c r="F619" s="23" t="s">
        <v>775</v>
      </c>
      <c r="I619" s="20" t="s">
        <v>0</v>
      </c>
      <c r="J619"/>
      <c r="K619" s="4" t="s">
        <v>436</v>
      </c>
      <c r="L619" s="13"/>
      <c r="M619" s="13"/>
      <c r="N619" s="24"/>
      <c r="P619" s="30"/>
      <c r="S619" s="138"/>
      <c r="T619" s="91"/>
      <c r="U619" s="9"/>
      <c r="V619" s="44"/>
      <c r="W619" s="44"/>
      <c r="X619" s="44"/>
      <c r="Y619" s="1821"/>
      <c r="Z619" s="517"/>
      <c r="AA619" s="529"/>
    </row>
    <row r="620" spans="2:27" ht="15.75" thickBot="1">
      <c r="B620" s="895" t="s">
        <v>324</v>
      </c>
      <c r="C620" s="934" t="s">
        <v>777</v>
      </c>
      <c r="D620" s="892" t="s">
        <v>177</v>
      </c>
      <c r="E620" s="900" t="s">
        <v>178</v>
      </c>
      <c r="F620" s="266"/>
      <c r="G620" s="266"/>
      <c r="H620" s="31"/>
      <c r="I620" s="543" t="s">
        <v>304</v>
      </c>
      <c r="J620" s="31"/>
      <c r="K620" s="718"/>
      <c r="L620" s="413"/>
      <c r="M620" s="901" t="s">
        <v>343</v>
      </c>
      <c r="N620" s="31"/>
      <c r="O620" s="31"/>
      <c r="P620" s="67"/>
      <c r="Q620" s="794" t="s">
        <v>333</v>
      </c>
      <c r="T620" s="450"/>
      <c r="U620" s="9"/>
      <c r="V620" s="167"/>
      <c r="W620" s="167"/>
      <c r="X620" s="167"/>
      <c r="Y620" s="1891"/>
      <c r="Z620" s="592"/>
    </row>
    <row r="621" spans="2:27" ht="15.75" thickBot="1">
      <c r="B621" s="896" t="s">
        <v>306</v>
      </c>
      <c r="C621" s="335"/>
      <c r="D621" s="897" t="s">
        <v>184</v>
      </c>
      <c r="E621" s="590"/>
      <c r="F621" s="899"/>
      <c r="G621" s="1942" t="s">
        <v>778</v>
      </c>
      <c r="H621" s="1843" t="s">
        <v>655</v>
      </c>
      <c r="I621" s="902"/>
      <c r="J621" s="902"/>
      <c r="K621" s="902"/>
      <c r="L621" s="904"/>
      <c r="M621" s="905" t="s">
        <v>342</v>
      </c>
      <c r="N621" s="902"/>
      <c r="O621" s="902"/>
      <c r="P621" s="904"/>
      <c r="Q621" s="867" t="s">
        <v>330</v>
      </c>
      <c r="T621" s="4"/>
      <c r="U621" s="9"/>
      <c r="V621" s="44"/>
      <c r="W621" s="44"/>
      <c r="X621" s="44"/>
      <c r="Y621" s="1936"/>
      <c r="Z621" s="592"/>
    </row>
    <row r="622" spans="2:27">
      <c r="B622" s="896" t="s">
        <v>315</v>
      </c>
      <c r="C622" s="335" t="s">
        <v>183</v>
      </c>
      <c r="D622" s="680"/>
      <c r="E622" s="897" t="s">
        <v>185</v>
      </c>
      <c r="F622" s="893" t="s">
        <v>56</v>
      </c>
      <c r="G622" s="1942" t="s">
        <v>779</v>
      </c>
      <c r="H622" s="1845" t="s">
        <v>188</v>
      </c>
      <c r="I622" s="590"/>
      <c r="J622" s="1864"/>
      <c r="K622" s="31"/>
      <c r="L622" s="1864"/>
      <c r="M622" s="1865" t="s">
        <v>316</v>
      </c>
      <c r="N622" s="1866" t="s">
        <v>317</v>
      </c>
      <c r="O622" s="1867" t="s">
        <v>318</v>
      </c>
      <c r="P622" s="1868" t="s">
        <v>319</v>
      </c>
      <c r="Q622" s="867" t="s">
        <v>290</v>
      </c>
      <c r="T622" s="4"/>
      <c r="U622" s="9"/>
      <c r="V622" s="44"/>
      <c r="W622" s="44"/>
      <c r="X622" s="44"/>
      <c r="Y622" s="1891"/>
      <c r="Z622" s="517"/>
      <c r="AA622" s="516"/>
    </row>
    <row r="623" spans="2:27" ht="15.75" thickBot="1">
      <c r="B623" s="56"/>
      <c r="C623" s="712"/>
      <c r="D623" s="374"/>
      <c r="E623" s="898" t="s">
        <v>6</v>
      </c>
      <c r="F623" s="343" t="s">
        <v>7</v>
      </c>
      <c r="G623" s="1728" t="s">
        <v>8</v>
      </c>
      <c r="H623" s="1844" t="s">
        <v>429</v>
      </c>
      <c r="I623" s="1869" t="s">
        <v>307</v>
      </c>
      <c r="J623" s="1870" t="s">
        <v>308</v>
      </c>
      <c r="K623" s="1871" t="s">
        <v>309</v>
      </c>
      <c r="L623" s="1870" t="s">
        <v>310</v>
      </c>
      <c r="M623" s="1872" t="s">
        <v>311</v>
      </c>
      <c r="N623" s="1870" t="s">
        <v>312</v>
      </c>
      <c r="O623" s="1871" t="s">
        <v>313</v>
      </c>
      <c r="P623" s="1873" t="s">
        <v>314</v>
      </c>
      <c r="Q623" s="712"/>
      <c r="R623" s="30"/>
      <c r="S623" s="132"/>
      <c r="T623" s="4"/>
      <c r="U623" s="9"/>
      <c r="V623" s="44"/>
      <c r="W623" s="44"/>
      <c r="X623" s="44"/>
      <c r="Y623" s="572"/>
      <c r="Z623" s="567"/>
      <c r="AA623" s="516"/>
    </row>
    <row r="624" spans="2:27">
      <c r="B624" s="78"/>
      <c r="C624" s="1876" t="s">
        <v>156</v>
      </c>
      <c r="D624" s="1545"/>
      <c r="E624" s="349"/>
      <c r="F624" s="350"/>
      <c r="G624" s="350"/>
      <c r="H624" s="754"/>
      <c r="I624" s="747"/>
      <c r="J624" s="747"/>
      <c r="K624" s="749"/>
      <c r="L624" s="747"/>
      <c r="M624" s="747"/>
      <c r="N624" s="747"/>
      <c r="O624" s="747"/>
      <c r="P624" s="869"/>
      <c r="Q624" s="874"/>
      <c r="R624" s="606"/>
      <c r="S624" s="4"/>
      <c r="U624" s="715"/>
      <c r="V624" s="498"/>
      <c r="W624" s="575"/>
      <c r="X624" s="576"/>
      <c r="Y624" s="931"/>
      <c r="Z624" s="158"/>
      <c r="AA624" s="22"/>
    </row>
    <row r="625" spans="1:27">
      <c r="B625" s="1594" t="str">
        <f>'12 л. МЕНЮ '!J625</f>
        <v>150 / 21</v>
      </c>
      <c r="C625" s="760" t="str">
        <f>'12 л. МЕНЮ '!C625</f>
        <v>Икра кабачковая (пром. производства)</v>
      </c>
      <c r="D625" s="129">
        <f>'12 л. МЕНЮ '!D625</f>
        <v>60</v>
      </c>
      <c r="E625" s="1547">
        <f>'12 л. МЕНЮ '!E625</f>
        <v>1.1399999999999999</v>
      </c>
      <c r="F625" s="256">
        <f>'12 л. МЕНЮ '!F625</f>
        <v>5.34</v>
      </c>
      <c r="G625" s="256">
        <f>'12 л. МЕНЮ '!G625</f>
        <v>4.62</v>
      </c>
      <c r="H625" s="746">
        <f>'12 л. МЕНЮ '!H625</f>
        <v>70.8</v>
      </c>
      <c r="I625" s="245">
        <v>4.2</v>
      </c>
      <c r="J625" s="245">
        <v>1.2E-2</v>
      </c>
      <c r="K625" s="243">
        <v>2.3E-2</v>
      </c>
      <c r="L625" s="755">
        <v>0</v>
      </c>
      <c r="M625" s="245">
        <v>24.6</v>
      </c>
      <c r="N625" s="245">
        <v>22.2</v>
      </c>
      <c r="O625" s="245">
        <v>9</v>
      </c>
      <c r="P625" s="863">
        <v>0.4</v>
      </c>
      <c r="Q625" s="407">
        <f>'12 л. МЕНЮ '!I625</f>
        <v>0</v>
      </c>
      <c r="R625" s="32"/>
      <c r="S625" s="4"/>
      <c r="T625" s="285"/>
      <c r="U625" s="1849"/>
      <c r="V625" s="684"/>
      <c r="W625" s="684"/>
      <c r="X625" s="684"/>
      <c r="Y625" s="684"/>
      <c r="Z625" s="681"/>
      <c r="AA625" s="1"/>
    </row>
    <row r="626" spans="1:27">
      <c r="B626" s="1594" t="str">
        <f>'12 л. МЕНЮ '!J626</f>
        <v>256 / 21</v>
      </c>
      <c r="C626" s="760" t="str">
        <f>'12 л. МЕНЮ '!C626</f>
        <v>(сложный гарнир)   Макароные изделия</v>
      </c>
      <c r="D626" s="129" t="str">
        <f>'12 л. МЕНЮ '!D626</f>
        <v>150 / 40</v>
      </c>
      <c r="E626" s="1547">
        <f>'12 л. МЕНЮ '!E626</f>
        <v>5.55</v>
      </c>
      <c r="F626" s="294">
        <f>'12 л. МЕНЮ '!F626</f>
        <v>4.95</v>
      </c>
      <c r="G626" s="256">
        <f>'12 л. МЕНЮ '!G626</f>
        <v>29.55</v>
      </c>
      <c r="H626" s="2223">
        <f>'12 л. МЕНЮ '!H626</f>
        <v>184.5</v>
      </c>
      <c r="I626" s="294">
        <v>0</v>
      </c>
      <c r="J626" s="256">
        <v>0.06</v>
      </c>
      <c r="K626" s="294">
        <v>0.08</v>
      </c>
      <c r="L626" s="755">
        <v>18.45</v>
      </c>
      <c r="M626" s="244">
        <v>11.54</v>
      </c>
      <c r="N626" s="245">
        <v>41.21</v>
      </c>
      <c r="O626" s="294">
        <v>7.22</v>
      </c>
      <c r="P626" s="863">
        <v>0.68</v>
      </c>
      <c r="Q626" s="407">
        <f>'12 л. МЕНЮ '!I626</f>
        <v>0</v>
      </c>
      <c r="R626" s="32"/>
      <c r="S626" s="4"/>
      <c r="T626" s="158"/>
      <c r="U626" s="44"/>
      <c r="V626" s="167"/>
      <c r="W626" s="167"/>
      <c r="X626" s="167"/>
      <c r="Y626" s="167"/>
      <c r="Z626" s="1"/>
      <c r="AA626" s="1"/>
    </row>
    <row r="627" spans="1:27">
      <c r="B627" s="2219" t="str">
        <f>'12 л. МЕНЮ '!J627</f>
        <v>136/ 17</v>
      </c>
      <c r="C627" s="130" t="str">
        <f>'12 л. МЕНЮ '!C627</f>
        <v xml:space="preserve"> отварные и / Овощи припущенные </v>
      </c>
      <c r="D627" s="277"/>
      <c r="E627" s="2221">
        <f>'12 л. МЕНЮ '!E627</f>
        <v>0.56000000000000005</v>
      </c>
      <c r="F627" s="829">
        <f>'12 л. МЕНЮ '!F627</f>
        <v>1.0509999999999999</v>
      </c>
      <c r="G627" s="777">
        <f>'12 л. МЕНЮ '!G627</f>
        <v>2.75</v>
      </c>
      <c r="H627" s="2224">
        <f>'12 л. МЕНЮ '!H627</f>
        <v>22.72</v>
      </c>
      <c r="I627" s="829">
        <v>0.875</v>
      </c>
      <c r="J627" s="777">
        <v>0.02</v>
      </c>
      <c r="K627" s="829">
        <v>2.5000000000000001E-2</v>
      </c>
      <c r="L627" s="775">
        <v>9.5500000000000007</v>
      </c>
      <c r="M627" s="774">
        <v>10.82</v>
      </c>
      <c r="N627" s="758">
        <v>20.43</v>
      </c>
      <c r="O627" s="774">
        <v>1.45</v>
      </c>
      <c r="P627" s="871">
        <v>0.27</v>
      </c>
      <c r="Q627" s="2220"/>
      <c r="R627" s="32"/>
      <c r="S627" s="4"/>
      <c r="T627" s="132"/>
      <c r="V627" s="1"/>
      <c r="W627" s="1"/>
      <c r="X627" s="1"/>
      <c r="Y627" s="1"/>
      <c r="Z627" s="1"/>
      <c r="AA627" s="40"/>
    </row>
    <row r="628" spans="1:27">
      <c r="B628" s="2219" t="str">
        <f>'12 л. МЕНЮ '!J628</f>
        <v>255 / 17</v>
      </c>
      <c r="C628" s="130" t="str">
        <f>'12 л. МЕНЮ '!C628</f>
        <v>Печень по-строгановски</v>
      </c>
      <c r="D628" s="277">
        <f>'12 л. МЕНЮ '!D628</f>
        <v>120</v>
      </c>
      <c r="E628" s="2221">
        <f>'12 л. МЕНЮ '!E628</f>
        <v>12.68</v>
      </c>
      <c r="F628" s="777">
        <f>'12 л. МЕНЮ '!F628</f>
        <v>13.59</v>
      </c>
      <c r="G628" s="777">
        <f>'12 л. МЕНЮ '!G628</f>
        <v>14.587999999999999</v>
      </c>
      <c r="H628" s="857">
        <f>'12 л. МЕНЮ '!H628</f>
        <v>204.12700000000001</v>
      </c>
      <c r="I628" s="2154">
        <v>14.94</v>
      </c>
      <c r="J628" s="2154">
        <v>0.12</v>
      </c>
      <c r="K628" s="2154">
        <v>0.05</v>
      </c>
      <c r="L628" s="2618">
        <v>142.982</v>
      </c>
      <c r="M628" s="2649">
        <v>47</v>
      </c>
      <c r="N628" s="2460">
        <v>83.1</v>
      </c>
      <c r="O628" s="2154">
        <v>17.899999999999999</v>
      </c>
      <c r="P628" s="2458">
        <v>6</v>
      </c>
      <c r="Q628" s="2238">
        <f>'12 л. МЕНЮ '!I628</f>
        <v>0</v>
      </c>
      <c r="S628" s="4"/>
      <c r="T628" s="4"/>
      <c r="U628" s="9"/>
      <c r="V628" s="44"/>
      <c r="W628" s="44"/>
      <c r="X628" s="44"/>
      <c r="Y628" s="572"/>
      <c r="Z628" s="517"/>
    </row>
    <row r="629" spans="1:27">
      <c r="B629" s="1885" t="str">
        <f>'12 л. МЕНЮ '!J629</f>
        <v>54-3гн/22</v>
      </c>
      <c r="C629" s="178" t="str">
        <f>'12 л. МЕНЮ '!C629</f>
        <v>чай с лимоном и сахаром</v>
      </c>
      <c r="D629" s="177">
        <f>'12 л. МЕНЮ '!D629</f>
        <v>200</v>
      </c>
      <c r="E629" s="248">
        <f>'12 л. МЕНЮ '!E629</f>
        <v>0.4</v>
      </c>
      <c r="F629" s="247">
        <f>'12 л. МЕНЮ '!F629</f>
        <v>0</v>
      </c>
      <c r="G629" s="247">
        <f>'12 л. МЕНЮ '!G629</f>
        <v>6.75</v>
      </c>
      <c r="H629" s="743">
        <f>'12 л. МЕНЮ '!H629</f>
        <v>28.6</v>
      </c>
      <c r="I629" s="247">
        <v>1.18</v>
      </c>
      <c r="J629" s="247">
        <v>0</v>
      </c>
      <c r="K629" s="247">
        <v>0.02</v>
      </c>
      <c r="L629" s="733">
        <v>0.53</v>
      </c>
      <c r="M629" s="179">
        <v>9.1999999999999993</v>
      </c>
      <c r="N629" s="179">
        <v>12.1</v>
      </c>
      <c r="O629" s="179">
        <v>6.4</v>
      </c>
      <c r="P629" s="862">
        <v>1.1000000000000001</v>
      </c>
      <c r="Q629" s="407">
        <f>'12 л. МЕНЮ '!I629</f>
        <v>0</v>
      </c>
      <c r="T629" s="4"/>
      <c r="U629" s="65"/>
      <c r="V629" s="44"/>
      <c r="W629" s="44"/>
      <c r="X629" s="167"/>
      <c r="Y629" s="572"/>
      <c r="Z629" s="517"/>
    </row>
    <row r="630" spans="1:27">
      <c r="B630" s="1885" t="str">
        <f>'12 л. МЕНЮ '!J630</f>
        <v>Пром.пр.</v>
      </c>
      <c r="C630" s="178" t="str">
        <f>'12 л. МЕНЮ '!C630</f>
        <v>Хлеб пшеничный</v>
      </c>
      <c r="D630" s="177">
        <f>'12 л. МЕНЮ '!D630</f>
        <v>40</v>
      </c>
      <c r="E630" s="248">
        <f>'12 л. МЕНЮ '!E630</f>
        <v>1.54</v>
      </c>
      <c r="F630" s="247">
        <f>'12 л. МЕНЮ '!F630</f>
        <v>0.55000000000000004</v>
      </c>
      <c r="G630" s="247">
        <f>'12 л. МЕНЮ '!G630</f>
        <v>21.68</v>
      </c>
      <c r="H630" s="743">
        <f>'12 л. МЕНЮ '!H630</f>
        <v>97.83</v>
      </c>
      <c r="I630" s="179">
        <v>0</v>
      </c>
      <c r="J630" s="854">
        <v>4.8000000000000001E-2</v>
      </c>
      <c r="K630" s="605">
        <v>1.6E-2</v>
      </c>
      <c r="L630" s="733">
        <v>0</v>
      </c>
      <c r="M630" s="179">
        <v>8</v>
      </c>
      <c r="N630" s="179">
        <v>26</v>
      </c>
      <c r="O630" s="179">
        <v>5.6</v>
      </c>
      <c r="P630" s="605">
        <v>0.04</v>
      </c>
      <c r="Q630" s="407">
        <f>'12 л. МЕНЮ '!I630</f>
        <v>0</v>
      </c>
      <c r="S630" s="285"/>
      <c r="T630" s="1838"/>
      <c r="U630" s="44"/>
      <c r="V630" s="118"/>
      <c r="W630" s="118"/>
      <c r="X630" s="118"/>
      <c r="Y630" s="572"/>
      <c r="Z630" s="3"/>
    </row>
    <row r="631" spans="1:27" ht="15.75" thickBot="1">
      <c r="B631" s="2213" t="str">
        <f>'12 л. МЕНЮ '!J631</f>
        <v>Пром.пр.</v>
      </c>
      <c r="C631" s="143" t="str">
        <f>'12 л. МЕНЮ '!C631</f>
        <v>Хлеб ржаной</v>
      </c>
      <c r="D631" s="275">
        <f>'12 л. МЕНЮ '!D631</f>
        <v>30</v>
      </c>
      <c r="E631" s="248">
        <f>'12 л. МЕНЮ '!E631</f>
        <v>1.155</v>
      </c>
      <c r="F631" s="247">
        <f>'12 л. МЕНЮ '!F631</f>
        <v>0.41299999999999998</v>
      </c>
      <c r="G631" s="247">
        <f>'12 л. МЕНЮ '!G631</f>
        <v>16.260000000000002</v>
      </c>
      <c r="H631" s="743">
        <f>'12 л. МЕНЮ '!H631</f>
        <v>73.376999999999995</v>
      </c>
      <c r="I631" s="255">
        <v>0</v>
      </c>
      <c r="J631" s="255">
        <v>0.08</v>
      </c>
      <c r="K631" s="255">
        <v>0.08</v>
      </c>
      <c r="L631" s="816">
        <v>0</v>
      </c>
      <c r="M631" s="2137">
        <v>9.9</v>
      </c>
      <c r="N631" s="839">
        <v>70</v>
      </c>
      <c r="O631" s="255">
        <v>2</v>
      </c>
      <c r="P631" s="1858">
        <v>0.01</v>
      </c>
      <c r="Q631" s="2239">
        <f>'12 л. МЕНЮ '!I631</f>
        <v>0</v>
      </c>
      <c r="R631" s="62"/>
      <c r="S631" s="132"/>
      <c r="T631" s="61"/>
      <c r="U631" s="65"/>
      <c r="V631" s="44"/>
      <c r="W631" s="259"/>
      <c r="X631" s="259"/>
      <c r="Y631" s="1891"/>
      <c r="Z631" s="517"/>
    </row>
    <row r="632" spans="1:27">
      <c r="B632" s="370" t="s">
        <v>205</v>
      </c>
      <c r="D632" s="2232">
        <f>'12 л. МЕНЮ '!D632</f>
        <v>640</v>
      </c>
      <c r="E632" s="371">
        <f>SUM(E625:E631)</f>
        <v>23.024999999999999</v>
      </c>
      <c r="F632" s="372">
        <f>SUM(F625:F631)</f>
        <v>25.893999999999998</v>
      </c>
      <c r="G632" s="373">
        <f>SUM(G625:G631)</f>
        <v>96.198000000000008</v>
      </c>
      <c r="H632" s="562">
        <f>SUM(H625:H631)</f>
        <v>681.95399999999995</v>
      </c>
      <c r="I632" s="180">
        <f>SUM(I625:I631)</f>
        <v>21.195</v>
      </c>
      <c r="J632" s="735">
        <f t="shared" ref="J632:O632" si="182">SUM(J625:J631)</f>
        <v>0.34</v>
      </c>
      <c r="K632" s="372">
        <f t="shared" si="182"/>
        <v>0.29399999999999998</v>
      </c>
      <c r="L632" s="823">
        <f t="shared" si="182"/>
        <v>171.512</v>
      </c>
      <c r="M632" s="823">
        <f t="shared" si="182"/>
        <v>121.06000000000002</v>
      </c>
      <c r="N632" s="823">
        <f>SUM(N625:N631)</f>
        <v>275.03999999999996</v>
      </c>
      <c r="O632" s="735">
        <f t="shared" si="182"/>
        <v>49.569999999999993</v>
      </c>
      <c r="P632" s="819">
        <f>SUM(P625:P631)</f>
        <v>8.4999999999999982</v>
      </c>
      <c r="Q632" s="880"/>
      <c r="R632" s="860"/>
      <c r="S632" s="4"/>
      <c r="T632" s="4"/>
      <c r="U632" s="9"/>
      <c r="V632" s="44"/>
      <c r="W632" s="44"/>
      <c r="X632" s="44"/>
      <c r="Y632" s="572"/>
      <c r="Z632" s="3"/>
    </row>
    <row r="633" spans="1:27">
      <c r="B633" s="807"/>
      <c r="C633" s="808" t="s">
        <v>11</v>
      </c>
      <c r="D633" s="1499">
        <v>0.25</v>
      </c>
      <c r="E633" s="912">
        <f t="shared" ref="E633:P633" si="183">(E793/100)*25</f>
        <v>22.5</v>
      </c>
      <c r="F633" s="822">
        <f t="shared" si="183"/>
        <v>23</v>
      </c>
      <c r="G633" s="822">
        <f t="shared" si="183"/>
        <v>95.75</v>
      </c>
      <c r="H633" s="822">
        <f t="shared" si="183"/>
        <v>680</v>
      </c>
      <c r="I633" s="822">
        <f t="shared" si="183"/>
        <v>17.5</v>
      </c>
      <c r="J633" s="822">
        <f t="shared" si="183"/>
        <v>0.35</v>
      </c>
      <c r="K633" s="822">
        <f t="shared" si="183"/>
        <v>0.4</v>
      </c>
      <c r="L633" s="1516">
        <f t="shared" si="183"/>
        <v>225</v>
      </c>
      <c r="M633" s="2255">
        <f t="shared" si="183"/>
        <v>300</v>
      </c>
      <c r="N633" s="2255">
        <f t="shared" si="183"/>
        <v>300</v>
      </c>
      <c r="O633" s="1516">
        <f t="shared" si="183"/>
        <v>75</v>
      </c>
      <c r="P633" s="1904">
        <f t="shared" si="183"/>
        <v>4.5</v>
      </c>
      <c r="Q633" s="880"/>
      <c r="R633" s="94"/>
      <c r="S633" s="4"/>
      <c r="T633" s="4"/>
      <c r="U633" s="9"/>
      <c r="V633" s="44"/>
      <c r="W633" s="44"/>
      <c r="X633" s="44"/>
      <c r="Y633" s="1891"/>
      <c r="Z633" s="517"/>
    </row>
    <row r="634" spans="1:27" ht="15.75" thickBot="1">
      <c r="B634" s="175"/>
      <c r="C634" s="803" t="s">
        <v>438</v>
      </c>
      <c r="D634" s="847"/>
      <c r="E634" s="825">
        <f t="shared" ref="E634:P634" si="184">(E632*100/E793)-25</f>
        <v>0.58333333333333215</v>
      </c>
      <c r="F634" s="826">
        <f t="shared" si="184"/>
        <v>3.1456521739130388</v>
      </c>
      <c r="G634" s="826">
        <f t="shared" si="184"/>
        <v>0.11697127937337015</v>
      </c>
      <c r="H634" s="826">
        <f t="shared" si="184"/>
        <v>7.1838235294116259E-2</v>
      </c>
      <c r="I634" s="826">
        <f t="shared" si="184"/>
        <v>5.2785714285714285</v>
      </c>
      <c r="J634" s="826">
        <f t="shared" si="184"/>
        <v>-0.71428571428571175</v>
      </c>
      <c r="K634" s="826">
        <f t="shared" si="184"/>
        <v>-6.6250000000000036</v>
      </c>
      <c r="L634" s="826">
        <f t="shared" si="184"/>
        <v>-5.9431111111111115</v>
      </c>
      <c r="M634" s="826">
        <f t="shared" si="184"/>
        <v>-14.911666666666665</v>
      </c>
      <c r="N634" s="826">
        <f t="shared" si="184"/>
        <v>-2.0800000000000018</v>
      </c>
      <c r="O634" s="826">
        <f t="shared" si="184"/>
        <v>-8.4766666666666701</v>
      </c>
      <c r="P634" s="838">
        <f t="shared" si="184"/>
        <v>22.222222222222207</v>
      </c>
      <c r="Q634" s="72"/>
      <c r="S634" s="4"/>
      <c r="T634" s="4"/>
      <c r="U634" s="9"/>
      <c r="V634" s="44"/>
      <c r="W634" s="44"/>
      <c r="X634" s="44"/>
      <c r="Y634" s="1891"/>
      <c r="Z634" s="517"/>
    </row>
    <row r="635" spans="1:27">
      <c r="B635" s="78"/>
      <c r="C635" s="1876" t="s">
        <v>123</v>
      </c>
      <c r="D635" s="53"/>
      <c r="E635" s="1486"/>
      <c r="F635" s="1487"/>
      <c r="G635" s="1487"/>
      <c r="H635" s="1488"/>
      <c r="I635" s="1489"/>
      <c r="J635" s="1488"/>
      <c r="K635" s="1489"/>
      <c r="L635" s="1489"/>
      <c r="M635" s="1488"/>
      <c r="N635" s="1489"/>
      <c r="O635" s="1489"/>
      <c r="P635" s="1487"/>
      <c r="Q635" s="874"/>
      <c r="R635" s="32"/>
      <c r="S635" s="61"/>
      <c r="T635" s="4"/>
      <c r="U635" s="9"/>
      <c r="V635" s="44"/>
      <c r="W635" s="117"/>
      <c r="X635" s="44"/>
      <c r="Y635" s="572"/>
      <c r="Z635" s="229"/>
    </row>
    <row r="636" spans="1:27">
      <c r="B636" s="1924" t="str">
        <f>'12 л. МЕНЮ '!J636</f>
        <v>54-21з/22</v>
      </c>
      <c r="C636" s="193" t="str">
        <f>'12 л. МЕНЮ '!C636</f>
        <v>Кукуруза сахарная</v>
      </c>
      <c r="D636" s="129">
        <f>'12 л. МЕНЮ '!D636</f>
        <v>60</v>
      </c>
      <c r="E636" s="163">
        <f>'12 л. МЕНЮ '!E636</f>
        <v>1.2</v>
      </c>
      <c r="F636" s="247">
        <f>'12 л. МЕНЮ '!F636</f>
        <v>0.2</v>
      </c>
      <c r="G636" s="247">
        <f>'12 л. МЕНЮ '!G636</f>
        <v>6.1</v>
      </c>
      <c r="H636" s="743">
        <f>'12 л. МЕНЮ '!H636</f>
        <v>31.3</v>
      </c>
      <c r="I636" s="247">
        <v>1.1499999999999999</v>
      </c>
      <c r="J636" s="247">
        <v>0.01</v>
      </c>
      <c r="K636" s="247">
        <v>0.02</v>
      </c>
      <c r="L636" s="247">
        <v>0.72</v>
      </c>
      <c r="M636" s="247">
        <v>22</v>
      </c>
      <c r="N636" s="247">
        <v>21</v>
      </c>
      <c r="O636" s="247">
        <v>6.8</v>
      </c>
      <c r="P636" s="1856">
        <v>0.2</v>
      </c>
      <c r="Q636" s="2211">
        <f>'12 л. МЕНЮ '!I636</f>
        <v>0</v>
      </c>
      <c r="R636" s="32"/>
      <c r="S636" s="4"/>
      <c r="T636" s="282"/>
      <c r="U636" s="634"/>
      <c r="V636" s="498"/>
      <c r="W636" s="575"/>
      <c r="X636" s="576"/>
      <c r="Y636" s="931"/>
      <c r="Z636" s="158"/>
      <c r="AA636" s="22"/>
    </row>
    <row r="637" spans="1:27">
      <c r="B637" s="1924" t="str">
        <f>'12 л. МЕНЮ '!J637</f>
        <v>116/21</v>
      </c>
      <c r="C637" s="193" t="str">
        <f>'12 л. МЕНЮ '!C637</f>
        <v xml:space="preserve">Суп из овощей </v>
      </c>
      <c r="D637" s="129">
        <f>'12 л. МЕНЮ '!D637</f>
        <v>250</v>
      </c>
      <c r="E637" s="163">
        <f>'12 л. МЕНЮ '!E637</f>
        <v>2</v>
      </c>
      <c r="F637" s="247">
        <f>'12 л. МЕНЮ '!F637</f>
        <v>4.5250000000000004</v>
      </c>
      <c r="G637" s="247">
        <f>'12 л. МЕНЮ '!G637</f>
        <v>6.3250000000000002</v>
      </c>
      <c r="H637" s="743">
        <f>'12 л. МЕНЮ '!H637</f>
        <v>74</v>
      </c>
      <c r="I637" s="247">
        <v>7.25</v>
      </c>
      <c r="J637" s="247">
        <v>7.4999999999999997E-2</v>
      </c>
      <c r="K637" s="247">
        <v>7.4999999999999997E-2</v>
      </c>
      <c r="L637" s="733">
        <v>0</v>
      </c>
      <c r="M637" s="179">
        <v>22.75</v>
      </c>
      <c r="N637" s="179">
        <v>45.25</v>
      </c>
      <c r="O637" s="247">
        <v>18.25</v>
      </c>
      <c r="P637" s="862">
        <v>0.71</v>
      </c>
      <c r="Q637" s="2211">
        <f>'12 л. МЕНЮ '!I637</f>
        <v>0</v>
      </c>
      <c r="R637" s="45"/>
      <c r="S637" s="4"/>
      <c r="T637" s="285"/>
      <c r="U637" s="1849"/>
      <c r="V637" s="684"/>
      <c r="W637" s="684"/>
      <c r="X637" s="684"/>
      <c r="Y637" s="684"/>
      <c r="Z637" s="681"/>
      <c r="AA637" s="1"/>
    </row>
    <row r="638" spans="1:27">
      <c r="A638">
        <v>7</v>
      </c>
      <c r="B638" s="1924" t="str">
        <f>'12 л. МЕНЮ '!J638</f>
        <v>271 / 17</v>
      </c>
      <c r="C638" s="193" t="str">
        <f>'12 л. МЕНЮ '!C638</f>
        <v>Котлеты домашние</v>
      </c>
      <c r="D638" s="129">
        <f>'12 л. МЕНЮ '!D638</f>
        <v>100</v>
      </c>
      <c r="E638" s="163">
        <f>'12 л. МЕНЮ '!E638</f>
        <v>10.69</v>
      </c>
      <c r="F638" s="247">
        <f>'12 л. МЕНЮ '!F638</f>
        <v>10.682</v>
      </c>
      <c r="G638" s="247">
        <f>'12 л. МЕНЮ '!G638</f>
        <v>25.247</v>
      </c>
      <c r="H638" s="743">
        <f>'12 л. МЕНЮ '!H638</f>
        <v>239.886</v>
      </c>
      <c r="I638" s="533">
        <v>0.68</v>
      </c>
      <c r="J638" s="533">
        <v>0.06</v>
      </c>
      <c r="K638" s="533">
        <v>0.02</v>
      </c>
      <c r="L638" s="2222">
        <v>17.687999999999999</v>
      </c>
      <c r="M638" s="758">
        <v>54.543599999999998</v>
      </c>
      <c r="N638" s="2650">
        <v>15.36</v>
      </c>
      <c r="O638" s="758">
        <v>22.512</v>
      </c>
      <c r="P638" s="871">
        <v>1.9</v>
      </c>
      <c r="Q638" s="2211">
        <f>'12 л. МЕНЮ '!I638</f>
        <v>0</v>
      </c>
      <c r="S638" s="4"/>
      <c r="T638" s="158"/>
      <c r="U638" s="44"/>
      <c r="V638" s="167"/>
      <c r="W638" s="167"/>
      <c r="X638" s="167"/>
      <c r="Y638" s="167"/>
      <c r="Z638" s="1"/>
      <c r="AA638" s="1"/>
    </row>
    <row r="639" spans="1:27">
      <c r="B639" s="1924" t="str">
        <f>'12 л. МЕНЮ '!J639</f>
        <v>276/21</v>
      </c>
      <c r="C639" s="760" t="str">
        <f>'12 л. МЕНЮ '!C639</f>
        <v>Омлет с отварным картофелем</v>
      </c>
      <c r="D639" s="129">
        <f>'12 л. МЕНЮ '!D639</f>
        <v>180</v>
      </c>
      <c r="E639" s="163">
        <f>'12 л. МЕНЮ '!E639</f>
        <v>12.42</v>
      </c>
      <c r="F639" s="247">
        <f>'12 л. МЕНЮ '!F639</f>
        <v>15.48</v>
      </c>
      <c r="G639" s="247">
        <f>'12 л. МЕНЮ '!G639</f>
        <v>12.78</v>
      </c>
      <c r="H639" s="743">
        <f>'12 л. МЕНЮ '!H639</f>
        <v>241.2</v>
      </c>
      <c r="I639" s="1902">
        <v>8.1</v>
      </c>
      <c r="J639" s="253">
        <v>0.14399999999999999</v>
      </c>
      <c r="K639" s="262">
        <v>0.04</v>
      </c>
      <c r="L639" s="733">
        <v>223.2</v>
      </c>
      <c r="M639" s="179">
        <v>104.4</v>
      </c>
      <c r="N639" s="179">
        <v>221.4</v>
      </c>
      <c r="O639" s="179">
        <v>30.6</v>
      </c>
      <c r="P639" s="862">
        <v>0.24299999999999999</v>
      </c>
      <c r="Q639" s="2211">
        <f>'12 л. МЕНЮ '!I639</f>
        <v>0</v>
      </c>
      <c r="R639" s="32"/>
      <c r="S639" s="4"/>
      <c r="T639" s="132"/>
      <c r="V639" s="1"/>
      <c r="W639" s="1"/>
      <c r="X639" s="1"/>
      <c r="Y639" s="1"/>
      <c r="Z639" s="1"/>
      <c r="AA639" s="1"/>
    </row>
    <row r="640" spans="1:27">
      <c r="B640" s="2246" t="str">
        <f>'12 л. МЕНЮ '!J640</f>
        <v>54-1хн/22</v>
      </c>
      <c r="C640" s="193" t="str">
        <f>'12 л. МЕНЮ '!C640</f>
        <v>Компот из смеси сухофруктов</v>
      </c>
      <c r="D640" s="129">
        <f>'12 л. МЕНЮ '!D640</f>
        <v>200</v>
      </c>
      <c r="E640" s="163">
        <f>'12 л. МЕНЮ '!E640</f>
        <v>0.5</v>
      </c>
      <c r="F640" s="247">
        <f>'12 л. МЕНЮ '!F640</f>
        <v>0</v>
      </c>
      <c r="G640" s="247">
        <f>'12 л. МЕНЮ '!G640</f>
        <v>19.8</v>
      </c>
      <c r="H640" s="743">
        <f>'12 л. МЕНЮ '!H640</f>
        <v>81</v>
      </c>
      <c r="I640" s="247">
        <v>0.02</v>
      </c>
      <c r="J640" s="247">
        <v>0</v>
      </c>
      <c r="K640" s="247">
        <v>0</v>
      </c>
      <c r="L640" s="733">
        <v>15</v>
      </c>
      <c r="M640" s="2161">
        <v>49.5</v>
      </c>
      <c r="N640" s="179">
        <v>4.3</v>
      </c>
      <c r="O640" s="247">
        <v>2.1</v>
      </c>
      <c r="P640" s="862">
        <v>0.09</v>
      </c>
      <c r="Q640" s="2211">
        <f>'12 л. МЕНЮ '!I640</f>
        <v>0</v>
      </c>
      <c r="R640" s="32"/>
      <c r="S640" s="282"/>
      <c r="T640" s="4"/>
      <c r="U640" s="9"/>
      <c r="V640" s="118"/>
      <c r="W640" s="118"/>
      <c r="X640" s="118"/>
      <c r="Y640" s="572"/>
      <c r="Z640" s="517"/>
    </row>
    <row r="641" spans="2:27">
      <c r="B641" s="2246" t="str">
        <f>'12 л. МЕНЮ '!J641</f>
        <v>Пром.пр.</v>
      </c>
      <c r="C641" s="193" t="str">
        <f>'12 л. МЕНЮ '!C641</f>
        <v>Хлеб пшеничный</v>
      </c>
      <c r="D641" s="129">
        <f>'12 л. МЕНЮ '!D641</f>
        <v>60</v>
      </c>
      <c r="E641" s="163">
        <f>'12 л. МЕНЮ '!E641</f>
        <v>2.31</v>
      </c>
      <c r="F641" s="247">
        <f>'12 л. МЕНЮ '!F641</f>
        <v>0.82</v>
      </c>
      <c r="G641" s="247">
        <f>'12 л. МЕНЮ '!G641</f>
        <v>32.520000000000003</v>
      </c>
      <c r="H641" s="743">
        <f>'12 л. МЕНЮ '!H641</f>
        <v>146.75</v>
      </c>
      <c r="I641" s="179">
        <v>0</v>
      </c>
      <c r="J641" s="854">
        <v>7.1999999999999995E-2</v>
      </c>
      <c r="K641" s="605">
        <v>2.4E-2</v>
      </c>
      <c r="L641" s="733">
        <v>0</v>
      </c>
      <c r="M641" s="252">
        <v>12</v>
      </c>
      <c r="N641" s="179">
        <v>39</v>
      </c>
      <c r="O641" s="179">
        <v>8.4</v>
      </c>
      <c r="P641" s="179">
        <v>6.6000000000000003E-2</v>
      </c>
      <c r="Q641" s="2211">
        <f>'12 л. МЕНЮ '!I641</f>
        <v>0</v>
      </c>
      <c r="R641" s="33"/>
      <c r="S641" s="285"/>
      <c r="T641" s="4"/>
      <c r="U641" s="9"/>
      <c r="V641" s="44"/>
      <c r="W641" s="44"/>
      <c r="X641" s="167"/>
      <c r="Y641" s="1891"/>
      <c r="Z641" s="517"/>
    </row>
    <row r="642" spans="2:27">
      <c r="B642" s="2246" t="str">
        <f>'12 л. МЕНЮ '!J642</f>
        <v>Пром.пр.</v>
      </c>
      <c r="C642" s="193" t="str">
        <f>'12 л. МЕНЮ '!C642</f>
        <v>Хлеб ржаной</v>
      </c>
      <c r="D642" s="129">
        <f>'12 л. МЕНЮ '!D642</f>
        <v>40</v>
      </c>
      <c r="E642" s="163">
        <f>'12 л. МЕНЮ '!E642</f>
        <v>2.2599999999999998</v>
      </c>
      <c r="F642" s="247">
        <f>'12 л. МЕНЮ '!F642</f>
        <v>0.6</v>
      </c>
      <c r="G642" s="247">
        <f>'12 л. МЕНЮ '!G642</f>
        <v>16.739999999999998</v>
      </c>
      <c r="H642" s="743">
        <f>'12 л. МЕНЮ '!H642</f>
        <v>81.426000000000002</v>
      </c>
      <c r="I642" s="179">
        <v>0</v>
      </c>
      <c r="J642" s="179">
        <v>0.107</v>
      </c>
      <c r="K642" s="179">
        <v>0.107</v>
      </c>
      <c r="L642" s="558">
        <v>0</v>
      </c>
      <c r="M642" s="252">
        <v>13.2</v>
      </c>
      <c r="N642" s="179">
        <v>93.6</v>
      </c>
      <c r="O642" s="179">
        <v>2.64</v>
      </c>
      <c r="P642" s="179">
        <v>1.7999999999999999E-2</v>
      </c>
      <c r="Q642" s="2211">
        <f>'12 л. МЕНЮ '!I642</f>
        <v>0</v>
      </c>
      <c r="S642" s="132"/>
      <c r="T642" s="1950"/>
      <c r="U642" s="1"/>
      <c r="V642" s="1"/>
      <c r="W642" s="1"/>
      <c r="X642" s="1"/>
      <c r="Y642" s="1951"/>
      <c r="Z642" s="1"/>
    </row>
    <row r="643" spans="2:27" ht="15.75" thickBot="1">
      <c r="B643" s="1925" t="str">
        <f>'12 л. МЕНЮ '!J643</f>
        <v xml:space="preserve">338 / 17 </v>
      </c>
      <c r="C643" s="143" t="str">
        <f>'12 л. МЕНЮ '!C643</f>
        <v>Плоды свежие (яблоко)</v>
      </c>
      <c r="D643" s="275">
        <f>'12 л. МЕНЮ '!D643</f>
        <v>120</v>
      </c>
      <c r="E643" s="163">
        <f>'12 л. МЕНЮ '!E643</f>
        <v>0.48</v>
      </c>
      <c r="F643" s="247">
        <f>'12 л. МЕНЮ '!F643</f>
        <v>0.48</v>
      </c>
      <c r="G643" s="247">
        <f>'12 л. МЕНЮ '!G643</f>
        <v>11.76</v>
      </c>
      <c r="H643" s="743">
        <f>'12 л. МЕНЮ '!H643</f>
        <v>53.28</v>
      </c>
      <c r="I643" s="179">
        <v>12</v>
      </c>
      <c r="J643" s="179">
        <v>3.5999999999999997E-2</v>
      </c>
      <c r="K643" s="179">
        <v>2.4E-2</v>
      </c>
      <c r="L643" s="546">
        <v>0</v>
      </c>
      <c r="M643" s="179">
        <v>19.2</v>
      </c>
      <c r="N643" s="179">
        <v>13.2</v>
      </c>
      <c r="O643" s="179">
        <v>10.8</v>
      </c>
      <c r="P643" s="862">
        <v>2.64</v>
      </c>
      <c r="Q643" s="2239">
        <f>'12 л. МЕНЮ '!I643</f>
        <v>0</v>
      </c>
      <c r="S643" s="4"/>
      <c r="T643" s="4"/>
      <c r="U643" s="9"/>
      <c r="V643" s="44"/>
      <c r="W643" s="44"/>
      <c r="X643" s="44"/>
      <c r="Y643" s="1891"/>
      <c r="Z643" s="517"/>
    </row>
    <row r="644" spans="2:27" ht="15" customHeight="1">
      <c r="B644" s="370" t="s">
        <v>193</v>
      </c>
      <c r="C644" s="282"/>
      <c r="D644" s="1850">
        <f>'12 л. МЕНЮ '!D644</f>
        <v>1010</v>
      </c>
      <c r="E644" s="381">
        <f t="shared" ref="E644:P644" si="185">SUM(E636:E643)</f>
        <v>31.860000000000003</v>
      </c>
      <c r="F644" s="372">
        <f t="shared" si="185"/>
        <v>32.786999999999999</v>
      </c>
      <c r="G644" s="735">
        <f t="shared" si="185"/>
        <v>131.27199999999999</v>
      </c>
      <c r="H644" s="818">
        <f t="shared" si="185"/>
        <v>948.84199999999998</v>
      </c>
      <c r="I644" s="735">
        <f t="shared" si="185"/>
        <v>29.2</v>
      </c>
      <c r="J644" s="735">
        <f t="shared" si="185"/>
        <v>0.504</v>
      </c>
      <c r="K644" s="735">
        <f t="shared" si="185"/>
        <v>0.31</v>
      </c>
      <c r="L644" s="735">
        <f t="shared" si="185"/>
        <v>256.60799999999995</v>
      </c>
      <c r="M644" s="2096">
        <f t="shared" si="185"/>
        <v>297.59359999999998</v>
      </c>
      <c r="N644" s="2096">
        <f t="shared" si="185"/>
        <v>453.10999999999996</v>
      </c>
      <c r="O644" s="2096">
        <f t="shared" si="185"/>
        <v>102.102</v>
      </c>
      <c r="P644" s="824">
        <f t="shared" si="185"/>
        <v>5.8669999999999991</v>
      </c>
      <c r="Q644" s="2208"/>
      <c r="S644" s="4"/>
      <c r="T644" s="282"/>
      <c r="U644" s="715"/>
      <c r="V644" s="498"/>
      <c r="W644" s="575"/>
      <c r="X644" s="576"/>
      <c r="Y644" s="931"/>
      <c r="Z644" s="158"/>
      <c r="AA644" s="22"/>
    </row>
    <row r="645" spans="2:27">
      <c r="B645" s="807"/>
      <c r="C645" s="808" t="s">
        <v>11</v>
      </c>
      <c r="D645" s="1499">
        <v>0.35</v>
      </c>
      <c r="E645" s="912">
        <f t="shared" ref="E645:P645" si="186">(E793/100)*35</f>
        <v>31.5</v>
      </c>
      <c r="F645" s="822">
        <f t="shared" si="186"/>
        <v>32.200000000000003</v>
      </c>
      <c r="G645" s="822">
        <f t="shared" si="186"/>
        <v>134.05000000000001</v>
      </c>
      <c r="H645" s="822">
        <f t="shared" si="186"/>
        <v>952</v>
      </c>
      <c r="I645" s="822">
        <f t="shared" si="186"/>
        <v>24.5</v>
      </c>
      <c r="J645" s="822">
        <f t="shared" si="186"/>
        <v>0.48999999999999994</v>
      </c>
      <c r="K645" s="822">
        <f t="shared" si="186"/>
        <v>0.56000000000000005</v>
      </c>
      <c r="L645" s="1516">
        <f t="shared" si="186"/>
        <v>315</v>
      </c>
      <c r="M645" s="2255">
        <f t="shared" si="186"/>
        <v>420</v>
      </c>
      <c r="N645" s="2255">
        <f t="shared" si="186"/>
        <v>420</v>
      </c>
      <c r="O645" s="2255">
        <f t="shared" si="186"/>
        <v>105</v>
      </c>
      <c r="P645" s="1904">
        <f t="shared" si="186"/>
        <v>6.3</v>
      </c>
      <c r="Q645" s="880"/>
      <c r="T645" s="285"/>
      <c r="U645" s="1849"/>
      <c r="V645" s="684"/>
      <c r="W645" s="684"/>
      <c r="X645" s="684"/>
      <c r="Y645" s="684"/>
      <c r="Z645" s="429"/>
      <c r="AA645" s="1"/>
    </row>
    <row r="646" spans="2:27" ht="15.75" thickBot="1">
      <c r="B646" s="175"/>
      <c r="C646" s="803" t="s">
        <v>438</v>
      </c>
      <c r="D646" s="847"/>
      <c r="E646" s="825">
        <f t="shared" ref="E646:P646" si="187">(E644*100/E793)-35</f>
        <v>0.40000000000000568</v>
      </c>
      <c r="F646" s="826">
        <f t="shared" si="187"/>
        <v>0.63804347826086882</v>
      </c>
      <c r="G646" s="826">
        <f t="shared" si="187"/>
        <v>-0.72532637075718043</v>
      </c>
      <c r="H646" s="826">
        <f t="shared" si="187"/>
        <v>-0.11610294117647157</v>
      </c>
      <c r="I646" s="826">
        <f t="shared" si="187"/>
        <v>6.7142857142857153</v>
      </c>
      <c r="J646" s="826">
        <f t="shared" si="187"/>
        <v>1</v>
      </c>
      <c r="K646" s="826">
        <f t="shared" si="187"/>
        <v>-15.625</v>
      </c>
      <c r="L646" s="826">
        <f t="shared" si="187"/>
        <v>-6.4880000000000031</v>
      </c>
      <c r="M646" s="826">
        <f t="shared" si="187"/>
        <v>-10.200533333333336</v>
      </c>
      <c r="N646" s="826">
        <f t="shared" si="187"/>
        <v>2.7591666666666583</v>
      </c>
      <c r="O646" s="826">
        <f t="shared" si="187"/>
        <v>-0.96600000000000108</v>
      </c>
      <c r="P646" s="838">
        <f t="shared" si="187"/>
        <v>-2.4055555555555586</v>
      </c>
      <c r="Q646" s="2209"/>
      <c r="S646" s="841"/>
    </row>
    <row r="647" spans="2:27">
      <c r="B647" s="713"/>
      <c r="C647" s="542" t="s">
        <v>234</v>
      </c>
      <c r="D647" s="53"/>
      <c r="F647" s="375"/>
      <c r="G647" s="375"/>
      <c r="H647" s="750"/>
      <c r="I647" s="750"/>
      <c r="J647" s="750"/>
      <c r="K647" s="750"/>
      <c r="L647" s="750"/>
      <c r="M647" s="750"/>
      <c r="N647" s="750"/>
      <c r="O647" s="750"/>
      <c r="P647" s="701"/>
      <c r="Q647" s="874"/>
      <c r="S647" s="40"/>
    </row>
    <row r="648" spans="2:27">
      <c r="B648" s="1594" t="str">
        <f>'12 л. МЕНЮ '!J648</f>
        <v>470 / 21</v>
      </c>
      <c r="C648" s="193" t="str">
        <f>'12 л. МЕНЮ '!C648</f>
        <v>Кисломолочный напиток (Кефир  (м.д.ж. 2,5% ))</v>
      </c>
      <c r="D648" s="129">
        <f>'12 л. МЕНЮ '!D648</f>
        <v>200</v>
      </c>
      <c r="E648" s="248">
        <f>'12 л. МЕНЮ '!E648</f>
        <v>5.8</v>
      </c>
      <c r="F648" s="247">
        <f>'12 л. МЕНЮ '!F648</f>
        <v>5</v>
      </c>
      <c r="G648" s="247">
        <f>'12 л. МЕНЮ '!G648</f>
        <v>8</v>
      </c>
      <c r="H648" s="247">
        <f>'12 л. МЕНЮ '!H648</f>
        <v>101</v>
      </c>
      <c r="I648" s="256">
        <v>1.4</v>
      </c>
      <c r="J648" s="256">
        <v>0.08</v>
      </c>
      <c r="K648" s="256">
        <v>2.3E-2</v>
      </c>
      <c r="L648" s="828">
        <v>40.1</v>
      </c>
      <c r="M648" s="245">
        <v>240.8</v>
      </c>
      <c r="N648" s="245">
        <v>180.6</v>
      </c>
      <c r="O648" s="245">
        <v>28.1</v>
      </c>
      <c r="P648" s="863">
        <v>0.2</v>
      </c>
      <c r="Q648" s="407">
        <f>'12 л. МЕНЮ '!I648</f>
        <v>0</v>
      </c>
      <c r="R648" s="62"/>
      <c r="S648" s="40"/>
    </row>
    <row r="649" spans="2:27">
      <c r="B649" s="1594" t="str">
        <f>'12 л. МЕНЮ '!J649</f>
        <v>193/ 17</v>
      </c>
      <c r="C649" s="1650" t="s">
        <v>809</v>
      </c>
      <c r="D649" s="2147" t="str">
        <f>'12 л. МЕНЮ '!D649</f>
        <v>110 / 20</v>
      </c>
      <c r="E649" s="1547">
        <f>'12 л. МЕНЮ '!E649</f>
        <v>1.925</v>
      </c>
      <c r="F649" s="256">
        <f>'12 л. МЕНЮ '!F649</f>
        <v>2.2349999999999999</v>
      </c>
      <c r="G649" s="1547">
        <f>'12 л. МЕНЮ '!G649</f>
        <v>17.942</v>
      </c>
      <c r="H649" s="1547">
        <f>'12 л. МЕНЮ '!H649</f>
        <v>101.583</v>
      </c>
      <c r="I649" s="294">
        <v>0.34</v>
      </c>
      <c r="J649" s="256">
        <v>0.03</v>
      </c>
      <c r="K649" s="294">
        <v>0.03</v>
      </c>
      <c r="L649" s="816">
        <v>18.28</v>
      </c>
      <c r="M649" s="244">
        <v>21.03</v>
      </c>
      <c r="N649" s="245">
        <v>6.84</v>
      </c>
      <c r="O649" s="244">
        <v>2.4</v>
      </c>
      <c r="P649" s="863">
        <v>0.59</v>
      </c>
      <c r="Q649" s="705">
        <f>'12 л. МЕНЮ '!I649</f>
        <v>0</v>
      </c>
      <c r="R649" s="32"/>
      <c r="S649" s="132"/>
    </row>
    <row r="650" spans="2:27">
      <c r="B650" s="131"/>
      <c r="C650" s="2146" t="s">
        <v>808</v>
      </c>
      <c r="D650" s="904"/>
      <c r="E650" s="1572"/>
      <c r="F650" s="750"/>
      <c r="G650" s="902"/>
      <c r="H650" s="750"/>
      <c r="I650" s="902"/>
      <c r="J650" s="750"/>
      <c r="K650" s="902"/>
      <c r="L650" s="750"/>
      <c r="M650" s="902"/>
      <c r="N650" s="750"/>
      <c r="O650" s="902"/>
      <c r="P650" s="1476"/>
      <c r="Q650" s="700"/>
      <c r="R650" s="32"/>
      <c r="S650" s="4"/>
      <c r="T650" s="3"/>
    </row>
    <row r="651" spans="2:27" ht="15.75" thickBot="1">
      <c r="B651" s="1880" t="str">
        <f>'12 л. МЕНЮ '!J650</f>
        <v>Пром.пр.</v>
      </c>
      <c r="C651" s="1877" t="str">
        <f>'12 л. МЕНЮ '!C650</f>
        <v>Хлеб пш. (батон )</v>
      </c>
      <c r="D651" s="1776">
        <f>'12 л. МЕНЮ '!D650</f>
        <v>30</v>
      </c>
      <c r="E651" s="2142">
        <f>'12 л. МЕНЮ '!E650</f>
        <v>1.115</v>
      </c>
      <c r="F651" s="2142">
        <f>'12 л. МЕНЮ '!F650</f>
        <v>0.56999999999999995</v>
      </c>
      <c r="G651" s="2142">
        <f>'12 л. МЕНЮ '!G650</f>
        <v>15.42</v>
      </c>
      <c r="H651" s="2142">
        <f>'12 л. МЕНЮ '!H650</f>
        <v>67.83</v>
      </c>
      <c r="I651" s="832">
        <v>0</v>
      </c>
      <c r="J651" s="832">
        <v>3.5000000000000003E-2</v>
      </c>
      <c r="K651" s="832">
        <v>3.5000000000000003E-2</v>
      </c>
      <c r="L651" s="833">
        <v>0</v>
      </c>
      <c r="M651" s="786">
        <v>5.6470000000000002</v>
      </c>
      <c r="N651" s="786">
        <v>19.411999999999999</v>
      </c>
      <c r="O651" s="832">
        <v>3.8820000000000001</v>
      </c>
      <c r="P651" s="787">
        <v>3.5000000000000003E-2</v>
      </c>
      <c r="Q651" s="2218">
        <f>'12 л. МЕНЮ '!I650</f>
        <v>0</v>
      </c>
      <c r="R651" s="32"/>
      <c r="S651" s="4"/>
      <c r="T651" s="65"/>
    </row>
    <row r="652" spans="2:27">
      <c r="B652" s="834" t="s">
        <v>243</v>
      </c>
      <c r="C652" s="282"/>
      <c r="D652" s="132">
        <f>'12 л. МЕНЮ '!D651</f>
        <v>360</v>
      </c>
      <c r="E652" s="110">
        <f t="shared" ref="E652:P652" si="188">SUM(E648:E651)</f>
        <v>8.84</v>
      </c>
      <c r="F652" s="756">
        <f t="shared" si="188"/>
        <v>7.8049999999999997</v>
      </c>
      <c r="G652" s="729">
        <f t="shared" si="188"/>
        <v>41.362000000000002</v>
      </c>
      <c r="H652" s="729">
        <f t="shared" si="188"/>
        <v>270.41300000000001</v>
      </c>
      <c r="I652" s="756">
        <f t="shared" si="188"/>
        <v>1.74</v>
      </c>
      <c r="J652" s="180">
        <f t="shared" si="188"/>
        <v>0.14500000000000002</v>
      </c>
      <c r="K652" s="756">
        <f t="shared" si="188"/>
        <v>8.7999999999999995E-2</v>
      </c>
      <c r="L652" s="180">
        <f t="shared" si="188"/>
        <v>58.38</v>
      </c>
      <c r="M652" s="740">
        <f t="shared" si="188"/>
        <v>267.47700000000003</v>
      </c>
      <c r="N652" s="740">
        <f t="shared" si="188"/>
        <v>206.852</v>
      </c>
      <c r="O652" s="180">
        <f t="shared" si="188"/>
        <v>34.381999999999998</v>
      </c>
      <c r="P652" s="676">
        <f t="shared" si="188"/>
        <v>0.82500000000000007</v>
      </c>
      <c r="Q652" s="229"/>
      <c r="S652" s="4"/>
      <c r="T652" s="44"/>
    </row>
    <row r="653" spans="2:27">
      <c r="B653" s="807"/>
      <c r="C653" s="808" t="s">
        <v>11</v>
      </c>
      <c r="D653" s="1499">
        <v>0.1</v>
      </c>
      <c r="E653" s="912">
        <f t="shared" ref="E653:P653" si="189">(E793/100)*10</f>
        <v>9</v>
      </c>
      <c r="F653" s="822">
        <f t="shared" si="189"/>
        <v>9.2000000000000011</v>
      </c>
      <c r="G653" s="822">
        <f t="shared" si="189"/>
        <v>38.299999999999997</v>
      </c>
      <c r="H653" s="822">
        <f t="shared" si="189"/>
        <v>272</v>
      </c>
      <c r="I653" s="822">
        <f t="shared" si="189"/>
        <v>7</v>
      </c>
      <c r="J653" s="822">
        <f t="shared" si="189"/>
        <v>0.13999999999999999</v>
      </c>
      <c r="K653" s="822">
        <f t="shared" si="189"/>
        <v>0.16</v>
      </c>
      <c r="L653" s="822">
        <f t="shared" si="189"/>
        <v>90</v>
      </c>
      <c r="M653" s="2255">
        <f t="shared" si="189"/>
        <v>120</v>
      </c>
      <c r="N653" s="2255">
        <f t="shared" si="189"/>
        <v>120</v>
      </c>
      <c r="O653" s="1516">
        <f t="shared" si="189"/>
        <v>30</v>
      </c>
      <c r="P653" s="1904">
        <f t="shared" si="189"/>
        <v>1.7999999999999998</v>
      </c>
      <c r="Q653" s="229"/>
      <c r="S653" s="40"/>
      <c r="T653" s="9"/>
    </row>
    <row r="654" spans="2:27" ht="15.75" thickBot="1">
      <c r="B654" s="175"/>
      <c r="C654" s="803" t="s">
        <v>438</v>
      </c>
      <c r="D654" s="847"/>
      <c r="E654" s="825">
        <f t="shared" ref="E654:P654" si="190">(E652*100/E793)-10</f>
        <v>-0.17777777777777715</v>
      </c>
      <c r="F654" s="826">
        <f t="shared" si="190"/>
        <v>-1.5163043478260878</v>
      </c>
      <c r="G654" s="826">
        <f t="shared" si="190"/>
        <v>0.7994778067885111</v>
      </c>
      <c r="H654" s="826">
        <f t="shared" si="190"/>
        <v>-5.8345588235292567E-2</v>
      </c>
      <c r="I654" s="826">
        <f t="shared" si="190"/>
        <v>-7.5142857142857142</v>
      </c>
      <c r="J654" s="826">
        <f t="shared" si="190"/>
        <v>0.35714285714285943</v>
      </c>
      <c r="K654" s="826">
        <f t="shared" si="190"/>
        <v>-4.5000000000000009</v>
      </c>
      <c r="L654" s="826">
        <f t="shared" si="190"/>
        <v>-3.5133333333333336</v>
      </c>
      <c r="M654" s="826">
        <f t="shared" si="190"/>
        <v>12.289750000000005</v>
      </c>
      <c r="N654" s="826">
        <f t="shared" si="190"/>
        <v>7.2376666666666658</v>
      </c>
      <c r="O654" s="826">
        <f t="shared" si="190"/>
        <v>1.4606666666666666</v>
      </c>
      <c r="P654" s="838">
        <f t="shared" si="190"/>
        <v>-5.416666666666667</v>
      </c>
      <c r="Q654" s="229"/>
    </row>
    <row r="656" spans="2:27" ht="15.75" thickBot="1"/>
    <row r="657" spans="2:19">
      <c r="B657" s="674"/>
      <c r="C657" s="34" t="s">
        <v>286</v>
      </c>
      <c r="D657" s="35"/>
      <c r="E657" s="110">
        <f t="shared" ref="E657:P657" si="191">E632+E644</f>
        <v>54.885000000000005</v>
      </c>
      <c r="F657" s="180">
        <f t="shared" si="191"/>
        <v>58.680999999999997</v>
      </c>
      <c r="G657" s="180">
        <f t="shared" si="191"/>
        <v>227.47</v>
      </c>
      <c r="H657" s="180">
        <f t="shared" si="191"/>
        <v>1630.7959999999998</v>
      </c>
      <c r="I657" s="180">
        <f t="shared" si="191"/>
        <v>50.394999999999996</v>
      </c>
      <c r="J657" s="180">
        <f t="shared" si="191"/>
        <v>0.84400000000000008</v>
      </c>
      <c r="K657" s="180">
        <f t="shared" si="191"/>
        <v>0.60399999999999998</v>
      </c>
      <c r="L657" s="740">
        <f t="shared" si="191"/>
        <v>428.11999999999995</v>
      </c>
      <c r="M657" s="740">
        <f t="shared" si="191"/>
        <v>418.65359999999998</v>
      </c>
      <c r="N657" s="740">
        <f t="shared" si="191"/>
        <v>728.14999999999986</v>
      </c>
      <c r="O657" s="740">
        <f t="shared" si="191"/>
        <v>151.672</v>
      </c>
      <c r="P657" s="676">
        <f t="shared" si="191"/>
        <v>14.366999999999997</v>
      </c>
    </row>
    <row r="658" spans="2:19">
      <c r="B658" s="327"/>
      <c r="C658" s="709" t="s">
        <v>11</v>
      </c>
      <c r="D658" s="1499">
        <v>0.6</v>
      </c>
      <c r="E658" s="912">
        <f t="shared" ref="E658:P658" si="192">(E793/100)*60</f>
        <v>54</v>
      </c>
      <c r="F658" s="822">
        <f t="shared" si="192"/>
        <v>55.2</v>
      </c>
      <c r="G658" s="822">
        <f t="shared" si="192"/>
        <v>229.8</v>
      </c>
      <c r="H658" s="822">
        <f t="shared" si="192"/>
        <v>1632</v>
      </c>
      <c r="I658" s="822">
        <f t="shared" si="192"/>
        <v>42</v>
      </c>
      <c r="J658" s="822">
        <f t="shared" si="192"/>
        <v>0.83999999999999986</v>
      </c>
      <c r="K658" s="822">
        <f t="shared" si="192"/>
        <v>0.96</v>
      </c>
      <c r="L658" s="1516">
        <f t="shared" si="192"/>
        <v>540</v>
      </c>
      <c r="M658" s="2255">
        <f t="shared" si="192"/>
        <v>720</v>
      </c>
      <c r="N658" s="2255">
        <f t="shared" si="192"/>
        <v>720</v>
      </c>
      <c r="O658" s="2255">
        <f t="shared" si="192"/>
        <v>180</v>
      </c>
      <c r="P658" s="1904">
        <f t="shared" si="192"/>
        <v>10.799999999999999</v>
      </c>
    </row>
    <row r="659" spans="2:19" ht="13.5" customHeight="1" thickBot="1">
      <c r="B659" s="175"/>
      <c r="C659" s="803" t="s">
        <v>438</v>
      </c>
      <c r="D659" s="847"/>
      <c r="E659" s="825">
        <f t="shared" ref="E659:P659" si="193">(E657*100/E793)-60</f>
        <v>0.98333333333334139</v>
      </c>
      <c r="F659" s="826">
        <f t="shared" si="193"/>
        <v>3.783695652173904</v>
      </c>
      <c r="G659" s="826">
        <f t="shared" si="193"/>
        <v>-0.60835509138381383</v>
      </c>
      <c r="H659" s="826">
        <f t="shared" si="193"/>
        <v>-4.4264705882362421E-2</v>
      </c>
      <c r="I659" s="826">
        <f t="shared" si="193"/>
        <v>11.992857142857147</v>
      </c>
      <c r="J659" s="826">
        <f t="shared" si="193"/>
        <v>0.2857142857142918</v>
      </c>
      <c r="K659" s="826">
        <f t="shared" si="193"/>
        <v>-22.25</v>
      </c>
      <c r="L659" s="826">
        <f t="shared" si="193"/>
        <v>-12.431111111111122</v>
      </c>
      <c r="M659" s="826">
        <f t="shared" si="193"/>
        <v>-25.112200000000001</v>
      </c>
      <c r="N659" s="826">
        <f t="shared" si="193"/>
        <v>0.67916666666665293</v>
      </c>
      <c r="O659" s="826">
        <f t="shared" si="193"/>
        <v>-9.4426666666666677</v>
      </c>
      <c r="P659" s="838">
        <f t="shared" si="193"/>
        <v>19.816666666666663</v>
      </c>
      <c r="Q659" s="229"/>
    </row>
    <row r="660" spans="2:19" ht="12" customHeight="1" thickBot="1">
      <c r="Q660" s="229"/>
    </row>
    <row r="661" spans="2:19" ht="11.25" customHeight="1">
      <c r="B661" s="674"/>
      <c r="C661" s="34" t="s">
        <v>285</v>
      </c>
      <c r="D661" s="35"/>
      <c r="E661" s="110">
        <f t="shared" ref="E661:P661" si="194">E644+E652</f>
        <v>40.700000000000003</v>
      </c>
      <c r="F661" s="180">
        <f t="shared" si="194"/>
        <v>40.591999999999999</v>
      </c>
      <c r="G661" s="180">
        <f t="shared" si="194"/>
        <v>172.63399999999999</v>
      </c>
      <c r="H661" s="180">
        <f t="shared" si="194"/>
        <v>1219.2550000000001</v>
      </c>
      <c r="I661" s="180">
        <f t="shared" si="194"/>
        <v>30.939999999999998</v>
      </c>
      <c r="J661" s="180">
        <f t="shared" si="194"/>
        <v>0.64900000000000002</v>
      </c>
      <c r="K661" s="180">
        <f t="shared" si="194"/>
        <v>0.39800000000000002</v>
      </c>
      <c r="L661" s="180">
        <f t="shared" si="194"/>
        <v>314.98799999999994</v>
      </c>
      <c r="M661" s="740">
        <f t="shared" si="194"/>
        <v>565.07060000000001</v>
      </c>
      <c r="N661" s="740">
        <f t="shared" si="194"/>
        <v>659.96199999999999</v>
      </c>
      <c r="O661" s="740">
        <f t="shared" si="194"/>
        <v>136.48400000000001</v>
      </c>
      <c r="P661" s="676">
        <f t="shared" si="194"/>
        <v>6.6919999999999993</v>
      </c>
      <c r="Q661" s="229"/>
    </row>
    <row r="662" spans="2:19" ht="13.5" customHeight="1">
      <c r="B662" s="327"/>
      <c r="C662" s="709" t="s">
        <v>11</v>
      </c>
      <c r="D662" s="1499">
        <v>0.45</v>
      </c>
      <c r="E662" s="912">
        <f t="shared" ref="E662:P662" si="195">(E793/100)*45</f>
        <v>40.5</v>
      </c>
      <c r="F662" s="822">
        <f t="shared" si="195"/>
        <v>41.4</v>
      </c>
      <c r="G662" s="822">
        <f t="shared" si="195"/>
        <v>172.35</v>
      </c>
      <c r="H662" s="822">
        <f t="shared" si="195"/>
        <v>1224</v>
      </c>
      <c r="I662" s="822">
        <f t="shared" si="195"/>
        <v>31.499999999999996</v>
      </c>
      <c r="J662" s="822">
        <f t="shared" si="195"/>
        <v>0.62999999999999989</v>
      </c>
      <c r="K662" s="822">
        <f t="shared" si="195"/>
        <v>0.72</v>
      </c>
      <c r="L662" s="1516">
        <f t="shared" si="195"/>
        <v>405</v>
      </c>
      <c r="M662" s="2255">
        <f t="shared" si="195"/>
        <v>540</v>
      </c>
      <c r="N662" s="2255">
        <f t="shared" si="195"/>
        <v>540</v>
      </c>
      <c r="O662" s="2255">
        <f t="shared" si="195"/>
        <v>135</v>
      </c>
      <c r="P662" s="1904">
        <f t="shared" si="195"/>
        <v>8.1</v>
      </c>
      <c r="Q662" s="229"/>
    </row>
    <row r="663" spans="2:19" ht="13.5" customHeight="1" thickBot="1">
      <c r="B663" s="175"/>
      <c r="C663" s="803" t="s">
        <v>438</v>
      </c>
      <c r="D663" s="847"/>
      <c r="E663" s="825">
        <f t="shared" ref="E663:P663" si="196">(E661*100/E793)-45</f>
        <v>0.22222222222222854</v>
      </c>
      <c r="F663" s="826">
        <f t="shared" si="196"/>
        <v>-0.87826086956521721</v>
      </c>
      <c r="G663" s="826">
        <f t="shared" si="196"/>
        <v>7.4151436031328899E-2</v>
      </c>
      <c r="H663" s="826">
        <f t="shared" si="196"/>
        <v>-0.17444852941176237</v>
      </c>
      <c r="I663" s="826">
        <f t="shared" si="196"/>
        <v>-0.79999999999999716</v>
      </c>
      <c r="J663" s="826">
        <f t="shared" si="196"/>
        <v>1.3571428571428612</v>
      </c>
      <c r="K663" s="826">
        <f t="shared" si="196"/>
        <v>-20.125</v>
      </c>
      <c r="L663" s="826">
        <f t="shared" si="196"/>
        <v>-10.001333333333335</v>
      </c>
      <c r="M663" s="826">
        <f t="shared" si="196"/>
        <v>2.0892166666666654</v>
      </c>
      <c r="N663" s="826">
        <f t="shared" si="196"/>
        <v>9.9968333333333277</v>
      </c>
      <c r="O663" s="826">
        <f t="shared" si="196"/>
        <v>0.49466666666667436</v>
      </c>
      <c r="P663" s="838">
        <f t="shared" si="196"/>
        <v>-7.8222222222222229</v>
      </c>
      <c r="Q663" s="229"/>
    </row>
    <row r="664" spans="2:19" ht="13.5" customHeight="1" thickBot="1">
      <c r="Q664" s="229"/>
    </row>
    <row r="665" spans="2:19">
      <c r="B665" s="806" t="s">
        <v>322</v>
      </c>
      <c r="C665" s="34"/>
      <c r="D665" s="35"/>
      <c r="E665" s="114">
        <f t="shared" ref="E665:P665" si="197">E632+E644+E652</f>
        <v>63.725000000000009</v>
      </c>
      <c r="F665" s="85">
        <f t="shared" si="197"/>
        <v>66.48599999999999</v>
      </c>
      <c r="G665" s="85">
        <f t="shared" si="197"/>
        <v>268.83199999999999</v>
      </c>
      <c r="H665" s="820">
        <f t="shared" si="197"/>
        <v>1901.2089999999998</v>
      </c>
      <c r="I665" s="85">
        <f t="shared" si="197"/>
        <v>52.134999999999998</v>
      </c>
      <c r="J665" s="820">
        <f t="shared" si="197"/>
        <v>0.9890000000000001</v>
      </c>
      <c r="K665" s="820">
        <f t="shared" si="197"/>
        <v>0.69199999999999995</v>
      </c>
      <c r="L665" s="1927">
        <f t="shared" si="197"/>
        <v>486.49999999999994</v>
      </c>
      <c r="M665" s="1927">
        <f t="shared" si="197"/>
        <v>686.13059999999996</v>
      </c>
      <c r="N665" s="2099">
        <f t="shared" si="197"/>
        <v>935.00199999999984</v>
      </c>
      <c r="O665" s="1927">
        <f t="shared" si="197"/>
        <v>186.054</v>
      </c>
      <c r="P665" s="181">
        <f t="shared" si="197"/>
        <v>15.191999999999997</v>
      </c>
      <c r="Q665" s="229"/>
    </row>
    <row r="666" spans="2:19" ht="13.5" customHeight="1">
      <c r="B666" s="807"/>
      <c r="C666" s="808" t="s">
        <v>11</v>
      </c>
      <c r="D666" s="1499">
        <v>0.7</v>
      </c>
      <c r="E666" s="912">
        <f t="shared" ref="E666:P666" si="198">(E793/100)*70</f>
        <v>63</v>
      </c>
      <c r="F666" s="822">
        <f t="shared" si="198"/>
        <v>64.400000000000006</v>
      </c>
      <c r="G666" s="822">
        <f t="shared" si="198"/>
        <v>268.10000000000002</v>
      </c>
      <c r="H666" s="822">
        <f t="shared" si="198"/>
        <v>1904</v>
      </c>
      <c r="I666" s="822">
        <f t="shared" si="198"/>
        <v>49</v>
      </c>
      <c r="J666" s="822">
        <f t="shared" si="198"/>
        <v>0.97999999999999987</v>
      </c>
      <c r="K666" s="822">
        <f t="shared" si="198"/>
        <v>1.1200000000000001</v>
      </c>
      <c r="L666" s="1516">
        <f t="shared" si="198"/>
        <v>630</v>
      </c>
      <c r="M666" s="2255">
        <f t="shared" si="198"/>
        <v>840</v>
      </c>
      <c r="N666" s="2255">
        <f t="shared" si="198"/>
        <v>840</v>
      </c>
      <c r="O666" s="2255">
        <f t="shared" si="198"/>
        <v>210</v>
      </c>
      <c r="P666" s="1904">
        <f t="shared" si="198"/>
        <v>12.6</v>
      </c>
      <c r="Q666" s="229"/>
    </row>
    <row r="667" spans="2:19" ht="12" customHeight="1" thickBot="1">
      <c r="B667" s="175"/>
      <c r="C667" s="803" t="s">
        <v>438</v>
      </c>
      <c r="D667" s="847"/>
      <c r="E667" s="825">
        <f t="shared" ref="E667:P667" si="199">(E665*100/E793)-70</f>
        <v>0.80555555555557135</v>
      </c>
      <c r="F667" s="826">
        <f t="shared" si="199"/>
        <v>2.2673913043478109</v>
      </c>
      <c r="G667" s="826">
        <f t="shared" si="199"/>
        <v>0.1911227154047026</v>
      </c>
      <c r="H667" s="826">
        <f t="shared" si="199"/>
        <v>-0.10261029411765321</v>
      </c>
      <c r="I667" s="826">
        <f t="shared" si="199"/>
        <v>4.4785714285714278</v>
      </c>
      <c r="J667" s="826">
        <f t="shared" si="199"/>
        <v>0.64285714285715301</v>
      </c>
      <c r="K667" s="826">
        <f t="shared" si="199"/>
        <v>-26.750000000000007</v>
      </c>
      <c r="L667" s="826">
        <f t="shared" si="199"/>
        <v>-15.94444444444445</v>
      </c>
      <c r="M667" s="826">
        <f t="shared" si="199"/>
        <v>-12.822450000000003</v>
      </c>
      <c r="N667" s="826">
        <f t="shared" si="199"/>
        <v>7.9168333333333152</v>
      </c>
      <c r="O667" s="826">
        <f t="shared" si="199"/>
        <v>-7.9819999999999922</v>
      </c>
      <c r="P667" s="838">
        <f t="shared" si="199"/>
        <v>14.399999999999977</v>
      </c>
      <c r="Q667" s="229"/>
    </row>
    <row r="668" spans="2:19">
      <c r="Q668" s="229"/>
    </row>
    <row r="669" spans="2:19">
      <c r="Q669" s="229"/>
    </row>
    <row r="671" spans="2:19" ht="16.5" customHeight="1">
      <c r="C671" s="711"/>
      <c r="D671" s="5" t="s">
        <v>207</v>
      </c>
      <c r="E671" s="32"/>
    </row>
    <row r="672" spans="2:19" ht="17.25" customHeight="1">
      <c r="C672" s="7" t="s">
        <v>766</v>
      </c>
      <c r="D672" s="8"/>
      <c r="E672" s="2"/>
      <c r="F672"/>
      <c r="I672"/>
      <c r="J672"/>
      <c r="K672" s="13"/>
      <c r="L672" s="13"/>
      <c r="M672"/>
      <c r="N672"/>
      <c r="O672"/>
      <c r="P672"/>
      <c r="S672" s="915"/>
    </row>
    <row r="673" spans="2:32">
      <c r="C673" s="19" t="s">
        <v>328</v>
      </c>
      <c r="I673" s="164" t="s">
        <v>348</v>
      </c>
      <c r="R673" s="13"/>
      <c r="T673" s="423"/>
      <c r="U673" s="19"/>
      <c r="V673" s="19"/>
      <c r="W673" s="19"/>
      <c r="X673" s="566"/>
      <c r="Y673" s="619"/>
      <c r="Z673" s="1"/>
      <c r="AA673" s="32"/>
      <c r="AB673" s="1"/>
      <c r="AC673" s="1"/>
      <c r="AD673" s="1"/>
      <c r="AE673" s="1"/>
    </row>
    <row r="674" spans="2:32" ht="12.75" customHeight="1">
      <c r="C674" s="711" t="s">
        <v>767</v>
      </c>
      <c r="Y674" s="280"/>
      <c r="Z674" s="280"/>
      <c r="AA674" s="280"/>
      <c r="AB674" s="280"/>
      <c r="AC674" s="3"/>
      <c r="AD674" s="3"/>
      <c r="AE674" s="3"/>
      <c r="AF674" s="3"/>
    </row>
    <row r="675" spans="2:32" ht="17.25" customHeight="1" thickBot="1">
      <c r="B675" s="2" t="s">
        <v>845</v>
      </c>
      <c r="C675" s="13"/>
      <c r="D675"/>
      <c r="F675" s="23" t="s">
        <v>775</v>
      </c>
      <c r="I675" s="20" t="s">
        <v>0</v>
      </c>
      <c r="J675"/>
      <c r="K675" s="4" t="s">
        <v>436</v>
      </c>
      <c r="L675" s="13"/>
      <c r="M675" s="13"/>
      <c r="N675" s="24"/>
      <c r="P675" s="30"/>
      <c r="Y675" s="118"/>
      <c r="Z675" s="118"/>
      <c r="AA675" s="118"/>
      <c r="AB675" s="118"/>
      <c r="AC675" s="65"/>
      <c r="AD675" s="65"/>
      <c r="AE675" s="65"/>
      <c r="AF675" s="65"/>
    </row>
    <row r="676" spans="2:32" ht="14.25" customHeight="1" thickBot="1">
      <c r="B676" s="895" t="s">
        <v>324</v>
      </c>
      <c r="C676" s="934" t="s">
        <v>1031</v>
      </c>
      <c r="D676" s="892" t="s">
        <v>177</v>
      </c>
      <c r="E676" s="900" t="s">
        <v>178</v>
      </c>
      <c r="F676" s="266"/>
      <c r="G676" s="266"/>
      <c r="H676" s="31"/>
      <c r="I676" s="543" t="s">
        <v>304</v>
      </c>
      <c r="J676" s="31"/>
      <c r="K676" s="718"/>
      <c r="L676" s="413"/>
      <c r="M676" s="901" t="s">
        <v>343</v>
      </c>
      <c r="N676" s="31"/>
      <c r="O676" s="31"/>
      <c r="P676" s="67"/>
      <c r="Q676" s="794" t="s">
        <v>333</v>
      </c>
      <c r="Y676" s="579"/>
      <c r="Z676" s="579"/>
      <c r="AA676" s="579"/>
      <c r="AB676" s="579"/>
      <c r="AC676" s="579"/>
      <c r="AD676" s="579"/>
      <c r="AE676" s="579"/>
      <c r="AF676" s="579"/>
    </row>
    <row r="677" spans="2:32" ht="15.75" thickBot="1">
      <c r="B677" s="896" t="s">
        <v>306</v>
      </c>
      <c r="C677" s="335"/>
      <c r="D677" s="897" t="s">
        <v>184</v>
      </c>
      <c r="E677" s="590"/>
      <c r="F677" s="899"/>
      <c r="G677" s="1942" t="s">
        <v>778</v>
      </c>
      <c r="H677" s="1843" t="s">
        <v>655</v>
      </c>
      <c r="I677" s="902"/>
      <c r="J677" s="902"/>
      <c r="K677" s="902"/>
      <c r="L677" s="904"/>
      <c r="M677" s="905" t="s">
        <v>342</v>
      </c>
      <c r="N677" s="902"/>
      <c r="O677" s="902"/>
      <c r="P677" s="904"/>
      <c r="Q677" s="867" t="s">
        <v>330</v>
      </c>
      <c r="Y677" s="520"/>
      <c r="Z677" s="520"/>
      <c r="AA677" s="520"/>
      <c r="AB677" s="520"/>
      <c r="AC677" s="520"/>
      <c r="AD677" s="520"/>
      <c r="AE677" s="520"/>
      <c r="AF677" s="520"/>
    </row>
    <row r="678" spans="2:32" ht="14.25" customHeight="1">
      <c r="B678" s="896" t="s">
        <v>315</v>
      </c>
      <c r="C678" s="335" t="s">
        <v>183</v>
      </c>
      <c r="D678" s="680"/>
      <c r="E678" s="897" t="s">
        <v>185</v>
      </c>
      <c r="F678" s="893" t="s">
        <v>56</v>
      </c>
      <c r="G678" s="1942" t="s">
        <v>779</v>
      </c>
      <c r="H678" s="1845" t="s">
        <v>188</v>
      </c>
      <c r="I678" s="590"/>
      <c r="J678" s="1864"/>
      <c r="K678" s="31"/>
      <c r="L678" s="1864"/>
      <c r="M678" s="1865" t="s">
        <v>316</v>
      </c>
      <c r="N678" s="1866" t="s">
        <v>317</v>
      </c>
      <c r="O678" s="1867" t="s">
        <v>318</v>
      </c>
      <c r="P678" s="1868" t="s">
        <v>319</v>
      </c>
      <c r="Q678" s="867" t="s">
        <v>290</v>
      </c>
      <c r="R678" s="917"/>
      <c r="Y678" s="286"/>
      <c r="Z678" s="286"/>
      <c r="AA678" s="287"/>
      <c r="AB678" s="500"/>
      <c r="AC678" s="286"/>
      <c r="AD678" s="919"/>
      <c r="AE678" s="919"/>
      <c r="AF678" s="500"/>
    </row>
    <row r="679" spans="2:32" ht="15.75" thickBot="1">
      <c r="B679" s="56"/>
      <c r="C679" s="712"/>
      <c r="D679" s="374"/>
      <c r="E679" s="898" t="s">
        <v>6</v>
      </c>
      <c r="F679" s="343" t="s">
        <v>7</v>
      </c>
      <c r="G679" s="1728" t="s">
        <v>8</v>
      </c>
      <c r="H679" s="1844" t="s">
        <v>429</v>
      </c>
      <c r="I679" s="1869" t="s">
        <v>307</v>
      </c>
      <c r="J679" s="1870" t="s">
        <v>308</v>
      </c>
      <c r="K679" s="1871" t="s">
        <v>309</v>
      </c>
      <c r="L679" s="1870" t="s">
        <v>310</v>
      </c>
      <c r="M679" s="1872" t="s">
        <v>311</v>
      </c>
      <c r="N679" s="1870" t="s">
        <v>312</v>
      </c>
      <c r="O679" s="1871" t="s">
        <v>313</v>
      </c>
      <c r="P679" s="1873" t="s">
        <v>314</v>
      </c>
      <c r="Q679" s="712"/>
      <c r="Y679" s="517"/>
      <c r="Z679" s="517"/>
      <c r="AA679" s="517"/>
      <c r="AB679" s="517"/>
      <c r="AC679" s="517"/>
      <c r="AD679" s="517"/>
      <c r="AE679" s="517"/>
      <c r="AF679" s="517"/>
    </row>
    <row r="680" spans="2:32" ht="12.75" customHeight="1">
      <c r="B680" s="78"/>
      <c r="C680" s="542" t="s">
        <v>156</v>
      </c>
      <c r="D680" s="1934"/>
      <c r="E680" s="1938"/>
      <c r="F680" s="401"/>
      <c r="G680" s="401"/>
      <c r="H680" s="1939"/>
      <c r="I680" s="1864"/>
      <c r="J680" s="1864"/>
      <c r="K680" s="1940"/>
      <c r="L680" s="1864"/>
      <c r="M680" s="1864"/>
      <c r="N680" s="1864"/>
      <c r="O680" s="1864"/>
      <c r="P680" s="1941"/>
      <c r="Q680" s="874"/>
      <c r="S680" s="158"/>
      <c r="Y680" s="523"/>
      <c r="Z680" s="518"/>
      <c r="AA680" s="523"/>
      <c r="AB680" s="523"/>
      <c r="AC680" s="518"/>
      <c r="AD680" s="523"/>
      <c r="AE680" s="523"/>
      <c r="AF680" s="523"/>
    </row>
    <row r="681" spans="2:32" ht="10.5" customHeight="1">
      <c r="B681" s="1885" t="str">
        <f>'12 л. МЕНЮ '!J681</f>
        <v>54-12з/22</v>
      </c>
      <c r="C681" s="186" t="str">
        <f>'12 л. МЕНЮ '!C681</f>
        <v>Икра морковная</v>
      </c>
      <c r="D681" s="177">
        <f>'12 л. МЕНЮ '!D681</f>
        <v>60</v>
      </c>
      <c r="E681" s="2135">
        <f>'12 л. МЕНЮ '!E681</f>
        <v>1.2</v>
      </c>
      <c r="F681" s="2136">
        <f>'12 л. МЕНЮ '!F681</f>
        <v>4.2</v>
      </c>
      <c r="G681" s="2136">
        <f>'12 л. МЕНЮ '!G681</f>
        <v>6</v>
      </c>
      <c r="H681" s="743">
        <f>'12 л. МЕНЮ '!H681</f>
        <v>67.95</v>
      </c>
      <c r="I681" s="247">
        <v>3.2250000000000001</v>
      </c>
      <c r="J681" s="253">
        <v>0.03</v>
      </c>
      <c r="K681" s="253">
        <v>0.03</v>
      </c>
      <c r="L681" s="743">
        <v>560.17999999999995</v>
      </c>
      <c r="M681" s="1579">
        <v>17.399999999999999</v>
      </c>
      <c r="N681" s="1579">
        <v>37.950000000000003</v>
      </c>
      <c r="O681" s="1579">
        <v>23.25</v>
      </c>
      <c r="P681" s="1579">
        <v>0.7</v>
      </c>
      <c r="Q681" s="2211">
        <f>'12 л. МЕНЮ '!I681</f>
        <v>0</v>
      </c>
      <c r="T681" s="22"/>
      <c r="U681" s="112"/>
      <c r="V681" s="112"/>
      <c r="W681" s="112"/>
      <c r="X681" s="112"/>
      <c r="Y681" s="112"/>
      <c r="Z681" s="112"/>
      <c r="AA681" s="112"/>
      <c r="AB681" s="112"/>
      <c r="AC681" s="112"/>
      <c r="AD681" s="112"/>
      <c r="AE681" s="112"/>
      <c r="AF681" s="112"/>
    </row>
    <row r="682" spans="2:32">
      <c r="B682" s="1885" t="str">
        <f>'12 л. МЕНЮ '!J682</f>
        <v>289/17</v>
      </c>
      <c r="C682" s="186" t="str">
        <f>'12 л. МЕНЮ '!C682</f>
        <v>Рагу из птицы</v>
      </c>
      <c r="D682" s="177">
        <f>'12 л. МЕНЮ '!D682</f>
        <v>235</v>
      </c>
      <c r="E682" s="2135">
        <f>'12 л. МЕНЮ '!E682</f>
        <v>18.943999999999999</v>
      </c>
      <c r="F682" s="2136">
        <f>'12 л. МЕНЮ '!F682</f>
        <v>15.045999999999999</v>
      </c>
      <c r="G682" s="2136">
        <f>'12 л. МЕНЮ '!G682</f>
        <v>12.061999999999999</v>
      </c>
      <c r="H682" s="743">
        <f>'12 л. МЕНЮ '!H682</f>
        <v>295.83600000000001</v>
      </c>
      <c r="I682" s="253">
        <v>10.46</v>
      </c>
      <c r="J682" s="253">
        <v>0.16</v>
      </c>
      <c r="K682" s="253">
        <v>0.02</v>
      </c>
      <c r="L682" s="733">
        <v>27.55</v>
      </c>
      <c r="M682" s="1579">
        <v>30.29</v>
      </c>
      <c r="N682" s="2155">
        <v>23.29</v>
      </c>
      <c r="O682" s="1579">
        <v>11.09</v>
      </c>
      <c r="P682" s="1579">
        <v>2.87</v>
      </c>
      <c r="Q682" s="2211">
        <f>'12 л. МЕНЮ '!I682</f>
        <v>0</v>
      </c>
      <c r="S682" s="915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2:32">
      <c r="B683" s="1885" t="str">
        <f>'12 л. МЕНЮ '!J683</f>
        <v>501/ 21</v>
      </c>
      <c r="C683" s="186" t="str">
        <f>'12 л. МЕНЮ '!C683</f>
        <v>Сок фруктовый (яблочный)</v>
      </c>
      <c r="D683" s="177">
        <f>'12 л. МЕНЮ '!D683</f>
        <v>200</v>
      </c>
      <c r="E683" s="2135">
        <f>'12 л. МЕНЮ '!E683</f>
        <v>1</v>
      </c>
      <c r="F683" s="2136">
        <f>'12 л. МЕНЮ '!F683</f>
        <v>0.2</v>
      </c>
      <c r="G683" s="2136">
        <f>'12 л. МЕНЮ '!G683</f>
        <v>20.2</v>
      </c>
      <c r="H683" s="743">
        <f>'12 л. МЕНЮ '!H683</f>
        <v>86</v>
      </c>
      <c r="I683" s="247">
        <v>4</v>
      </c>
      <c r="J683" s="253">
        <v>2.1999999999999999E-2</v>
      </c>
      <c r="K683" s="253">
        <v>2.1999999999999999E-2</v>
      </c>
      <c r="L683" s="546">
        <v>0</v>
      </c>
      <c r="M683" s="179">
        <v>14</v>
      </c>
      <c r="N683" s="179">
        <v>14</v>
      </c>
      <c r="O683" s="179">
        <v>8</v>
      </c>
      <c r="P683" s="179">
        <v>0.28000000000000003</v>
      </c>
      <c r="Q683" s="2211">
        <f>'12 л. МЕНЮ '!I683</f>
        <v>0</v>
      </c>
      <c r="R683" s="13"/>
      <c r="S683" s="535"/>
      <c r="T683" s="423"/>
      <c r="U683" s="19"/>
      <c r="V683" s="19"/>
      <c r="W683" s="19"/>
      <c r="X683" s="566"/>
      <c r="Y683" s="619"/>
      <c r="Z683" s="1"/>
      <c r="AA683" s="32"/>
      <c r="AB683" s="1"/>
      <c r="AC683" s="1"/>
      <c r="AD683" s="1"/>
      <c r="AE683" s="1"/>
    </row>
    <row r="684" spans="2:32" ht="12.75" customHeight="1">
      <c r="B684" s="1885" t="str">
        <f>'12 л. МЕНЮ '!J684</f>
        <v>Пром.пр.</v>
      </c>
      <c r="C684" s="186" t="str">
        <f>'12 л. МЕНЮ '!C684</f>
        <v>Хлеб пшеничный</v>
      </c>
      <c r="D684" s="177">
        <f>'12 л. МЕНЮ '!D684</f>
        <v>60</v>
      </c>
      <c r="E684" s="2135">
        <f>'12 л. МЕНЮ '!E684</f>
        <v>2.31</v>
      </c>
      <c r="F684" s="2136">
        <f>'12 л. МЕНЮ '!F684</f>
        <v>0.82</v>
      </c>
      <c r="G684" s="2136">
        <f>'12 л. МЕНЮ '!G684</f>
        <v>32.520000000000003</v>
      </c>
      <c r="H684" s="743">
        <f>'12 л. МЕНЮ '!H684</f>
        <v>146.75</v>
      </c>
      <c r="I684" s="179">
        <v>0</v>
      </c>
      <c r="J684" s="854">
        <v>7.1999999999999995E-2</v>
      </c>
      <c r="K684" s="605">
        <v>2.4E-2</v>
      </c>
      <c r="L684" s="733">
        <v>0</v>
      </c>
      <c r="M684" s="252">
        <v>12</v>
      </c>
      <c r="N684" s="179">
        <v>39</v>
      </c>
      <c r="O684" s="179">
        <v>8.4</v>
      </c>
      <c r="P684" s="179">
        <v>6.6000000000000003E-2</v>
      </c>
      <c r="Q684" s="2211">
        <f>'12 л. МЕНЮ '!I684</f>
        <v>0</v>
      </c>
      <c r="S684" s="455"/>
      <c r="T684" s="423"/>
      <c r="U684" s="570"/>
      <c r="V684" s="570"/>
      <c r="W684" s="570"/>
      <c r="X684" s="280"/>
      <c r="Y684" s="280"/>
      <c r="Z684" s="280"/>
      <c r="AA684" s="280"/>
      <c r="AB684" s="280"/>
      <c r="AC684" s="3"/>
      <c r="AD684" s="3"/>
      <c r="AE684" s="3"/>
      <c r="AF684" s="3"/>
    </row>
    <row r="685" spans="2:32" ht="14.25" customHeight="1" thickBot="1">
      <c r="B685" s="2213" t="str">
        <f>'12 л. МЕНЮ '!J685</f>
        <v>Пром.пр.</v>
      </c>
      <c r="C685" s="1805" t="str">
        <f>'12 л. МЕНЮ '!C685</f>
        <v>Хлеб ржаной</v>
      </c>
      <c r="D685" s="275">
        <f>'12 л. МЕНЮ '!D685</f>
        <v>40</v>
      </c>
      <c r="E685" s="2135">
        <f>'12 л. МЕНЮ '!E685</f>
        <v>2.2599999999999998</v>
      </c>
      <c r="F685" s="2136">
        <f>'12 л. МЕНЮ '!F685</f>
        <v>0.6</v>
      </c>
      <c r="G685" s="2136">
        <f>'12 л. МЕНЮ '!G685</f>
        <v>16.739999999999998</v>
      </c>
      <c r="H685" s="743">
        <f>'12 л. МЕНЮ '!H685</f>
        <v>81.426000000000002</v>
      </c>
      <c r="I685" s="179">
        <v>0</v>
      </c>
      <c r="J685" s="179">
        <v>0.107</v>
      </c>
      <c r="K685" s="179">
        <v>0.107</v>
      </c>
      <c r="L685" s="558">
        <v>0</v>
      </c>
      <c r="M685" s="252">
        <v>13.2</v>
      </c>
      <c r="N685" s="179">
        <v>93.6</v>
      </c>
      <c r="O685" s="179">
        <v>2.64</v>
      </c>
      <c r="P685" s="179">
        <v>1.7999999999999999E-2</v>
      </c>
      <c r="Q685" s="2211">
        <f>'12 л. МЕНЮ '!I685</f>
        <v>0</v>
      </c>
      <c r="S685" s="765"/>
      <c r="T685" s="1"/>
      <c r="U685" s="1"/>
      <c r="V685" s="1"/>
      <c r="W685" s="1"/>
      <c r="X685" s="1"/>
      <c r="Y685" s="94"/>
      <c r="Z685" s="94"/>
      <c r="AA685" s="922"/>
      <c r="AB685" s="922"/>
      <c r="AC685" s="922"/>
      <c r="AD685" s="46"/>
      <c r="AE685" s="94"/>
      <c r="AF685" s="922"/>
    </row>
    <row r="686" spans="2:32">
      <c r="B686" s="370" t="s">
        <v>205</v>
      </c>
      <c r="D686" s="2232">
        <f>'12 л. МЕНЮ '!D686</f>
        <v>595</v>
      </c>
      <c r="E686" s="371">
        <f t="shared" ref="E686:I686" si="200">SUM(E681:E685)</f>
        <v>25.713999999999999</v>
      </c>
      <c r="F686" s="735">
        <f t="shared" si="200"/>
        <v>20.866</v>
      </c>
      <c r="G686" s="373">
        <f t="shared" si="200"/>
        <v>87.522000000000006</v>
      </c>
      <c r="H686" s="1787">
        <f>SUM(H681:H685)</f>
        <v>677.9620000000001</v>
      </c>
      <c r="I686" s="180">
        <f t="shared" si="200"/>
        <v>17.685000000000002</v>
      </c>
      <c r="J686" s="180">
        <f t="shared" ref="J686:N686" si="201">SUM(J681:J685)</f>
        <v>0.39099999999999996</v>
      </c>
      <c r="K686" s="180">
        <f t="shared" si="201"/>
        <v>0.20300000000000001</v>
      </c>
      <c r="L686" s="180">
        <f t="shared" si="201"/>
        <v>587.7299999999999</v>
      </c>
      <c r="M686" s="740">
        <f t="shared" si="201"/>
        <v>86.89</v>
      </c>
      <c r="N686" s="740">
        <f t="shared" si="201"/>
        <v>207.84</v>
      </c>
      <c r="O686" s="740">
        <f>SUM(O681:O685)</f>
        <v>53.38</v>
      </c>
      <c r="P686" s="676">
        <f>SUM(P681:P685)</f>
        <v>3.9340000000000002</v>
      </c>
      <c r="Q686" s="880"/>
      <c r="S686" s="115"/>
      <c r="T686" s="534"/>
      <c r="U686" s="916"/>
      <c r="V686" s="518"/>
      <c r="W686" s="518"/>
      <c r="X686" s="519"/>
      <c r="Y686" s="579"/>
      <c r="Z686" s="579"/>
      <c r="AA686" s="579"/>
      <c r="AB686" s="579"/>
      <c r="AC686" s="579"/>
      <c r="AD686" s="579"/>
      <c r="AE686" s="579"/>
      <c r="AF686" s="579"/>
    </row>
    <row r="687" spans="2:32">
      <c r="B687" s="807"/>
      <c r="C687" s="808" t="s">
        <v>11</v>
      </c>
      <c r="D687" s="1499">
        <v>0.25</v>
      </c>
      <c r="E687" s="914">
        <f t="shared" ref="E687:P687" si="202">(E793/100)*25</f>
        <v>22.5</v>
      </c>
      <c r="F687" s="913">
        <f t="shared" si="202"/>
        <v>23</v>
      </c>
      <c r="G687" s="913">
        <f t="shared" si="202"/>
        <v>95.75</v>
      </c>
      <c r="H687" s="913">
        <f t="shared" si="202"/>
        <v>680</v>
      </c>
      <c r="I687" s="913">
        <f t="shared" si="202"/>
        <v>17.5</v>
      </c>
      <c r="J687" s="913">
        <f t="shared" si="202"/>
        <v>0.35</v>
      </c>
      <c r="K687" s="913">
        <f t="shared" si="202"/>
        <v>0.4</v>
      </c>
      <c r="L687" s="2253">
        <f t="shared" si="202"/>
        <v>225</v>
      </c>
      <c r="M687" s="2254">
        <f t="shared" si="202"/>
        <v>300</v>
      </c>
      <c r="N687" s="2254">
        <f t="shared" si="202"/>
        <v>300</v>
      </c>
      <c r="O687" s="2253">
        <f t="shared" si="202"/>
        <v>75</v>
      </c>
      <c r="P687" s="2252">
        <f t="shared" si="202"/>
        <v>4.5</v>
      </c>
      <c r="Q687" s="880"/>
      <c r="S687" s="287"/>
      <c r="T687" s="423"/>
      <c r="U687" s="520"/>
      <c r="V687" s="520"/>
      <c r="W687" s="520"/>
      <c r="X687" s="520"/>
      <c r="Y687" s="520"/>
      <c r="Z687" s="520"/>
      <c r="AA687" s="520"/>
      <c r="AB687" s="520"/>
      <c r="AC687" s="520"/>
      <c r="AD687" s="520"/>
      <c r="AE687" s="520"/>
      <c r="AF687" s="520"/>
    </row>
    <row r="688" spans="2:32" ht="15.75" thickBot="1">
      <c r="B688" s="175"/>
      <c r="C688" s="803" t="s">
        <v>438</v>
      </c>
      <c r="D688" s="847"/>
      <c r="E688" s="825">
        <f t="shared" ref="E688:P688" si="203">(E686*100/E793)-25</f>
        <v>3.571111111111108</v>
      </c>
      <c r="F688" s="826">
        <f t="shared" si="203"/>
        <v>-2.3195652173913039</v>
      </c>
      <c r="G688" s="826">
        <f t="shared" si="203"/>
        <v>-2.1483028720626614</v>
      </c>
      <c r="H688" s="826">
        <f t="shared" si="203"/>
        <v>-7.4926470588231098E-2</v>
      </c>
      <c r="I688" s="826">
        <f t="shared" si="203"/>
        <v>0.26428571428571601</v>
      </c>
      <c r="J688" s="826">
        <f t="shared" si="203"/>
        <v>2.928571428571427</v>
      </c>
      <c r="K688" s="826">
        <f t="shared" si="203"/>
        <v>-12.3125</v>
      </c>
      <c r="L688" s="826">
        <f t="shared" si="203"/>
        <v>40.303333333333327</v>
      </c>
      <c r="M688" s="826">
        <f t="shared" si="203"/>
        <v>-17.759166666666665</v>
      </c>
      <c r="N688" s="826">
        <f t="shared" si="203"/>
        <v>-7.68</v>
      </c>
      <c r="O688" s="826">
        <f t="shared" si="203"/>
        <v>-7.206666666666667</v>
      </c>
      <c r="P688" s="838">
        <f t="shared" si="203"/>
        <v>-3.1444444444444422</v>
      </c>
      <c r="Q688" s="72"/>
      <c r="R688" s="917"/>
      <c r="S688" s="920"/>
      <c r="T688" s="918"/>
      <c r="U688" s="287"/>
      <c r="V688" s="500"/>
      <c r="W688" s="500"/>
      <c r="X688" s="286"/>
      <c r="Y688" s="286"/>
      <c r="Z688" s="286"/>
      <c r="AA688" s="286"/>
      <c r="AB688" s="287"/>
      <c r="AC688" s="286"/>
      <c r="AD688" s="500"/>
      <c r="AE688" s="919"/>
      <c r="AF688" s="287"/>
    </row>
    <row r="689" spans="2:32">
      <c r="B689" s="78"/>
      <c r="C689" s="542" t="s">
        <v>123</v>
      </c>
      <c r="D689" s="53"/>
      <c r="E689" s="1830"/>
      <c r="F689" s="758"/>
      <c r="G689" s="758"/>
      <c r="H689" s="758"/>
      <c r="I689" s="758"/>
      <c r="J689" s="758"/>
      <c r="K689" s="1490"/>
      <c r="L689" s="758"/>
      <c r="M689" s="758"/>
      <c r="N689" s="758"/>
      <c r="O689" s="758"/>
      <c r="P689" s="871"/>
      <c r="Q689" s="868"/>
      <c r="S689" s="158"/>
      <c r="T689" s="921"/>
      <c r="U689" s="523"/>
      <c r="V689" s="523"/>
      <c r="W689" s="518"/>
      <c r="X689" s="923"/>
      <c r="Y689" s="523"/>
      <c r="Z689" s="518"/>
      <c r="AA689" s="523"/>
      <c r="AB689" s="523"/>
      <c r="AC689" s="518"/>
      <c r="AD689" s="523"/>
      <c r="AE689" s="523"/>
      <c r="AF689" s="523"/>
    </row>
    <row r="690" spans="2:32" ht="12" customHeight="1">
      <c r="B690" s="1299" t="str">
        <f>'12 л. МЕНЮ '!J690</f>
        <v>434/21</v>
      </c>
      <c r="C690" s="178" t="str">
        <f>'12 л. МЕНЮ '!C690</f>
        <v>Маринад овощной со свеклой</v>
      </c>
      <c r="D690" s="177">
        <f>'12 л. МЕНЮ '!D690</f>
        <v>60</v>
      </c>
      <c r="E690" s="248">
        <f>'12 л. МЕНЮ '!E690</f>
        <v>0.57599999999999996</v>
      </c>
      <c r="F690" s="247">
        <f>'12 л. МЕНЮ '!F690</f>
        <v>5.4359999999999999</v>
      </c>
      <c r="G690" s="247">
        <f>'12 л. МЕНЮ '!G690</f>
        <v>4.68</v>
      </c>
      <c r="H690" s="743">
        <f>'12 л. МЕНЮ '!H690</f>
        <v>69.959999999999994</v>
      </c>
      <c r="I690" s="247">
        <v>1.8</v>
      </c>
      <c r="J690" s="247">
        <v>1.26E-2</v>
      </c>
      <c r="K690" s="247">
        <v>1.34E-2</v>
      </c>
      <c r="L690" s="247">
        <v>0</v>
      </c>
      <c r="M690" s="247">
        <v>15.66</v>
      </c>
      <c r="N690" s="247">
        <v>19.32</v>
      </c>
      <c r="O690" s="247">
        <v>9.9600000000000009</v>
      </c>
      <c r="P690" s="1856">
        <v>0.47</v>
      </c>
      <c r="Q690" s="2211">
        <f>'12 л. МЕНЮ '!I690</f>
        <v>0</v>
      </c>
      <c r="T690" s="22"/>
      <c r="U690" s="112"/>
      <c r="V690" s="112"/>
      <c r="W690" s="112"/>
      <c r="X690" s="112"/>
      <c r="Y690" s="112"/>
      <c r="Z690" s="112"/>
      <c r="AA690" s="112"/>
      <c r="AB690" s="112"/>
      <c r="AC690" s="112"/>
      <c r="AD690" s="112"/>
      <c r="AE690" s="112"/>
      <c r="AF690" s="112"/>
    </row>
    <row r="691" spans="2:32">
      <c r="B691" s="1299" t="str">
        <f>'12 л. МЕНЮ '!J691</f>
        <v>95 / 21</v>
      </c>
      <c r="C691" s="178" t="str">
        <f>'12 л. МЕНЮ '!C691</f>
        <v>Борщ с капустой и картофелем</v>
      </c>
      <c r="D691" s="177">
        <f>'12 л. МЕНЮ '!D691</f>
        <v>250</v>
      </c>
      <c r="E691" s="248">
        <f>'12 л. МЕНЮ '!E691</f>
        <v>1.85</v>
      </c>
      <c r="F691" s="247">
        <f>'12 л. МЕНЮ '!F691</f>
        <v>4.4249999999999998</v>
      </c>
      <c r="G691" s="247">
        <f>'12 л. МЕНЮ '!G691</f>
        <v>6.95</v>
      </c>
      <c r="H691" s="743">
        <f>'12 л. МЕНЮ '!H691</f>
        <v>75</v>
      </c>
      <c r="I691" s="253">
        <v>8</v>
      </c>
      <c r="J691" s="253">
        <v>0.04</v>
      </c>
      <c r="K691" s="253">
        <v>0.08</v>
      </c>
      <c r="L691" s="733">
        <v>0</v>
      </c>
      <c r="M691" s="260">
        <v>36.75</v>
      </c>
      <c r="N691" s="260">
        <v>49</v>
      </c>
      <c r="O691" s="260">
        <v>23.25</v>
      </c>
      <c r="P691" s="260">
        <v>1.1000000000000001</v>
      </c>
      <c r="Q691" s="2211">
        <f>'12 л. МЕНЮ '!I691</f>
        <v>0</v>
      </c>
      <c r="S691" s="915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2:32" ht="10.5" customHeight="1">
      <c r="B692" s="1299" t="str">
        <f>'12 л. МЕНЮ '!J692</f>
        <v>308/21</v>
      </c>
      <c r="C692" s="178" t="str">
        <f>'12 л. МЕНЮ '!C692</f>
        <v>Котлета рыбная любительская</v>
      </c>
      <c r="D692" s="177">
        <f>'12 л. МЕНЮ '!D692</f>
        <v>120</v>
      </c>
      <c r="E692" s="248">
        <f>'12 л. МЕНЮ '!E692</f>
        <v>13.893000000000001</v>
      </c>
      <c r="F692" s="247">
        <f>'12 л. МЕНЮ '!F692</f>
        <v>12.933999999999999</v>
      </c>
      <c r="G692" s="247">
        <f>'12 л. МЕНЮ '!G692</f>
        <v>11.271000000000001</v>
      </c>
      <c r="H692" s="743">
        <f>'12 л. МЕНЮ '!H692</f>
        <v>205.684</v>
      </c>
      <c r="I692" s="260">
        <v>0</v>
      </c>
      <c r="J692" s="260">
        <v>7.0000000000000007E-2</v>
      </c>
      <c r="K692" s="260">
        <v>0.15</v>
      </c>
      <c r="L692" s="733">
        <v>76.8</v>
      </c>
      <c r="M692" s="1946">
        <v>103.2</v>
      </c>
      <c r="N692" s="260">
        <v>25.76</v>
      </c>
      <c r="O692" s="253">
        <v>19.2</v>
      </c>
      <c r="P692" s="260">
        <v>2.88</v>
      </c>
      <c r="Q692" s="2211">
        <f>'12 л. МЕНЮ '!I692</f>
        <v>0</v>
      </c>
      <c r="R692" s="13"/>
      <c r="S692" s="535"/>
      <c r="T692" s="423"/>
      <c r="U692" s="19"/>
      <c r="V692" s="19"/>
      <c r="W692" s="19"/>
      <c r="X692" s="566"/>
      <c r="Y692" s="619"/>
      <c r="Z692" s="1"/>
      <c r="AA692" s="32"/>
      <c r="AB692" s="1"/>
      <c r="AC692" s="1"/>
      <c r="AD692" s="1"/>
      <c r="AE692" s="1"/>
    </row>
    <row r="693" spans="2:32" ht="12.75" customHeight="1">
      <c r="B693" s="1299" t="str">
        <f>'12 л. МЕНЮ '!J693</f>
        <v>303/17</v>
      </c>
      <c r="C693" s="178" t="str">
        <f>'12 л. МЕНЮ '!C693</f>
        <v>Каша вязкая ( пшённая )</v>
      </c>
      <c r="D693" s="177">
        <f>'12 л. МЕНЮ '!D693</f>
        <v>180</v>
      </c>
      <c r="E693" s="248">
        <f>'12 л. МЕНЮ '!E693</f>
        <v>5.0199999999999996</v>
      </c>
      <c r="F693" s="247">
        <f>'12 л. МЕНЮ '!F693</f>
        <v>6.01</v>
      </c>
      <c r="G693" s="247">
        <f>'12 л. МЕНЮ '!G693</f>
        <v>28.73</v>
      </c>
      <c r="H693" s="743">
        <f>'12 л. МЕНЮ '!H693</f>
        <v>189</v>
      </c>
      <c r="I693" s="247">
        <v>0</v>
      </c>
      <c r="J693" s="246">
        <v>0.01</v>
      </c>
      <c r="K693" s="246">
        <v>7.0000000000000007E-2</v>
      </c>
      <c r="L693" s="733">
        <v>123.98</v>
      </c>
      <c r="M693" s="179">
        <v>20.52</v>
      </c>
      <c r="N693" s="179">
        <v>2.016</v>
      </c>
      <c r="O693" s="247">
        <v>8.65</v>
      </c>
      <c r="P693" s="179">
        <v>0.18</v>
      </c>
      <c r="Q693" s="2211">
        <f>'12 л. МЕНЮ '!I693</f>
        <v>0</v>
      </c>
      <c r="S693" s="455"/>
      <c r="T693" s="423"/>
      <c r="U693" s="570"/>
      <c r="V693" s="570"/>
      <c r="W693" s="570"/>
      <c r="X693" s="280"/>
      <c r="Y693" s="280"/>
      <c r="Z693" s="280"/>
      <c r="AA693" s="280"/>
      <c r="AB693" s="280"/>
      <c r="AC693" s="3"/>
      <c r="AD693" s="3"/>
      <c r="AE693" s="3"/>
      <c r="AF693" s="3"/>
    </row>
    <row r="694" spans="2:32" ht="12.75" customHeight="1">
      <c r="B694" s="1299" t="str">
        <f>'12 л. МЕНЮ '!J694</f>
        <v>465 / 21</v>
      </c>
      <c r="C694" s="178" t="str">
        <f>'12 л. МЕНЮ '!C694</f>
        <v>Кофейный напиток с молоком</v>
      </c>
      <c r="D694" s="177">
        <f>'12 л. МЕНЮ '!D694</f>
        <v>200</v>
      </c>
      <c r="E694" s="248">
        <f>'12 л. МЕНЮ '!E694</f>
        <v>5.2039999999999997</v>
      </c>
      <c r="F694" s="247">
        <f>'12 л. МЕНЮ '!F694</f>
        <v>4.7480000000000002</v>
      </c>
      <c r="G694" s="247">
        <f>'12 л. МЕНЮ '!G694</f>
        <v>17.876999999999999</v>
      </c>
      <c r="H694" s="733">
        <f>'12 л. МЕНЮ '!H694</f>
        <v>135.25</v>
      </c>
      <c r="I694" s="248">
        <v>1.04</v>
      </c>
      <c r="J694" s="247">
        <v>0.06</v>
      </c>
      <c r="K694" s="247">
        <v>0.25</v>
      </c>
      <c r="L694" s="733">
        <v>26.454000000000001</v>
      </c>
      <c r="M694" s="248">
        <v>215.5</v>
      </c>
      <c r="N694" s="247">
        <v>172.8</v>
      </c>
      <c r="O694" s="247">
        <v>34.799999999999997</v>
      </c>
      <c r="P694" s="558">
        <v>0.80900000000000005</v>
      </c>
      <c r="Q694" s="2211">
        <f>'12 л. МЕНЮ '!I694</f>
        <v>0</v>
      </c>
      <c r="S694" s="765"/>
      <c r="T694" s="1"/>
      <c r="U694" s="1"/>
      <c r="V694" s="1"/>
      <c r="W694" s="1"/>
      <c r="X694" s="1"/>
      <c r="Y694" s="94"/>
      <c r="Z694" s="94"/>
      <c r="AA694" s="922"/>
      <c r="AB694" s="922"/>
      <c r="AC694" s="922"/>
      <c r="AD694" s="46"/>
      <c r="AE694" s="94"/>
      <c r="AF694" s="922"/>
    </row>
    <row r="695" spans="2:32">
      <c r="B695" s="1885" t="str">
        <f>'12 л. МЕНЮ '!J695</f>
        <v>Пром.пр.</v>
      </c>
      <c r="C695" s="178" t="str">
        <f>'12 л. МЕНЮ '!C695</f>
        <v>Хлеб пшеничный</v>
      </c>
      <c r="D695" s="177">
        <f>'12 л. МЕНЮ '!D695</f>
        <v>70</v>
      </c>
      <c r="E695" s="248">
        <f>'12 л. МЕНЮ '!E695</f>
        <v>2.5030000000000001</v>
      </c>
      <c r="F695" s="247">
        <f>'12 л. МЕНЮ '!F695</f>
        <v>0.89500000000000002</v>
      </c>
      <c r="G695" s="247">
        <f>'12 л. МЕНЮ '!G695</f>
        <v>35.229999999999997</v>
      </c>
      <c r="H695" s="743">
        <f>'12 л. МЕНЮ '!H695</f>
        <v>158.97900000000001</v>
      </c>
      <c r="I695" s="179">
        <v>0</v>
      </c>
      <c r="J695" s="854">
        <v>8.4000000000000005E-2</v>
      </c>
      <c r="K695" s="605">
        <v>2.8000000000000001E-2</v>
      </c>
      <c r="L695" s="733">
        <v>0</v>
      </c>
      <c r="M695" s="252">
        <v>14</v>
      </c>
      <c r="N695" s="179">
        <v>45.5</v>
      </c>
      <c r="O695" s="179">
        <v>9.8000000000000007</v>
      </c>
      <c r="P695" s="179">
        <v>7.0000000000000007E-2</v>
      </c>
      <c r="Q695" s="2211">
        <f>'12 л. МЕНЮ '!I695</f>
        <v>0</v>
      </c>
      <c r="S695" s="115"/>
      <c r="T695" s="534"/>
      <c r="U695" s="916"/>
      <c r="V695" s="518"/>
      <c r="W695" s="518"/>
      <c r="X695" s="519"/>
      <c r="Y695" s="579"/>
      <c r="Z695" s="579"/>
      <c r="AA695" s="579"/>
      <c r="AB695" s="579"/>
      <c r="AC695" s="579"/>
      <c r="AD695" s="579"/>
      <c r="AE695" s="579"/>
      <c r="AF695" s="579"/>
    </row>
    <row r="696" spans="2:32" ht="14.25" customHeight="1">
      <c r="B696" s="1885" t="str">
        <f>'12 л. МЕНЮ '!J696</f>
        <v>Пром.пр.</v>
      </c>
      <c r="C696" s="178" t="str">
        <f>'12 л. МЕНЮ '!C696</f>
        <v>Хлеб ржаной</v>
      </c>
      <c r="D696" s="177">
        <f>'12 л. МЕНЮ '!D696</f>
        <v>40</v>
      </c>
      <c r="E696" s="248">
        <f>'12 л. МЕНЮ '!E696</f>
        <v>2.2599999999999998</v>
      </c>
      <c r="F696" s="247">
        <f>'12 л. МЕНЮ '!F696</f>
        <v>0.6</v>
      </c>
      <c r="G696" s="247">
        <f>'12 л. МЕНЮ '!G696</f>
        <v>16.739999999999998</v>
      </c>
      <c r="H696" s="743">
        <f>'12 л. МЕНЮ '!H696</f>
        <v>81.426000000000002</v>
      </c>
      <c r="I696" s="179">
        <v>0</v>
      </c>
      <c r="J696" s="179">
        <v>0.107</v>
      </c>
      <c r="K696" s="179">
        <v>0.107</v>
      </c>
      <c r="L696" s="558">
        <v>0</v>
      </c>
      <c r="M696" s="252">
        <v>13.2</v>
      </c>
      <c r="N696" s="179">
        <v>93.6</v>
      </c>
      <c r="O696" s="179">
        <v>2.64</v>
      </c>
      <c r="P696" s="179">
        <v>1.7999999999999999E-2</v>
      </c>
      <c r="Q696" s="2211">
        <f>'12 л. МЕНЮ '!I696</f>
        <v>0</v>
      </c>
      <c r="S696" s="287"/>
      <c r="T696" s="423"/>
      <c r="U696" s="520"/>
      <c r="V696" s="520"/>
      <c r="W696" s="520"/>
      <c r="X696" s="520"/>
      <c r="Y696" s="520"/>
      <c r="Z696" s="520"/>
      <c r="AA696" s="520"/>
      <c r="AB696" s="520"/>
      <c r="AC696" s="520"/>
      <c r="AD696" s="520"/>
      <c r="AE696" s="520"/>
      <c r="AF696" s="520"/>
    </row>
    <row r="697" spans="2:32" ht="15.75" thickBot="1">
      <c r="B697" s="1903" t="str">
        <f>'12 л. МЕНЮ '!J697</f>
        <v>82/ 21</v>
      </c>
      <c r="C697" s="143" t="str">
        <f>'12 л. МЕНЮ '!C697</f>
        <v>Фрукты свежие (банан)</v>
      </c>
      <c r="D697" s="275">
        <f>'12 л. МЕНЮ '!D697</f>
        <v>100</v>
      </c>
      <c r="E697" s="248">
        <f>'12 л. МЕНЮ '!E697</f>
        <v>0.34</v>
      </c>
      <c r="F697" s="247">
        <f>'12 л. МЕНЮ '!F697</f>
        <v>0.34</v>
      </c>
      <c r="G697" s="247">
        <f>'12 л. МЕНЮ '!G697</f>
        <v>8.4</v>
      </c>
      <c r="H697" s="743">
        <f>'12 л. МЕНЮ '!H697</f>
        <v>40.29</v>
      </c>
      <c r="I697" s="2091">
        <v>10</v>
      </c>
      <c r="J697" s="2091">
        <v>0.04</v>
      </c>
      <c r="K697" s="2091">
        <v>0.05</v>
      </c>
      <c r="L697" s="833">
        <v>0</v>
      </c>
      <c r="M697" s="1945">
        <v>8</v>
      </c>
      <c r="N697" s="1945">
        <v>28</v>
      </c>
      <c r="O697" s="727">
        <v>36.6</v>
      </c>
      <c r="P697" s="1945">
        <v>0.6</v>
      </c>
      <c r="Q697" s="2211">
        <f>'12 л. МЕНЮ '!I697</f>
        <v>0</v>
      </c>
      <c r="R697" s="917"/>
      <c r="S697" s="920"/>
      <c r="T697" s="918"/>
      <c r="U697" s="287"/>
      <c r="V697" s="500"/>
      <c r="W697" s="500"/>
      <c r="X697" s="287"/>
      <c r="Y697" s="286"/>
      <c r="Z697" s="286"/>
      <c r="AA697" s="287"/>
      <c r="AB697" s="287"/>
      <c r="AC697" s="286"/>
      <c r="AD697" s="500"/>
      <c r="AE697" s="500"/>
      <c r="AF697" s="500"/>
    </row>
    <row r="698" spans="2:32" ht="13.5" customHeight="1">
      <c r="B698" s="370" t="s">
        <v>193</v>
      </c>
      <c r="C698" s="759"/>
      <c r="D698" s="2232">
        <f>'12 л. МЕНЮ '!D698</f>
        <v>1020</v>
      </c>
      <c r="E698" s="381">
        <f t="shared" ref="E698:P698" si="204">SUM(E690:E697)</f>
        <v>31.646000000000004</v>
      </c>
      <c r="F698" s="735">
        <f t="shared" si="204"/>
        <v>35.388000000000005</v>
      </c>
      <c r="G698" s="382">
        <f t="shared" si="204"/>
        <v>129.87799999999999</v>
      </c>
      <c r="H698" s="1787">
        <f t="shared" si="204"/>
        <v>955.58900000000006</v>
      </c>
      <c r="I698" s="180">
        <f t="shared" si="204"/>
        <v>20.84</v>
      </c>
      <c r="J698" s="180">
        <f t="shared" si="204"/>
        <v>0.42359999999999998</v>
      </c>
      <c r="K698" s="756">
        <f t="shared" si="204"/>
        <v>0.74840000000000007</v>
      </c>
      <c r="L698" s="180">
        <f t="shared" si="204"/>
        <v>227.23400000000001</v>
      </c>
      <c r="M698" s="740">
        <f t="shared" si="204"/>
        <v>426.83</v>
      </c>
      <c r="N698" s="740">
        <f t="shared" si="204"/>
        <v>435.99599999999998</v>
      </c>
      <c r="O698" s="740">
        <f t="shared" si="204"/>
        <v>144.89999999999998</v>
      </c>
      <c r="P698" s="676">
        <f t="shared" si="204"/>
        <v>6.1269999999999998</v>
      </c>
      <c r="Q698" s="874"/>
      <c r="S698" s="158"/>
      <c r="T698" s="921"/>
      <c r="U698" s="924"/>
      <c r="V698" s="924"/>
      <c r="W698" s="924"/>
      <c r="X698" s="924"/>
      <c r="Y698" s="924"/>
      <c r="Z698" s="924"/>
      <c r="AA698" s="924"/>
      <c r="AB698" s="924"/>
      <c r="AC698" s="924"/>
      <c r="AD698" s="924"/>
      <c r="AE698" s="924"/>
      <c r="AF698" s="924"/>
    </row>
    <row r="699" spans="2:32">
      <c r="B699" s="807"/>
      <c r="C699" s="808" t="s">
        <v>11</v>
      </c>
      <c r="D699" s="1499">
        <v>0.35</v>
      </c>
      <c r="E699" s="914">
        <f t="shared" ref="E699:P699" si="205">(E793/100)*35</f>
        <v>31.5</v>
      </c>
      <c r="F699" s="913">
        <f t="shared" si="205"/>
        <v>32.200000000000003</v>
      </c>
      <c r="G699" s="913">
        <f t="shared" si="205"/>
        <v>134.05000000000001</v>
      </c>
      <c r="H699" s="913">
        <f t="shared" si="205"/>
        <v>952</v>
      </c>
      <c r="I699" s="913">
        <f t="shared" si="205"/>
        <v>24.5</v>
      </c>
      <c r="J699" s="913">
        <f t="shared" si="205"/>
        <v>0.48999999999999994</v>
      </c>
      <c r="K699" s="913">
        <f t="shared" si="205"/>
        <v>0.56000000000000005</v>
      </c>
      <c r="L699" s="1516">
        <f t="shared" si="205"/>
        <v>315</v>
      </c>
      <c r="M699" s="2255">
        <f t="shared" si="205"/>
        <v>420</v>
      </c>
      <c r="N699" s="2255">
        <f t="shared" si="205"/>
        <v>420</v>
      </c>
      <c r="O699" s="2255">
        <f t="shared" si="205"/>
        <v>105</v>
      </c>
      <c r="P699" s="2252">
        <f t="shared" si="205"/>
        <v>6.3</v>
      </c>
      <c r="Q699" s="868"/>
      <c r="T699" s="22"/>
      <c r="U699" s="112"/>
      <c r="V699" s="112"/>
      <c r="W699" s="112"/>
      <c r="X699" s="112"/>
      <c r="Y699" s="112"/>
      <c r="Z699" s="112"/>
      <c r="AA699" s="112"/>
      <c r="AB699" s="112"/>
      <c r="AC699" s="112"/>
      <c r="AD699" s="112"/>
      <c r="AE699" s="112"/>
      <c r="AF699" s="112"/>
    </row>
    <row r="700" spans="2:32" ht="15.75" thickBot="1">
      <c r="B700" s="327"/>
      <c r="C700" s="2205" t="s">
        <v>438</v>
      </c>
      <c r="D700" s="2249"/>
      <c r="E700" s="825">
        <f t="shared" ref="E700:P700" si="206">(E698*100/E793)-35</f>
        <v>0.16222222222222626</v>
      </c>
      <c r="F700" s="826">
        <f t="shared" si="206"/>
        <v>3.4652173913043569</v>
      </c>
      <c r="G700" s="826">
        <f t="shared" si="206"/>
        <v>-1.0892950391644902</v>
      </c>
      <c r="H700" s="826">
        <f t="shared" si="206"/>
        <v>0.13194852941176549</v>
      </c>
      <c r="I700" s="826">
        <f t="shared" si="206"/>
        <v>-5.2285714285714278</v>
      </c>
      <c r="J700" s="826">
        <f t="shared" si="206"/>
        <v>-4.7428571428571402</v>
      </c>
      <c r="K700" s="826">
        <f t="shared" si="206"/>
        <v>11.774999999999999</v>
      </c>
      <c r="L700" s="826">
        <f t="shared" si="206"/>
        <v>-9.7517777777777752</v>
      </c>
      <c r="M700" s="826">
        <f t="shared" si="206"/>
        <v>0.56916666666666771</v>
      </c>
      <c r="N700" s="826">
        <f t="shared" si="206"/>
        <v>1.3329999999999984</v>
      </c>
      <c r="O700" s="826">
        <f t="shared" si="206"/>
        <v>13.299999999999997</v>
      </c>
      <c r="P700" s="838">
        <f t="shared" si="206"/>
        <v>-0.96111111111111569</v>
      </c>
      <c r="Q700" s="875"/>
      <c r="S700" s="915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2:32" ht="14.25" customHeight="1">
      <c r="B701" s="713"/>
      <c r="C701" s="542" t="s">
        <v>234</v>
      </c>
      <c r="D701" s="53"/>
      <c r="E701" s="1830"/>
      <c r="F701" s="758"/>
      <c r="G701" s="758"/>
      <c r="H701" s="758"/>
      <c r="I701" s="758"/>
      <c r="J701" s="758"/>
      <c r="K701" s="758"/>
      <c r="L701" s="758"/>
      <c r="M701" s="758"/>
      <c r="N701" s="758"/>
      <c r="O701" s="758"/>
      <c r="P701" s="871"/>
      <c r="Q701" s="874"/>
      <c r="R701" s="13"/>
      <c r="S701" s="790"/>
      <c r="T701" s="423"/>
      <c r="U701" s="19"/>
      <c r="V701" s="19"/>
      <c r="W701" s="19"/>
      <c r="X701" s="566"/>
      <c r="Y701" s="619"/>
      <c r="Z701" s="1"/>
      <c r="AA701" s="32"/>
      <c r="AB701" s="1"/>
      <c r="AC701" s="1"/>
      <c r="AD701" s="1"/>
      <c r="AE701" s="1"/>
    </row>
    <row r="702" spans="2:32" ht="12" customHeight="1">
      <c r="B702" s="2248" t="str">
        <f>'12 л. МЕНЮ '!J702</f>
        <v>ТТК/54-20гн/22</v>
      </c>
      <c r="C702" s="193" t="str">
        <f>'12 л. МЕНЮ '!C702</f>
        <v xml:space="preserve">Чай с яблоком и апельсином </v>
      </c>
      <c r="D702" s="129">
        <f>'12 л. МЕНЮ '!D702</f>
        <v>200</v>
      </c>
      <c r="E702" s="1947">
        <f>'12 л. МЕНЮ '!E702</f>
        <v>0.48299999999999998</v>
      </c>
      <c r="F702" s="1947">
        <f>'12 л. МЕНЮ '!F702</f>
        <v>8.3000000000000004E-2</v>
      </c>
      <c r="G702" s="1947">
        <f>'12 л. МЕНЮ '!G702</f>
        <v>8.1669999999999998</v>
      </c>
      <c r="H702" s="1947">
        <f>'12 л. МЕНЮ '!H702</f>
        <v>34.9</v>
      </c>
      <c r="I702" s="253">
        <v>2.8769999999999998</v>
      </c>
      <c r="J702" s="255">
        <v>0</v>
      </c>
      <c r="K702" s="255">
        <v>0.02</v>
      </c>
      <c r="L702" s="816">
        <v>1.2629999999999999</v>
      </c>
      <c r="M702" s="2159">
        <v>11.117000000000001</v>
      </c>
      <c r="N702" s="2159">
        <v>13.8</v>
      </c>
      <c r="O702" s="839">
        <v>7.55</v>
      </c>
      <c r="P702" s="1858">
        <v>1.3</v>
      </c>
      <c r="Q702" s="407">
        <f>'12 л. МЕНЮ '!I702</f>
        <v>0</v>
      </c>
      <c r="S702" s="455"/>
      <c r="T702" s="423"/>
      <c r="U702" s="570"/>
      <c r="V702" s="570"/>
      <c r="W702" s="570"/>
      <c r="X702" s="280"/>
      <c r="Y702" s="280"/>
      <c r="Z702" s="280"/>
      <c r="AA702" s="280"/>
      <c r="AB702" s="280"/>
      <c r="AC702" s="3"/>
      <c r="AD702" s="3"/>
      <c r="AE702" s="3"/>
      <c r="AF702" s="3"/>
    </row>
    <row r="703" spans="2:32" ht="13.5" customHeight="1">
      <c r="B703" s="2248" t="str">
        <f>'12 л. МЕНЮ '!J703</f>
        <v>ТТК/357 / 21</v>
      </c>
      <c r="C703" s="1501" t="str">
        <f>'12 л. МЕНЮ '!C703</f>
        <v xml:space="preserve">Оладьи из печени </v>
      </c>
      <c r="D703" s="129" t="str">
        <f>'12 л. МЕНЮ '!D703</f>
        <v>100 /20</v>
      </c>
      <c r="E703" s="117">
        <f>'12 л. МЕНЮ '!E703</f>
        <v>10.162000000000001</v>
      </c>
      <c r="F703" s="255">
        <f>'12 л. МЕНЮ '!F703</f>
        <v>9.0139999999999993</v>
      </c>
      <c r="G703" s="117">
        <f>'12 л. МЕНЮ '!G703</f>
        <v>4.6040000000000001</v>
      </c>
      <c r="H703" s="255">
        <f>'12 л. МЕНЮ '!H703</f>
        <v>165.001</v>
      </c>
      <c r="I703" s="256">
        <v>1.788</v>
      </c>
      <c r="J703" s="256">
        <v>9.1999999999999998E-2</v>
      </c>
      <c r="K703" s="1824">
        <v>0.08</v>
      </c>
      <c r="L703" s="2651">
        <v>1102.0999999999999</v>
      </c>
      <c r="M703" s="256">
        <v>20</v>
      </c>
      <c r="N703" s="294">
        <v>25.6</v>
      </c>
      <c r="O703" s="255">
        <v>20</v>
      </c>
      <c r="P703" s="1857">
        <v>3.62</v>
      </c>
      <c r="Q703" s="2160">
        <f>'12 л. МЕНЮ '!I703</f>
        <v>0</v>
      </c>
      <c r="S703" s="765"/>
      <c r="T703" s="1"/>
      <c r="U703" s="1"/>
      <c r="V703" s="1"/>
      <c r="W703" s="1"/>
      <c r="X703" s="1"/>
      <c r="Y703" s="94"/>
      <c r="Z703" s="94"/>
      <c r="AA703" s="922"/>
      <c r="AB703" s="922"/>
      <c r="AC703" s="922"/>
      <c r="AD703" s="46"/>
      <c r="AE703" s="94"/>
      <c r="AF703" s="922"/>
    </row>
    <row r="704" spans="2:32">
      <c r="B704" s="2247"/>
      <c r="C704" s="1751" t="str">
        <f>'12 л. МЕНЮ '!C704</f>
        <v>по -кунцевски и /соус сметанный</v>
      </c>
      <c r="D704" s="277"/>
      <c r="F704" s="750"/>
      <c r="G704" s="902"/>
      <c r="H704" s="2251"/>
      <c r="I704" s="750"/>
      <c r="J704" s="750"/>
      <c r="K704" s="1476"/>
      <c r="L704" s="750"/>
      <c r="M704" s="750"/>
      <c r="N704" s="902"/>
      <c r="O704" s="750"/>
      <c r="P704" s="1476"/>
      <c r="Q704" s="398"/>
      <c r="S704" s="115"/>
      <c r="T704" s="534"/>
      <c r="U704" s="916"/>
      <c r="V704" s="518"/>
      <c r="W704" s="518"/>
      <c r="X704" s="519"/>
      <c r="Y704" s="579"/>
      <c r="Z704" s="579"/>
      <c r="AA704" s="579"/>
      <c r="AB704" s="579"/>
      <c r="AC704" s="579"/>
      <c r="AD704" s="579"/>
      <c r="AE704" s="579"/>
      <c r="AF704" s="579"/>
    </row>
    <row r="705" spans="2:32" ht="11.25" customHeight="1" thickBot="1">
      <c r="B705" s="2250" t="str">
        <f>'12 л. МЕНЮ '!J705</f>
        <v>Пром.пр.</v>
      </c>
      <c r="C705" s="1877" t="str">
        <f>'12 л. МЕНЮ '!C705</f>
        <v>Хлеб ржаной</v>
      </c>
      <c r="D705" s="1776">
        <f>'12 л. МЕНЮ '!D705</f>
        <v>30</v>
      </c>
      <c r="E705" s="1547">
        <f>'12 л. МЕНЮ '!E705</f>
        <v>1.155</v>
      </c>
      <c r="F705" s="256">
        <f>'12 л. МЕНЮ '!F705</f>
        <v>0.41299999999999998</v>
      </c>
      <c r="G705" s="256">
        <f>'12 л. МЕНЮ '!G705</f>
        <v>16.260000000000002</v>
      </c>
      <c r="H705" s="256">
        <f>'12 л. МЕНЮ '!H705</f>
        <v>73.376999999999995</v>
      </c>
      <c r="I705" s="255">
        <v>0</v>
      </c>
      <c r="J705" s="255">
        <v>0.08</v>
      </c>
      <c r="K705" s="255">
        <v>0.08</v>
      </c>
      <c r="L705" s="816">
        <v>0</v>
      </c>
      <c r="M705" s="2137">
        <v>9.9</v>
      </c>
      <c r="N705" s="839">
        <v>70</v>
      </c>
      <c r="O705" s="255">
        <v>2</v>
      </c>
      <c r="P705" s="1858">
        <v>0.01</v>
      </c>
      <c r="Q705" s="2239">
        <f>'12 л. МЕНЮ '!I705</f>
        <v>0</v>
      </c>
      <c r="S705" s="287"/>
      <c r="T705" s="423"/>
      <c r="U705" s="520"/>
      <c r="V705" s="520"/>
      <c r="W705" s="520"/>
      <c r="X705" s="520"/>
      <c r="Y705" s="520"/>
      <c r="Z705" s="520"/>
      <c r="AA705" s="520"/>
      <c r="AB705" s="520"/>
      <c r="AC705" s="520"/>
      <c r="AD705" s="520"/>
      <c r="AE705" s="520"/>
      <c r="AF705" s="520"/>
    </row>
    <row r="706" spans="2:32">
      <c r="B706" s="370" t="s">
        <v>243</v>
      </c>
      <c r="C706" s="282"/>
      <c r="D706" s="2232">
        <f>'12 л. МЕНЮ '!D706</f>
        <v>350</v>
      </c>
      <c r="E706" s="110">
        <f t="shared" ref="E706:P706" si="207">SUM(E702:E705)</f>
        <v>11.8</v>
      </c>
      <c r="F706" s="180">
        <f t="shared" si="207"/>
        <v>9.51</v>
      </c>
      <c r="G706" s="729">
        <f t="shared" si="207"/>
        <v>29.031000000000002</v>
      </c>
      <c r="H706" s="729">
        <f t="shared" si="207"/>
        <v>273.27800000000002</v>
      </c>
      <c r="I706" s="180">
        <f t="shared" si="207"/>
        <v>4.665</v>
      </c>
      <c r="J706" s="180">
        <f t="shared" si="207"/>
        <v>0.17199999999999999</v>
      </c>
      <c r="K706" s="180">
        <f t="shared" si="207"/>
        <v>0.18</v>
      </c>
      <c r="L706" s="740">
        <f t="shared" si="207"/>
        <v>1103.3629999999998</v>
      </c>
      <c r="M706" s="180">
        <f t="shared" si="207"/>
        <v>41.017000000000003</v>
      </c>
      <c r="N706" s="740">
        <f t="shared" si="207"/>
        <v>109.4</v>
      </c>
      <c r="O706" s="180">
        <f t="shared" si="207"/>
        <v>29.55</v>
      </c>
      <c r="P706" s="676">
        <f t="shared" si="207"/>
        <v>4.93</v>
      </c>
      <c r="R706" s="917"/>
      <c r="S706" s="920"/>
      <c r="T706" s="918"/>
      <c r="U706" s="287"/>
      <c r="V706" s="500"/>
      <c r="W706" s="500"/>
      <c r="X706" s="286"/>
      <c r="Y706" s="286"/>
      <c r="Z706" s="286"/>
      <c r="AA706" s="286"/>
      <c r="AB706" s="287"/>
      <c r="AC706" s="286"/>
      <c r="AD706" s="500"/>
      <c r="AE706" s="500"/>
      <c r="AF706" s="287"/>
    </row>
    <row r="707" spans="2:32" ht="12" customHeight="1">
      <c r="B707" s="807"/>
      <c r="C707" s="808" t="s">
        <v>11</v>
      </c>
      <c r="D707" s="1499">
        <v>0.1</v>
      </c>
      <c r="E707" s="914">
        <f t="shared" ref="E707:P707" si="208">(E793/100)*10</f>
        <v>9</v>
      </c>
      <c r="F707" s="913">
        <f t="shared" si="208"/>
        <v>9.2000000000000011</v>
      </c>
      <c r="G707" s="913">
        <f t="shared" si="208"/>
        <v>38.299999999999997</v>
      </c>
      <c r="H707" s="913">
        <f t="shared" si="208"/>
        <v>272</v>
      </c>
      <c r="I707" s="913">
        <f t="shared" si="208"/>
        <v>7</v>
      </c>
      <c r="J707" s="913">
        <f t="shared" si="208"/>
        <v>0.13999999999999999</v>
      </c>
      <c r="K707" s="913">
        <f t="shared" si="208"/>
        <v>0.16</v>
      </c>
      <c r="L707" s="913">
        <f t="shared" si="208"/>
        <v>90</v>
      </c>
      <c r="M707" s="2255">
        <f t="shared" si="208"/>
        <v>120</v>
      </c>
      <c r="N707" s="2255">
        <f t="shared" si="208"/>
        <v>120</v>
      </c>
      <c r="O707" s="1516">
        <f t="shared" si="208"/>
        <v>30</v>
      </c>
      <c r="P707" s="2252">
        <f t="shared" si="208"/>
        <v>1.7999999999999998</v>
      </c>
      <c r="S707" s="158"/>
      <c r="T707" s="921"/>
      <c r="U707" s="924"/>
      <c r="V707" s="924"/>
      <c r="W707" s="924"/>
      <c r="X707" s="923"/>
      <c r="Y707" s="924"/>
      <c r="Z707" s="924"/>
      <c r="AA707" s="924"/>
      <c r="AB707" s="924"/>
      <c r="AC707" s="924"/>
      <c r="AD707" s="924"/>
      <c r="AE707" s="924"/>
      <c r="AF707" s="924"/>
    </row>
    <row r="708" spans="2:32" ht="14.25" customHeight="1" thickBot="1">
      <c r="B708" s="175"/>
      <c r="C708" s="803" t="s">
        <v>438</v>
      </c>
      <c r="D708" s="847"/>
      <c r="E708" s="825">
        <f t="shared" ref="E708:P708" si="209">(E706*100/E793)-10</f>
        <v>3.1111111111111107</v>
      </c>
      <c r="F708" s="826">
        <f t="shared" si="209"/>
        <v>0.33695652173913082</v>
      </c>
      <c r="G708" s="826">
        <f t="shared" si="209"/>
        <v>-2.420104438642297</v>
      </c>
      <c r="H708" s="826">
        <f t="shared" si="209"/>
        <v>4.6985294117648735E-2</v>
      </c>
      <c r="I708" s="826">
        <f t="shared" si="209"/>
        <v>-3.3357142857142854</v>
      </c>
      <c r="J708" s="826">
        <f t="shared" si="209"/>
        <v>2.2857142857142865</v>
      </c>
      <c r="K708" s="826">
        <f t="shared" si="209"/>
        <v>1.25</v>
      </c>
      <c r="L708" s="826">
        <f t="shared" si="209"/>
        <v>112.59588888888888</v>
      </c>
      <c r="M708" s="826">
        <f t="shared" si="209"/>
        <v>-6.5819166666666664</v>
      </c>
      <c r="N708" s="826">
        <f t="shared" si="209"/>
        <v>-0.88333333333333286</v>
      </c>
      <c r="O708" s="826">
        <f t="shared" si="209"/>
        <v>-0.15000000000000036</v>
      </c>
      <c r="P708" s="838">
        <f t="shared" si="209"/>
        <v>17.388888888888889</v>
      </c>
      <c r="Q708" s="229"/>
      <c r="T708" s="22"/>
      <c r="U708" s="112"/>
      <c r="V708" s="112"/>
      <c r="W708" s="112"/>
      <c r="X708" s="112"/>
      <c r="Y708" s="112"/>
      <c r="Z708" s="112"/>
      <c r="AA708" s="112"/>
      <c r="AB708" s="112"/>
      <c r="AC708" s="112"/>
      <c r="AD708" s="112"/>
      <c r="AE708" s="112"/>
      <c r="AF708" s="112"/>
    </row>
    <row r="709" spans="2:32">
      <c r="I709" s="152"/>
      <c r="J709" s="152"/>
      <c r="K709" s="152"/>
      <c r="L709" s="152"/>
      <c r="M709" s="152"/>
      <c r="N709" s="152"/>
      <c r="O709" s="152"/>
      <c r="P709" s="152"/>
      <c r="Q709" s="229"/>
      <c r="S709" s="915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2:32" ht="10.5" customHeight="1" thickBot="1">
      <c r="Q710" s="229"/>
      <c r="R710" s="13"/>
      <c r="S710" s="791"/>
      <c r="T710" s="423"/>
      <c r="U710" s="19"/>
      <c r="V710" s="19"/>
      <c r="W710" s="19"/>
      <c r="X710" s="566"/>
      <c r="Y710" s="619"/>
      <c r="Z710" s="1"/>
      <c r="AA710" s="32"/>
      <c r="AB710" s="1"/>
      <c r="AC710" s="1"/>
      <c r="AD710" s="1"/>
      <c r="AE710" s="1"/>
    </row>
    <row r="711" spans="2:32" ht="12" customHeight="1">
      <c r="B711" s="674"/>
      <c r="C711" s="34" t="s">
        <v>286</v>
      </c>
      <c r="D711" s="35"/>
      <c r="E711" s="110">
        <f t="shared" ref="E711:P711" si="210">E686+E698</f>
        <v>57.36</v>
      </c>
      <c r="F711" s="180">
        <f t="shared" si="210"/>
        <v>56.254000000000005</v>
      </c>
      <c r="G711" s="180">
        <f t="shared" si="210"/>
        <v>217.39999999999998</v>
      </c>
      <c r="H711" s="180">
        <f t="shared" si="210"/>
        <v>1633.5510000000002</v>
      </c>
      <c r="I711" s="180">
        <f t="shared" si="210"/>
        <v>38.525000000000006</v>
      </c>
      <c r="J711" s="180">
        <f t="shared" si="210"/>
        <v>0.81459999999999999</v>
      </c>
      <c r="K711" s="180">
        <f t="shared" si="210"/>
        <v>0.95140000000000002</v>
      </c>
      <c r="L711" s="180">
        <f t="shared" si="210"/>
        <v>814.96399999999994</v>
      </c>
      <c r="M711" s="740">
        <f t="shared" si="210"/>
        <v>513.72</v>
      </c>
      <c r="N711" s="740">
        <f t="shared" si="210"/>
        <v>643.83600000000001</v>
      </c>
      <c r="O711" s="740">
        <f t="shared" si="210"/>
        <v>198.27999999999997</v>
      </c>
      <c r="P711" s="676">
        <f t="shared" si="210"/>
        <v>10.061</v>
      </c>
      <c r="Q711" s="229"/>
      <c r="S711" s="455"/>
      <c r="T711" s="423"/>
      <c r="U711" s="570"/>
      <c r="V711" s="570"/>
      <c r="W711" s="570"/>
      <c r="X711" s="280"/>
      <c r="Y711" s="280"/>
      <c r="Z711" s="280"/>
      <c r="AA711" s="280"/>
      <c r="AB711" s="280"/>
      <c r="AC711" s="3"/>
      <c r="AD711" s="3"/>
      <c r="AE711" s="3"/>
      <c r="AF711" s="3"/>
    </row>
    <row r="712" spans="2:32" ht="12.75" customHeight="1">
      <c r="B712" s="327"/>
      <c r="C712" s="709" t="s">
        <v>11</v>
      </c>
      <c r="D712" s="1499">
        <v>0.6</v>
      </c>
      <c r="E712" s="912">
        <f t="shared" ref="E712:P712" si="211">(E793/100)*60</f>
        <v>54</v>
      </c>
      <c r="F712" s="822">
        <f t="shared" si="211"/>
        <v>55.2</v>
      </c>
      <c r="G712" s="822">
        <f t="shared" si="211"/>
        <v>229.8</v>
      </c>
      <c r="H712" s="822">
        <f t="shared" si="211"/>
        <v>1632</v>
      </c>
      <c r="I712" s="822">
        <f t="shared" si="211"/>
        <v>42</v>
      </c>
      <c r="J712" s="822">
        <f t="shared" si="211"/>
        <v>0.83999999999999986</v>
      </c>
      <c r="K712" s="822">
        <f t="shared" si="211"/>
        <v>0.96</v>
      </c>
      <c r="L712" s="1516">
        <f t="shared" si="211"/>
        <v>540</v>
      </c>
      <c r="M712" s="2255">
        <f t="shared" si="211"/>
        <v>720</v>
      </c>
      <c r="N712" s="2255">
        <f t="shared" si="211"/>
        <v>720</v>
      </c>
      <c r="O712" s="2255">
        <f t="shared" si="211"/>
        <v>180</v>
      </c>
      <c r="P712" s="1904">
        <f t="shared" si="211"/>
        <v>10.799999999999999</v>
      </c>
      <c r="Q712" s="229"/>
      <c r="S712" s="765"/>
      <c r="T712" s="1"/>
      <c r="U712" s="1"/>
      <c r="V712" s="1"/>
      <c r="W712" s="1"/>
      <c r="X712" s="1"/>
      <c r="Y712" s="94"/>
      <c r="Z712" s="94"/>
      <c r="AA712" s="922"/>
      <c r="AB712" s="922"/>
      <c r="AC712" s="922"/>
      <c r="AD712" s="46"/>
      <c r="AE712" s="94"/>
      <c r="AF712" s="922"/>
    </row>
    <row r="713" spans="2:32" ht="15.75" thickBot="1">
      <c r="B713" s="175"/>
      <c r="C713" s="803" t="s">
        <v>438</v>
      </c>
      <c r="D713" s="847"/>
      <c r="E713" s="825">
        <f t="shared" ref="E713:P713" si="212">(E711*100/E793)-60</f>
        <v>3.7333333333333343</v>
      </c>
      <c r="F713" s="826">
        <f t="shared" si="212"/>
        <v>1.1456521739130494</v>
      </c>
      <c r="G713" s="826">
        <f t="shared" si="212"/>
        <v>-3.2375979112271622</v>
      </c>
      <c r="H713" s="826">
        <f t="shared" si="212"/>
        <v>5.7022058823534394E-2</v>
      </c>
      <c r="I713" s="826">
        <f t="shared" si="212"/>
        <v>-4.9642857142857082</v>
      </c>
      <c r="J713" s="826">
        <f t="shared" si="212"/>
        <v>-1.8142857142857167</v>
      </c>
      <c r="K713" s="826">
        <f t="shared" si="212"/>
        <v>-0.53750000000000142</v>
      </c>
      <c r="L713" s="826">
        <f t="shared" si="212"/>
        <v>30.551555555555552</v>
      </c>
      <c r="M713" s="826">
        <f t="shared" si="212"/>
        <v>-17.189999999999998</v>
      </c>
      <c r="N713" s="826">
        <f t="shared" si="212"/>
        <v>-6.3470000000000013</v>
      </c>
      <c r="O713" s="826">
        <f t="shared" si="212"/>
        <v>6.0933333333333195</v>
      </c>
      <c r="P713" s="838">
        <f t="shared" si="212"/>
        <v>-4.1055555555555543</v>
      </c>
      <c r="Q713" s="229"/>
      <c r="S713" s="115"/>
      <c r="T713" s="534"/>
      <c r="U713" s="916"/>
      <c r="V713" s="518"/>
      <c r="W713" s="518"/>
      <c r="X713" s="519"/>
      <c r="Y713" s="579"/>
      <c r="Z713" s="579"/>
      <c r="AA713" s="579"/>
      <c r="AB713" s="579"/>
      <c r="AC713" s="579"/>
      <c r="AD713" s="579"/>
      <c r="AE713" s="579"/>
      <c r="AF713" s="579"/>
    </row>
    <row r="714" spans="2:32" ht="14.25" customHeight="1" thickBot="1">
      <c r="Q714" s="229"/>
      <c r="S714" s="287"/>
      <c r="T714" s="423"/>
      <c r="U714" s="520"/>
      <c r="V714" s="520"/>
      <c r="W714" s="520"/>
      <c r="X714" s="520"/>
      <c r="Y714" s="520"/>
      <c r="Z714" s="520"/>
      <c r="AA714" s="520"/>
      <c r="AB714" s="520"/>
      <c r="AC714" s="520"/>
      <c r="AD714" s="520"/>
      <c r="AE714" s="520"/>
      <c r="AF714" s="520"/>
    </row>
    <row r="715" spans="2:32">
      <c r="B715" s="674"/>
      <c r="C715" s="34" t="s">
        <v>285</v>
      </c>
      <c r="D715" s="35"/>
      <c r="E715" s="110">
        <f t="shared" ref="E715:P715" si="213">E698+E706</f>
        <v>43.446000000000005</v>
      </c>
      <c r="F715" s="180">
        <f t="shared" si="213"/>
        <v>44.898000000000003</v>
      </c>
      <c r="G715" s="180">
        <f t="shared" si="213"/>
        <v>158.90899999999999</v>
      </c>
      <c r="H715" s="180">
        <f t="shared" si="213"/>
        <v>1228.8670000000002</v>
      </c>
      <c r="I715" s="180">
        <f t="shared" si="213"/>
        <v>25.504999999999999</v>
      </c>
      <c r="J715" s="180">
        <f t="shared" si="213"/>
        <v>0.59559999999999991</v>
      </c>
      <c r="K715" s="180">
        <f t="shared" si="213"/>
        <v>0.92840000000000011</v>
      </c>
      <c r="L715" s="740">
        <f t="shared" si="213"/>
        <v>1330.5969999999998</v>
      </c>
      <c r="M715" s="740">
        <f t="shared" si="213"/>
        <v>467.84699999999998</v>
      </c>
      <c r="N715" s="740">
        <f t="shared" si="213"/>
        <v>545.39599999999996</v>
      </c>
      <c r="O715" s="740">
        <f t="shared" si="213"/>
        <v>174.45</v>
      </c>
      <c r="P715" s="676">
        <f t="shared" si="213"/>
        <v>11.056999999999999</v>
      </c>
      <c r="Q715" s="229"/>
      <c r="R715" s="917"/>
      <c r="S715" s="920"/>
      <c r="T715" s="918"/>
      <c r="U715" s="287"/>
      <c r="V715" s="500"/>
      <c r="W715" s="500"/>
      <c r="X715" s="286"/>
      <c r="Y715" s="286"/>
      <c r="Z715" s="286"/>
      <c r="AA715" s="286"/>
      <c r="AB715" s="500"/>
      <c r="AC715" s="286"/>
      <c r="AD715" s="500"/>
      <c r="AE715" s="919"/>
      <c r="AF715" s="522"/>
    </row>
    <row r="716" spans="2:32" ht="13.5" customHeight="1">
      <c r="B716" s="327"/>
      <c r="C716" s="709" t="s">
        <v>11</v>
      </c>
      <c r="D716" s="1499">
        <v>0.45</v>
      </c>
      <c r="E716" s="912">
        <f t="shared" ref="E716:P716" si="214">(E793/100)*45</f>
        <v>40.5</v>
      </c>
      <c r="F716" s="822">
        <f t="shared" si="214"/>
        <v>41.4</v>
      </c>
      <c r="G716" s="822">
        <f t="shared" si="214"/>
        <v>172.35</v>
      </c>
      <c r="H716" s="822">
        <f t="shared" si="214"/>
        <v>1224</v>
      </c>
      <c r="I716" s="822">
        <f t="shared" si="214"/>
        <v>31.499999999999996</v>
      </c>
      <c r="J716" s="822">
        <f t="shared" si="214"/>
        <v>0.62999999999999989</v>
      </c>
      <c r="K716" s="822">
        <f t="shared" si="214"/>
        <v>0.72</v>
      </c>
      <c r="L716" s="1516">
        <f t="shared" si="214"/>
        <v>405</v>
      </c>
      <c r="M716" s="2255">
        <f t="shared" si="214"/>
        <v>540</v>
      </c>
      <c r="N716" s="2255">
        <f t="shared" si="214"/>
        <v>540</v>
      </c>
      <c r="O716" s="2255">
        <f t="shared" si="214"/>
        <v>135</v>
      </c>
      <c r="P716" s="1904">
        <f t="shared" si="214"/>
        <v>8.1</v>
      </c>
      <c r="Q716" s="229"/>
      <c r="S716" s="158"/>
      <c r="T716" s="921"/>
      <c r="U716" s="924"/>
      <c r="V716" s="924"/>
      <c r="W716" s="924"/>
      <c r="X716" s="923"/>
      <c r="Y716" s="924"/>
      <c r="Z716" s="924"/>
      <c r="AA716" s="924"/>
      <c r="AB716" s="924"/>
      <c r="AC716" s="924"/>
      <c r="AD716" s="924"/>
      <c r="AE716" s="924"/>
      <c r="AF716" s="924"/>
    </row>
    <row r="717" spans="2:32" ht="15.75" thickBot="1">
      <c r="B717" s="175"/>
      <c r="C717" s="803" t="s">
        <v>438</v>
      </c>
      <c r="D717" s="847"/>
      <c r="E717" s="825">
        <f t="shared" ref="E717:P717" si="215">(E715*100/E793)-45</f>
        <v>3.2733333333333405</v>
      </c>
      <c r="F717" s="826">
        <f t="shared" si="215"/>
        <v>3.8021739130434824</v>
      </c>
      <c r="G717" s="826">
        <f t="shared" si="215"/>
        <v>-3.5093994778067881</v>
      </c>
      <c r="H717" s="826">
        <f t="shared" si="215"/>
        <v>0.17893382352941956</v>
      </c>
      <c r="I717" s="826">
        <f t="shared" si="215"/>
        <v>-8.5642857142857167</v>
      </c>
      <c r="J717" s="826">
        <f t="shared" si="215"/>
        <v>-2.4571428571428626</v>
      </c>
      <c r="K717" s="826">
        <f t="shared" si="215"/>
        <v>13.025000000000006</v>
      </c>
      <c r="L717" s="826">
        <f t="shared" si="215"/>
        <v>102.84411111111109</v>
      </c>
      <c r="M717" s="826">
        <f t="shared" si="215"/>
        <v>-6.012750000000004</v>
      </c>
      <c r="N717" s="826">
        <f t="shared" si="215"/>
        <v>0.44966666666666555</v>
      </c>
      <c r="O717" s="826">
        <f t="shared" si="215"/>
        <v>13.149999999999999</v>
      </c>
      <c r="P717" s="838">
        <f t="shared" si="215"/>
        <v>16.42777777777777</v>
      </c>
      <c r="Q717" s="229"/>
      <c r="T717" s="22"/>
      <c r="U717" s="112"/>
      <c r="V717" s="112"/>
      <c r="W717" s="112"/>
      <c r="X717" s="112"/>
      <c r="Y717" s="112"/>
      <c r="Z717" s="112"/>
      <c r="AA717" s="112"/>
      <c r="AB717" s="112"/>
      <c r="AC717" s="112"/>
      <c r="AD717" s="112"/>
      <c r="AE717" s="112"/>
      <c r="AF717" s="112"/>
    </row>
    <row r="718" spans="2:32" ht="15.75" thickBot="1">
      <c r="Q718" s="229"/>
      <c r="S718" s="915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2:32" ht="10.5" customHeight="1">
      <c r="B719" s="806" t="s">
        <v>322</v>
      </c>
      <c r="C719" s="67"/>
      <c r="D719" s="35"/>
      <c r="E719" s="762">
        <f t="shared" ref="E719:P719" si="216">E686+E698+E706</f>
        <v>69.16</v>
      </c>
      <c r="F719" s="763">
        <f t="shared" si="216"/>
        <v>65.76400000000001</v>
      </c>
      <c r="G719" s="763">
        <f t="shared" si="216"/>
        <v>246.43099999999998</v>
      </c>
      <c r="H719" s="763">
        <f t="shared" si="216"/>
        <v>1906.8290000000002</v>
      </c>
      <c r="I719" s="763">
        <f t="shared" si="216"/>
        <v>43.190000000000005</v>
      </c>
      <c r="J719" s="763">
        <f t="shared" si="216"/>
        <v>0.98659999999999992</v>
      </c>
      <c r="K719" s="763">
        <f t="shared" si="216"/>
        <v>1.1314</v>
      </c>
      <c r="L719" s="1927">
        <f t="shared" si="216"/>
        <v>1918.3269999999998</v>
      </c>
      <c r="M719" s="1927">
        <f t="shared" si="216"/>
        <v>554.73700000000008</v>
      </c>
      <c r="N719" s="2097">
        <f t="shared" si="216"/>
        <v>753.23599999999999</v>
      </c>
      <c r="O719" s="1927">
        <f t="shared" si="216"/>
        <v>227.82999999999998</v>
      </c>
      <c r="P719" s="844">
        <f t="shared" si="216"/>
        <v>14.991</v>
      </c>
      <c r="Q719" s="229"/>
      <c r="R719" s="4"/>
      <c r="T719" s="925"/>
      <c r="U719" s="19"/>
      <c r="V719" s="19"/>
      <c r="W719" s="19"/>
      <c r="X719" s="566"/>
      <c r="Y719" s="619"/>
      <c r="Z719" s="1"/>
      <c r="AA719" s="32"/>
      <c r="AB719" s="1"/>
      <c r="AC719" s="1"/>
      <c r="AD719" s="1"/>
      <c r="AE719" s="1"/>
    </row>
    <row r="720" spans="2:32" ht="15.75">
      <c r="B720" s="807"/>
      <c r="C720" s="808" t="s">
        <v>11</v>
      </c>
      <c r="D720" s="1499">
        <v>0.7</v>
      </c>
      <c r="E720" s="912">
        <f t="shared" ref="E720:P720" si="217">(E793/100)*70</f>
        <v>63</v>
      </c>
      <c r="F720" s="822">
        <f t="shared" si="217"/>
        <v>64.400000000000006</v>
      </c>
      <c r="G720" s="822">
        <f t="shared" si="217"/>
        <v>268.10000000000002</v>
      </c>
      <c r="H720" s="822">
        <f t="shared" si="217"/>
        <v>1904</v>
      </c>
      <c r="I720" s="822">
        <f t="shared" si="217"/>
        <v>49</v>
      </c>
      <c r="J720" s="822">
        <f t="shared" si="217"/>
        <v>0.97999999999999987</v>
      </c>
      <c r="K720" s="822">
        <f t="shared" si="217"/>
        <v>1.1200000000000001</v>
      </c>
      <c r="L720" s="1516">
        <f t="shared" si="217"/>
        <v>630</v>
      </c>
      <c r="M720" s="2255">
        <f t="shared" si="217"/>
        <v>840</v>
      </c>
      <c r="N720" s="2255">
        <f t="shared" si="217"/>
        <v>840</v>
      </c>
      <c r="O720" s="2255">
        <f t="shared" si="217"/>
        <v>210</v>
      </c>
      <c r="P720" s="1904">
        <f t="shared" si="217"/>
        <v>12.6</v>
      </c>
      <c r="Q720" s="229"/>
      <c r="R720" s="791"/>
      <c r="S720" s="455"/>
      <c r="T720" s="423"/>
      <c r="U720" s="570"/>
      <c r="V720" s="570"/>
      <c r="W720" s="570"/>
      <c r="X720" s="280"/>
      <c r="Y720" s="280"/>
      <c r="Z720" s="280"/>
      <c r="AA720" s="280"/>
      <c r="AB720" s="280"/>
      <c r="AC720" s="3"/>
      <c r="AD720" s="3"/>
      <c r="AE720" s="3"/>
      <c r="AF720" s="3"/>
    </row>
    <row r="721" spans="2:32" ht="15.75" thickBot="1">
      <c r="B721" s="175"/>
      <c r="C721" s="803" t="s">
        <v>438</v>
      </c>
      <c r="D721" s="847"/>
      <c r="E721" s="825">
        <f t="shared" ref="E721:P721" si="218">(E719*100/E793)-70</f>
        <v>6.8444444444444485</v>
      </c>
      <c r="F721" s="826">
        <f t="shared" si="218"/>
        <v>1.4826086956521891</v>
      </c>
      <c r="G721" s="826">
        <f t="shared" si="218"/>
        <v>-5.657702349869453</v>
      </c>
      <c r="H721" s="826">
        <f t="shared" si="218"/>
        <v>0.10400735294118135</v>
      </c>
      <c r="I721" s="826">
        <f t="shared" si="218"/>
        <v>-8.2999999999999901</v>
      </c>
      <c r="J721" s="826">
        <f t="shared" si="218"/>
        <v>0.47142857142857508</v>
      </c>
      <c r="K721" s="826">
        <f t="shared" si="218"/>
        <v>0.71249999999999147</v>
      </c>
      <c r="L721" s="826">
        <f t="shared" si="218"/>
        <v>143.14744444444443</v>
      </c>
      <c r="M721" s="826">
        <f t="shared" si="218"/>
        <v>-23.771916666666655</v>
      </c>
      <c r="N721" s="826">
        <f t="shared" si="218"/>
        <v>-7.2303333333333271</v>
      </c>
      <c r="O721" s="826">
        <f t="shared" si="218"/>
        <v>5.943333333333328</v>
      </c>
      <c r="P721" s="838">
        <f t="shared" si="218"/>
        <v>13.283333333333331</v>
      </c>
      <c r="Q721" s="229"/>
      <c r="S721" s="765"/>
      <c r="T721" s="1"/>
      <c r="U721" s="1"/>
      <c r="V721" s="1"/>
      <c r="W721" s="1"/>
      <c r="X721" s="1"/>
      <c r="Y721" s="94"/>
      <c r="Z721" s="94"/>
      <c r="AA721" s="922"/>
      <c r="AB721" s="922"/>
      <c r="AC721" s="922"/>
      <c r="AD721" s="46"/>
      <c r="AE721" s="94"/>
      <c r="AF721" s="922"/>
    </row>
    <row r="722" spans="2:32">
      <c r="Q722" s="229"/>
      <c r="S722" s="115"/>
      <c r="T722" s="534"/>
      <c r="U722" s="916"/>
      <c r="V722" s="518"/>
      <c r="W722" s="518"/>
      <c r="X722" s="519"/>
      <c r="Y722" s="579"/>
      <c r="Z722" s="579"/>
      <c r="AA722" s="579"/>
      <c r="AB722" s="579"/>
      <c r="AC722" s="579"/>
      <c r="AD722" s="579"/>
      <c r="AE722" s="579"/>
      <c r="AF722" s="579"/>
    </row>
    <row r="723" spans="2:32">
      <c r="Q723" s="229"/>
      <c r="R723" s="917"/>
      <c r="S723" s="926"/>
      <c r="T723" s="423"/>
      <c r="U723" s="520"/>
      <c r="V723" s="520"/>
      <c r="W723" s="520"/>
      <c r="X723" s="520"/>
      <c r="Y723" s="520"/>
      <c r="Z723" s="520"/>
      <c r="AA723" s="520"/>
      <c r="AB723" s="520"/>
      <c r="AC723" s="520"/>
      <c r="AD723" s="520"/>
      <c r="AE723" s="520"/>
      <c r="AF723" s="520"/>
    </row>
    <row r="724" spans="2:32" ht="14.25" customHeight="1">
      <c r="U724" s="287"/>
      <c r="V724" s="522"/>
      <c r="W724" s="500"/>
      <c r="X724" s="286"/>
      <c r="Y724" s="286"/>
      <c r="Z724" s="286"/>
      <c r="AA724" s="927"/>
      <c r="AB724" s="287"/>
      <c r="AC724" s="286"/>
      <c r="AD724" s="500"/>
      <c r="AE724" s="500"/>
      <c r="AF724" s="500"/>
    </row>
    <row r="725" spans="2:32" ht="15" customHeight="1">
      <c r="T725" s="921"/>
      <c r="U725" s="924"/>
      <c r="V725" s="924"/>
      <c r="W725" s="924"/>
      <c r="X725" s="923"/>
      <c r="Y725" s="924"/>
      <c r="Z725" s="924"/>
      <c r="AA725" s="924"/>
      <c r="AB725" s="924"/>
      <c r="AC725" s="924"/>
      <c r="AD725" s="924"/>
      <c r="AE725" s="924"/>
      <c r="AF725" s="924"/>
    </row>
    <row r="726" spans="2:32" ht="12.75" customHeight="1">
      <c r="T726" s="22"/>
      <c r="U726" s="112"/>
      <c r="V726" s="112"/>
      <c r="W726" s="112"/>
      <c r="X726" s="112"/>
      <c r="Y726" s="112"/>
      <c r="Z726" s="112"/>
      <c r="AA726" s="112"/>
      <c r="AB726" s="112"/>
      <c r="AC726" s="112"/>
      <c r="AD726" s="112"/>
      <c r="AE726" s="112"/>
      <c r="AF726" s="112"/>
    </row>
    <row r="728" spans="2:32" ht="16.5" customHeight="1">
      <c r="I728" s="91"/>
      <c r="J728" s="2484"/>
      <c r="K728" s="91"/>
      <c r="L728" s="1851"/>
      <c r="M728" s="2490"/>
      <c r="N728" s="2490"/>
      <c r="O728" s="91"/>
      <c r="P728" s="1851"/>
    </row>
    <row r="729" spans="2:32" ht="13.5" customHeight="1"/>
    <row r="730" spans="2:32" ht="13.5" customHeight="1">
      <c r="C730" s="711"/>
      <c r="D730" s="5" t="s">
        <v>207</v>
      </c>
      <c r="E730" s="32"/>
      <c r="I730" s="44"/>
      <c r="J730" s="44"/>
      <c r="K730" s="44"/>
      <c r="L730" s="86"/>
      <c r="M730" s="118"/>
      <c r="N730" s="118"/>
      <c r="O730" s="44"/>
      <c r="P730" s="118"/>
      <c r="S730" s="920"/>
    </row>
    <row r="731" spans="2:32" ht="18" customHeight="1">
      <c r="C731" s="7" t="s">
        <v>766</v>
      </c>
      <c r="D731" s="8"/>
      <c r="E731" s="2"/>
      <c r="F731"/>
      <c r="I731"/>
      <c r="J731"/>
      <c r="K731" s="13"/>
      <c r="L731" s="13"/>
      <c r="M731"/>
      <c r="N731"/>
      <c r="O731"/>
      <c r="P731"/>
      <c r="S731" s="158"/>
    </row>
    <row r="732" spans="2:32" ht="18" customHeight="1">
      <c r="C732" s="19" t="s">
        <v>328</v>
      </c>
      <c r="I732" s="164" t="s">
        <v>348</v>
      </c>
    </row>
    <row r="733" spans="2:32" ht="18.75" customHeight="1">
      <c r="C733" s="711" t="s">
        <v>767</v>
      </c>
    </row>
    <row r="734" spans="2:32" ht="24" customHeight="1" thickBot="1">
      <c r="B734" s="2" t="s">
        <v>845</v>
      </c>
      <c r="C734" s="13"/>
      <c r="D734"/>
      <c r="F734" s="23" t="s">
        <v>775</v>
      </c>
      <c r="I734" s="20" t="s">
        <v>0</v>
      </c>
      <c r="J734"/>
      <c r="K734" s="4" t="s">
        <v>436</v>
      </c>
      <c r="L734" s="13"/>
      <c r="M734" s="13"/>
      <c r="N734" s="24"/>
      <c r="P734" s="30"/>
    </row>
    <row r="735" spans="2:32" ht="18.75" customHeight="1" thickBot="1">
      <c r="B735" s="895" t="s">
        <v>324</v>
      </c>
      <c r="C735" s="934" t="s">
        <v>1032</v>
      </c>
      <c r="D735" s="892" t="s">
        <v>177</v>
      </c>
      <c r="E735" s="900" t="s">
        <v>178</v>
      </c>
      <c r="F735" s="266"/>
      <c r="G735" s="266"/>
      <c r="H735" s="31"/>
      <c r="I735" s="543" t="s">
        <v>304</v>
      </c>
      <c r="J735" s="31"/>
      <c r="K735" s="718"/>
      <c r="L735" s="413"/>
      <c r="M735" s="901" t="s">
        <v>343</v>
      </c>
      <c r="N735" s="31"/>
      <c r="O735" s="31"/>
      <c r="P735" s="67"/>
      <c r="Q735" s="794" t="s">
        <v>333</v>
      </c>
    </row>
    <row r="736" spans="2:32" ht="15.75" thickBot="1">
      <c r="B736" s="896" t="s">
        <v>306</v>
      </c>
      <c r="C736" s="335"/>
      <c r="D736" s="897" t="s">
        <v>184</v>
      </c>
      <c r="E736" s="590"/>
      <c r="F736" s="899"/>
      <c r="G736" s="1942" t="s">
        <v>778</v>
      </c>
      <c r="H736" s="1843" t="s">
        <v>655</v>
      </c>
      <c r="I736" s="902"/>
      <c r="J736" s="902"/>
      <c r="K736" s="902"/>
      <c r="L736" s="904"/>
      <c r="M736" s="905" t="s">
        <v>342</v>
      </c>
      <c r="N736" s="902"/>
      <c r="O736" s="902"/>
      <c r="P736" s="904"/>
      <c r="Q736" s="867" t="s">
        <v>330</v>
      </c>
    </row>
    <row r="737" spans="2:19" ht="12.75" customHeight="1">
      <c r="B737" s="896" t="s">
        <v>315</v>
      </c>
      <c r="C737" s="335" t="s">
        <v>183</v>
      </c>
      <c r="D737" s="680"/>
      <c r="E737" s="897" t="s">
        <v>185</v>
      </c>
      <c r="F737" s="893" t="s">
        <v>56</v>
      </c>
      <c r="G737" s="1942" t="s">
        <v>779</v>
      </c>
      <c r="H737" s="1845" t="s">
        <v>188</v>
      </c>
      <c r="I737" s="590"/>
      <c r="J737" s="1864"/>
      <c r="K737" s="31"/>
      <c r="L737" s="1864"/>
      <c r="M737" s="1865" t="s">
        <v>316</v>
      </c>
      <c r="N737" s="1866" t="s">
        <v>317</v>
      </c>
      <c r="O737" s="1867" t="s">
        <v>318</v>
      </c>
      <c r="P737" s="1868" t="s">
        <v>319</v>
      </c>
      <c r="Q737" s="867" t="s">
        <v>290</v>
      </c>
    </row>
    <row r="738" spans="2:19" ht="15.75" thickBot="1">
      <c r="B738" s="56"/>
      <c r="C738" s="712"/>
      <c r="D738" s="374"/>
      <c r="E738" s="898" t="s">
        <v>6</v>
      </c>
      <c r="F738" s="343" t="s">
        <v>7</v>
      </c>
      <c r="G738" s="1728" t="s">
        <v>8</v>
      </c>
      <c r="H738" s="1844" t="s">
        <v>429</v>
      </c>
      <c r="I738" s="1869" t="s">
        <v>307</v>
      </c>
      <c r="J738" s="1870" t="s">
        <v>308</v>
      </c>
      <c r="K738" s="1871" t="s">
        <v>309</v>
      </c>
      <c r="L738" s="1870" t="s">
        <v>310</v>
      </c>
      <c r="M738" s="1872" t="s">
        <v>311</v>
      </c>
      <c r="N738" s="1870" t="s">
        <v>312</v>
      </c>
      <c r="O738" s="1871" t="s">
        <v>313</v>
      </c>
      <c r="P738" s="1873" t="s">
        <v>314</v>
      </c>
      <c r="Q738" s="712"/>
    </row>
    <row r="739" spans="2:19" ht="12.75" customHeight="1">
      <c r="B739" s="78"/>
      <c r="C739" s="542" t="s">
        <v>156</v>
      </c>
      <c r="D739" s="1934"/>
      <c r="E739" s="1938"/>
      <c r="F739" s="401"/>
      <c r="G739" s="401"/>
      <c r="H739" s="1939"/>
      <c r="I739" s="1864"/>
      <c r="J739" s="1864"/>
      <c r="K739" s="1940"/>
      <c r="L739" s="1864"/>
      <c r="M739" s="1864"/>
      <c r="N739" s="1864"/>
      <c r="O739" s="1864"/>
      <c r="P739" s="1941"/>
      <c r="Q739" s="874"/>
    </row>
    <row r="740" spans="2:19" ht="18" customHeight="1">
      <c r="B740" s="1885" t="str">
        <f>'12 л. МЕНЮ '!J741</f>
        <v>140 /21</v>
      </c>
      <c r="C740" s="173" t="str">
        <f>'12 л. МЕНЮ '!C741</f>
        <v>Суп молочный с  крупой</v>
      </c>
      <c r="D740" s="177">
        <f>'12 л. МЕНЮ '!D741</f>
        <v>250</v>
      </c>
      <c r="E740" s="1847">
        <f>'12 л. МЕНЮ '!E741</f>
        <v>5.33</v>
      </c>
      <c r="F740" s="253">
        <f>'12 л. МЕНЮ '!F741</f>
        <v>9.32</v>
      </c>
      <c r="G740" s="253">
        <f>'12 л. МЕНЮ '!G741</f>
        <v>28.332999999999998</v>
      </c>
      <c r="H740" s="743">
        <f>'12 л. МЕНЮ '!H741</f>
        <v>218.23699999999999</v>
      </c>
      <c r="I740" s="247">
        <v>0.95699999999999996</v>
      </c>
      <c r="J740" s="253">
        <v>3.4000000000000002E-2</v>
      </c>
      <c r="K740" s="253">
        <v>0.16</v>
      </c>
      <c r="L740" s="743">
        <v>20.766999999999999</v>
      </c>
      <c r="M740" s="2155">
        <v>219.68</v>
      </c>
      <c r="N740" s="2155">
        <v>18.155000000000001</v>
      </c>
      <c r="O740" s="1579">
        <v>30.67</v>
      </c>
      <c r="P740" s="1579">
        <v>0.6</v>
      </c>
      <c r="Q740" s="2211">
        <f>'12 л. МЕНЮ '!I741</f>
        <v>0</v>
      </c>
    </row>
    <row r="741" spans="2:19" ht="14.25" customHeight="1">
      <c r="B741" s="1885" t="str">
        <f>'12 л. МЕНЮ '!J742</f>
        <v>54-1з/22</v>
      </c>
      <c r="C741" s="173" t="str">
        <f>'12 л. МЕНЮ '!C742</f>
        <v>Сыр твёрдых сортов в нарезке</v>
      </c>
      <c r="D741" s="177">
        <f>'12 л. МЕНЮ '!D742</f>
        <v>10</v>
      </c>
      <c r="E741" s="1847">
        <f>'12 л. МЕНЮ '!E742</f>
        <v>2.34</v>
      </c>
      <c r="F741" s="253">
        <f>'12 л. МЕНЮ '!F742</f>
        <v>2.94</v>
      </c>
      <c r="G741" s="253">
        <f>'12 л. МЕНЮ '!G742</f>
        <v>0</v>
      </c>
      <c r="H741" s="743">
        <f>'12 л. МЕНЮ '!H742</f>
        <v>35.832999999999998</v>
      </c>
      <c r="I741" s="253">
        <v>7.0000000000000007E-2</v>
      </c>
      <c r="J741" s="253">
        <v>3.0000000000000001E-3</v>
      </c>
      <c r="K741" s="253">
        <v>0.03</v>
      </c>
      <c r="L741" s="733">
        <v>26</v>
      </c>
      <c r="M741" s="1579">
        <v>88</v>
      </c>
      <c r="N741" s="2155">
        <v>50</v>
      </c>
      <c r="O741" s="1579">
        <v>3.67</v>
      </c>
      <c r="P741" s="1579">
        <v>0.1</v>
      </c>
      <c r="Q741" s="2211">
        <f>'12 л. МЕНЮ '!I742</f>
        <v>0</v>
      </c>
    </row>
    <row r="742" spans="2:19">
      <c r="B742" s="1885" t="str">
        <f>'12 л. МЕНЮ '!J743</f>
        <v>465 / 21</v>
      </c>
      <c r="C742" s="173" t="str">
        <f>'12 л. МЕНЮ '!C743</f>
        <v>Кофейный напиток с молоком</v>
      </c>
      <c r="D742" s="177">
        <f>'12 л. МЕНЮ '!D743</f>
        <v>200</v>
      </c>
      <c r="E742" s="1847">
        <f>'12 л. МЕНЮ '!E743</f>
        <v>5.16</v>
      </c>
      <c r="F742" s="253">
        <f>'12 л. МЕНЮ '!F743</f>
        <v>4.72</v>
      </c>
      <c r="G742" s="253">
        <f>'12 л. МЕНЮ '!G743</f>
        <v>17.856999999999999</v>
      </c>
      <c r="H742" s="743">
        <f>'12 л. МЕНЮ '!H743</f>
        <v>134.75399999999999</v>
      </c>
      <c r="I742" s="247">
        <v>1.04</v>
      </c>
      <c r="J742" s="253">
        <v>0.06</v>
      </c>
      <c r="K742" s="253">
        <v>0.25</v>
      </c>
      <c r="L742" s="546">
        <v>26.45</v>
      </c>
      <c r="M742" s="179">
        <v>215.27</v>
      </c>
      <c r="N742" s="179">
        <v>171.68</v>
      </c>
      <c r="O742" s="179">
        <v>34.08</v>
      </c>
      <c r="P742" s="179">
        <v>0.7</v>
      </c>
      <c r="Q742" s="2211">
        <f>'12 л. МЕНЮ '!I743</f>
        <v>0</v>
      </c>
    </row>
    <row r="743" spans="2:19" ht="14.25" customHeight="1">
      <c r="B743" s="1885" t="str">
        <f>'12 л. МЕНЮ '!J744</f>
        <v>267 / 21</v>
      </c>
      <c r="C743" s="173" t="str">
        <f>'12 л. МЕНЮ '!C744</f>
        <v>Яйцо варёное в гр.</v>
      </c>
      <c r="D743" s="177">
        <f>'12 л. МЕНЮ '!D744</f>
        <v>40</v>
      </c>
      <c r="E743" s="1847">
        <f>'12 л. МЕНЮ '!E744</f>
        <v>5.0999999999999996</v>
      </c>
      <c r="F743" s="253">
        <f>'12 л. МЕНЮ '!F744</f>
        <v>4.5999999999999996</v>
      </c>
      <c r="G743" s="253">
        <f>'12 л. МЕНЮ '!G744</f>
        <v>0.3</v>
      </c>
      <c r="H743" s="743">
        <f>'12 л. МЕНЮ '!H744</f>
        <v>63</v>
      </c>
      <c r="I743" s="179">
        <v>0</v>
      </c>
      <c r="J743" s="854">
        <v>0.03</v>
      </c>
      <c r="K743" s="605">
        <v>0.03</v>
      </c>
      <c r="L743" s="733">
        <v>100</v>
      </c>
      <c r="M743" s="252">
        <v>22</v>
      </c>
      <c r="N743" s="179">
        <v>77</v>
      </c>
      <c r="O743" s="179">
        <v>5</v>
      </c>
      <c r="P743" s="179">
        <v>1.01</v>
      </c>
      <c r="Q743" s="2211">
        <f>'12 л. МЕНЮ '!I744</f>
        <v>0</v>
      </c>
    </row>
    <row r="744" spans="2:19" ht="18.75" customHeight="1">
      <c r="B744" s="1885" t="str">
        <f>'12 л. МЕНЮ '!J745</f>
        <v>Пром.пр.</v>
      </c>
      <c r="C744" s="173" t="str">
        <f>'12 л. МЕНЮ '!C745</f>
        <v>Хлеб пшеничный</v>
      </c>
      <c r="D744" s="177">
        <f>'12 л. МЕНЮ '!D745</f>
        <v>60</v>
      </c>
      <c r="E744" s="1847">
        <f>'12 л. МЕНЮ '!E745</f>
        <v>2.31</v>
      </c>
      <c r="F744" s="253">
        <f>'12 л. МЕНЮ '!F745</f>
        <v>0.82</v>
      </c>
      <c r="G744" s="253">
        <f>'12 л. МЕНЮ '!G745</f>
        <v>32.520000000000003</v>
      </c>
      <c r="H744" s="743">
        <f>'12 л. МЕНЮ '!H745</f>
        <v>146.75</v>
      </c>
      <c r="I744" s="179">
        <v>0</v>
      </c>
      <c r="J744" s="854">
        <v>7.1999999999999995E-2</v>
      </c>
      <c r="K744" s="605">
        <v>2.4E-2</v>
      </c>
      <c r="L744" s="733">
        <v>0</v>
      </c>
      <c r="M744" s="252">
        <v>12</v>
      </c>
      <c r="N744" s="179">
        <v>39</v>
      </c>
      <c r="O744" s="179">
        <v>8.4</v>
      </c>
      <c r="P744" s="179">
        <v>6.6000000000000003E-2</v>
      </c>
      <c r="Q744" s="2211">
        <f>'12 л. МЕНЮ '!I745</f>
        <v>0</v>
      </c>
    </row>
    <row r="745" spans="2:19" ht="15.75" thickBot="1">
      <c r="B745" s="2213" t="str">
        <f>'12 л. МЕНЮ '!J746</f>
        <v>Пром.пр.</v>
      </c>
      <c r="C745" s="1387" t="str">
        <f>'12 л. МЕНЮ '!C746</f>
        <v>Хлеб ржаной</v>
      </c>
      <c r="D745" s="275">
        <f>'12 л. МЕНЮ '!D746</f>
        <v>40</v>
      </c>
      <c r="E745" s="1847">
        <f>'12 л. МЕНЮ '!E746</f>
        <v>2.2599999999999998</v>
      </c>
      <c r="F745" s="253">
        <f>'12 л. МЕНЮ '!F746</f>
        <v>0.6</v>
      </c>
      <c r="G745" s="253">
        <f>'12 л. МЕНЮ '!G746</f>
        <v>16.739999999999998</v>
      </c>
      <c r="H745" s="743">
        <f>'12 л. МЕНЮ '!H746</f>
        <v>81.426000000000002</v>
      </c>
      <c r="I745" s="179">
        <v>0</v>
      </c>
      <c r="J745" s="179">
        <v>0.107</v>
      </c>
      <c r="K745" s="179">
        <v>0.107</v>
      </c>
      <c r="L745" s="558">
        <v>0</v>
      </c>
      <c r="M745" s="252">
        <v>13.2</v>
      </c>
      <c r="N745" s="179">
        <v>93.6</v>
      </c>
      <c r="O745" s="179">
        <v>2.64</v>
      </c>
      <c r="P745" s="179">
        <v>1.7999999999999999E-2</v>
      </c>
      <c r="Q745" s="2211">
        <f>'12 л. МЕНЮ '!I746</f>
        <v>0</v>
      </c>
    </row>
    <row r="746" spans="2:19" ht="17.25" customHeight="1">
      <c r="B746" s="370" t="s">
        <v>205</v>
      </c>
      <c r="D746" s="2482">
        <f>'12 л. МЕНЮ '!D747</f>
        <v>600</v>
      </c>
      <c r="E746" s="371">
        <f t="shared" ref="E746:P746" si="219">SUM(E740:E745)</f>
        <v>22.5</v>
      </c>
      <c r="F746" s="735">
        <f t="shared" si="219"/>
        <v>23</v>
      </c>
      <c r="G746" s="373">
        <f t="shared" si="219"/>
        <v>95.749999999999986</v>
      </c>
      <c r="H746" s="1787">
        <f t="shared" si="219"/>
        <v>680</v>
      </c>
      <c r="I746" s="180">
        <f t="shared" si="219"/>
        <v>2.0670000000000002</v>
      </c>
      <c r="J746" s="180">
        <f t="shared" si="219"/>
        <v>0.30599999999999999</v>
      </c>
      <c r="K746" s="180">
        <f t="shared" si="219"/>
        <v>0.60099999999999998</v>
      </c>
      <c r="L746" s="180">
        <f t="shared" si="219"/>
        <v>173.21699999999998</v>
      </c>
      <c r="M746" s="740">
        <f t="shared" si="219"/>
        <v>570.15000000000009</v>
      </c>
      <c r="N746" s="740">
        <f t="shared" si="219"/>
        <v>449.43500000000006</v>
      </c>
      <c r="O746" s="740">
        <f t="shared" si="219"/>
        <v>84.460000000000008</v>
      </c>
      <c r="P746" s="676">
        <f t="shared" si="219"/>
        <v>2.4939999999999998</v>
      </c>
      <c r="Q746" s="880"/>
      <c r="S746" s="280"/>
    </row>
    <row r="747" spans="2:19">
      <c r="B747" s="807"/>
      <c r="C747" s="808" t="s">
        <v>11</v>
      </c>
      <c r="D747" s="1499">
        <v>0.25</v>
      </c>
      <c r="E747" s="912">
        <f>(E793/100)*25</f>
        <v>22.5</v>
      </c>
      <c r="F747" s="822">
        <f t="shared" ref="F747:P747" si="220">(F793/100)*25</f>
        <v>23</v>
      </c>
      <c r="G747" s="822">
        <f t="shared" si="220"/>
        <v>95.75</v>
      </c>
      <c r="H747" s="822">
        <f t="shared" si="220"/>
        <v>680</v>
      </c>
      <c r="I747" s="822">
        <f t="shared" si="220"/>
        <v>17.5</v>
      </c>
      <c r="J747" s="822">
        <f t="shared" si="220"/>
        <v>0.35</v>
      </c>
      <c r="K747" s="822">
        <f t="shared" si="220"/>
        <v>0.4</v>
      </c>
      <c r="L747" s="1516">
        <f t="shared" si="220"/>
        <v>225</v>
      </c>
      <c r="M747" s="2255">
        <f t="shared" si="220"/>
        <v>300</v>
      </c>
      <c r="N747" s="2255">
        <f t="shared" si="220"/>
        <v>300</v>
      </c>
      <c r="O747" s="1516">
        <f t="shared" si="220"/>
        <v>75</v>
      </c>
      <c r="P747" s="1904">
        <f t="shared" si="220"/>
        <v>4.5</v>
      </c>
      <c r="Q747" s="880"/>
    </row>
    <row r="748" spans="2:19" ht="15.75" customHeight="1" thickBot="1">
      <c r="B748" s="175"/>
      <c r="C748" s="803" t="s">
        <v>438</v>
      </c>
      <c r="D748" s="847"/>
      <c r="E748" s="825">
        <f t="shared" ref="E748:P748" si="221">(E746*100/E793)-25</f>
        <v>0</v>
      </c>
      <c r="F748" s="826">
        <f t="shared" si="221"/>
        <v>0</v>
      </c>
      <c r="G748" s="826">
        <f t="shared" si="221"/>
        <v>0</v>
      </c>
      <c r="H748" s="826">
        <f t="shared" si="221"/>
        <v>0</v>
      </c>
      <c r="I748" s="826">
        <f t="shared" si="221"/>
        <v>-22.047142857142855</v>
      </c>
      <c r="J748" s="826">
        <f t="shared" si="221"/>
        <v>-3.1428571428571423</v>
      </c>
      <c r="K748" s="826">
        <f t="shared" si="221"/>
        <v>12.562499999999993</v>
      </c>
      <c r="L748" s="826">
        <f t="shared" si="221"/>
        <v>-5.7536666666666711</v>
      </c>
      <c r="M748" s="826">
        <f t="shared" si="221"/>
        <v>22.512500000000003</v>
      </c>
      <c r="N748" s="826">
        <f t="shared" si="221"/>
        <v>12.452916666666674</v>
      </c>
      <c r="O748" s="826">
        <f t="shared" si="221"/>
        <v>3.1533333333333324</v>
      </c>
      <c r="P748" s="838">
        <f t="shared" si="221"/>
        <v>-11.144444444444446</v>
      </c>
      <c r="Q748" s="72"/>
    </row>
    <row r="749" spans="2:19">
      <c r="B749" s="78"/>
      <c r="C749" s="542" t="s">
        <v>123</v>
      </c>
      <c r="D749" s="53"/>
      <c r="E749" s="2630"/>
      <c r="F749" s="533"/>
      <c r="G749" s="533"/>
      <c r="H749" s="533"/>
      <c r="I749" s="533"/>
      <c r="J749" s="533"/>
      <c r="K749" s="2631"/>
      <c r="L749" s="533"/>
      <c r="M749" s="533"/>
      <c r="N749" s="533"/>
      <c r="O749" s="533"/>
      <c r="P749" s="1482"/>
      <c r="Q749" s="874"/>
    </row>
    <row r="750" spans="2:19" ht="13.5" customHeight="1">
      <c r="B750" s="1594" t="str">
        <f>'12 л. МЕНЮ '!J751</f>
        <v>157 / 21</v>
      </c>
      <c r="C750" s="193" t="str">
        <f>'12 л. МЕНЮ '!C751</f>
        <v>Овощи консервированные</v>
      </c>
      <c r="D750" s="129">
        <f>'12 л. МЕНЮ '!D751</f>
        <v>60</v>
      </c>
      <c r="E750" s="1948">
        <f>'12 л. МЕНЮ '!E751</f>
        <v>1.93</v>
      </c>
      <c r="F750" s="1791">
        <f>'12 л. МЕНЮ '!F751</f>
        <v>2.14</v>
      </c>
      <c r="G750" s="256">
        <f>'12 л. МЕНЮ '!G751</f>
        <v>3.55</v>
      </c>
      <c r="H750" s="1571">
        <f>'12 л. МЕНЮ '!H751</f>
        <v>41.14</v>
      </c>
      <c r="I750" s="256">
        <v>4.3970000000000002</v>
      </c>
      <c r="J750" s="294">
        <v>0.03</v>
      </c>
      <c r="K750" s="256">
        <v>0.02</v>
      </c>
      <c r="L750" s="294">
        <v>600</v>
      </c>
      <c r="M750" s="256">
        <v>12.567</v>
      </c>
      <c r="N750" s="294">
        <v>18.786000000000001</v>
      </c>
      <c r="O750" s="256">
        <v>14.315</v>
      </c>
      <c r="P750" s="294">
        <v>0.9</v>
      </c>
      <c r="Q750" s="407">
        <f>'12 л. МЕНЮ '!I751</f>
        <v>0</v>
      </c>
    </row>
    <row r="751" spans="2:19" ht="12.75" customHeight="1">
      <c r="B751" s="131"/>
      <c r="C751" s="130" t="str">
        <f>'12 л. МЕНЮ '!C752</f>
        <v>отварные  (фасоль)</v>
      </c>
      <c r="D751" s="904"/>
      <c r="E751" s="1572"/>
      <c r="F751" s="902"/>
      <c r="G751" s="750"/>
      <c r="H751" s="902"/>
      <c r="I751" s="750"/>
      <c r="J751" s="902"/>
      <c r="K751" s="750"/>
      <c r="L751" s="902"/>
      <c r="M751" s="750"/>
      <c r="N751" s="902"/>
      <c r="O751" s="750"/>
      <c r="P751" s="902"/>
      <c r="Q751" s="700"/>
    </row>
    <row r="752" spans="2:19" ht="17.25" customHeight="1">
      <c r="B752" s="2219" t="str">
        <f>'12 л. МЕНЮ '!J753</f>
        <v>100/21</v>
      </c>
      <c r="C752" s="130" t="str">
        <f>'12 л. МЕНЮ '!C753</f>
        <v xml:space="preserve">Рассольник ленинградский </v>
      </c>
      <c r="D752" s="277">
        <f>'12 л. МЕНЮ '!D753</f>
        <v>250</v>
      </c>
      <c r="E752" s="2620">
        <f>'12 л. МЕНЮ '!E753</f>
        <v>2.625</v>
      </c>
      <c r="F752" s="2154">
        <f>'12 л. МЕНЮ '!F753</f>
        <v>5.0999999999999996</v>
      </c>
      <c r="G752" s="777">
        <f>'12 л. МЕНЮ '!G753</f>
        <v>13.25</v>
      </c>
      <c r="H752" s="857">
        <f>'12 л. МЕНЮ '!H753</f>
        <v>106.5</v>
      </c>
      <c r="I752" s="2154">
        <v>7.1</v>
      </c>
      <c r="J752" s="2154">
        <v>0.13</v>
      </c>
      <c r="K752" s="2154">
        <v>0.04</v>
      </c>
      <c r="L752" s="2222">
        <v>0</v>
      </c>
      <c r="M752" s="2632">
        <v>167.5</v>
      </c>
      <c r="N752" s="2472">
        <v>61.642000000000003</v>
      </c>
      <c r="O752" s="2472">
        <v>25.5</v>
      </c>
      <c r="P752" s="2633">
        <v>0.85699999999999998</v>
      </c>
      <c r="Q752" s="2220">
        <f>'12 л. МЕНЮ '!I753</f>
        <v>0</v>
      </c>
      <c r="S752" s="102"/>
    </row>
    <row r="753" spans="2:17">
      <c r="B753" s="1299" t="str">
        <f>'12 л. МЕНЮ '!J754</f>
        <v>258 / 17</v>
      </c>
      <c r="C753" s="178" t="str">
        <f>'12 л. МЕНЮ '!C754</f>
        <v>Мясо духовое</v>
      </c>
      <c r="D753" s="177">
        <f>'12 л. МЕНЮ '!D754</f>
        <v>200</v>
      </c>
      <c r="E753" s="1789">
        <f>'12 л. МЕНЮ '!E754</f>
        <v>19.809000000000001</v>
      </c>
      <c r="F753" s="253">
        <f>'12 л. МЕНЮ '!F754</f>
        <v>22.445</v>
      </c>
      <c r="G753" s="247">
        <f>'12 л. МЕНЮ '!G754</f>
        <v>7.2080000000000002</v>
      </c>
      <c r="H753" s="743">
        <f>'12 л. МЕНЮ '!H754</f>
        <v>309.66399999999999</v>
      </c>
      <c r="I753" s="260">
        <v>7.44</v>
      </c>
      <c r="J753" s="260">
        <v>0.106</v>
      </c>
      <c r="K753" s="260">
        <v>0.14000000000000001</v>
      </c>
      <c r="L753" s="733">
        <v>10.765000000000001</v>
      </c>
      <c r="M753" s="1946">
        <v>164.7</v>
      </c>
      <c r="N753" s="1946">
        <v>20.138500000000001</v>
      </c>
      <c r="O753" s="253">
        <v>12.51</v>
      </c>
      <c r="P753" s="2634">
        <v>1.01</v>
      </c>
      <c r="Q753" s="2211">
        <f>'12 л. МЕНЮ '!I754</f>
        <v>0</v>
      </c>
    </row>
    <row r="754" spans="2:17">
      <c r="B754" s="1299" t="str">
        <f>'12 л. МЕНЮ '!J755</f>
        <v>481 /21</v>
      </c>
      <c r="C754" s="178" t="str">
        <f>'12 л. МЕНЮ '!C755</f>
        <v>Кисель витаминный</v>
      </c>
      <c r="D754" s="177">
        <f>'12 л. МЕНЮ '!D755</f>
        <v>200</v>
      </c>
      <c r="E754" s="1789">
        <f>'12 л. МЕНЮ '!E755</f>
        <v>1.0629999999999999</v>
      </c>
      <c r="F754" s="253">
        <f>'12 л. МЕНЮ '!F755</f>
        <v>0.28999999999999998</v>
      </c>
      <c r="G754" s="247">
        <f>'12 л. МЕНЮ '!G755</f>
        <v>39.481999999999999</v>
      </c>
      <c r="H754" s="743">
        <f>'12 л. МЕНЮ '!H755</f>
        <v>164.69200000000001</v>
      </c>
      <c r="I754" s="247">
        <v>10.577</v>
      </c>
      <c r="J754" s="246">
        <v>1.9E-2</v>
      </c>
      <c r="K754" s="246">
        <v>0.06</v>
      </c>
      <c r="L754" s="733">
        <v>103.03</v>
      </c>
      <c r="M754" s="179">
        <v>21.44</v>
      </c>
      <c r="N754" s="179">
        <v>15.817</v>
      </c>
      <c r="O754" s="247">
        <v>6.65</v>
      </c>
      <c r="P754" s="862">
        <v>1.8</v>
      </c>
      <c r="Q754" s="2211">
        <f>'12 л. МЕНЮ '!I755</f>
        <v>0</v>
      </c>
    </row>
    <row r="755" spans="2:17">
      <c r="B755" s="1885" t="str">
        <f>'12 л. МЕНЮ '!J756</f>
        <v>Пром.пр.</v>
      </c>
      <c r="C755" s="178" t="str">
        <f>'12 л. МЕНЮ '!C756</f>
        <v>Хлеб пшеничный</v>
      </c>
      <c r="D755" s="177">
        <f>'12 л. МЕНЮ '!D756</f>
        <v>70</v>
      </c>
      <c r="E755" s="1789">
        <f>'12 л. МЕНЮ '!E756</f>
        <v>2.5030000000000001</v>
      </c>
      <c r="F755" s="253">
        <f>'12 л. МЕНЮ '!F756</f>
        <v>0.89500000000000002</v>
      </c>
      <c r="G755" s="247">
        <f>'12 л. МЕНЮ '!G756</f>
        <v>35.229999999999997</v>
      </c>
      <c r="H755" s="743">
        <f>'12 л. МЕНЮ '!H756</f>
        <v>158.97900000000001</v>
      </c>
      <c r="I755" s="179">
        <v>0</v>
      </c>
      <c r="J755" s="854">
        <v>8.4000000000000005E-2</v>
      </c>
      <c r="K755" s="605">
        <v>2.8000000000000001E-2</v>
      </c>
      <c r="L755" s="733">
        <v>0</v>
      </c>
      <c r="M755" s="252">
        <v>14</v>
      </c>
      <c r="N755" s="179">
        <v>45.5</v>
      </c>
      <c r="O755" s="179">
        <v>9.8000000000000007</v>
      </c>
      <c r="P755" s="179">
        <v>7.0000000000000007E-2</v>
      </c>
      <c r="Q755" s="2211">
        <f>'12 л. МЕНЮ '!I756</f>
        <v>0</v>
      </c>
    </row>
    <row r="756" spans="2:17" ht="20.25" customHeight="1">
      <c r="B756" s="2212" t="str">
        <f>'12 л. МЕНЮ '!J757</f>
        <v>Пром.пр.</v>
      </c>
      <c r="C756" s="193" t="str">
        <f>'12 л. МЕНЮ '!C757</f>
        <v>Хлеб ржаной</v>
      </c>
      <c r="D756" s="129">
        <f>'12 л. МЕНЮ '!D757</f>
        <v>54</v>
      </c>
      <c r="E756" s="1948">
        <f>'12 л. МЕНЮ '!E757</f>
        <v>3.05</v>
      </c>
      <c r="F756" s="255">
        <f>'12 л. МЕНЮ '!F757</f>
        <v>0.81</v>
      </c>
      <c r="G756" s="256">
        <f>'12 л. МЕНЮ '!G757</f>
        <v>22.59</v>
      </c>
      <c r="H756" s="746">
        <f>'12 л. МЕНЮ '!H757</f>
        <v>109.925</v>
      </c>
      <c r="I756" s="245">
        <v>0</v>
      </c>
      <c r="J756" s="1520">
        <v>0.14399999999999999</v>
      </c>
      <c r="K756" s="243">
        <v>0.14399999999999999</v>
      </c>
      <c r="L756" s="816">
        <v>0</v>
      </c>
      <c r="M756" s="1790">
        <v>17.82</v>
      </c>
      <c r="N756" s="245">
        <v>126.36</v>
      </c>
      <c r="O756" s="245">
        <v>3.5640000000000001</v>
      </c>
      <c r="P756" s="863">
        <v>2.4E-2</v>
      </c>
      <c r="Q756" s="407">
        <f>'12 л. МЕНЮ '!I757</f>
        <v>0</v>
      </c>
    </row>
    <row r="757" spans="2:17" ht="15.75" customHeight="1" thickBot="1">
      <c r="B757" s="2213" t="str">
        <f>'12 л. МЕНЮ '!J758</f>
        <v xml:space="preserve">338 / 17 </v>
      </c>
      <c r="C757" s="143" t="str">
        <f>'12 л. МЕНЮ '!C758</f>
        <v>Плоды свежие (яблоко)</v>
      </c>
      <c r="D757" s="275">
        <f>'12 л. МЕНЮ '!D758</f>
        <v>130</v>
      </c>
      <c r="E757" s="1948">
        <f>'12 л. МЕНЮ '!E758</f>
        <v>0.52</v>
      </c>
      <c r="F757" s="255">
        <f>'12 л. МЕНЮ '!F758</f>
        <v>0.52</v>
      </c>
      <c r="G757" s="256">
        <f>'12 л. МЕНЮ '!G758</f>
        <v>12.74</v>
      </c>
      <c r="H757" s="746">
        <f>'12 л. МЕНЮ '!H758</f>
        <v>61.1</v>
      </c>
      <c r="I757" s="179">
        <v>13</v>
      </c>
      <c r="J757" s="179">
        <v>0.04</v>
      </c>
      <c r="K757" s="179">
        <v>0.03</v>
      </c>
      <c r="L757" s="546">
        <v>0</v>
      </c>
      <c r="M757" s="179">
        <v>20.8</v>
      </c>
      <c r="N757" s="179">
        <v>14.3</v>
      </c>
      <c r="O757" s="179">
        <v>11.7</v>
      </c>
      <c r="P757" s="862">
        <v>2.86</v>
      </c>
      <c r="Q757" s="2239">
        <f>'12 л. МЕНЮ '!I758</f>
        <v>0</v>
      </c>
    </row>
    <row r="758" spans="2:17">
      <c r="B758" s="2230" t="s">
        <v>193</v>
      </c>
      <c r="C758" s="2481"/>
      <c r="D758" s="2482">
        <f>'12 л. МЕНЮ '!D759</f>
        <v>964</v>
      </c>
      <c r="E758" s="110">
        <f t="shared" ref="E758:P758" si="222">SUM(E750:E757)</f>
        <v>31.5</v>
      </c>
      <c r="F758" s="180">
        <f t="shared" si="222"/>
        <v>32.200000000000003</v>
      </c>
      <c r="G758" s="729">
        <f t="shared" si="222"/>
        <v>134.05000000000001</v>
      </c>
      <c r="H758" s="729">
        <f t="shared" si="222"/>
        <v>952</v>
      </c>
      <c r="I758" s="740">
        <f t="shared" si="222"/>
        <v>42.514000000000003</v>
      </c>
      <c r="J758" s="180">
        <f t="shared" si="222"/>
        <v>0.55300000000000005</v>
      </c>
      <c r="K758" s="756">
        <f t="shared" si="222"/>
        <v>0.46200000000000008</v>
      </c>
      <c r="L758" s="180">
        <f t="shared" si="222"/>
        <v>713.79499999999996</v>
      </c>
      <c r="M758" s="740">
        <f t="shared" si="222"/>
        <v>418.827</v>
      </c>
      <c r="N758" s="740">
        <f t="shared" si="222"/>
        <v>302.54349999999999</v>
      </c>
      <c r="O758" s="740">
        <f t="shared" si="222"/>
        <v>84.039000000000001</v>
      </c>
      <c r="P758" s="676">
        <f t="shared" si="222"/>
        <v>7.5210000000000008</v>
      </c>
      <c r="Q758" s="2208"/>
    </row>
    <row r="759" spans="2:17" ht="12.75" customHeight="1">
      <c r="B759" s="131"/>
      <c r="C759" s="1895" t="s">
        <v>11</v>
      </c>
      <c r="D759" s="1793">
        <v>0.35</v>
      </c>
      <c r="E759" s="914">
        <f t="shared" ref="E759:P759" si="223">(E793/100)*35</f>
        <v>31.5</v>
      </c>
      <c r="F759" s="913">
        <f t="shared" si="223"/>
        <v>32.200000000000003</v>
      </c>
      <c r="G759" s="913">
        <f t="shared" si="223"/>
        <v>134.05000000000001</v>
      </c>
      <c r="H759" s="913">
        <f t="shared" si="223"/>
        <v>952</v>
      </c>
      <c r="I759" s="913">
        <f t="shared" si="223"/>
        <v>24.5</v>
      </c>
      <c r="J759" s="913">
        <f t="shared" si="223"/>
        <v>0.48999999999999994</v>
      </c>
      <c r="K759" s="913">
        <f t="shared" si="223"/>
        <v>0.56000000000000005</v>
      </c>
      <c r="L759" s="2253">
        <f t="shared" si="223"/>
        <v>315</v>
      </c>
      <c r="M759" s="2254">
        <f t="shared" si="223"/>
        <v>420</v>
      </c>
      <c r="N759" s="2254">
        <f t="shared" si="223"/>
        <v>420</v>
      </c>
      <c r="O759" s="2254">
        <f t="shared" si="223"/>
        <v>105</v>
      </c>
      <c r="P759" s="2252">
        <f t="shared" si="223"/>
        <v>6.3</v>
      </c>
      <c r="Q759" s="880"/>
    </row>
    <row r="760" spans="2:17" ht="17.25" customHeight="1" thickBot="1">
      <c r="B760" s="327"/>
      <c r="C760" s="2205" t="s">
        <v>438</v>
      </c>
      <c r="D760" s="2249"/>
      <c r="E760" s="825">
        <f t="shared" ref="E760:P760" si="224">(E758*100/E793)-35</f>
        <v>0</v>
      </c>
      <c r="F760" s="826">
        <f t="shared" si="224"/>
        <v>0</v>
      </c>
      <c r="G760" s="826">
        <f t="shared" si="224"/>
        <v>0</v>
      </c>
      <c r="H760" s="826">
        <f t="shared" si="224"/>
        <v>0</v>
      </c>
      <c r="I760" s="826">
        <f t="shared" si="224"/>
        <v>25.734285714285726</v>
      </c>
      <c r="J760" s="826">
        <f t="shared" si="224"/>
        <v>4.5000000000000071</v>
      </c>
      <c r="K760" s="826">
        <f t="shared" si="224"/>
        <v>-6.1249999999999964</v>
      </c>
      <c r="L760" s="826">
        <f t="shared" si="224"/>
        <v>44.310555555555553</v>
      </c>
      <c r="M760" s="826">
        <f t="shared" si="224"/>
        <v>-9.7750000000004889E-2</v>
      </c>
      <c r="N760" s="826">
        <f t="shared" si="224"/>
        <v>-9.7880416666666683</v>
      </c>
      <c r="O760" s="826">
        <f t="shared" si="224"/>
        <v>-6.9870000000000019</v>
      </c>
      <c r="P760" s="838">
        <f t="shared" si="224"/>
        <v>6.7833333333333385</v>
      </c>
      <c r="Q760" s="2209"/>
    </row>
    <row r="761" spans="2:17" ht="18" customHeight="1">
      <c r="B761" s="713"/>
      <c r="C761" s="542" t="s">
        <v>234</v>
      </c>
      <c r="D761" s="53"/>
      <c r="E761" s="1830"/>
      <c r="F761" s="758"/>
      <c r="G761" s="758"/>
      <c r="H761" s="758"/>
      <c r="I761" s="758"/>
      <c r="J761" s="758"/>
      <c r="K761" s="758"/>
      <c r="L761" s="758"/>
      <c r="M761" s="758"/>
      <c r="N761" s="758"/>
      <c r="O761" s="758"/>
      <c r="P761" s="871"/>
      <c r="Q761" s="874"/>
    </row>
    <row r="762" spans="2:17" ht="13.5" customHeight="1">
      <c r="B762" s="1882" t="str">
        <f>'12 л. МЕНЮ '!J763</f>
        <v>470 / 21</v>
      </c>
      <c r="C762" s="193" t="str">
        <f>'12 л. МЕНЮ '!C763</f>
        <v xml:space="preserve">Какао с молоком </v>
      </c>
      <c r="D762" s="129">
        <f>'12 л. МЕНЮ '!D763</f>
        <v>200</v>
      </c>
      <c r="E762" s="1947">
        <f>'12 л. МЕНЮ '!E763</f>
        <v>3.4849999999999999</v>
      </c>
      <c r="F762" s="1947">
        <f>'12 л. МЕНЮ '!F763</f>
        <v>2.7869999999999999</v>
      </c>
      <c r="G762" s="1947">
        <f>'12 л. МЕНЮ '!G763</f>
        <v>14.204000000000001</v>
      </c>
      <c r="H762" s="1947">
        <f>'12 л. МЕНЮ '!H763</f>
        <v>95.156999999999996</v>
      </c>
      <c r="I762" s="253">
        <v>0.57499999999999996</v>
      </c>
      <c r="J762" s="255">
        <v>3.4000000000000002E-2</v>
      </c>
      <c r="K762" s="255">
        <v>0.14000000000000001</v>
      </c>
      <c r="L762" s="816">
        <v>14.597</v>
      </c>
      <c r="M762" s="2159">
        <v>99.63</v>
      </c>
      <c r="N762" s="2159">
        <v>118.73</v>
      </c>
      <c r="O762" s="839">
        <v>22.1</v>
      </c>
      <c r="P762" s="1858">
        <v>0.57899999999999996</v>
      </c>
      <c r="Q762" s="407">
        <f>'12 л. МЕНЮ '!I763</f>
        <v>0</v>
      </c>
    </row>
    <row r="763" spans="2:17" ht="11.25" customHeight="1" thickBot="1">
      <c r="B763" s="2483" t="str">
        <f>'12 л. МЕНЮ '!J764</f>
        <v>150 / 17</v>
      </c>
      <c r="C763" s="2210" t="str">
        <f>'12 л. МЕНЮ '!C764</f>
        <v>Запеканка из макарон с творогом</v>
      </c>
      <c r="D763" s="275">
        <f>'12 л. МЕНЮ '!D764</f>
        <v>200</v>
      </c>
      <c r="E763" s="1947">
        <f>'12 л. МЕНЮ '!E764</f>
        <v>5.5149999999999997</v>
      </c>
      <c r="F763" s="1947">
        <f>'12 л. МЕНЮ '!F764</f>
        <v>6.4130000000000003</v>
      </c>
      <c r="G763" s="1947">
        <f>'12 л. МЕНЮ '!G764</f>
        <v>24.096</v>
      </c>
      <c r="H763" s="1947">
        <f>'12 л. МЕНЮ '!H764</f>
        <v>176.84</v>
      </c>
      <c r="I763" s="256">
        <v>0.4</v>
      </c>
      <c r="J763" s="256">
        <v>0.12</v>
      </c>
      <c r="K763" s="1824">
        <v>0.12</v>
      </c>
      <c r="L763" s="2103">
        <v>50</v>
      </c>
      <c r="M763" s="256">
        <v>160</v>
      </c>
      <c r="N763" s="294">
        <v>19.899999999999999</v>
      </c>
      <c r="O763" s="255">
        <v>25</v>
      </c>
      <c r="P763" s="1857">
        <v>1</v>
      </c>
      <c r="Q763" s="2239">
        <f>'12 л. МЕНЮ '!I764</f>
        <v>0</v>
      </c>
    </row>
    <row r="764" spans="2:17" ht="12.75" customHeight="1">
      <c r="B764" s="370" t="s">
        <v>243</v>
      </c>
      <c r="C764" s="282"/>
      <c r="D764" s="1850">
        <f>'12 л. МЕНЮ '!D765</f>
        <v>400</v>
      </c>
      <c r="E764" s="110">
        <f t="shared" ref="E764:P764" si="225">SUM(E762:E763)</f>
        <v>9</v>
      </c>
      <c r="F764" s="180">
        <f t="shared" si="225"/>
        <v>9.1999999999999993</v>
      </c>
      <c r="G764" s="729">
        <f t="shared" si="225"/>
        <v>38.299999999999997</v>
      </c>
      <c r="H764" s="729">
        <f t="shared" si="225"/>
        <v>271.99700000000001</v>
      </c>
      <c r="I764" s="180">
        <f t="shared" si="225"/>
        <v>0.97499999999999998</v>
      </c>
      <c r="J764" s="180">
        <f t="shared" si="225"/>
        <v>0.154</v>
      </c>
      <c r="K764" s="180">
        <f t="shared" si="225"/>
        <v>0.26</v>
      </c>
      <c r="L764" s="740">
        <f t="shared" si="225"/>
        <v>64.596999999999994</v>
      </c>
      <c r="M764" s="740">
        <f t="shared" si="225"/>
        <v>259.63</v>
      </c>
      <c r="N764" s="740">
        <f t="shared" si="225"/>
        <v>138.63</v>
      </c>
      <c r="O764" s="180">
        <f t="shared" si="225"/>
        <v>47.1</v>
      </c>
      <c r="P764" s="676">
        <f t="shared" si="225"/>
        <v>1.579</v>
      </c>
    </row>
    <row r="765" spans="2:17">
      <c r="B765" s="807"/>
      <c r="C765" s="808" t="s">
        <v>11</v>
      </c>
      <c r="D765" s="1499">
        <v>0.1</v>
      </c>
      <c r="E765" s="914">
        <f t="shared" ref="E765:P765" si="226">(E793/100)*10</f>
        <v>9</v>
      </c>
      <c r="F765" s="913">
        <f t="shared" si="226"/>
        <v>9.2000000000000011</v>
      </c>
      <c r="G765" s="913">
        <f t="shared" si="226"/>
        <v>38.299999999999997</v>
      </c>
      <c r="H765" s="913">
        <f t="shared" si="226"/>
        <v>272</v>
      </c>
      <c r="I765" s="913">
        <f t="shared" si="226"/>
        <v>7</v>
      </c>
      <c r="J765" s="913">
        <f t="shared" si="226"/>
        <v>0.13999999999999999</v>
      </c>
      <c r="K765" s="913">
        <f t="shared" si="226"/>
        <v>0.16</v>
      </c>
      <c r="L765" s="913">
        <f t="shared" si="226"/>
        <v>90</v>
      </c>
      <c r="M765" s="2254">
        <f t="shared" si="226"/>
        <v>120</v>
      </c>
      <c r="N765" s="2254">
        <f t="shared" si="226"/>
        <v>120</v>
      </c>
      <c r="O765" s="2253">
        <f t="shared" si="226"/>
        <v>30</v>
      </c>
      <c r="P765" s="2252">
        <f t="shared" si="226"/>
        <v>1.7999999999999998</v>
      </c>
    </row>
    <row r="766" spans="2:17" ht="15.75" thickBot="1">
      <c r="B766" s="175"/>
      <c r="C766" s="803" t="s">
        <v>438</v>
      </c>
      <c r="D766" s="847"/>
      <c r="E766" s="825">
        <f t="shared" ref="E766:P766" si="227">(E764*100/E793)-10</f>
        <v>0</v>
      </c>
      <c r="F766" s="826">
        <f t="shared" si="227"/>
        <v>0</v>
      </c>
      <c r="G766" s="826">
        <f t="shared" si="227"/>
        <v>0</v>
      </c>
      <c r="H766" s="826">
        <f t="shared" si="227"/>
        <v>-1.1029411764695851E-4</v>
      </c>
      <c r="I766" s="826">
        <f t="shared" si="227"/>
        <v>-8.6071428571428577</v>
      </c>
      <c r="J766" s="826">
        <f t="shared" si="227"/>
        <v>1.0000000000000018</v>
      </c>
      <c r="K766" s="826">
        <f t="shared" si="227"/>
        <v>6.25</v>
      </c>
      <c r="L766" s="826">
        <f t="shared" si="227"/>
        <v>-2.8225555555555557</v>
      </c>
      <c r="M766" s="826">
        <f t="shared" si="227"/>
        <v>11.635833333333334</v>
      </c>
      <c r="N766" s="826">
        <f t="shared" si="227"/>
        <v>1.5525000000000002</v>
      </c>
      <c r="O766" s="826">
        <f t="shared" si="227"/>
        <v>5.6999999999999993</v>
      </c>
      <c r="P766" s="838">
        <f t="shared" si="227"/>
        <v>-1.2277777777777779</v>
      </c>
      <c r="Q766" s="229"/>
    </row>
    <row r="767" spans="2:17" ht="15.75" thickBot="1">
      <c r="I767" s="2484"/>
      <c r="J767" s="2484"/>
      <c r="K767" s="2484"/>
      <c r="L767" s="2484"/>
      <c r="M767" s="2484"/>
      <c r="N767" s="2484"/>
      <c r="O767" s="2484"/>
      <c r="P767" s="2484"/>
    </row>
    <row r="768" spans="2:17" ht="12.75" customHeight="1">
      <c r="B768" s="674"/>
      <c r="C768" s="34" t="s">
        <v>286</v>
      </c>
      <c r="D768" s="35"/>
      <c r="E768" s="110">
        <f t="shared" ref="E768:P768" si="228">E746+E758</f>
        <v>54</v>
      </c>
      <c r="F768" s="180">
        <f t="shared" si="228"/>
        <v>55.2</v>
      </c>
      <c r="G768" s="180">
        <f t="shared" si="228"/>
        <v>229.8</v>
      </c>
      <c r="H768" s="180">
        <f t="shared" si="228"/>
        <v>1632</v>
      </c>
      <c r="I768" s="740">
        <f t="shared" si="228"/>
        <v>44.581000000000003</v>
      </c>
      <c r="J768" s="180">
        <f t="shared" si="228"/>
        <v>0.85899999999999999</v>
      </c>
      <c r="K768" s="180">
        <f t="shared" si="228"/>
        <v>1.0630000000000002</v>
      </c>
      <c r="L768" s="740">
        <f t="shared" si="228"/>
        <v>887.01199999999994</v>
      </c>
      <c r="M768" s="736">
        <f t="shared" si="228"/>
        <v>988.97700000000009</v>
      </c>
      <c r="N768" s="736">
        <f t="shared" si="228"/>
        <v>751.97850000000005</v>
      </c>
      <c r="O768" s="740">
        <f t="shared" si="228"/>
        <v>168.49900000000002</v>
      </c>
      <c r="P768" s="676">
        <f t="shared" si="228"/>
        <v>10.015000000000001</v>
      </c>
    </row>
    <row r="769" spans="2:17" ht="12" customHeight="1">
      <c r="B769" s="327"/>
      <c r="C769" s="709" t="s">
        <v>11</v>
      </c>
      <c r="D769" s="1499">
        <v>0.6</v>
      </c>
      <c r="E769" s="912">
        <f t="shared" ref="E769:P769" si="229">(E793/100)*60</f>
        <v>54</v>
      </c>
      <c r="F769" s="822">
        <f t="shared" si="229"/>
        <v>55.2</v>
      </c>
      <c r="G769" s="822">
        <f t="shared" si="229"/>
        <v>229.8</v>
      </c>
      <c r="H769" s="822">
        <f t="shared" si="229"/>
        <v>1632</v>
      </c>
      <c r="I769" s="822">
        <f t="shared" si="229"/>
        <v>42</v>
      </c>
      <c r="J769" s="822">
        <f t="shared" si="229"/>
        <v>0.83999999999999986</v>
      </c>
      <c r="K769" s="822">
        <f t="shared" si="229"/>
        <v>0.96</v>
      </c>
      <c r="L769" s="1516">
        <f t="shared" si="229"/>
        <v>540</v>
      </c>
      <c r="M769" s="2255">
        <f t="shared" si="229"/>
        <v>720</v>
      </c>
      <c r="N769" s="2255">
        <f t="shared" si="229"/>
        <v>720</v>
      </c>
      <c r="O769" s="2255">
        <f t="shared" si="229"/>
        <v>180</v>
      </c>
      <c r="P769" s="1904">
        <f t="shared" si="229"/>
        <v>10.799999999999999</v>
      </c>
    </row>
    <row r="770" spans="2:17" ht="12.75" customHeight="1" thickBot="1">
      <c r="B770" s="175"/>
      <c r="C770" s="803" t="s">
        <v>438</v>
      </c>
      <c r="D770" s="847"/>
      <c r="E770" s="825">
        <f t="shared" ref="E770:P770" si="230">(E768*100/E793)-60</f>
        <v>0</v>
      </c>
      <c r="F770" s="826">
        <f t="shared" si="230"/>
        <v>0</v>
      </c>
      <c r="G770" s="826">
        <f t="shared" si="230"/>
        <v>0</v>
      </c>
      <c r="H770" s="826">
        <f t="shared" si="230"/>
        <v>0</v>
      </c>
      <c r="I770" s="826">
        <f t="shared" si="230"/>
        <v>3.6871428571428595</v>
      </c>
      <c r="J770" s="826">
        <f t="shared" si="230"/>
        <v>1.3571428571428683</v>
      </c>
      <c r="K770" s="826">
        <f t="shared" si="230"/>
        <v>6.4375</v>
      </c>
      <c r="L770" s="826">
        <f t="shared" si="230"/>
        <v>38.556888888888892</v>
      </c>
      <c r="M770" s="826">
        <f t="shared" si="230"/>
        <v>22.414750000000012</v>
      </c>
      <c r="N770" s="826">
        <f t="shared" si="230"/>
        <v>2.6648750000000021</v>
      </c>
      <c r="O770" s="826">
        <f t="shared" si="230"/>
        <v>-3.8336666666666588</v>
      </c>
      <c r="P770" s="838">
        <f t="shared" si="230"/>
        <v>-4.3611111111111143</v>
      </c>
      <c r="Q770" s="229"/>
    </row>
    <row r="771" spans="2:17" ht="12.75" customHeight="1" thickBot="1">
      <c r="Q771" s="229"/>
    </row>
    <row r="772" spans="2:17">
      <c r="B772" s="674"/>
      <c r="C772" s="34" t="s">
        <v>285</v>
      </c>
      <c r="D772" s="35"/>
      <c r="E772" s="110">
        <f t="shared" ref="E772:P772" si="231">E758+E764</f>
        <v>40.5</v>
      </c>
      <c r="F772" s="180">
        <f t="shared" si="231"/>
        <v>41.400000000000006</v>
      </c>
      <c r="G772" s="180">
        <f t="shared" si="231"/>
        <v>172.35000000000002</v>
      </c>
      <c r="H772" s="180">
        <f t="shared" si="231"/>
        <v>1223.9970000000001</v>
      </c>
      <c r="I772" s="740">
        <f t="shared" si="231"/>
        <v>43.489000000000004</v>
      </c>
      <c r="J772" s="180">
        <f t="shared" si="231"/>
        <v>0.70700000000000007</v>
      </c>
      <c r="K772" s="180">
        <f t="shared" si="231"/>
        <v>0.72200000000000009</v>
      </c>
      <c r="L772" s="740">
        <f t="shared" si="231"/>
        <v>778.39199999999994</v>
      </c>
      <c r="M772" s="740">
        <f t="shared" si="231"/>
        <v>678.45699999999999</v>
      </c>
      <c r="N772" s="740">
        <f t="shared" si="231"/>
        <v>441.17349999999999</v>
      </c>
      <c r="O772" s="740">
        <f t="shared" si="231"/>
        <v>131.13900000000001</v>
      </c>
      <c r="P772" s="676">
        <f t="shared" si="231"/>
        <v>9.1000000000000014</v>
      </c>
      <c r="Q772" s="229"/>
    </row>
    <row r="773" spans="2:17" ht="12.75" customHeight="1">
      <c r="B773" s="327"/>
      <c r="C773" s="709" t="s">
        <v>11</v>
      </c>
      <c r="D773" s="1499">
        <v>0.45</v>
      </c>
      <c r="E773" s="912">
        <f t="shared" ref="E773:P773" si="232">(E793/100)*45</f>
        <v>40.5</v>
      </c>
      <c r="F773" s="822">
        <f t="shared" si="232"/>
        <v>41.4</v>
      </c>
      <c r="G773" s="822">
        <f t="shared" si="232"/>
        <v>172.35</v>
      </c>
      <c r="H773" s="822">
        <f t="shared" si="232"/>
        <v>1224</v>
      </c>
      <c r="I773" s="822">
        <f t="shared" si="232"/>
        <v>31.499999999999996</v>
      </c>
      <c r="J773" s="822">
        <f t="shared" si="232"/>
        <v>0.62999999999999989</v>
      </c>
      <c r="K773" s="822">
        <f>(K793/100)*45</f>
        <v>0.72</v>
      </c>
      <c r="L773" s="1516">
        <f t="shared" si="232"/>
        <v>405</v>
      </c>
      <c r="M773" s="2255">
        <f t="shared" si="232"/>
        <v>540</v>
      </c>
      <c r="N773" s="2255">
        <f t="shared" si="232"/>
        <v>540</v>
      </c>
      <c r="O773" s="2255">
        <f t="shared" si="232"/>
        <v>135</v>
      </c>
      <c r="P773" s="1904">
        <f t="shared" si="232"/>
        <v>8.1</v>
      </c>
      <c r="Q773" s="229"/>
    </row>
    <row r="774" spans="2:17" ht="13.5" customHeight="1" thickBot="1">
      <c r="B774" s="175"/>
      <c r="C774" s="803" t="s">
        <v>438</v>
      </c>
      <c r="D774" s="847"/>
      <c r="E774" s="825">
        <f t="shared" ref="E774:P774" si="233">(E772*100/E793)-45</f>
        <v>0</v>
      </c>
      <c r="F774" s="826">
        <f t="shared" si="233"/>
        <v>0</v>
      </c>
      <c r="G774" s="826">
        <f t="shared" si="233"/>
        <v>0</v>
      </c>
      <c r="H774" s="826">
        <f t="shared" si="233"/>
        <v>-1.1029411763985308E-4</v>
      </c>
      <c r="I774" s="826">
        <f t="shared" si="233"/>
        <v>17.127142857142864</v>
      </c>
      <c r="J774" s="826">
        <f t="shared" si="233"/>
        <v>5.5000000000000071</v>
      </c>
      <c r="K774" s="826">
        <f t="shared" si="233"/>
        <v>0.125</v>
      </c>
      <c r="L774" s="826">
        <f t="shared" si="233"/>
        <v>41.488</v>
      </c>
      <c r="M774" s="826">
        <f t="shared" si="233"/>
        <v>11.538083333333333</v>
      </c>
      <c r="N774" s="826">
        <f t="shared" si="233"/>
        <v>-8.2355416666666699</v>
      </c>
      <c r="O774" s="826">
        <f t="shared" si="233"/>
        <v>-1.2869999999999919</v>
      </c>
      <c r="P774" s="838">
        <f t="shared" si="233"/>
        <v>5.5555555555555642</v>
      </c>
      <c r="Q774" s="229"/>
    </row>
    <row r="775" spans="2:17" ht="14.25" customHeight="1">
      <c r="Q775" s="229"/>
    </row>
    <row r="776" spans="2:17" ht="13.5" customHeight="1" thickBot="1">
      <c r="Q776" s="229"/>
    </row>
    <row r="777" spans="2:17">
      <c r="B777" s="806" t="s">
        <v>322</v>
      </c>
      <c r="C777" s="67"/>
      <c r="D777" s="35"/>
      <c r="E777" s="762">
        <f t="shared" ref="E777:P777" si="234">E746+E758+E764</f>
        <v>63</v>
      </c>
      <c r="F777" s="763">
        <f t="shared" si="234"/>
        <v>64.400000000000006</v>
      </c>
      <c r="G777" s="763">
        <f t="shared" si="234"/>
        <v>268.10000000000002</v>
      </c>
      <c r="H777" s="763">
        <f t="shared" si="234"/>
        <v>1903.9970000000001</v>
      </c>
      <c r="I777" s="763">
        <f t="shared" si="234"/>
        <v>45.556000000000004</v>
      </c>
      <c r="J777" s="763">
        <f t="shared" si="234"/>
        <v>1.0129999999999999</v>
      </c>
      <c r="K777" s="763">
        <f t="shared" si="234"/>
        <v>1.3230000000000002</v>
      </c>
      <c r="L777" s="1927">
        <f t="shared" si="234"/>
        <v>951.60899999999992</v>
      </c>
      <c r="M777" s="2097">
        <f t="shared" si="234"/>
        <v>1248.607</v>
      </c>
      <c r="N777" s="2097">
        <f t="shared" si="234"/>
        <v>890.60850000000005</v>
      </c>
      <c r="O777" s="1927">
        <f t="shared" si="234"/>
        <v>215.59900000000002</v>
      </c>
      <c r="P777" s="844">
        <f t="shared" si="234"/>
        <v>11.594000000000001</v>
      </c>
      <c r="Q777" s="229"/>
    </row>
    <row r="778" spans="2:17">
      <c r="B778" s="807"/>
      <c r="C778" s="808" t="s">
        <v>11</v>
      </c>
      <c r="D778" s="1499">
        <v>0.7</v>
      </c>
      <c r="E778" s="912">
        <f t="shared" ref="E778:P778" si="235">(E793/100)*70</f>
        <v>63</v>
      </c>
      <c r="F778" s="822">
        <f t="shared" si="235"/>
        <v>64.400000000000006</v>
      </c>
      <c r="G778" s="822">
        <f t="shared" si="235"/>
        <v>268.10000000000002</v>
      </c>
      <c r="H778" s="822">
        <f t="shared" si="235"/>
        <v>1904</v>
      </c>
      <c r="I778" s="822">
        <f t="shared" si="235"/>
        <v>49</v>
      </c>
      <c r="J778" s="822">
        <f t="shared" si="235"/>
        <v>0.97999999999999987</v>
      </c>
      <c r="K778" s="822">
        <f>(K793/100)*70</f>
        <v>1.1200000000000001</v>
      </c>
      <c r="L778" s="1516">
        <f t="shared" si="235"/>
        <v>630</v>
      </c>
      <c r="M778" s="2255">
        <f t="shared" si="235"/>
        <v>840</v>
      </c>
      <c r="N778" s="2255">
        <f t="shared" si="235"/>
        <v>840</v>
      </c>
      <c r="O778" s="2255">
        <f t="shared" si="235"/>
        <v>210</v>
      </c>
      <c r="P778" s="1904">
        <f t="shared" si="235"/>
        <v>12.6</v>
      </c>
      <c r="Q778" s="229"/>
    </row>
    <row r="779" spans="2:17" ht="15.75" thickBot="1">
      <c r="B779" s="175"/>
      <c r="C779" s="803" t="s">
        <v>438</v>
      </c>
      <c r="D779" s="847"/>
      <c r="E779" s="825">
        <f t="shared" ref="E779:P779" si="236">(E777*100/E793)-70</f>
        <v>0</v>
      </c>
      <c r="F779" s="826">
        <f t="shared" si="236"/>
        <v>0</v>
      </c>
      <c r="G779" s="826">
        <f t="shared" si="236"/>
        <v>0</v>
      </c>
      <c r="H779" s="826">
        <f t="shared" si="236"/>
        <v>-1.1029411764695851E-4</v>
      </c>
      <c r="I779" s="826">
        <f t="shared" si="236"/>
        <v>-4.9200000000000017</v>
      </c>
      <c r="J779" s="826">
        <f t="shared" si="236"/>
        <v>2.357142857142847</v>
      </c>
      <c r="K779" s="826">
        <f t="shared" si="236"/>
        <v>12.6875</v>
      </c>
      <c r="L779" s="826">
        <f t="shared" si="236"/>
        <v>35.734333333333325</v>
      </c>
      <c r="M779" s="826">
        <f t="shared" si="236"/>
        <v>34.050583333333336</v>
      </c>
      <c r="N779" s="826">
        <f t="shared" si="236"/>
        <v>4.2173750000000041</v>
      </c>
      <c r="O779" s="826">
        <f t="shared" si="236"/>
        <v>1.8663333333333441</v>
      </c>
      <c r="P779" s="838">
        <f t="shared" si="236"/>
        <v>-5.5888888888888886</v>
      </c>
      <c r="Q779" s="229"/>
    </row>
    <row r="780" spans="2:17">
      <c r="Q780" s="229"/>
    </row>
    <row r="781" spans="2:17">
      <c r="I781" s="1851"/>
      <c r="J781" s="1851"/>
      <c r="K781" s="1851"/>
      <c r="L781" s="1851"/>
      <c r="M781" s="1851"/>
      <c r="N781" s="1851"/>
      <c r="O781" s="1851"/>
      <c r="P781" s="1851"/>
      <c r="Q781" s="1851"/>
    </row>
    <row r="782" spans="2:17">
      <c r="Q782" s="83"/>
    </row>
    <row r="783" spans="2:17">
      <c r="Q783" s="83"/>
    </row>
    <row r="784" spans="2:17">
      <c r="Q784" s="83"/>
    </row>
    <row r="785" spans="2:17" ht="12.75" customHeight="1">
      <c r="C785" s="711"/>
      <c r="D785" s="5" t="s">
        <v>207</v>
      </c>
      <c r="E785" s="32"/>
      <c r="Q785" s="83"/>
    </row>
    <row r="786" spans="2:17" ht="12.75" customHeight="1">
      <c r="C786" s="7" t="s">
        <v>766</v>
      </c>
      <c r="D786" s="8"/>
      <c r="E786" s="2"/>
      <c r="F786"/>
      <c r="I786"/>
      <c r="J786"/>
      <c r="K786" s="13"/>
      <c r="L786" s="13"/>
      <c r="M786"/>
      <c r="N786"/>
      <c r="O786"/>
      <c r="P786"/>
      <c r="Q786" s="83"/>
    </row>
    <row r="787" spans="2:17" ht="12.75" customHeight="1">
      <c r="C787" s="19" t="s">
        <v>328</v>
      </c>
      <c r="I787" s="46" t="s">
        <v>348</v>
      </c>
      <c r="Q787" s="83"/>
    </row>
    <row r="788" spans="2:17" ht="11.25" customHeight="1">
      <c r="C788" s="711" t="s">
        <v>767</v>
      </c>
      <c r="Q788" s="83"/>
    </row>
    <row r="789" spans="2:17" ht="16.5" customHeight="1" thickBot="1">
      <c r="B789" s="2" t="s">
        <v>845</v>
      </c>
      <c r="C789" s="13"/>
      <c r="D789"/>
      <c r="F789" s="23" t="s">
        <v>780</v>
      </c>
      <c r="I789" s="20" t="s">
        <v>0</v>
      </c>
      <c r="J789"/>
      <c r="K789" s="4" t="s">
        <v>436</v>
      </c>
      <c r="L789" s="13"/>
      <c r="M789" s="13"/>
      <c r="N789" s="24"/>
      <c r="P789" s="30"/>
    </row>
    <row r="790" spans="2:17" ht="15.75" thickBot="1">
      <c r="B790" s="75" t="s">
        <v>839</v>
      </c>
      <c r="C790" s="57"/>
      <c r="D790" s="411"/>
      <c r="E790" s="929" t="s">
        <v>782</v>
      </c>
      <c r="F790" s="266"/>
      <c r="G790" s="266"/>
      <c r="H790" s="1843" t="s">
        <v>655</v>
      </c>
      <c r="I790" s="543" t="s">
        <v>304</v>
      </c>
      <c r="J790" s="1910"/>
      <c r="K790" s="1910"/>
      <c r="L790" s="1911"/>
      <c r="M790" s="717" t="s">
        <v>305</v>
      </c>
      <c r="N790" s="31"/>
      <c r="O790" s="718"/>
      <c r="P790" s="413"/>
    </row>
    <row r="791" spans="2:17" ht="12.75" customHeight="1">
      <c r="B791" s="60"/>
      <c r="C791" s="790" t="s">
        <v>934</v>
      </c>
      <c r="D791" s="414"/>
      <c r="E791" s="908" t="s">
        <v>185</v>
      </c>
      <c r="F791" s="908" t="s">
        <v>56</v>
      </c>
      <c r="G791" s="1908" t="s">
        <v>57</v>
      </c>
      <c r="H791" s="1909" t="s">
        <v>188</v>
      </c>
      <c r="I791" s="590"/>
      <c r="J791" s="1864"/>
      <c r="K791" s="31"/>
      <c r="L791" s="1864"/>
      <c r="M791" s="1912" t="s">
        <v>316</v>
      </c>
      <c r="N791" s="1913" t="s">
        <v>317</v>
      </c>
      <c r="O791" s="1912" t="s">
        <v>318</v>
      </c>
      <c r="P791" s="1914" t="s">
        <v>319</v>
      </c>
    </row>
    <row r="792" spans="2:17" ht="16.5" thickBot="1">
      <c r="B792" s="56"/>
      <c r="C792" s="587" t="s">
        <v>781</v>
      </c>
      <c r="D792" s="384"/>
      <c r="E792" s="343" t="s">
        <v>6</v>
      </c>
      <c r="F792" s="343" t="s">
        <v>7</v>
      </c>
      <c r="G792" s="343" t="s">
        <v>8</v>
      </c>
      <c r="H792" s="1869" t="s">
        <v>429</v>
      </c>
      <c r="I792" s="898" t="s">
        <v>307</v>
      </c>
      <c r="J792" s="1915" t="s">
        <v>308</v>
      </c>
      <c r="K792" s="1728" t="s">
        <v>309</v>
      </c>
      <c r="L792" s="1870" t="s">
        <v>310</v>
      </c>
      <c r="M792" s="1871" t="s">
        <v>311</v>
      </c>
      <c r="N792" s="1870" t="s">
        <v>312</v>
      </c>
      <c r="O792" s="1871" t="s">
        <v>313</v>
      </c>
      <c r="P792" s="1873" t="s">
        <v>314</v>
      </c>
    </row>
    <row r="793" spans="2:17" ht="12.75" customHeight="1">
      <c r="B793" s="60"/>
      <c r="C793" s="765" t="s">
        <v>106</v>
      </c>
      <c r="D793" s="534">
        <v>1</v>
      </c>
      <c r="E793" s="291">
        <v>90</v>
      </c>
      <c r="F793" s="58">
        <v>92</v>
      </c>
      <c r="G793" s="59">
        <v>383</v>
      </c>
      <c r="H793" s="909">
        <v>2720</v>
      </c>
      <c r="I793" s="1921">
        <v>70</v>
      </c>
      <c r="J793" s="58">
        <v>1.4</v>
      </c>
      <c r="K793" s="58">
        <v>1.6</v>
      </c>
      <c r="L793" s="59">
        <v>900</v>
      </c>
      <c r="M793" s="766">
        <v>1200</v>
      </c>
      <c r="N793" s="766">
        <v>1200</v>
      </c>
      <c r="O793" s="766">
        <v>300</v>
      </c>
      <c r="P793" s="767">
        <v>18</v>
      </c>
    </row>
    <row r="794" spans="2:17" ht="11.25" customHeight="1">
      <c r="B794" s="131"/>
      <c r="C794" s="115" t="s">
        <v>118</v>
      </c>
      <c r="D794" s="423"/>
      <c r="E794" s="551"/>
      <c r="F794" s="292"/>
      <c r="G794" s="292"/>
      <c r="H794" s="292"/>
      <c r="I794" s="292"/>
      <c r="J794" s="292"/>
      <c r="K794" s="292"/>
      <c r="L794" s="292"/>
      <c r="M794" s="292"/>
      <c r="N794" s="292"/>
      <c r="O794" s="292"/>
      <c r="P794" s="552"/>
    </row>
    <row r="795" spans="2:17">
      <c r="B795" s="768" t="s">
        <v>321</v>
      </c>
      <c r="C795" s="425" t="s">
        <v>281</v>
      </c>
      <c r="D795" s="264">
        <v>0.25</v>
      </c>
      <c r="E795" s="782">
        <f>(E793/100)*25</f>
        <v>22.5</v>
      </c>
      <c r="F795" s="783">
        <f t="shared" ref="F795:P795" si="237">(F793/100)*25</f>
        <v>23</v>
      </c>
      <c r="G795" s="783">
        <f t="shared" si="237"/>
        <v>95.75</v>
      </c>
      <c r="H795" s="783">
        <f t="shared" si="237"/>
        <v>680</v>
      </c>
      <c r="I795" s="783">
        <f t="shared" si="237"/>
        <v>17.5</v>
      </c>
      <c r="J795" s="783">
        <f t="shared" si="237"/>
        <v>0.35</v>
      </c>
      <c r="K795" s="783">
        <f t="shared" si="237"/>
        <v>0.4</v>
      </c>
      <c r="L795" s="783">
        <f t="shared" si="237"/>
        <v>225</v>
      </c>
      <c r="M795" s="933">
        <f t="shared" si="237"/>
        <v>300</v>
      </c>
      <c r="N795" s="933">
        <f t="shared" si="237"/>
        <v>300</v>
      </c>
      <c r="O795" s="783">
        <f t="shared" si="237"/>
        <v>75</v>
      </c>
      <c r="P795" s="784">
        <f t="shared" si="237"/>
        <v>4.5</v>
      </c>
      <c r="Q795" s="83"/>
    </row>
    <row r="796" spans="2:17">
      <c r="B796" s="849"/>
      <c r="C796" s="850" t="s">
        <v>945</v>
      </c>
      <c r="D796" s="851"/>
      <c r="E796" s="1523">
        <f>(E468+E521+E576+E632+E686+E746)/6</f>
        <v>22.5</v>
      </c>
      <c r="F796" s="1524">
        <f t="shared" ref="F796:P796" si="238">(F468+F521+F576+F632+F686+F746)/6</f>
        <v>23</v>
      </c>
      <c r="G796" s="1524">
        <f t="shared" si="238"/>
        <v>95.749999999999986</v>
      </c>
      <c r="H796" s="1524">
        <f t="shared" si="238"/>
        <v>680.00000000000011</v>
      </c>
      <c r="I796" s="1524">
        <f t="shared" si="238"/>
        <v>15.012500000000003</v>
      </c>
      <c r="J796" s="1524">
        <f t="shared" si="238"/>
        <v>0.34285000000000004</v>
      </c>
      <c r="K796" s="1524">
        <f t="shared" si="238"/>
        <v>0.4156833333333334</v>
      </c>
      <c r="L796" s="1524">
        <f t="shared" si="238"/>
        <v>211.91783333333333</v>
      </c>
      <c r="M796" s="1916">
        <f t="shared" si="238"/>
        <v>317.01100000000002</v>
      </c>
      <c r="N796" s="1916">
        <f t="shared" si="238"/>
        <v>313.24270000000001</v>
      </c>
      <c r="O796" s="1524">
        <f t="shared" si="238"/>
        <v>59.46009999999999</v>
      </c>
      <c r="P796" s="1525">
        <f t="shared" si="238"/>
        <v>4.3128333333333329</v>
      </c>
      <c r="Q796" s="83"/>
    </row>
    <row r="797" spans="2:17" ht="15.75" thickBot="1">
      <c r="B797" s="175"/>
      <c r="C797" s="803" t="s">
        <v>438</v>
      </c>
      <c r="D797" s="847"/>
      <c r="E797" s="825">
        <f t="shared" ref="E797:P797" si="239">(E796*100/E793)-25</f>
        <v>0</v>
      </c>
      <c r="F797" s="826">
        <f t="shared" si="239"/>
        <v>0</v>
      </c>
      <c r="G797" s="826">
        <f t="shared" si="239"/>
        <v>0</v>
      </c>
      <c r="H797" s="826">
        <f t="shared" si="239"/>
        <v>0</v>
      </c>
      <c r="I797" s="826">
        <f t="shared" si="239"/>
        <v>-3.553571428571427</v>
      </c>
      <c r="J797" s="826">
        <f t="shared" si="239"/>
        <v>-0.51071428571428257</v>
      </c>
      <c r="K797" s="826">
        <f t="shared" si="239"/>
        <v>0.98020833333333712</v>
      </c>
      <c r="L797" s="826">
        <f t="shared" si="239"/>
        <v>-1.4535740740740763</v>
      </c>
      <c r="M797" s="826">
        <f t="shared" si="239"/>
        <v>1.4175833333333365</v>
      </c>
      <c r="N797" s="826">
        <f t="shared" si="239"/>
        <v>1.1035583333333321</v>
      </c>
      <c r="O797" s="826">
        <f t="shared" si="239"/>
        <v>-5.1799666666666688</v>
      </c>
      <c r="P797" s="838">
        <f t="shared" si="239"/>
        <v>-1.0398148148148181</v>
      </c>
      <c r="Q797" s="83"/>
    </row>
    <row r="798" spans="2:17" ht="13.5" customHeight="1" thickBot="1">
      <c r="Q798" s="83"/>
    </row>
    <row r="799" spans="2:17" ht="15.75" thickBot="1">
      <c r="B799" s="75" t="s">
        <v>839</v>
      </c>
      <c r="C799" s="57"/>
      <c r="D799" s="411"/>
      <c r="E799" s="929" t="s">
        <v>782</v>
      </c>
      <c r="F799" s="266"/>
      <c r="G799" s="266"/>
      <c r="H799" s="1843" t="s">
        <v>655</v>
      </c>
      <c r="I799" s="543" t="s">
        <v>304</v>
      </c>
      <c r="J799" s="1910"/>
      <c r="K799" s="1910"/>
      <c r="L799" s="1911"/>
      <c r="M799" s="717" t="s">
        <v>305</v>
      </c>
      <c r="N799" s="31"/>
      <c r="O799" s="718"/>
      <c r="P799" s="413"/>
      <c r="Q799" s="83"/>
    </row>
    <row r="800" spans="2:17">
      <c r="B800" s="60"/>
      <c r="C800" s="535" t="s">
        <v>935</v>
      </c>
      <c r="D800" s="414"/>
      <c r="E800" s="908" t="s">
        <v>185</v>
      </c>
      <c r="F800" s="908" t="s">
        <v>56</v>
      </c>
      <c r="G800" s="1908" t="s">
        <v>57</v>
      </c>
      <c r="H800" s="1909" t="s">
        <v>188</v>
      </c>
      <c r="I800" s="590"/>
      <c r="J800" s="1864"/>
      <c r="K800" s="31"/>
      <c r="L800" s="1864"/>
      <c r="M800" s="1912" t="s">
        <v>316</v>
      </c>
      <c r="N800" s="1913" t="s">
        <v>317</v>
      </c>
      <c r="O800" s="1912" t="s">
        <v>318</v>
      </c>
      <c r="P800" s="1914" t="s">
        <v>319</v>
      </c>
      <c r="Q800" s="83"/>
    </row>
    <row r="801" spans="2:17" ht="13.5" customHeight="1" thickBot="1">
      <c r="B801" s="56"/>
      <c r="C801" s="428" t="s">
        <v>289</v>
      </c>
      <c r="D801" s="384"/>
      <c r="E801" s="679" t="s">
        <v>6</v>
      </c>
      <c r="F801" s="679" t="s">
        <v>7</v>
      </c>
      <c r="G801" s="679" t="s">
        <v>8</v>
      </c>
      <c r="H801" s="1952" t="s">
        <v>429</v>
      </c>
      <c r="I801" s="719" t="s">
        <v>307</v>
      </c>
      <c r="J801" s="720" t="s">
        <v>308</v>
      </c>
      <c r="K801" s="570" t="s">
        <v>309</v>
      </c>
      <c r="L801" s="721" t="s">
        <v>310</v>
      </c>
      <c r="M801" s="280" t="s">
        <v>311</v>
      </c>
      <c r="N801" s="721" t="s">
        <v>312</v>
      </c>
      <c r="O801" s="280" t="s">
        <v>313</v>
      </c>
      <c r="P801" s="910" t="s">
        <v>314</v>
      </c>
      <c r="Q801" s="83"/>
    </row>
    <row r="802" spans="2:17" ht="12.75" customHeight="1">
      <c r="B802" s="60"/>
      <c r="C802" s="765" t="s">
        <v>106</v>
      </c>
      <c r="D802" s="534">
        <v>1</v>
      </c>
      <c r="E802" s="291">
        <v>90</v>
      </c>
      <c r="F802" s="58">
        <v>92</v>
      </c>
      <c r="G802" s="59">
        <v>383</v>
      </c>
      <c r="H802" s="909">
        <v>2720</v>
      </c>
      <c r="I802" s="1921">
        <v>70</v>
      </c>
      <c r="J802" s="58">
        <v>1.4</v>
      </c>
      <c r="K802" s="58">
        <v>1.6</v>
      </c>
      <c r="L802" s="59">
        <v>900</v>
      </c>
      <c r="M802" s="766">
        <v>1200</v>
      </c>
      <c r="N802" s="766">
        <v>1200</v>
      </c>
      <c r="O802" s="766">
        <v>300</v>
      </c>
      <c r="P802" s="767">
        <v>18</v>
      </c>
      <c r="Q802" s="83"/>
    </row>
    <row r="803" spans="2:17" ht="13.5" customHeight="1">
      <c r="B803" s="131"/>
      <c r="C803" s="115" t="s">
        <v>118</v>
      </c>
      <c r="D803" s="423"/>
      <c r="E803" s="551"/>
      <c r="F803" s="292"/>
      <c r="G803" s="292"/>
      <c r="H803" s="292"/>
      <c r="I803" s="292"/>
      <c r="J803" s="292"/>
      <c r="K803" s="292"/>
      <c r="L803" s="292"/>
      <c r="M803" s="292"/>
      <c r="N803" s="292"/>
      <c r="O803" s="292"/>
      <c r="P803" s="552"/>
      <c r="Q803" s="83"/>
    </row>
    <row r="804" spans="2:17">
      <c r="B804" s="768" t="s">
        <v>321</v>
      </c>
      <c r="C804" s="425" t="s">
        <v>282</v>
      </c>
      <c r="D804" s="264">
        <v>0.35</v>
      </c>
      <c r="E804" s="782">
        <f>(E802/100)*35</f>
        <v>31.5</v>
      </c>
      <c r="F804" s="783">
        <f t="shared" ref="F804:G804" si="240">(F802/100)*35</f>
        <v>32.200000000000003</v>
      </c>
      <c r="G804" s="783">
        <f t="shared" si="240"/>
        <v>134.05000000000001</v>
      </c>
      <c r="H804" s="783">
        <f>(H802/100)*35</f>
        <v>952</v>
      </c>
      <c r="I804" s="783">
        <f t="shared" ref="I804:P804" si="241">(I802/100)*35</f>
        <v>24.5</v>
      </c>
      <c r="J804" s="783">
        <f t="shared" si="241"/>
        <v>0.48999999999999994</v>
      </c>
      <c r="K804" s="783">
        <f t="shared" si="241"/>
        <v>0.56000000000000005</v>
      </c>
      <c r="L804" s="783">
        <f t="shared" si="241"/>
        <v>315</v>
      </c>
      <c r="M804" s="933">
        <f t="shared" si="241"/>
        <v>420</v>
      </c>
      <c r="N804" s="933">
        <f t="shared" si="241"/>
        <v>420</v>
      </c>
      <c r="O804" s="933">
        <f t="shared" si="241"/>
        <v>105</v>
      </c>
      <c r="P804" s="784">
        <f t="shared" si="241"/>
        <v>6.3</v>
      </c>
      <c r="Q804" s="83"/>
    </row>
    <row r="805" spans="2:17">
      <c r="B805" s="849"/>
      <c r="C805" s="850" t="s">
        <v>945</v>
      </c>
      <c r="D805" s="851"/>
      <c r="E805" s="1523">
        <f t="shared" ref="E805:P805" si="242">(E480+E533+E588+E644+E698+E758)/6</f>
        <v>31.5</v>
      </c>
      <c r="F805" s="1524">
        <f t="shared" si="242"/>
        <v>32.199999999999996</v>
      </c>
      <c r="G805" s="1524">
        <f t="shared" si="242"/>
        <v>134.04999999999998</v>
      </c>
      <c r="H805" s="1524">
        <f t="shared" si="242"/>
        <v>952</v>
      </c>
      <c r="I805" s="1524">
        <f t="shared" si="242"/>
        <v>29.189333333333334</v>
      </c>
      <c r="J805" s="1524">
        <f t="shared" si="242"/>
        <v>0.49609999999999999</v>
      </c>
      <c r="K805" s="1524">
        <f t="shared" si="242"/>
        <v>0.44926666666666676</v>
      </c>
      <c r="L805" s="1524">
        <f t="shared" si="242"/>
        <v>348.93866666666662</v>
      </c>
      <c r="M805" s="1916">
        <f t="shared" si="242"/>
        <v>310.37909999999994</v>
      </c>
      <c r="N805" s="1916">
        <f t="shared" si="242"/>
        <v>380.45041666666657</v>
      </c>
      <c r="O805" s="1916">
        <f t="shared" si="242"/>
        <v>112.74966666666666</v>
      </c>
      <c r="P805" s="1525">
        <f t="shared" si="242"/>
        <v>5.9601666666666659</v>
      </c>
      <c r="Q805" s="83"/>
    </row>
    <row r="806" spans="2:17" ht="15.75" thickBot="1">
      <c r="B806" s="175"/>
      <c r="C806" s="803" t="s">
        <v>438</v>
      </c>
      <c r="D806" s="847"/>
      <c r="E806" s="825">
        <f t="shared" ref="E806:P806" si="243">(E805*100/E802)-35</f>
        <v>0</v>
      </c>
      <c r="F806" s="826">
        <f t="shared" si="243"/>
        <v>0</v>
      </c>
      <c r="G806" s="826">
        <f t="shared" si="243"/>
        <v>0</v>
      </c>
      <c r="H806" s="872">
        <f t="shared" si="243"/>
        <v>0</v>
      </c>
      <c r="I806" s="826">
        <f t="shared" si="243"/>
        <v>6.6990476190476187</v>
      </c>
      <c r="J806" s="826">
        <f t="shared" si="243"/>
        <v>0.43571428571429038</v>
      </c>
      <c r="K806" s="826">
        <f t="shared" si="243"/>
        <v>-6.9208333333333272</v>
      </c>
      <c r="L806" s="826">
        <f t="shared" si="243"/>
        <v>3.7709629629629546</v>
      </c>
      <c r="M806" s="826">
        <f t="shared" si="243"/>
        <v>-9.1350750000000076</v>
      </c>
      <c r="N806" s="826">
        <f t="shared" si="243"/>
        <v>-3.2957986111111204</v>
      </c>
      <c r="O806" s="826">
        <f t="shared" si="243"/>
        <v>2.5832222222222185</v>
      </c>
      <c r="P806" s="838">
        <f t="shared" si="243"/>
        <v>-1.8879629629629662</v>
      </c>
      <c r="Q806" s="83"/>
    </row>
    <row r="807" spans="2:17" ht="10.5" customHeight="1" thickBot="1">
      <c r="Q807" s="83"/>
    </row>
    <row r="808" spans="2:17" ht="15.75" thickBot="1">
      <c r="B808" s="75" t="s">
        <v>839</v>
      </c>
      <c r="C808" s="57"/>
      <c r="D808" s="411"/>
      <c r="E808" s="929" t="s">
        <v>782</v>
      </c>
      <c r="F808" s="266"/>
      <c r="G808" s="266"/>
      <c r="H808" s="1843" t="s">
        <v>655</v>
      </c>
      <c r="I808" s="543" t="s">
        <v>304</v>
      </c>
      <c r="J808" s="1910"/>
      <c r="K808" s="1910"/>
      <c r="L808" s="1911"/>
      <c r="M808" s="717" t="s">
        <v>305</v>
      </c>
      <c r="N808" s="31"/>
      <c r="O808" s="718"/>
      <c r="P808" s="413"/>
      <c r="Q808" s="83"/>
    </row>
    <row r="809" spans="2:17">
      <c r="B809" s="60"/>
      <c r="C809" s="791" t="s">
        <v>936</v>
      </c>
      <c r="D809" s="414"/>
      <c r="E809" s="908" t="s">
        <v>185</v>
      </c>
      <c r="F809" s="908" t="s">
        <v>56</v>
      </c>
      <c r="G809" s="1908" t="s">
        <v>57</v>
      </c>
      <c r="H809" s="1909" t="s">
        <v>188</v>
      </c>
      <c r="I809" s="590"/>
      <c r="J809" s="1864"/>
      <c r="K809" s="31"/>
      <c r="L809" s="1864"/>
      <c r="M809" s="1912" t="s">
        <v>316</v>
      </c>
      <c r="N809" s="1913" t="s">
        <v>317</v>
      </c>
      <c r="O809" s="1912" t="s">
        <v>318</v>
      </c>
      <c r="P809" s="1914" t="s">
        <v>319</v>
      </c>
      <c r="Q809" s="83"/>
    </row>
    <row r="810" spans="2:17" ht="13.5" customHeight="1" thickBot="1">
      <c r="B810" s="56"/>
      <c r="C810" s="428" t="s">
        <v>289</v>
      </c>
      <c r="D810" s="384"/>
      <c r="E810" s="679" t="s">
        <v>6</v>
      </c>
      <c r="F810" s="679" t="s">
        <v>7</v>
      </c>
      <c r="G810" s="679" t="s">
        <v>8</v>
      </c>
      <c r="H810" s="1952" t="s">
        <v>429</v>
      </c>
      <c r="I810" s="719" t="s">
        <v>307</v>
      </c>
      <c r="J810" s="720" t="s">
        <v>308</v>
      </c>
      <c r="K810" s="570" t="s">
        <v>309</v>
      </c>
      <c r="L810" s="721" t="s">
        <v>310</v>
      </c>
      <c r="M810" s="280" t="s">
        <v>311</v>
      </c>
      <c r="N810" s="721" t="s">
        <v>312</v>
      </c>
      <c r="O810" s="280" t="s">
        <v>313</v>
      </c>
      <c r="P810" s="910" t="s">
        <v>314</v>
      </c>
      <c r="Q810" s="83"/>
    </row>
    <row r="811" spans="2:17">
      <c r="B811" s="60"/>
      <c r="C811" s="765" t="s">
        <v>106</v>
      </c>
      <c r="D811" s="534">
        <v>1</v>
      </c>
      <c r="E811" s="291">
        <v>90</v>
      </c>
      <c r="F811" s="58">
        <v>92</v>
      </c>
      <c r="G811" s="59">
        <v>383</v>
      </c>
      <c r="H811" s="909">
        <v>2720</v>
      </c>
      <c r="I811" s="1921">
        <v>70</v>
      </c>
      <c r="J811" s="58">
        <v>1.4</v>
      </c>
      <c r="K811" s="58">
        <v>1.6</v>
      </c>
      <c r="L811" s="59">
        <v>900</v>
      </c>
      <c r="M811" s="766">
        <v>1200</v>
      </c>
      <c r="N811" s="766">
        <v>1200</v>
      </c>
      <c r="O811" s="766">
        <v>300</v>
      </c>
      <c r="P811" s="767">
        <v>18</v>
      </c>
      <c r="Q811" s="83"/>
    </row>
    <row r="812" spans="2:17" ht="12.75" customHeight="1">
      <c r="B812" s="131"/>
      <c r="C812" s="115" t="s">
        <v>118</v>
      </c>
      <c r="D812" s="423"/>
      <c r="E812" s="551"/>
      <c r="F812" s="292"/>
      <c r="G812" s="292"/>
      <c r="H812" s="292"/>
      <c r="I812" s="292"/>
      <c r="J812" s="292"/>
      <c r="K812" s="292"/>
      <c r="L812" s="292"/>
      <c r="M812" s="292"/>
      <c r="N812" s="292"/>
      <c r="O812" s="292"/>
      <c r="P812" s="552"/>
      <c r="Q812" s="83"/>
    </row>
    <row r="813" spans="2:17">
      <c r="B813" s="768" t="s">
        <v>321</v>
      </c>
      <c r="C813" s="425" t="s">
        <v>278</v>
      </c>
      <c r="D813" s="264">
        <v>0.1</v>
      </c>
      <c r="E813" s="782">
        <f>(E811/100)*10</f>
        <v>9</v>
      </c>
      <c r="F813" s="783">
        <f t="shared" ref="F813:P813" si="244">(F811/100)*10</f>
        <v>9.2000000000000011</v>
      </c>
      <c r="G813" s="783">
        <f t="shared" si="244"/>
        <v>38.299999999999997</v>
      </c>
      <c r="H813" s="783">
        <f t="shared" si="244"/>
        <v>272</v>
      </c>
      <c r="I813" s="783">
        <f t="shared" si="244"/>
        <v>7</v>
      </c>
      <c r="J813" s="783">
        <f t="shared" si="244"/>
        <v>0.13999999999999999</v>
      </c>
      <c r="K813" s="783">
        <f t="shared" si="244"/>
        <v>0.16</v>
      </c>
      <c r="L813" s="783">
        <f t="shared" si="244"/>
        <v>90</v>
      </c>
      <c r="M813" s="933">
        <f t="shared" si="244"/>
        <v>120</v>
      </c>
      <c r="N813" s="933">
        <f t="shared" si="244"/>
        <v>120</v>
      </c>
      <c r="O813" s="783">
        <f t="shared" si="244"/>
        <v>30</v>
      </c>
      <c r="P813" s="784">
        <f t="shared" si="244"/>
        <v>1.7999999999999998</v>
      </c>
      <c r="Q813" s="83"/>
    </row>
    <row r="814" spans="2:17">
      <c r="B814" s="1918"/>
      <c r="C814" s="1919" t="s">
        <v>945</v>
      </c>
      <c r="D814" s="1920"/>
      <c r="E814" s="1523">
        <f t="shared" ref="E814:P814" si="245">(E487+E541+E595+E652+E706+E764)/6</f>
        <v>9</v>
      </c>
      <c r="F814" s="1524">
        <f t="shared" si="245"/>
        <v>9.1999999999999975</v>
      </c>
      <c r="G814" s="1524">
        <f t="shared" si="245"/>
        <v>38.300000000000004</v>
      </c>
      <c r="H814" s="1524">
        <f t="shared" si="245"/>
        <v>271.99950000000007</v>
      </c>
      <c r="I814" s="1524">
        <f t="shared" si="245"/>
        <v>3.206666666666667</v>
      </c>
      <c r="J814" s="1524">
        <f t="shared" si="245"/>
        <v>0.16749999999999998</v>
      </c>
      <c r="K814" s="1524">
        <f t="shared" si="245"/>
        <v>0.19416666666666668</v>
      </c>
      <c r="L814" s="1524">
        <f t="shared" si="245"/>
        <v>220.50999999999996</v>
      </c>
      <c r="M814" s="1916">
        <f t="shared" si="245"/>
        <v>184.28400000000002</v>
      </c>
      <c r="N814" s="1916">
        <f t="shared" si="245"/>
        <v>155.45666666666668</v>
      </c>
      <c r="O814" s="1524">
        <f t="shared" si="245"/>
        <v>37.152000000000001</v>
      </c>
      <c r="P814" s="1525">
        <f t="shared" si="245"/>
        <v>2.0416666666666665</v>
      </c>
      <c r="Q814" s="83"/>
    </row>
    <row r="815" spans="2:17" ht="15.75" thickBot="1">
      <c r="B815" s="56"/>
      <c r="C815" s="1917" t="s">
        <v>438</v>
      </c>
      <c r="D815" s="1477"/>
      <c r="E815" s="825">
        <f>(E814*100/E811)-10</f>
        <v>0</v>
      </c>
      <c r="F815" s="826">
        <f t="shared" ref="F815:O815" si="246">(F814*100/F811)-10</f>
        <v>0</v>
      </c>
      <c r="G815" s="826">
        <f t="shared" si="246"/>
        <v>0</v>
      </c>
      <c r="H815" s="826">
        <f t="shared" si="246"/>
        <v>-1.8382352937607038E-5</v>
      </c>
      <c r="I815" s="826">
        <f t="shared" si="246"/>
        <v>-5.4190476190476184</v>
      </c>
      <c r="J815" s="827">
        <f t="shared" si="246"/>
        <v>1.9642857142857153</v>
      </c>
      <c r="K815" s="826">
        <f t="shared" si="246"/>
        <v>2.1354166666666661</v>
      </c>
      <c r="L815" s="826">
        <f t="shared" si="246"/>
        <v>14.501111111111108</v>
      </c>
      <c r="M815" s="826">
        <f t="shared" si="246"/>
        <v>5.3570000000000011</v>
      </c>
      <c r="N815" s="826">
        <f t="shared" si="246"/>
        <v>2.9547222222222231</v>
      </c>
      <c r="O815" s="826">
        <f t="shared" si="246"/>
        <v>2.3840000000000003</v>
      </c>
      <c r="P815" s="838">
        <f>(P814*100/P811)-10</f>
        <v>1.3425925925925917</v>
      </c>
      <c r="Q815" s="83"/>
    </row>
    <row r="816" spans="2:17" ht="14.25" customHeight="1" thickBot="1">
      <c r="Q816" s="83"/>
    </row>
    <row r="817" spans="2:17" ht="15.75" thickBot="1">
      <c r="B817" s="75" t="s">
        <v>839</v>
      </c>
      <c r="C817" s="57"/>
      <c r="D817" s="411"/>
      <c r="E817" s="929" t="s">
        <v>782</v>
      </c>
      <c r="F817" s="266"/>
      <c r="G817" s="266"/>
      <c r="H817" s="1843" t="s">
        <v>655</v>
      </c>
      <c r="I817" s="543" t="s">
        <v>304</v>
      </c>
      <c r="J817" s="1910"/>
      <c r="K817" s="1910"/>
      <c r="L817" s="1911"/>
      <c r="M817" s="717" t="s">
        <v>305</v>
      </c>
      <c r="N817" s="31"/>
      <c r="O817" s="718"/>
      <c r="P817" s="413"/>
      <c r="Q817" s="83"/>
    </row>
    <row r="818" spans="2:17" ht="12" customHeight="1">
      <c r="B818" s="60"/>
      <c r="C818" s="791" t="s">
        <v>937</v>
      </c>
      <c r="D818" s="414"/>
      <c r="E818" s="908" t="s">
        <v>185</v>
      </c>
      <c r="F818" s="908" t="s">
        <v>56</v>
      </c>
      <c r="G818" s="1908" t="s">
        <v>57</v>
      </c>
      <c r="H818" s="1909" t="s">
        <v>188</v>
      </c>
      <c r="I818" s="590"/>
      <c r="J818" s="1864"/>
      <c r="K818" s="31"/>
      <c r="L818" s="1864"/>
      <c r="M818" s="1912" t="s">
        <v>316</v>
      </c>
      <c r="N818" s="1913" t="s">
        <v>317</v>
      </c>
      <c r="O818" s="1912" t="s">
        <v>318</v>
      </c>
      <c r="P818" s="1914" t="s">
        <v>319</v>
      </c>
      <c r="Q818" s="83"/>
    </row>
    <row r="819" spans="2:17" ht="15.75" thickBot="1">
      <c r="B819" s="56"/>
      <c r="C819" s="428" t="s">
        <v>289</v>
      </c>
      <c r="D819" s="384"/>
      <c r="E819" s="679" t="s">
        <v>6</v>
      </c>
      <c r="F819" s="679" t="s">
        <v>7</v>
      </c>
      <c r="G819" s="679" t="s">
        <v>8</v>
      </c>
      <c r="H819" s="1952" t="s">
        <v>429</v>
      </c>
      <c r="I819" s="719" t="s">
        <v>307</v>
      </c>
      <c r="J819" s="720" t="s">
        <v>308</v>
      </c>
      <c r="K819" s="570" t="s">
        <v>309</v>
      </c>
      <c r="L819" s="721" t="s">
        <v>310</v>
      </c>
      <c r="M819" s="280" t="s">
        <v>311</v>
      </c>
      <c r="N819" s="721" t="s">
        <v>312</v>
      </c>
      <c r="O819" s="280" t="s">
        <v>313</v>
      </c>
      <c r="P819" s="910" t="s">
        <v>314</v>
      </c>
      <c r="Q819" s="83"/>
    </row>
    <row r="820" spans="2:17">
      <c r="B820" s="60"/>
      <c r="C820" s="765" t="s">
        <v>106</v>
      </c>
      <c r="D820" s="534">
        <v>1</v>
      </c>
      <c r="E820" s="291">
        <v>90</v>
      </c>
      <c r="F820" s="58">
        <v>92</v>
      </c>
      <c r="G820" s="59">
        <v>383</v>
      </c>
      <c r="H820" s="909">
        <v>2720</v>
      </c>
      <c r="I820" s="1921">
        <v>70</v>
      </c>
      <c r="J820" s="58">
        <v>1.4</v>
      </c>
      <c r="K820" s="58">
        <v>1.6</v>
      </c>
      <c r="L820" s="59">
        <v>900</v>
      </c>
      <c r="M820" s="766">
        <v>1200</v>
      </c>
      <c r="N820" s="766">
        <v>1200</v>
      </c>
      <c r="O820" s="766">
        <v>300</v>
      </c>
      <c r="P820" s="767">
        <v>18</v>
      </c>
      <c r="Q820" s="83"/>
    </row>
    <row r="821" spans="2:17" ht="12" customHeight="1">
      <c r="B821" s="131"/>
      <c r="C821" s="115" t="s">
        <v>118</v>
      </c>
      <c r="D821" s="423"/>
      <c r="E821" s="551"/>
      <c r="F821" s="292"/>
      <c r="G821" s="292"/>
      <c r="H821" s="292"/>
      <c r="I821" s="292"/>
      <c r="J821" s="292"/>
      <c r="K821" s="292"/>
      <c r="L821" s="292"/>
      <c r="M821" s="292"/>
      <c r="N821" s="292"/>
      <c r="O821" s="292"/>
      <c r="P821" s="552"/>
      <c r="Q821" s="83"/>
    </row>
    <row r="822" spans="2:17">
      <c r="B822" s="768" t="s">
        <v>321</v>
      </c>
      <c r="C822" s="425" t="s">
        <v>206</v>
      </c>
      <c r="D822" s="264">
        <v>0.6</v>
      </c>
      <c r="E822" s="782">
        <f>(E820/100)*60</f>
        <v>54</v>
      </c>
      <c r="F822" s="783">
        <f t="shared" ref="F822:P822" si="247">(F820/100)*60</f>
        <v>55.2</v>
      </c>
      <c r="G822" s="783">
        <f t="shared" si="247"/>
        <v>229.8</v>
      </c>
      <c r="H822" s="783">
        <f t="shared" si="247"/>
        <v>1632</v>
      </c>
      <c r="I822" s="783">
        <f t="shared" si="247"/>
        <v>42</v>
      </c>
      <c r="J822" s="783">
        <f t="shared" si="247"/>
        <v>0.83999999999999986</v>
      </c>
      <c r="K822" s="783">
        <f t="shared" si="247"/>
        <v>0.96</v>
      </c>
      <c r="L822" s="783">
        <f t="shared" si="247"/>
        <v>540</v>
      </c>
      <c r="M822" s="933">
        <f t="shared" si="247"/>
        <v>720</v>
      </c>
      <c r="N822" s="933">
        <f t="shared" si="247"/>
        <v>720</v>
      </c>
      <c r="O822" s="933">
        <f t="shared" si="247"/>
        <v>180</v>
      </c>
      <c r="P822" s="784">
        <f t="shared" si="247"/>
        <v>10.799999999999999</v>
      </c>
      <c r="Q822" s="83"/>
    </row>
    <row r="823" spans="2:17">
      <c r="B823" s="849"/>
      <c r="C823" s="1919" t="s">
        <v>945</v>
      </c>
      <c r="D823" s="1920"/>
      <c r="E823" s="1523">
        <f t="shared" ref="E823:P823" si="248">(E492+E546+E599+E657+E711+E768)/6</f>
        <v>54</v>
      </c>
      <c r="F823" s="1524">
        <f t="shared" si="248"/>
        <v>55.199999999999996</v>
      </c>
      <c r="G823" s="1524">
        <f t="shared" si="248"/>
        <v>229.79999999999998</v>
      </c>
      <c r="H823" s="1524">
        <f t="shared" si="248"/>
        <v>1632</v>
      </c>
      <c r="I823" s="1524">
        <f t="shared" si="248"/>
        <v>44.201833333333333</v>
      </c>
      <c r="J823" s="1524">
        <f t="shared" si="248"/>
        <v>0.83894999999999997</v>
      </c>
      <c r="K823" s="1524">
        <f t="shared" si="248"/>
        <v>0.86495</v>
      </c>
      <c r="L823" s="1524">
        <f t="shared" si="248"/>
        <v>560.85649999999987</v>
      </c>
      <c r="M823" s="1916">
        <f t="shared" si="248"/>
        <v>627.39009999999996</v>
      </c>
      <c r="N823" s="1916">
        <f t="shared" si="248"/>
        <v>693.6931166666667</v>
      </c>
      <c r="O823" s="1916">
        <f t="shared" si="248"/>
        <v>172.2097666666667</v>
      </c>
      <c r="P823" s="1525">
        <f t="shared" si="248"/>
        <v>10.273</v>
      </c>
      <c r="Q823" s="83"/>
    </row>
    <row r="824" spans="2:17" ht="15.75" thickBot="1">
      <c r="B824" s="175"/>
      <c r="C824" s="1917" t="s">
        <v>438</v>
      </c>
      <c r="D824" s="847"/>
      <c r="E824" s="825">
        <f>(E823*100/E820)-60</f>
        <v>0</v>
      </c>
      <c r="F824" s="826">
        <f t="shared" ref="F824:O824" si="249">(F823*100/F820)-60</f>
        <v>0</v>
      </c>
      <c r="G824" s="826">
        <f t="shared" si="249"/>
        <v>0</v>
      </c>
      <c r="H824" s="826">
        <f t="shared" si="249"/>
        <v>0</v>
      </c>
      <c r="I824" s="826">
        <f t="shared" si="249"/>
        <v>3.1454761904761881</v>
      </c>
      <c r="J824" s="826">
        <f t="shared" si="249"/>
        <v>-7.4999999999995737E-2</v>
      </c>
      <c r="K824" s="826">
        <f t="shared" si="249"/>
        <v>-5.9406249999999972</v>
      </c>
      <c r="L824" s="826">
        <f t="shared" si="249"/>
        <v>2.3173888888888712</v>
      </c>
      <c r="M824" s="826">
        <f t="shared" si="249"/>
        <v>-7.7174916666666675</v>
      </c>
      <c r="N824" s="826">
        <f t="shared" si="249"/>
        <v>-2.1922402777777705</v>
      </c>
      <c r="O824" s="826">
        <f t="shared" si="249"/>
        <v>-2.5967444444444325</v>
      </c>
      <c r="P824" s="838">
        <f>(P823*100/P820)-60</f>
        <v>-2.9277777777777771</v>
      </c>
      <c r="Q824" s="83"/>
    </row>
    <row r="825" spans="2:17" ht="15.75" thickBot="1">
      <c r="Q825" s="83"/>
    </row>
    <row r="826" spans="2:17" ht="15.75" thickBot="1">
      <c r="B826" s="75" t="s">
        <v>839</v>
      </c>
      <c r="C826" s="57"/>
      <c r="D826" s="411"/>
      <c r="E826" s="929" t="s">
        <v>782</v>
      </c>
      <c r="F826" s="266"/>
      <c r="G826" s="266"/>
      <c r="H826" s="1843" t="s">
        <v>655</v>
      </c>
      <c r="I826" s="543" t="s">
        <v>304</v>
      </c>
      <c r="J826" s="1910"/>
      <c r="K826" s="1910"/>
      <c r="L826" s="1911"/>
      <c r="M826" s="717" t="s">
        <v>305</v>
      </c>
      <c r="N826" s="31"/>
      <c r="O826" s="718"/>
      <c r="P826" s="413"/>
      <c r="Q826" s="83"/>
    </row>
    <row r="827" spans="2:17" ht="12" customHeight="1">
      <c r="B827" s="60"/>
      <c r="C827" s="791" t="s">
        <v>938</v>
      </c>
      <c r="D827" s="414"/>
      <c r="E827" s="908" t="s">
        <v>185</v>
      </c>
      <c r="F827" s="908" t="s">
        <v>56</v>
      </c>
      <c r="G827" s="1908" t="s">
        <v>57</v>
      </c>
      <c r="H827" s="1909" t="s">
        <v>188</v>
      </c>
      <c r="I827" s="590"/>
      <c r="J827" s="1864"/>
      <c r="K827" s="31"/>
      <c r="L827" s="1864"/>
      <c r="M827" s="1912" t="s">
        <v>316</v>
      </c>
      <c r="N827" s="1913" t="s">
        <v>317</v>
      </c>
      <c r="O827" s="1912" t="s">
        <v>318</v>
      </c>
      <c r="P827" s="1914" t="s">
        <v>319</v>
      </c>
      <c r="Q827" s="83"/>
    </row>
    <row r="828" spans="2:17" ht="13.5" customHeight="1" thickBot="1">
      <c r="B828" s="56"/>
      <c r="C828" s="428" t="s">
        <v>289</v>
      </c>
      <c r="D828" s="384"/>
      <c r="E828" s="679" t="s">
        <v>6</v>
      </c>
      <c r="F828" s="679" t="s">
        <v>7</v>
      </c>
      <c r="G828" s="679" t="s">
        <v>8</v>
      </c>
      <c r="H828" s="1952" t="s">
        <v>429</v>
      </c>
      <c r="I828" s="719" t="s">
        <v>307</v>
      </c>
      <c r="J828" s="720" t="s">
        <v>308</v>
      </c>
      <c r="K828" s="570" t="s">
        <v>309</v>
      </c>
      <c r="L828" s="721" t="s">
        <v>310</v>
      </c>
      <c r="M828" s="280" t="s">
        <v>311</v>
      </c>
      <c r="N828" s="721" t="s">
        <v>312</v>
      </c>
      <c r="O828" s="280" t="s">
        <v>313</v>
      </c>
      <c r="P828" s="910" t="s">
        <v>314</v>
      </c>
      <c r="Q828" s="83"/>
    </row>
    <row r="829" spans="2:17">
      <c r="B829" s="60"/>
      <c r="C829" s="765" t="s">
        <v>106</v>
      </c>
      <c r="D829" s="534">
        <v>1</v>
      </c>
      <c r="E829" s="291">
        <v>90</v>
      </c>
      <c r="F829" s="58">
        <v>92</v>
      </c>
      <c r="G829" s="59">
        <v>383</v>
      </c>
      <c r="H829" s="909">
        <v>2720</v>
      </c>
      <c r="I829" s="1921">
        <v>70</v>
      </c>
      <c r="J829" s="58">
        <v>1.4</v>
      </c>
      <c r="K829" s="58">
        <v>1.6</v>
      </c>
      <c r="L829" s="59">
        <v>900</v>
      </c>
      <c r="M829" s="766">
        <v>1200</v>
      </c>
      <c r="N829" s="766">
        <v>1200</v>
      </c>
      <c r="O829" s="766">
        <v>300</v>
      </c>
      <c r="P829" s="767">
        <v>18</v>
      </c>
      <c r="Q829" s="83"/>
    </row>
    <row r="830" spans="2:17" ht="12" customHeight="1">
      <c r="B830" s="131"/>
      <c r="C830" s="115" t="s">
        <v>118</v>
      </c>
      <c r="D830" s="423"/>
      <c r="E830" s="551"/>
      <c r="F830" s="292"/>
      <c r="G830" s="292"/>
      <c r="H830" s="292"/>
      <c r="I830" s="292"/>
      <c r="J830" s="292"/>
      <c r="K830" s="292"/>
      <c r="L830" s="292"/>
      <c r="M830" s="292"/>
      <c r="N830" s="292"/>
      <c r="O830" s="292"/>
      <c r="P830" s="552"/>
      <c r="Q830" s="83"/>
    </row>
    <row r="831" spans="2:17">
      <c r="B831" s="768" t="s">
        <v>321</v>
      </c>
      <c r="C831" s="1956" t="s">
        <v>279</v>
      </c>
      <c r="D831" s="264">
        <v>0.45</v>
      </c>
      <c r="E831" s="782">
        <f>(E829/100)*45</f>
        <v>40.5</v>
      </c>
      <c r="F831" s="783">
        <f t="shared" ref="F831:P831" si="250">(F829/100)*45</f>
        <v>41.4</v>
      </c>
      <c r="G831" s="783">
        <f t="shared" si="250"/>
        <v>172.35</v>
      </c>
      <c r="H831" s="783">
        <f t="shared" si="250"/>
        <v>1224</v>
      </c>
      <c r="I831" s="783">
        <f t="shared" si="250"/>
        <v>31.499999999999996</v>
      </c>
      <c r="J831" s="783">
        <f t="shared" si="250"/>
        <v>0.62999999999999989</v>
      </c>
      <c r="K831" s="783">
        <f t="shared" si="250"/>
        <v>0.72</v>
      </c>
      <c r="L831" s="783">
        <f t="shared" si="250"/>
        <v>405</v>
      </c>
      <c r="M831" s="933">
        <f t="shared" si="250"/>
        <v>540</v>
      </c>
      <c r="N831" s="933">
        <f t="shared" si="250"/>
        <v>540</v>
      </c>
      <c r="O831" s="933">
        <f t="shared" si="250"/>
        <v>135</v>
      </c>
      <c r="P831" s="784">
        <f t="shared" si="250"/>
        <v>8.1</v>
      </c>
      <c r="Q831" s="83"/>
    </row>
    <row r="832" spans="2:17">
      <c r="B832" s="849"/>
      <c r="C832" s="1919" t="s">
        <v>945</v>
      </c>
      <c r="D832" s="851"/>
      <c r="E832" s="1523">
        <f t="shared" ref="E832:P832" si="251">(E496+E550+E603+E661+E715+E772)/6</f>
        <v>40.5</v>
      </c>
      <c r="F832" s="1524">
        <f t="shared" si="251"/>
        <v>41.4</v>
      </c>
      <c r="G832" s="1524">
        <f t="shared" si="251"/>
        <v>172.35</v>
      </c>
      <c r="H832" s="1524">
        <f t="shared" si="251"/>
        <v>1223.9995000000001</v>
      </c>
      <c r="I832" s="1524">
        <f t="shared" si="251"/>
        <v>32.396000000000001</v>
      </c>
      <c r="J832" s="1524">
        <f t="shared" si="251"/>
        <v>0.66360000000000008</v>
      </c>
      <c r="K832" s="1524">
        <f t="shared" si="251"/>
        <v>0.64343333333333341</v>
      </c>
      <c r="L832" s="1524">
        <f t="shared" si="251"/>
        <v>569.44866666666655</v>
      </c>
      <c r="M832" s="1916">
        <f t="shared" si="251"/>
        <v>494.66309999999999</v>
      </c>
      <c r="N832" s="1916">
        <f t="shared" si="251"/>
        <v>535.90708333333339</v>
      </c>
      <c r="O832" s="1916">
        <f t="shared" si="251"/>
        <v>149.90166666666667</v>
      </c>
      <c r="P832" s="1525">
        <f t="shared" si="251"/>
        <v>8.0018333333333338</v>
      </c>
      <c r="Q832" s="83"/>
    </row>
    <row r="833" spans="2:17" ht="15.75" thickBot="1">
      <c r="B833" s="175"/>
      <c r="C833" s="1917" t="s">
        <v>438</v>
      </c>
      <c r="D833" s="847"/>
      <c r="E833" s="825">
        <f>(E832*100/E829)-45</f>
        <v>0</v>
      </c>
      <c r="F833" s="826">
        <f t="shared" ref="F833:O833" si="252">(F832*100/F829)-45</f>
        <v>0</v>
      </c>
      <c r="G833" s="826">
        <f t="shared" si="252"/>
        <v>0</v>
      </c>
      <c r="H833" s="826">
        <f t="shared" si="252"/>
        <v>-1.8382352934054325E-5</v>
      </c>
      <c r="I833" s="826">
        <f t="shared" si="252"/>
        <v>1.2800000000000011</v>
      </c>
      <c r="J833" s="827">
        <f t="shared" si="252"/>
        <v>2.4000000000000128</v>
      </c>
      <c r="K833" s="826">
        <f t="shared" si="252"/>
        <v>-4.7854166666666629</v>
      </c>
      <c r="L833" s="826">
        <f t="shared" si="252"/>
        <v>18.272074074074062</v>
      </c>
      <c r="M833" s="826">
        <f t="shared" si="252"/>
        <v>-3.7780750000000012</v>
      </c>
      <c r="N833" s="826">
        <f t="shared" si="252"/>
        <v>-0.34107638888888658</v>
      </c>
      <c r="O833" s="826">
        <f t="shared" si="252"/>
        <v>4.967222222222226</v>
      </c>
      <c r="P833" s="838">
        <f>(P832*100/P829)-45</f>
        <v>-0.54537037037036384</v>
      </c>
      <c r="Q833" s="83"/>
    </row>
    <row r="834" spans="2:17" ht="14.25" customHeight="1" thickBot="1">
      <c r="P834"/>
      <c r="Q834" s="83"/>
    </row>
    <row r="835" spans="2:17" ht="15.75" thickBot="1">
      <c r="B835" s="2206" t="s">
        <v>849</v>
      </c>
      <c r="C835" s="57"/>
      <c r="D835" s="788" t="s">
        <v>284</v>
      </c>
      <c r="E835" s="929" t="s">
        <v>782</v>
      </c>
      <c r="F835" s="266"/>
      <c r="G835" s="266"/>
      <c r="H835" s="1843" t="s">
        <v>655</v>
      </c>
      <c r="I835" s="543" t="s">
        <v>304</v>
      </c>
      <c r="J835" s="1910"/>
      <c r="K835" s="1910"/>
      <c r="L835" s="1911"/>
      <c r="M835" s="717" t="s">
        <v>305</v>
      </c>
      <c r="N835" s="31"/>
      <c r="O835" s="718"/>
      <c r="P835" s="413"/>
      <c r="Q835" s="83"/>
    </row>
    <row r="836" spans="2:17" ht="12" customHeight="1">
      <c r="B836" s="1961" t="s">
        <v>939</v>
      </c>
      <c r="C836" s="47"/>
      <c r="D836" s="414"/>
      <c r="E836" s="908" t="s">
        <v>185</v>
      </c>
      <c r="F836" s="908" t="s">
        <v>56</v>
      </c>
      <c r="G836" s="1908" t="s">
        <v>57</v>
      </c>
      <c r="H836" s="1909" t="s">
        <v>188</v>
      </c>
      <c r="I836" s="590"/>
      <c r="J836" s="1864"/>
      <c r="K836" s="31"/>
      <c r="L836" s="1864"/>
      <c r="M836" s="1912" t="s">
        <v>316</v>
      </c>
      <c r="N836" s="1913" t="s">
        <v>317</v>
      </c>
      <c r="O836" s="1912" t="s">
        <v>318</v>
      </c>
      <c r="P836" s="1914" t="s">
        <v>319</v>
      </c>
      <c r="Q836" s="83"/>
    </row>
    <row r="837" spans="2:17" ht="14.25" customHeight="1" thickBot="1">
      <c r="B837" s="56"/>
      <c r="C837" s="428" t="s">
        <v>289</v>
      </c>
      <c r="D837" s="384"/>
      <c r="E837" s="679" t="s">
        <v>6</v>
      </c>
      <c r="F837" s="679" t="s">
        <v>7</v>
      </c>
      <c r="G837" s="679" t="s">
        <v>8</v>
      </c>
      <c r="H837" s="1952" t="s">
        <v>429</v>
      </c>
      <c r="I837" s="719" t="s">
        <v>307</v>
      </c>
      <c r="J837" s="720" t="s">
        <v>308</v>
      </c>
      <c r="K837" s="570" t="s">
        <v>309</v>
      </c>
      <c r="L837" s="721" t="s">
        <v>310</v>
      </c>
      <c r="M837" s="280" t="s">
        <v>311</v>
      </c>
      <c r="N837" s="721" t="s">
        <v>312</v>
      </c>
      <c r="O837" s="280" t="s">
        <v>313</v>
      </c>
      <c r="P837" s="910" t="s">
        <v>314</v>
      </c>
      <c r="Q837" s="83"/>
    </row>
    <row r="838" spans="2:17">
      <c r="B838" s="78"/>
      <c r="C838" s="662" t="s">
        <v>106</v>
      </c>
      <c r="D838" s="663">
        <v>1</v>
      </c>
      <c r="E838" s="291">
        <v>90</v>
      </c>
      <c r="F838" s="58">
        <v>92</v>
      </c>
      <c r="G838" s="59">
        <v>383</v>
      </c>
      <c r="H838" s="421">
        <v>2720</v>
      </c>
      <c r="I838" s="291">
        <v>70</v>
      </c>
      <c r="J838" s="58">
        <v>1.4</v>
      </c>
      <c r="K838" s="58">
        <v>1.6</v>
      </c>
      <c r="L838" s="59">
        <v>900</v>
      </c>
      <c r="M838" s="766">
        <v>1200</v>
      </c>
      <c r="N838" s="766">
        <v>1200</v>
      </c>
      <c r="O838" s="766">
        <v>300</v>
      </c>
      <c r="P838" s="767">
        <v>18</v>
      </c>
      <c r="Q838" s="83"/>
    </row>
    <row r="839" spans="2:17" ht="12" customHeight="1">
      <c r="B839" s="131"/>
      <c r="C839" s="115" t="s">
        <v>118</v>
      </c>
      <c r="D839" s="423"/>
      <c r="E839" s="551"/>
      <c r="F839" s="292"/>
      <c r="G839" s="292"/>
      <c r="H839" s="292"/>
      <c r="I839" s="292"/>
      <c r="J839" s="292"/>
      <c r="K839" s="292"/>
      <c r="L839" s="292"/>
      <c r="M839" s="292"/>
      <c r="N839" s="292"/>
      <c r="O839" s="292"/>
      <c r="P839" s="552"/>
      <c r="Q839" s="83"/>
    </row>
    <row r="840" spans="2:17">
      <c r="B840" s="768" t="s">
        <v>321</v>
      </c>
      <c r="C840" s="1956" t="s">
        <v>844</v>
      </c>
      <c r="D840" s="264">
        <v>0.7</v>
      </c>
      <c r="E840" s="782">
        <f>(E838/100)*70</f>
        <v>63</v>
      </c>
      <c r="F840" s="783">
        <f t="shared" ref="F840:P840" si="253">(F838/100)*70</f>
        <v>64.400000000000006</v>
      </c>
      <c r="G840" s="783">
        <f t="shared" si="253"/>
        <v>268.10000000000002</v>
      </c>
      <c r="H840" s="783">
        <f t="shared" si="253"/>
        <v>1904</v>
      </c>
      <c r="I840" s="783">
        <f t="shared" si="253"/>
        <v>49</v>
      </c>
      <c r="J840" s="783">
        <f t="shared" si="253"/>
        <v>0.97999999999999987</v>
      </c>
      <c r="K840" s="783">
        <f t="shared" si="253"/>
        <v>1.1200000000000001</v>
      </c>
      <c r="L840" s="783">
        <f t="shared" si="253"/>
        <v>630</v>
      </c>
      <c r="M840" s="933">
        <f t="shared" si="253"/>
        <v>840</v>
      </c>
      <c r="N840" s="933">
        <f t="shared" si="253"/>
        <v>840</v>
      </c>
      <c r="O840" s="933">
        <f t="shared" si="253"/>
        <v>210</v>
      </c>
      <c r="P840" s="784">
        <f t="shared" si="253"/>
        <v>12.6</v>
      </c>
      <c r="Q840" s="83"/>
    </row>
    <row r="841" spans="2:17">
      <c r="B841" s="1953"/>
      <c r="C841" s="1954" t="s">
        <v>940</v>
      </c>
      <c r="D841" s="1955"/>
      <c r="E841" s="1959">
        <f t="shared" ref="E841:P841" si="254">(E500+E554+E607+E665+E719+E777)/6</f>
        <v>63</v>
      </c>
      <c r="F841" s="1957">
        <f t="shared" si="254"/>
        <v>64.399999999999991</v>
      </c>
      <c r="G841" s="1957">
        <f t="shared" si="254"/>
        <v>268.09999999999997</v>
      </c>
      <c r="H841" s="1957">
        <f t="shared" si="254"/>
        <v>1903.9994999999999</v>
      </c>
      <c r="I841" s="1957">
        <f t="shared" si="254"/>
        <v>47.408499999999997</v>
      </c>
      <c r="J841" s="1957">
        <f t="shared" si="254"/>
        <v>1.0064499999999998</v>
      </c>
      <c r="K841" s="1957">
        <f t="shared" si="254"/>
        <v>1.0591166666666669</v>
      </c>
      <c r="L841" s="1957">
        <f t="shared" si="254"/>
        <v>781.36649999999997</v>
      </c>
      <c r="M841" s="1958">
        <f t="shared" si="254"/>
        <v>811.67409999999984</v>
      </c>
      <c r="N841" s="1958">
        <f t="shared" si="254"/>
        <v>849.1497833333334</v>
      </c>
      <c r="O841" s="1958">
        <f t="shared" si="254"/>
        <v>209.36176666666665</v>
      </c>
      <c r="P841" s="1960">
        <f t="shared" si="254"/>
        <v>12.314666666666668</v>
      </c>
      <c r="Q841" s="83"/>
    </row>
    <row r="842" spans="2:17" ht="15.75" thickBot="1">
      <c r="B842" s="175"/>
      <c r="C842" s="803" t="s">
        <v>438</v>
      </c>
      <c r="D842" s="847"/>
      <c r="E842" s="825">
        <f>(E841*100/E838)-70</f>
        <v>0</v>
      </c>
      <c r="F842" s="826">
        <f t="shared" ref="F842:N842" si="255">(F841*100/F838)-70</f>
        <v>0</v>
      </c>
      <c r="G842" s="826">
        <f t="shared" si="255"/>
        <v>0</v>
      </c>
      <c r="H842" s="826">
        <f t="shared" si="255"/>
        <v>-1.8382352948265179E-5</v>
      </c>
      <c r="I842" s="826">
        <f t="shared" si="255"/>
        <v>-2.2735714285714295</v>
      </c>
      <c r="J842" s="827">
        <f>(J841*100/J838)-70</f>
        <v>1.8892857142857054</v>
      </c>
      <c r="K842" s="826">
        <f t="shared" si="255"/>
        <v>-3.8052083333333258</v>
      </c>
      <c r="L842" s="826">
        <f t="shared" si="255"/>
        <v>16.8185</v>
      </c>
      <c r="M842" s="826">
        <f t="shared" si="255"/>
        <v>-2.3604916666666753</v>
      </c>
      <c r="N842" s="826">
        <f t="shared" si="255"/>
        <v>0.76248194444445971</v>
      </c>
      <c r="O842" s="826">
        <f>(O841*100/O838)-70</f>
        <v>-0.2127444444444393</v>
      </c>
      <c r="P842" s="838">
        <f>(P841*100/P838)-70</f>
        <v>-1.5851851851851819</v>
      </c>
      <c r="Q842" s="83"/>
    </row>
    <row r="843" spans="2:17">
      <c r="Q843" s="83"/>
    </row>
    <row r="844" spans="2:17" ht="12" customHeight="1">
      <c r="C844" s="711"/>
      <c r="D844" s="5" t="s">
        <v>207</v>
      </c>
      <c r="E844" s="32"/>
      <c r="Q844" s="83"/>
    </row>
    <row r="845" spans="2:17" ht="11.25" customHeight="1">
      <c r="C845" s="7" t="s">
        <v>766</v>
      </c>
      <c r="D845" s="8"/>
      <c r="E845" s="2"/>
      <c r="F845"/>
      <c r="I845"/>
      <c r="J845"/>
      <c r="K845" s="13"/>
      <c r="L845" s="13"/>
      <c r="M845"/>
      <c r="N845"/>
      <c r="O845"/>
      <c r="P845"/>
      <c r="Q845" s="83"/>
    </row>
    <row r="846" spans="2:17" ht="12.75" customHeight="1">
      <c r="C846" s="19" t="s">
        <v>328</v>
      </c>
      <c r="I846" s="91" t="s">
        <v>850</v>
      </c>
      <c r="Q846" s="83"/>
    </row>
    <row r="847" spans="2:17" ht="11.25" customHeight="1">
      <c r="C847" s="711" t="s">
        <v>767</v>
      </c>
      <c r="Q847" s="83"/>
    </row>
    <row r="848" spans="2:17" ht="15" customHeight="1" thickBot="1">
      <c r="B848" s="13" t="s">
        <v>848</v>
      </c>
      <c r="C848" s="13"/>
      <c r="D848"/>
      <c r="E848" s="455" t="s">
        <v>329</v>
      </c>
      <c r="F848" s="23"/>
      <c r="I848" s="20" t="s">
        <v>0</v>
      </c>
      <c r="J848"/>
      <c r="K848" s="4" t="s">
        <v>436</v>
      </c>
      <c r="L848" s="13"/>
      <c r="M848" s="13"/>
      <c r="N848" s="24"/>
      <c r="P848" s="30"/>
      <c r="Q848" s="83"/>
    </row>
    <row r="849" spans="2:17" ht="15.75" thickBot="1">
      <c r="B849" s="1962" t="s">
        <v>847</v>
      </c>
      <c r="C849" s="57"/>
      <c r="D849" s="411"/>
      <c r="E849" s="929" t="s">
        <v>782</v>
      </c>
      <c r="F849" s="266"/>
      <c r="G849" s="266"/>
      <c r="H849" s="1843" t="s">
        <v>655</v>
      </c>
      <c r="I849" s="543" t="s">
        <v>304</v>
      </c>
      <c r="J849" s="1910"/>
      <c r="K849" s="1910"/>
      <c r="L849" s="1911"/>
      <c r="M849" s="717" t="s">
        <v>305</v>
      </c>
      <c r="N849" s="31"/>
      <c r="O849" s="718"/>
      <c r="P849" s="413"/>
      <c r="Q849" s="2134"/>
    </row>
    <row r="850" spans="2:17" ht="12.75" customHeight="1">
      <c r="B850" s="60"/>
      <c r="C850" s="790" t="s">
        <v>934</v>
      </c>
      <c r="D850" s="414"/>
      <c r="E850" s="908" t="s">
        <v>185</v>
      </c>
      <c r="F850" s="908" t="s">
        <v>56</v>
      </c>
      <c r="G850" s="1908" t="s">
        <v>57</v>
      </c>
      <c r="H850" s="1909" t="s">
        <v>188</v>
      </c>
      <c r="I850" s="590"/>
      <c r="J850" s="1864"/>
      <c r="K850" s="31"/>
      <c r="L850" s="1864"/>
      <c r="M850" s="1912" t="s">
        <v>316</v>
      </c>
      <c r="N850" s="1913" t="s">
        <v>317</v>
      </c>
      <c r="O850" s="1912" t="s">
        <v>318</v>
      </c>
      <c r="P850" s="1914" t="s">
        <v>319</v>
      </c>
      <c r="Q850" s="83"/>
    </row>
    <row r="851" spans="2:17" ht="12.75" customHeight="1" thickBot="1">
      <c r="B851" s="56"/>
      <c r="C851" s="587"/>
      <c r="D851" s="384"/>
      <c r="E851" s="679" t="s">
        <v>6</v>
      </c>
      <c r="F851" s="679" t="s">
        <v>7</v>
      </c>
      <c r="G851" s="679" t="s">
        <v>8</v>
      </c>
      <c r="H851" s="1952" t="s">
        <v>429</v>
      </c>
      <c r="I851" s="719" t="s">
        <v>307</v>
      </c>
      <c r="J851" s="720" t="s">
        <v>308</v>
      </c>
      <c r="K851" s="570" t="s">
        <v>309</v>
      </c>
      <c r="L851" s="721" t="s">
        <v>310</v>
      </c>
      <c r="M851" s="280" t="s">
        <v>311</v>
      </c>
      <c r="N851" s="721" t="s">
        <v>312</v>
      </c>
      <c r="O851" s="280" t="s">
        <v>313</v>
      </c>
      <c r="P851" s="910" t="s">
        <v>314</v>
      </c>
      <c r="Q851" s="83"/>
    </row>
    <row r="852" spans="2:17">
      <c r="B852" s="60"/>
      <c r="C852" s="765" t="s">
        <v>106</v>
      </c>
      <c r="D852" s="534">
        <v>1</v>
      </c>
      <c r="E852" s="291">
        <v>90</v>
      </c>
      <c r="F852" s="58">
        <v>92</v>
      </c>
      <c r="G852" s="59">
        <v>383</v>
      </c>
      <c r="H852" s="909">
        <v>2720</v>
      </c>
      <c r="I852" s="1921">
        <v>70</v>
      </c>
      <c r="J852" s="58">
        <v>1.4</v>
      </c>
      <c r="K852" s="58">
        <v>1.6</v>
      </c>
      <c r="L852" s="59">
        <v>900</v>
      </c>
      <c r="M852" s="766">
        <v>1200</v>
      </c>
      <c r="N852" s="766">
        <v>1200</v>
      </c>
      <c r="O852" s="766">
        <v>300</v>
      </c>
      <c r="P852" s="767">
        <v>18</v>
      </c>
      <c r="Q852" s="83"/>
    </row>
    <row r="853" spans="2:17" ht="12" customHeight="1">
      <c r="B853" s="131"/>
      <c r="C853" s="115" t="s">
        <v>118</v>
      </c>
      <c r="D853" s="423"/>
      <c r="E853" s="551"/>
      <c r="F853" s="292"/>
      <c r="G853" s="292"/>
      <c r="H853" s="292"/>
      <c r="I853" s="292"/>
      <c r="J853" s="292"/>
      <c r="K853" s="292"/>
      <c r="L853" s="292"/>
      <c r="M853" s="292"/>
      <c r="N853" s="292"/>
      <c r="O853" s="292"/>
      <c r="P853" s="552"/>
      <c r="Q853" s="83"/>
    </row>
    <row r="854" spans="2:17">
      <c r="B854" s="768" t="s">
        <v>321</v>
      </c>
      <c r="C854" s="425" t="s">
        <v>281</v>
      </c>
      <c r="D854" s="264">
        <v>0.25</v>
      </c>
      <c r="E854" s="782">
        <f>(E852/100)*25</f>
        <v>22.5</v>
      </c>
      <c r="F854" s="783">
        <f t="shared" ref="F854:O854" si="256">(F852/100)*25</f>
        <v>23</v>
      </c>
      <c r="G854" s="783">
        <f t="shared" si="256"/>
        <v>95.75</v>
      </c>
      <c r="H854" s="783">
        <f t="shared" si="256"/>
        <v>680</v>
      </c>
      <c r="I854" s="783">
        <f>(I852/100)*25</f>
        <v>17.5</v>
      </c>
      <c r="J854" s="783">
        <f t="shared" si="256"/>
        <v>0.35</v>
      </c>
      <c r="K854" s="783">
        <f t="shared" si="256"/>
        <v>0.4</v>
      </c>
      <c r="L854" s="783">
        <f>(L852/100)*25</f>
        <v>225</v>
      </c>
      <c r="M854" s="933">
        <f t="shared" si="256"/>
        <v>300</v>
      </c>
      <c r="N854" s="933">
        <f t="shared" si="256"/>
        <v>300</v>
      </c>
      <c r="O854" s="783">
        <f t="shared" si="256"/>
        <v>75</v>
      </c>
      <c r="P854" s="784">
        <f>(P852/100)*25</f>
        <v>4.5</v>
      </c>
      <c r="Q854" s="83"/>
    </row>
    <row r="855" spans="2:17">
      <c r="B855" s="849"/>
      <c r="C855" s="850" t="s">
        <v>944</v>
      </c>
      <c r="D855" s="851"/>
      <c r="E855" s="1523">
        <f t="shared" ref="E855:P855" si="257">(E75+E128+E183+E238+E292+E350+E468+E521+E576+E632+E686+E746)/12</f>
        <v>22.5</v>
      </c>
      <c r="F855" s="1524">
        <f t="shared" si="257"/>
        <v>23</v>
      </c>
      <c r="G855" s="1524">
        <f t="shared" si="257"/>
        <v>95.75</v>
      </c>
      <c r="H855" s="1524">
        <f t="shared" si="257"/>
        <v>680</v>
      </c>
      <c r="I855" s="1524">
        <f t="shared" si="257"/>
        <v>15.59775</v>
      </c>
      <c r="J855" s="1524">
        <f t="shared" si="257"/>
        <v>0.31451666666666667</v>
      </c>
      <c r="K855" s="1524">
        <f t="shared" si="257"/>
        <v>0.38920000000000005</v>
      </c>
      <c r="L855" s="1524">
        <f t="shared" si="257"/>
        <v>171.73524999999998</v>
      </c>
      <c r="M855" s="1916">
        <f t="shared" si="257"/>
        <v>314.32092500000005</v>
      </c>
      <c r="N855" s="1916">
        <f t="shared" si="257"/>
        <v>265.28726666666665</v>
      </c>
      <c r="O855" s="1524">
        <f t="shared" si="257"/>
        <v>58.111066666666666</v>
      </c>
      <c r="P855" s="1525">
        <f t="shared" si="257"/>
        <v>3.9218583333333328</v>
      </c>
      <c r="Q855" s="83"/>
    </row>
    <row r="856" spans="2:17" ht="15.75" thickBot="1">
      <c r="B856" s="175"/>
      <c r="C856" s="803" t="s">
        <v>438</v>
      </c>
      <c r="D856" s="847"/>
      <c r="E856" s="825">
        <f>(E855*100/E852)-25</f>
        <v>0</v>
      </c>
      <c r="F856" s="826">
        <f t="shared" ref="F856" si="258">(F855*100/F852)-25</f>
        <v>0</v>
      </c>
      <c r="G856" s="826">
        <f t="shared" ref="G856" si="259">(G855*100/G852)-25</f>
        <v>0</v>
      </c>
      <c r="H856" s="826">
        <f t="shared" ref="H856" si="260">(H855*100/H852)-25</f>
        <v>0</v>
      </c>
      <c r="I856" s="826">
        <f t="shared" ref="I856" si="261">(I855*100/I852)-25</f>
        <v>-2.7175000000000011</v>
      </c>
      <c r="J856" s="826">
        <f t="shared" ref="J856" si="262">(J855*100/J852)-25</f>
        <v>-2.5345238095238081</v>
      </c>
      <c r="K856" s="826">
        <f t="shared" ref="K856" si="263">(K855*100/K852)-25</f>
        <v>-0.67500000000000071</v>
      </c>
      <c r="L856" s="826">
        <f t="shared" ref="L856" si="264">(L855*100/L852)-25</f>
        <v>-5.918305555555559</v>
      </c>
      <c r="M856" s="826">
        <f t="shared" ref="M856" si="265">(M855*100/M852)-25</f>
        <v>1.1934104166666728</v>
      </c>
      <c r="N856" s="826">
        <f t="shared" ref="N856" si="266">(N855*100/N852)-25</f>
        <v>-2.8927277777777789</v>
      </c>
      <c r="O856" s="826">
        <f t="shared" ref="O856" si="267">(O855*100/O852)-25</f>
        <v>-5.6296444444444447</v>
      </c>
      <c r="P856" s="838">
        <f>(P855*100/P852)-25</f>
        <v>-3.2118981481481512</v>
      </c>
      <c r="Q856" s="83"/>
    </row>
    <row r="857" spans="2:17" ht="10.5" customHeight="1" thickBot="1">
      <c r="B857" s="29"/>
      <c r="C857" s="29"/>
      <c r="D857" s="722"/>
      <c r="E857" s="722"/>
      <c r="F857" s="722"/>
      <c r="G857" s="722"/>
      <c r="H857" s="722"/>
      <c r="I857" s="722"/>
      <c r="J857" s="722"/>
      <c r="K857" s="722"/>
      <c r="L857" s="722"/>
      <c r="M857" s="722"/>
      <c r="N857" s="722"/>
      <c r="O857" s="722"/>
      <c r="P857" s="29"/>
      <c r="Q857" s="83"/>
    </row>
    <row r="858" spans="2:17" ht="15.75" thickBot="1">
      <c r="B858" s="1962" t="s">
        <v>847</v>
      </c>
      <c r="C858" s="57"/>
      <c r="D858" s="411"/>
      <c r="E858" s="929" t="s">
        <v>782</v>
      </c>
      <c r="F858" s="266"/>
      <c r="G858" s="266"/>
      <c r="H858" s="1843" t="s">
        <v>655</v>
      </c>
      <c r="I858" s="543" t="s">
        <v>304</v>
      </c>
      <c r="J858" s="1910"/>
      <c r="K858" s="1910"/>
      <c r="L858" s="1911"/>
      <c r="M858" s="717" t="s">
        <v>305</v>
      </c>
      <c r="N858" s="31"/>
      <c r="O858" s="718"/>
      <c r="P858" s="413"/>
      <c r="Q858" s="83"/>
    </row>
    <row r="859" spans="2:17">
      <c r="B859" s="60"/>
      <c r="C859" s="535" t="s">
        <v>935</v>
      </c>
      <c r="D859" s="414"/>
      <c r="E859" s="908" t="s">
        <v>185</v>
      </c>
      <c r="F859" s="908" t="s">
        <v>56</v>
      </c>
      <c r="G859" s="1908" t="s">
        <v>57</v>
      </c>
      <c r="H859" s="1909" t="s">
        <v>188</v>
      </c>
      <c r="I859" s="590"/>
      <c r="J859" s="1864"/>
      <c r="K859" s="31"/>
      <c r="L859" s="1864"/>
      <c r="M859" s="1912" t="s">
        <v>316</v>
      </c>
      <c r="N859" s="1913" t="s">
        <v>317</v>
      </c>
      <c r="O859" s="1912" t="s">
        <v>318</v>
      </c>
      <c r="P859" s="1914" t="s">
        <v>319</v>
      </c>
      <c r="Q859" s="83"/>
    </row>
    <row r="860" spans="2:17" ht="16.5" thickBot="1">
      <c r="B860" s="56"/>
      <c r="C860" s="587"/>
      <c r="D860" s="384"/>
      <c r="E860" s="679" t="s">
        <v>6</v>
      </c>
      <c r="F860" s="679" t="s">
        <v>7</v>
      </c>
      <c r="G860" s="679" t="s">
        <v>8</v>
      </c>
      <c r="H860" s="1952" t="s">
        <v>429</v>
      </c>
      <c r="I860" s="719" t="s">
        <v>307</v>
      </c>
      <c r="J860" s="720" t="s">
        <v>308</v>
      </c>
      <c r="K860" s="570" t="s">
        <v>309</v>
      </c>
      <c r="L860" s="721" t="s">
        <v>310</v>
      </c>
      <c r="M860" s="280" t="s">
        <v>311</v>
      </c>
      <c r="N860" s="721" t="s">
        <v>312</v>
      </c>
      <c r="O860" s="280" t="s">
        <v>313</v>
      </c>
      <c r="P860" s="910" t="s">
        <v>314</v>
      </c>
      <c r="Q860" s="83"/>
    </row>
    <row r="861" spans="2:17">
      <c r="B861" s="60"/>
      <c r="C861" s="765" t="s">
        <v>106</v>
      </c>
      <c r="D861" s="534">
        <v>1</v>
      </c>
      <c r="E861" s="291">
        <v>90</v>
      </c>
      <c r="F861" s="58">
        <v>92</v>
      </c>
      <c r="G861" s="59">
        <v>383</v>
      </c>
      <c r="H861" s="909">
        <v>2720</v>
      </c>
      <c r="I861" s="1921">
        <v>70</v>
      </c>
      <c r="J861" s="58">
        <v>1.4</v>
      </c>
      <c r="K861" s="58">
        <v>1.6</v>
      </c>
      <c r="L861" s="59">
        <v>900</v>
      </c>
      <c r="M861" s="766">
        <v>1200</v>
      </c>
      <c r="N861" s="766">
        <v>1200</v>
      </c>
      <c r="O861" s="766">
        <v>300</v>
      </c>
      <c r="P861" s="767">
        <v>18</v>
      </c>
      <c r="Q861" s="83"/>
    </row>
    <row r="862" spans="2:17">
      <c r="B862" s="131"/>
      <c r="C862" s="115" t="s">
        <v>118</v>
      </c>
      <c r="D862" s="423"/>
      <c r="E862" s="551"/>
      <c r="F862" s="292"/>
      <c r="G862" s="292"/>
      <c r="H862" s="292"/>
      <c r="I862" s="292"/>
      <c r="J862" s="292"/>
      <c r="K862" s="292"/>
      <c r="L862" s="292"/>
      <c r="M862" s="292"/>
      <c r="N862" s="292"/>
      <c r="O862" s="292"/>
      <c r="P862" s="552"/>
      <c r="Q862" s="83"/>
    </row>
    <row r="863" spans="2:17">
      <c r="B863" s="768" t="s">
        <v>321</v>
      </c>
      <c r="C863" s="425" t="s">
        <v>282</v>
      </c>
      <c r="D863" s="264">
        <v>0.35</v>
      </c>
      <c r="E863" s="782">
        <f>(E861/100)*35</f>
        <v>31.5</v>
      </c>
      <c r="F863" s="783">
        <f t="shared" ref="F863:P863" si="268">(F861/100)*35</f>
        <v>32.200000000000003</v>
      </c>
      <c r="G863" s="783">
        <f t="shared" si="268"/>
        <v>134.05000000000001</v>
      </c>
      <c r="H863" s="783">
        <f>(H861/100)*35</f>
        <v>952</v>
      </c>
      <c r="I863" s="783">
        <f t="shared" si="268"/>
        <v>24.5</v>
      </c>
      <c r="J863" s="783">
        <f t="shared" si="268"/>
        <v>0.48999999999999994</v>
      </c>
      <c r="K863" s="783">
        <f t="shared" si="268"/>
        <v>0.56000000000000005</v>
      </c>
      <c r="L863" s="783">
        <f t="shared" si="268"/>
        <v>315</v>
      </c>
      <c r="M863" s="933">
        <f t="shared" si="268"/>
        <v>420</v>
      </c>
      <c r="N863" s="933">
        <f t="shared" si="268"/>
        <v>420</v>
      </c>
      <c r="O863" s="933">
        <f t="shared" si="268"/>
        <v>105</v>
      </c>
      <c r="P863" s="784">
        <f t="shared" si="268"/>
        <v>6.3</v>
      </c>
      <c r="Q863" s="83"/>
    </row>
    <row r="864" spans="2:17">
      <c r="B864" s="849"/>
      <c r="C864" s="850" t="s">
        <v>944</v>
      </c>
      <c r="D864" s="851"/>
      <c r="E864" s="1523">
        <f t="shared" ref="E864:P864" si="269">(E86+E139+E195+E250+E304+E363+E480+E533+E588+E644+E698+E758)/12</f>
        <v>31.5</v>
      </c>
      <c r="F864" s="1524">
        <f t="shared" si="269"/>
        <v>32.200000000000003</v>
      </c>
      <c r="G864" s="1524">
        <f t="shared" si="269"/>
        <v>134.04999999999998</v>
      </c>
      <c r="H864" s="1524">
        <f t="shared" si="269"/>
        <v>952.00000000000011</v>
      </c>
      <c r="I864" s="1524">
        <f t="shared" si="269"/>
        <v>29.123041666666666</v>
      </c>
      <c r="J864" s="1524">
        <f t="shared" si="269"/>
        <v>0.49228333333333335</v>
      </c>
      <c r="K864" s="1524">
        <f t="shared" si="269"/>
        <v>0.50300833333333339</v>
      </c>
      <c r="L864" s="1524">
        <f t="shared" si="269"/>
        <v>313.45383333333331</v>
      </c>
      <c r="M864" s="1916">
        <f t="shared" si="269"/>
        <v>338.05344166666669</v>
      </c>
      <c r="N864" s="1916">
        <f t="shared" si="269"/>
        <v>397.2291166666667</v>
      </c>
      <c r="O864" s="1916">
        <f t="shared" si="269"/>
        <v>108.65108333333332</v>
      </c>
      <c r="P864" s="1525">
        <f t="shared" si="269"/>
        <v>6.6829166666666664</v>
      </c>
      <c r="Q864" s="83"/>
    </row>
    <row r="865" spans="2:17" ht="15.75" thickBot="1">
      <c r="B865" s="175"/>
      <c r="C865" s="803" t="s">
        <v>438</v>
      </c>
      <c r="D865" s="847"/>
      <c r="E865" s="825">
        <f>(E864*100/E861)-35</f>
        <v>0</v>
      </c>
      <c r="F865" s="826">
        <f t="shared" ref="F865:O865" si="270">(F864*100/F861)-35</f>
        <v>0</v>
      </c>
      <c r="G865" s="826">
        <f t="shared" si="270"/>
        <v>0</v>
      </c>
      <c r="H865" s="826">
        <f t="shared" si="270"/>
        <v>0</v>
      </c>
      <c r="I865" s="826">
        <f t="shared" si="270"/>
        <v>6.6043452380952417</v>
      </c>
      <c r="J865" s="826">
        <f t="shared" si="270"/>
        <v>0.16309523809523796</v>
      </c>
      <c r="K865" s="826">
        <f t="shared" si="270"/>
        <v>-3.5619791666666671</v>
      </c>
      <c r="L865" s="826">
        <f t="shared" si="270"/>
        <v>-0.1717962962963</v>
      </c>
      <c r="M865" s="826">
        <f t="shared" si="270"/>
        <v>-6.8288798611111083</v>
      </c>
      <c r="N865" s="826">
        <f t="shared" si="270"/>
        <v>-1.8975736111111132</v>
      </c>
      <c r="O865" s="826">
        <f t="shared" si="270"/>
        <v>1.2170277777777727</v>
      </c>
      <c r="P865" s="838">
        <f>(P864*100/P861)-35</f>
        <v>2.1273148148148096</v>
      </c>
      <c r="Q865" s="83"/>
    </row>
    <row r="866" spans="2:17" ht="15.75" thickBot="1">
      <c r="P866"/>
      <c r="Q866" s="83"/>
    </row>
    <row r="867" spans="2:17" ht="15.75" thickBot="1">
      <c r="B867" s="1962" t="s">
        <v>847</v>
      </c>
      <c r="C867" s="57"/>
      <c r="D867" s="411"/>
      <c r="E867" s="929" t="s">
        <v>782</v>
      </c>
      <c r="F867" s="266"/>
      <c r="G867" s="266"/>
      <c r="H867" s="1843" t="s">
        <v>655</v>
      </c>
      <c r="I867" s="543" t="s">
        <v>304</v>
      </c>
      <c r="J867" s="1910"/>
      <c r="K867" s="1910"/>
      <c r="L867" s="1911"/>
      <c r="M867" s="717" t="s">
        <v>305</v>
      </c>
      <c r="N867" s="31"/>
      <c r="O867" s="718"/>
      <c r="P867" s="413"/>
      <c r="Q867" s="83"/>
    </row>
    <row r="868" spans="2:17" ht="11.25" customHeight="1">
      <c r="B868" s="60"/>
      <c r="C868" s="790" t="s">
        <v>936</v>
      </c>
      <c r="D868" s="414"/>
      <c r="E868" s="908" t="s">
        <v>185</v>
      </c>
      <c r="F868" s="908" t="s">
        <v>56</v>
      </c>
      <c r="G868" s="1908" t="s">
        <v>57</v>
      </c>
      <c r="H868" s="1909" t="s">
        <v>188</v>
      </c>
      <c r="I868" s="590"/>
      <c r="J868" s="1864"/>
      <c r="K868" s="31"/>
      <c r="L868" s="1864"/>
      <c r="M868" s="1912" t="s">
        <v>316</v>
      </c>
      <c r="N868" s="1913" t="s">
        <v>317</v>
      </c>
      <c r="O868" s="1912" t="s">
        <v>318</v>
      </c>
      <c r="P868" s="1914" t="s">
        <v>319</v>
      </c>
      <c r="Q868" s="83"/>
    </row>
    <row r="869" spans="2:17" ht="12.75" customHeight="1" thickBot="1">
      <c r="B869" s="56"/>
      <c r="C869" s="587"/>
      <c r="D869" s="384"/>
      <c r="E869" s="679" t="s">
        <v>6</v>
      </c>
      <c r="F869" s="679" t="s">
        <v>7</v>
      </c>
      <c r="G869" s="679" t="s">
        <v>8</v>
      </c>
      <c r="H869" s="1952" t="s">
        <v>429</v>
      </c>
      <c r="I869" s="719" t="s">
        <v>307</v>
      </c>
      <c r="J869" s="720" t="s">
        <v>308</v>
      </c>
      <c r="K869" s="570" t="s">
        <v>309</v>
      </c>
      <c r="L869" s="721" t="s">
        <v>310</v>
      </c>
      <c r="M869" s="280" t="s">
        <v>311</v>
      </c>
      <c r="N869" s="721" t="s">
        <v>312</v>
      </c>
      <c r="O869" s="280" t="s">
        <v>313</v>
      </c>
      <c r="P869" s="910" t="s">
        <v>314</v>
      </c>
      <c r="Q869" s="83"/>
    </row>
    <row r="870" spans="2:17">
      <c r="B870" s="60"/>
      <c r="C870" s="765" t="s">
        <v>106</v>
      </c>
      <c r="D870" s="534">
        <v>1</v>
      </c>
      <c r="E870" s="291">
        <v>90</v>
      </c>
      <c r="F870" s="58">
        <v>92</v>
      </c>
      <c r="G870" s="59">
        <v>383</v>
      </c>
      <c r="H870" s="909">
        <v>2720</v>
      </c>
      <c r="I870" s="1921">
        <v>70</v>
      </c>
      <c r="J870" s="58">
        <v>1.4</v>
      </c>
      <c r="K870" s="58">
        <v>1.6</v>
      </c>
      <c r="L870" s="59">
        <v>900</v>
      </c>
      <c r="M870" s="766">
        <v>1200</v>
      </c>
      <c r="N870" s="766">
        <v>1200</v>
      </c>
      <c r="O870" s="766">
        <v>300</v>
      </c>
      <c r="P870" s="767">
        <v>18</v>
      </c>
      <c r="Q870" s="83"/>
    </row>
    <row r="871" spans="2:17" ht="12" customHeight="1">
      <c r="B871" s="131"/>
      <c r="C871" s="115" t="s">
        <v>118</v>
      </c>
      <c r="D871" s="423"/>
      <c r="E871" s="551"/>
      <c r="F871" s="292"/>
      <c r="G871" s="292"/>
      <c r="H871" s="292"/>
      <c r="I871" s="292"/>
      <c r="J871" s="292"/>
      <c r="K871" s="292"/>
      <c r="L871" s="292"/>
      <c r="M871" s="292"/>
      <c r="N871" s="292"/>
      <c r="O871" s="292"/>
      <c r="P871" s="552"/>
      <c r="Q871" s="83"/>
    </row>
    <row r="872" spans="2:17">
      <c r="B872" s="768" t="s">
        <v>321</v>
      </c>
      <c r="C872" s="425" t="s">
        <v>278</v>
      </c>
      <c r="D872" s="264">
        <v>0.1</v>
      </c>
      <c r="E872" s="782">
        <f>(E870/100)*10</f>
        <v>9</v>
      </c>
      <c r="F872" s="783">
        <f t="shared" ref="F872:P872" si="271">(F870/100)*10</f>
        <v>9.2000000000000011</v>
      </c>
      <c r="G872" s="783">
        <f t="shared" si="271"/>
        <v>38.299999999999997</v>
      </c>
      <c r="H872" s="783">
        <f t="shared" si="271"/>
        <v>272</v>
      </c>
      <c r="I872" s="783">
        <f t="shared" si="271"/>
        <v>7</v>
      </c>
      <c r="J872" s="783">
        <f t="shared" si="271"/>
        <v>0.13999999999999999</v>
      </c>
      <c r="K872" s="783">
        <f t="shared" si="271"/>
        <v>0.16</v>
      </c>
      <c r="L872" s="783">
        <f t="shared" si="271"/>
        <v>90</v>
      </c>
      <c r="M872" s="933">
        <f t="shared" si="271"/>
        <v>120</v>
      </c>
      <c r="N872" s="933">
        <f t="shared" si="271"/>
        <v>120</v>
      </c>
      <c r="O872" s="783">
        <f t="shared" si="271"/>
        <v>30</v>
      </c>
      <c r="P872" s="784">
        <f t="shared" si="271"/>
        <v>1.7999999999999998</v>
      </c>
      <c r="Q872" s="83"/>
    </row>
    <row r="873" spans="2:17">
      <c r="B873" s="1918"/>
      <c r="C873" s="1919" t="s">
        <v>944</v>
      </c>
      <c r="D873" s="1920"/>
      <c r="E873" s="1523">
        <f t="shared" ref="E873:P873" si="272">(E93+E147+E203+E258+E312+E372+E487+E541+E595+E652+E706+E764)/12</f>
        <v>9</v>
      </c>
      <c r="F873" s="1524">
        <f t="shared" si="272"/>
        <v>9.2000000000000011</v>
      </c>
      <c r="G873" s="1524">
        <f t="shared" si="272"/>
        <v>38.300000000000004</v>
      </c>
      <c r="H873" s="1524">
        <f t="shared" si="272"/>
        <v>271.99975000000001</v>
      </c>
      <c r="I873" s="1524">
        <f t="shared" si="272"/>
        <v>4.2784166666666668</v>
      </c>
      <c r="J873" s="1524">
        <f t="shared" si="272"/>
        <v>0.17417499999999997</v>
      </c>
      <c r="K873" s="1524">
        <f t="shared" si="272"/>
        <v>0.22784166666666672</v>
      </c>
      <c r="L873" s="1524">
        <f t="shared" si="272"/>
        <v>144.84658333333331</v>
      </c>
      <c r="M873" s="1916">
        <f t="shared" si="272"/>
        <v>187.63000000000002</v>
      </c>
      <c r="N873" s="1916">
        <f t="shared" si="272"/>
        <v>177.50041666666672</v>
      </c>
      <c r="O873" s="1524">
        <f t="shared" si="272"/>
        <v>43.278500000000001</v>
      </c>
      <c r="P873" s="1525">
        <f t="shared" si="272"/>
        <v>1.9973333333333334</v>
      </c>
      <c r="Q873" s="83"/>
    </row>
    <row r="874" spans="2:17" ht="15.75" thickBot="1">
      <c r="B874" s="56"/>
      <c r="C874" s="1917" t="s">
        <v>438</v>
      </c>
      <c r="D874" s="1477"/>
      <c r="E874" s="825">
        <f>(E873*100/E870)-10</f>
        <v>0</v>
      </c>
      <c r="F874" s="826">
        <f t="shared" ref="F874:P874" si="273">(F873*100/F870)-10</f>
        <v>0</v>
      </c>
      <c r="G874" s="826">
        <f t="shared" si="273"/>
        <v>0</v>
      </c>
      <c r="H874" s="826">
        <f t="shared" si="273"/>
        <v>-9.191176470579876E-6</v>
      </c>
      <c r="I874" s="826">
        <f t="shared" si="273"/>
        <v>-3.8879761904761905</v>
      </c>
      <c r="J874" s="826">
        <f t="shared" si="273"/>
        <v>2.4410714285714263</v>
      </c>
      <c r="K874" s="826">
        <f t="shared" si="273"/>
        <v>4.2401041666666686</v>
      </c>
      <c r="L874" s="826">
        <f t="shared" si="273"/>
        <v>6.0940648148148107</v>
      </c>
      <c r="M874" s="826">
        <f t="shared" si="273"/>
        <v>5.6358333333333359</v>
      </c>
      <c r="N874" s="826">
        <f t="shared" si="273"/>
        <v>4.7917013888888924</v>
      </c>
      <c r="O874" s="826">
        <f t="shared" si="273"/>
        <v>4.426166666666667</v>
      </c>
      <c r="P874" s="838">
        <f t="shared" si="273"/>
        <v>1.0962962962962965</v>
      </c>
      <c r="Q874" s="83"/>
    </row>
    <row r="875" spans="2:17" ht="15.75" thickBot="1">
      <c r="P875"/>
      <c r="Q875" s="83"/>
    </row>
    <row r="876" spans="2:17" ht="15.75" thickBot="1">
      <c r="B876" s="1962" t="s">
        <v>847</v>
      </c>
      <c r="C876" s="57"/>
      <c r="D876" s="411"/>
      <c r="E876" s="929" t="s">
        <v>782</v>
      </c>
      <c r="F876" s="266"/>
      <c r="G876" s="266"/>
      <c r="H876" s="1843" t="s">
        <v>655</v>
      </c>
      <c r="I876" s="543" t="s">
        <v>304</v>
      </c>
      <c r="J876" s="1910"/>
      <c r="K876" s="1910"/>
      <c r="L876" s="1911"/>
      <c r="M876" s="717" t="s">
        <v>305</v>
      </c>
      <c r="N876" s="31"/>
      <c r="O876" s="718"/>
      <c r="P876" s="413"/>
      <c r="Q876" s="83"/>
    </row>
    <row r="877" spans="2:17">
      <c r="B877" s="60"/>
      <c r="C877" s="791" t="s">
        <v>937</v>
      </c>
      <c r="D877" s="414"/>
      <c r="E877" s="908" t="s">
        <v>185</v>
      </c>
      <c r="F877" s="908" t="s">
        <v>56</v>
      </c>
      <c r="G877" s="1908" t="s">
        <v>57</v>
      </c>
      <c r="H877" s="1909" t="s">
        <v>188</v>
      </c>
      <c r="I877" s="590"/>
      <c r="J877" s="1864"/>
      <c r="K877" s="31"/>
      <c r="L877" s="1864"/>
      <c r="M877" s="1912" t="s">
        <v>316</v>
      </c>
      <c r="N877" s="1913" t="s">
        <v>317</v>
      </c>
      <c r="O877" s="1912" t="s">
        <v>318</v>
      </c>
      <c r="P877" s="1914" t="s">
        <v>319</v>
      </c>
      <c r="Q877" s="83"/>
    </row>
    <row r="878" spans="2:17" ht="13.5" customHeight="1" thickBot="1">
      <c r="B878" s="56"/>
      <c r="C878" s="587"/>
      <c r="D878" s="384"/>
      <c r="E878" s="679" t="s">
        <v>6</v>
      </c>
      <c r="F878" s="679" t="s">
        <v>7</v>
      </c>
      <c r="G878" s="679" t="s">
        <v>8</v>
      </c>
      <c r="H878" s="1952" t="s">
        <v>429</v>
      </c>
      <c r="I878" s="719" t="s">
        <v>307</v>
      </c>
      <c r="J878" s="720" t="s">
        <v>308</v>
      </c>
      <c r="K878" s="570" t="s">
        <v>309</v>
      </c>
      <c r="L878" s="721" t="s">
        <v>310</v>
      </c>
      <c r="M878" s="280" t="s">
        <v>311</v>
      </c>
      <c r="N878" s="721" t="s">
        <v>312</v>
      </c>
      <c r="O878" s="280" t="s">
        <v>313</v>
      </c>
      <c r="P878" s="910" t="s">
        <v>314</v>
      </c>
      <c r="Q878" s="83"/>
    </row>
    <row r="879" spans="2:17">
      <c r="B879" s="60"/>
      <c r="C879" s="765" t="s">
        <v>106</v>
      </c>
      <c r="D879" s="534">
        <v>1</v>
      </c>
      <c r="E879" s="291">
        <v>90</v>
      </c>
      <c r="F879" s="58">
        <v>92</v>
      </c>
      <c r="G879" s="59">
        <v>383</v>
      </c>
      <c r="H879" s="909">
        <v>2720</v>
      </c>
      <c r="I879" s="1921">
        <v>70</v>
      </c>
      <c r="J879" s="58">
        <v>1.4</v>
      </c>
      <c r="K879" s="58">
        <v>1.6</v>
      </c>
      <c r="L879" s="59">
        <v>900</v>
      </c>
      <c r="M879" s="766">
        <v>1200</v>
      </c>
      <c r="N879" s="766">
        <v>1200</v>
      </c>
      <c r="O879" s="766">
        <v>300</v>
      </c>
      <c r="P879" s="767">
        <v>18</v>
      </c>
      <c r="Q879" s="83"/>
    </row>
    <row r="880" spans="2:17" ht="12.75" customHeight="1">
      <c r="B880" s="131"/>
      <c r="C880" s="115" t="s">
        <v>118</v>
      </c>
      <c r="D880" s="423"/>
      <c r="E880" s="551"/>
      <c r="F880" s="292"/>
      <c r="G880" s="292"/>
      <c r="H880" s="292"/>
      <c r="I880" s="292"/>
      <c r="J880" s="292"/>
      <c r="K880" s="292"/>
      <c r="L880" s="292"/>
      <c r="M880" s="292"/>
      <c r="N880" s="292"/>
      <c r="O880" s="292"/>
      <c r="P880" s="552"/>
      <c r="Q880" s="83"/>
    </row>
    <row r="881" spans="2:17">
      <c r="B881" s="768" t="s">
        <v>321</v>
      </c>
      <c r="C881" s="425" t="s">
        <v>206</v>
      </c>
      <c r="D881" s="264">
        <v>0.6</v>
      </c>
      <c r="E881" s="782">
        <f>(E879/100)*60</f>
        <v>54</v>
      </c>
      <c r="F881" s="783">
        <f t="shared" ref="F881:P881" si="274">(F879/100)*60</f>
        <v>55.2</v>
      </c>
      <c r="G881" s="783">
        <f t="shared" si="274"/>
        <v>229.8</v>
      </c>
      <c r="H881" s="783">
        <f t="shared" si="274"/>
        <v>1632</v>
      </c>
      <c r="I881" s="783">
        <f t="shared" si="274"/>
        <v>42</v>
      </c>
      <c r="J881" s="783">
        <f t="shared" si="274"/>
        <v>0.83999999999999986</v>
      </c>
      <c r="K881" s="783">
        <f t="shared" si="274"/>
        <v>0.96</v>
      </c>
      <c r="L881" s="783">
        <f t="shared" si="274"/>
        <v>540</v>
      </c>
      <c r="M881" s="933">
        <f t="shared" si="274"/>
        <v>720</v>
      </c>
      <c r="N881" s="933">
        <f t="shared" si="274"/>
        <v>720</v>
      </c>
      <c r="O881" s="933">
        <f t="shared" si="274"/>
        <v>180</v>
      </c>
      <c r="P881" s="784">
        <f t="shared" si="274"/>
        <v>10.799999999999999</v>
      </c>
      <c r="Q881" s="83"/>
    </row>
    <row r="882" spans="2:17">
      <c r="B882" s="849"/>
      <c r="C882" s="850" t="s">
        <v>944</v>
      </c>
      <c r="D882" s="851"/>
      <c r="E882" s="1523">
        <f t="shared" ref="E882:P882" si="275">(E98+E152+E208+E262+E317+E376+E492+E546+E599+E657+E711+E768)/12</f>
        <v>54</v>
      </c>
      <c r="F882" s="1524">
        <f t="shared" si="275"/>
        <v>55.20000000000001</v>
      </c>
      <c r="G882" s="1524">
        <f t="shared" si="275"/>
        <v>229.80000000000004</v>
      </c>
      <c r="H882" s="1524">
        <f t="shared" si="275"/>
        <v>1632</v>
      </c>
      <c r="I882" s="1524">
        <f t="shared" si="275"/>
        <v>44.720791666666663</v>
      </c>
      <c r="J882" s="1524">
        <f t="shared" si="275"/>
        <v>0.80680000000000007</v>
      </c>
      <c r="K882" s="1524">
        <f t="shared" si="275"/>
        <v>0.89220833333333349</v>
      </c>
      <c r="L882" s="1524">
        <f t="shared" si="275"/>
        <v>485.18908333333326</v>
      </c>
      <c r="M882" s="1916">
        <f t="shared" si="275"/>
        <v>652.37436666666667</v>
      </c>
      <c r="N882" s="1916">
        <f t="shared" si="275"/>
        <v>662.51638333333335</v>
      </c>
      <c r="O882" s="1916">
        <f t="shared" si="275"/>
        <v>166.76214999999999</v>
      </c>
      <c r="P882" s="1525">
        <f t="shared" si="275"/>
        <v>10.604775</v>
      </c>
      <c r="Q882" s="83"/>
    </row>
    <row r="883" spans="2:17" ht="15.75" thickBot="1">
      <c r="B883" s="175"/>
      <c r="C883" s="803" t="s">
        <v>438</v>
      </c>
      <c r="D883" s="847"/>
      <c r="E883" s="825">
        <f>(E882*100/E879)-60</f>
        <v>0</v>
      </c>
      <c r="F883" s="826">
        <f t="shared" ref="F883:O883" si="276">(F882*100/F879)-60</f>
        <v>0</v>
      </c>
      <c r="G883" s="826">
        <f t="shared" si="276"/>
        <v>0</v>
      </c>
      <c r="H883" s="826">
        <f t="shared" si="276"/>
        <v>0</v>
      </c>
      <c r="I883" s="826">
        <f t="shared" si="276"/>
        <v>3.8868452380952334</v>
      </c>
      <c r="J883" s="826">
        <f t="shared" si="276"/>
        <v>-2.3714285714285595</v>
      </c>
      <c r="K883" s="826">
        <f t="shared" si="276"/>
        <v>-4.2369791666666643</v>
      </c>
      <c r="L883" s="826">
        <f t="shared" si="276"/>
        <v>-6.0901018518518626</v>
      </c>
      <c r="M883" s="826">
        <f t="shared" si="276"/>
        <v>-5.6354694444444462</v>
      </c>
      <c r="N883" s="826">
        <f t="shared" si="276"/>
        <v>-4.790301388888885</v>
      </c>
      <c r="O883" s="826">
        <f t="shared" si="276"/>
        <v>-4.4126166666666649</v>
      </c>
      <c r="P883" s="838">
        <f>(P882*100/P879)-60</f>
        <v>-1.0845833333333346</v>
      </c>
      <c r="Q883" s="83"/>
    </row>
    <row r="884" spans="2:17" ht="15.75" thickBot="1">
      <c r="P884"/>
      <c r="Q884" s="83"/>
    </row>
    <row r="885" spans="2:17" ht="15.75" thickBot="1">
      <c r="B885" s="1962" t="s">
        <v>847</v>
      </c>
      <c r="C885" s="57"/>
      <c r="D885" s="411"/>
      <c r="E885" s="929" t="s">
        <v>782</v>
      </c>
      <c r="F885" s="266"/>
      <c r="G885" s="266"/>
      <c r="H885" s="1843" t="s">
        <v>655</v>
      </c>
      <c r="I885" s="543" t="s">
        <v>304</v>
      </c>
      <c r="J885" s="1910"/>
      <c r="K885" s="1910"/>
      <c r="L885" s="1911"/>
      <c r="M885" s="717" t="s">
        <v>305</v>
      </c>
      <c r="N885" s="31"/>
      <c r="O885" s="718"/>
      <c r="P885" s="413"/>
      <c r="Q885" s="83"/>
    </row>
    <row r="886" spans="2:17" ht="12" customHeight="1">
      <c r="B886" s="60"/>
      <c r="C886" s="791" t="s">
        <v>938</v>
      </c>
      <c r="D886" s="414"/>
      <c r="E886" s="908" t="s">
        <v>185</v>
      </c>
      <c r="F886" s="908" t="s">
        <v>56</v>
      </c>
      <c r="G886" s="1908" t="s">
        <v>57</v>
      </c>
      <c r="H886" s="1909" t="s">
        <v>188</v>
      </c>
      <c r="I886" s="590"/>
      <c r="J886" s="1864"/>
      <c r="K886" s="31"/>
      <c r="L886" s="1864"/>
      <c r="M886" s="1912" t="s">
        <v>316</v>
      </c>
      <c r="N886" s="1913" t="s">
        <v>317</v>
      </c>
      <c r="O886" s="1912" t="s">
        <v>318</v>
      </c>
      <c r="P886" s="1914" t="s">
        <v>319</v>
      </c>
      <c r="Q886" s="83"/>
    </row>
    <row r="887" spans="2:17" ht="12" customHeight="1" thickBot="1">
      <c r="B887" s="56"/>
      <c r="C887" s="587"/>
      <c r="D887" s="384"/>
      <c r="E887" s="679" t="s">
        <v>6</v>
      </c>
      <c r="F887" s="679" t="s">
        <v>7</v>
      </c>
      <c r="G887" s="679" t="s">
        <v>8</v>
      </c>
      <c r="H887" s="1952" t="s">
        <v>429</v>
      </c>
      <c r="I887" s="719" t="s">
        <v>307</v>
      </c>
      <c r="J887" s="720" t="s">
        <v>308</v>
      </c>
      <c r="K887" s="570" t="s">
        <v>309</v>
      </c>
      <c r="L887" s="721" t="s">
        <v>310</v>
      </c>
      <c r="M887" s="280" t="s">
        <v>311</v>
      </c>
      <c r="N887" s="721" t="s">
        <v>312</v>
      </c>
      <c r="O887" s="280" t="s">
        <v>313</v>
      </c>
      <c r="P887" s="910" t="s">
        <v>314</v>
      </c>
      <c r="Q887" s="83"/>
    </row>
    <row r="888" spans="2:17">
      <c r="B888" s="60"/>
      <c r="C888" s="765" t="s">
        <v>106</v>
      </c>
      <c r="D888" s="534">
        <v>1</v>
      </c>
      <c r="E888" s="291">
        <v>90</v>
      </c>
      <c r="F888" s="58">
        <v>92</v>
      </c>
      <c r="G888" s="59">
        <v>383</v>
      </c>
      <c r="H888" s="909">
        <v>2720</v>
      </c>
      <c r="I888" s="1921">
        <v>70</v>
      </c>
      <c r="J888" s="58">
        <v>1.4</v>
      </c>
      <c r="K888" s="58">
        <v>1.6</v>
      </c>
      <c r="L888" s="59">
        <v>900</v>
      </c>
      <c r="M888" s="766">
        <v>1200</v>
      </c>
      <c r="N888" s="766">
        <v>1200</v>
      </c>
      <c r="O888" s="766">
        <v>300</v>
      </c>
      <c r="P888" s="767">
        <v>18</v>
      </c>
      <c r="Q888" s="83"/>
    </row>
    <row r="889" spans="2:17">
      <c r="B889" s="131"/>
      <c r="C889" s="115" t="s">
        <v>118</v>
      </c>
      <c r="D889" s="423"/>
      <c r="E889" s="551"/>
      <c r="F889" s="292"/>
      <c r="G889" s="292"/>
      <c r="H889" s="292"/>
      <c r="I889" s="292"/>
      <c r="J889" s="292"/>
      <c r="K889" s="292"/>
      <c r="L889" s="292"/>
      <c r="M889" s="292"/>
      <c r="N889" s="292"/>
      <c r="O889" s="292"/>
      <c r="P889" s="552"/>
      <c r="Q889" s="83"/>
    </row>
    <row r="890" spans="2:17">
      <c r="B890" s="768" t="s">
        <v>321</v>
      </c>
      <c r="C890" s="1963" t="s">
        <v>279</v>
      </c>
      <c r="D890" s="264">
        <v>0.45</v>
      </c>
      <c r="E890" s="782">
        <f>(E888/100)*45</f>
        <v>40.5</v>
      </c>
      <c r="F890" s="783">
        <f t="shared" ref="F890:P890" si="277">(F888/100)*45</f>
        <v>41.4</v>
      </c>
      <c r="G890" s="783">
        <f t="shared" si="277"/>
        <v>172.35</v>
      </c>
      <c r="H890" s="783">
        <f t="shared" si="277"/>
        <v>1224</v>
      </c>
      <c r="I890" s="783">
        <f t="shared" si="277"/>
        <v>31.499999999999996</v>
      </c>
      <c r="J890" s="783">
        <f t="shared" si="277"/>
        <v>0.62999999999999989</v>
      </c>
      <c r="K890" s="783">
        <f t="shared" si="277"/>
        <v>0.72</v>
      </c>
      <c r="L890" s="783">
        <f t="shared" si="277"/>
        <v>405</v>
      </c>
      <c r="M890" s="933">
        <f t="shared" si="277"/>
        <v>540</v>
      </c>
      <c r="N890" s="933">
        <f t="shared" si="277"/>
        <v>540</v>
      </c>
      <c r="O890" s="933">
        <f t="shared" si="277"/>
        <v>135</v>
      </c>
      <c r="P890" s="784">
        <f t="shared" si="277"/>
        <v>8.1</v>
      </c>
      <c r="Q890" s="83"/>
    </row>
    <row r="891" spans="2:17">
      <c r="B891" s="1918"/>
      <c r="C891" s="1919" t="s">
        <v>944</v>
      </c>
      <c r="D891" s="1920"/>
      <c r="E891" s="1523">
        <f t="shared" ref="E891:P891" si="278">(E102+E156+E212+E266+E321+E380+E496+E550+E603+E661+E715+E772)/12</f>
        <v>40.500000000000007</v>
      </c>
      <c r="F891" s="1524">
        <f t="shared" si="278"/>
        <v>41.4</v>
      </c>
      <c r="G891" s="1524">
        <f t="shared" si="278"/>
        <v>172.35</v>
      </c>
      <c r="H891" s="1524">
        <f t="shared" si="278"/>
        <v>1223.9997500000002</v>
      </c>
      <c r="I891" s="1524">
        <f t="shared" si="278"/>
        <v>33.401458333333331</v>
      </c>
      <c r="J891" s="1524">
        <f t="shared" si="278"/>
        <v>0.66645833333333337</v>
      </c>
      <c r="K891" s="1524">
        <f t="shared" si="278"/>
        <v>0.73084999999999989</v>
      </c>
      <c r="L891" s="1524">
        <f t="shared" si="278"/>
        <v>458.30041666666665</v>
      </c>
      <c r="M891" s="1916">
        <f t="shared" si="278"/>
        <v>525.68344166666668</v>
      </c>
      <c r="N891" s="1916">
        <f t="shared" si="278"/>
        <v>574.72953333333328</v>
      </c>
      <c r="O891" s="1916">
        <f t="shared" si="278"/>
        <v>151.92958333333331</v>
      </c>
      <c r="P891" s="1525">
        <f t="shared" si="278"/>
        <v>8.6802499999999991</v>
      </c>
      <c r="Q891" s="83"/>
    </row>
    <row r="892" spans="2:17" ht="15.75" thickBot="1">
      <c r="B892" s="56"/>
      <c r="C892" s="1917" t="s">
        <v>438</v>
      </c>
      <c r="D892" s="1477"/>
      <c r="E892" s="825">
        <f>(E891*100/E888)-45</f>
        <v>0</v>
      </c>
      <c r="F892" s="826">
        <f t="shared" ref="F892:O892" si="279">(F891*100/F888)-45</f>
        <v>0</v>
      </c>
      <c r="G892" s="826">
        <f t="shared" si="279"/>
        <v>0</v>
      </c>
      <c r="H892" s="826">
        <f t="shared" si="279"/>
        <v>-9.1911764599217349E-6</v>
      </c>
      <c r="I892" s="826">
        <f t="shared" si="279"/>
        <v>2.7163690476190467</v>
      </c>
      <c r="J892" s="826">
        <f t="shared" si="279"/>
        <v>2.6041666666666785</v>
      </c>
      <c r="K892" s="826">
        <f t="shared" si="279"/>
        <v>0.67812499999999432</v>
      </c>
      <c r="L892" s="826">
        <f t="shared" si="279"/>
        <v>5.9222685185185142</v>
      </c>
      <c r="M892" s="826">
        <f t="shared" si="279"/>
        <v>-1.1930465277777742</v>
      </c>
      <c r="N892" s="826">
        <f t="shared" si="279"/>
        <v>2.8941277777777756</v>
      </c>
      <c r="O892" s="826">
        <f t="shared" si="279"/>
        <v>5.6431944444444397</v>
      </c>
      <c r="P892" s="838">
        <f>(P891*100/P888)-45</f>
        <v>3.2236111111111043</v>
      </c>
      <c r="Q892" s="83"/>
    </row>
    <row r="893" spans="2:17" ht="11.25" customHeight="1" thickBot="1">
      <c r="P893"/>
      <c r="Q893" s="83"/>
    </row>
    <row r="894" spans="2:17" ht="15.75" thickBot="1">
      <c r="B894" s="2206" t="s">
        <v>846</v>
      </c>
      <c r="C894" s="57"/>
      <c r="D894" s="911" t="s">
        <v>284</v>
      </c>
      <c r="E894" s="929" t="s">
        <v>782</v>
      </c>
      <c r="F894" s="266"/>
      <c r="G894" s="266"/>
      <c r="H894" s="1843" t="s">
        <v>655</v>
      </c>
      <c r="I894" s="543" t="s">
        <v>304</v>
      </c>
      <c r="J894" s="1910"/>
      <c r="K894" s="1910"/>
      <c r="L894" s="1911"/>
      <c r="M894" s="717" t="s">
        <v>305</v>
      </c>
      <c r="N894" s="31"/>
      <c r="O894" s="718"/>
      <c r="P894" s="413"/>
      <c r="Q894" s="83"/>
    </row>
    <row r="895" spans="2:17" ht="12" customHeight="1">
      <c r="B895" s="1961" t="s">
        <v>943</v>
      </c>
      <c r="C895" s="535"/>
      <c r="D895" s="414"/>
      <c r="E895" s="908" t="s">
        <v>185</v>
      </c>
      <c r="F895" s="908" t="s">
        <v>56</v>
      </c>
      <c r="G895" s="1908" t="s">
        <v>57</v>
      </c>
      <c r="H895" s="1909" t="s">
        <v>188</v>
      </c>
      <c r="I895" s="590"/>
      <c r="J895" s="1864"/>
      <c r="K895" s="31"/>
      <c r="L895" s="1864"/>
      <c r="M895" s="1912" t="s">
        <v>316</v>
      </c>
      <c r="N895" s="1913" t="s">
        <v>317</v>
      </c>
      <c r="O895" s="1912" t="s">
        <v>318</v>
      </c>
      <c r="P895" s="1914" t="s">
        <v>319</v>
      </c>
      <c r="Q895" s="83"/>
    </row>
    <row r="896" spans="2:17" ht="12.75" customHeight="1" thickBot="1">
      <c r="B896" s="56"/>
      <c r="C896" s="536" t="s">
        <v>1141</v>
      </c>
      <c r="D896" s="384"/>
      <c r="E896" s="679" t="s">
        <v>6</v>
      </c>
      <c r="F896" s="679" t="s">
        <v>7</v>
      </c>
      <c r="G896" s="679" t="s">
        <v>8</v>
      </c>
      <c r="H896" s="1952" t="s">
        <v>429</v>
      </c>
      <c r="I896" s="719" t="s">
        <v>307</v>
      </c>
      <c r="J896" s="720" t="s">
        <v>308</v>
      </c>
      <c r="K896" s="570" t="s">
        <v>309</v>
      </c>
      <c r="L896" s="721" t="s">
        <v>310</v>
      </c>
      <c r="M896" s="280" t="s">
        <v>311</v>
      </c>
      <c r="N896" s="721" t="s">
        <v>312</v>
      </c>
      <c r="O896" s="280" t="s">
        <v>313</v>
      </c>
      <c r="P896" s="910" t="s">
        <v>314</v>
      </c>
      <c r="Q896" s="83"/>
    </row>
    <row r="897" spans="2:17">
      <c r="B897" s="60"/>
      <c r="C897" s="765" t="s">
        <v>106</v>
      </c>
      <c r="D897" s="534">
        <v>1</v>
      </c>
      <c r="E897" s="291">
        <v>90</v>
      </c>
      <c r="F897" s="58">
        <v>92</v>
      </c>
      <c r="G897" s="59">
        <v>383</v>
      </c>
      <c r="H897" s="909">
        <v>2720</v>
      </c>
      <c r="I897" s="1921">
        <v>70</v>
      </c>
      <c r="J897" s="58">
        <v>1.4</v>
      </c>
      <c r="K897" s="58">
        <v>1.6</v>
      </c>
      <c r="L897" s="59">
        <v>900</v>
      </c>
      <c r="M897" s="766">
        <v>1200</v>
      </c>
      <c r="N897" s="766">
        <v>1200</v>
      </c>
      <c r="O897" s="766">
        <v>300</v>
      </c>
      <c r="P897" s="767">
        <v>18</v>
      </c>
      <c r="Q897" s="83"/>
    </row>
    <row r="898" spans="2:17" ht="12.75" customHeight="1">
      <c r="B898" s="131"/>
      <c r="C898" s="115" t="s">
        <v>118</v>
      </c>
      <c r="D898" s="423"/>
      <c r="E898" s="551"/>
      <c r="F898" s="292"/>
      <c r="G898" s="292"/>
      <c r="H898" s="292"/>
      <c r="I898" s="292"/>
      <c r="J898" s="292"/>
      <c r="K898" s="292"/>
      <c r="L898" s="292"/>
      <c r="M898" s="292"/>
      <c r="N898" s="292"/>
      <c r="O898" s="292"/>
      <c r="P898" s="552"/>
      <c r="Q898" s="83"/>
    </row>
    <row r="899" spans="2:17">
      <c r="B899" s="768" t="s">
        <v>321</v>
      </c>
      <c r="C899" s="789" t="s">
        <v>323</v>
      </c>
      <c r="D899" s="264">
        <v>0.7</v>
      </c>
      <c r="E899" s="782">
        <f>(E897/100)*70</f>
        <v>63</v>
      </c>
      <c r="F899" s="783">
        <f t="shared" ref="F899:P899" si="280">(F897/100)*70</f>
        <v>64.400000000000006</v>
      </c>
      <c r="G899" s="783">
        <f t="shared" si="280"/>
        <v>268.10000000000002</v>
      </c>
      <c r="H899" s="783">
        <f t="shared" si="280"/>
        <v>1904</v>
      </c>
      <c r="I899" s="783">
        <f t="shared" si="280"/>
        <v>49</v>
      </c>
      <c r="J899" s="783">
        <f t="shared" si="280"/>
        <v>0.97999999999999987</v>
      </c>
      <c r="K899" s="783">
        <f t="shared" si="280"/>
        <v>1.1200000000000001</v>
      </c>
      <c r="L899" s="783">
        <f t="shared" si="280"/>
        <v>630</v>
      </c>
      <c r="M899" s="933">
        <f t="shared" si="280"/>
        <v>840</v>
      </c>
      <c r="N899" s="933">
        <f t="shared" si="280"/>
        <v>840</v>
      </c>
      <c r="O899" s="933">
        <f t="shared" si="280"/>
        <v>210</v>
      </c>
      <c r="P899" s="784">
        <f t="shared" si="280"/>
        <v>12.6</v>
      </c>
      <c r="Q899" s="83"/>
    </row>
    <row r="900" spans="2:17">
      <c r="B900" s="1953"/>
      <c r="C900" s="1954" t="s">
        <v>944</v>
      </c>
      <c r="D900" s="1955"/>
      <c r="E900" s="1959">
        <f t="shared" ref="E900:P900" si="281">(E106+E160+E216+E270+E325+E384+E500+E554+E607+E665+E719+E777)/12</f>
        <v>62.999999999999993</v>
      </c>
      <c r="F900" s="1957">
        <f t="shared" si="281"/>
        <v>64.399999999999991</v>
      </c>
      <c r="G900" s="1957">
        <f t="shared" si="281"/>
        <v>268.10000000000002</v>
      </c>
      <c r="H900" s="1957">
        <f t="shared" si="281"/>
        <v>1903.9997499999999</v>
      </c>
      <c r="I900" s="1957">
        <f t="shared" si="281"/>
        <v>48.999208333333335</v>
      </c>
      <c r="J900" s="1957">
        <f t="shared" si="281"/>
        <v>0.98097500000000004</v>
      </c>
      <c r="K900" s="1957">
        <f t="shared" si="281"/>
        <v>1.12005</v>
      </c>
      <c r="L900" s="1957">
        <f t="shared" si="281"/>
        <v>630.03566666666666</v>
      </c>
      <c r="M900" s="1958">
        <f t="shared" si="281"/>
        <v>840.00436666666667</v>
      </c>
      <c r="N900" s="1958">
        <f t="shared" si="281"/>
        <v>840.01679999999999</v>
      </c>
      <c r="O900" s="1958">
        <f t="shared" si="281"/>
        <v>210.04065</v>
      </c>
      <c r="P900" s="1960">
        <f t="shared" si="281"/>
        <v>12.602108333333332</v>
      </c>
      <c r="Q900" s="83"/>
    </row>
    <row r="901" spans="2:17" ht="15.75" customHeight="1" thickBot="1">
      <c r="B901" s="175"/>
      <c r="C901" s="803" t="s">
        <v>438</v>
      </c>
      <c r="D901" s="847"/>
      <c r="E901" s="825">
        <f>(E900*100/E897)-70</f>
        <v>0</v>
      </c>
      <c r="F901" s="826">
        <f t="shared" ref="F901:O901" si="282">(F900*100/F897)-70</f>
        <v>0</v>
      </c>
      <c r="G901" s="826">
        <f t="shared" si="282"/>
        <v>0</v>
      </c>
      <c r="H901" s="826">
        <f t="shared" si="282"/>
        <v>-9.1911764741325896E-6</v>
      </c>
      <c r="I901" s="2101">
        <f t="shared" si="282"/>
        <v>-1.1309523809472921E-3</v>
      </c>
      <c r="J901" s="826">
        <f t="shared" si="282"/>
        <v>6.9642857142866887E-2</v>
      </c>
      <c r="K901" s="826">
        <f t="shared" si="282"/>
        <v>3.1249999999971578E-3</v>
      </c>
      <c r="L901" s="2101">
        <f t="shared" si="282"/>
        <v>3.9629629629587271E-3</v>
      </c>
      <c r="M901" s="826">
        <f t="shared" si="282"/>
        <v>3.6388888888438942E-4</v>
      </c>
      <c r="N901" s="826">
        <f t="shared" si="282"/>
        <v>1.3999999999896318E-3</v>
      </c>
      <c r="O901" s="826">
        <f t="shared" si="282"/>
        <v>1.3549999999995066E-2</v>
      </c>
      <c r="P901" s="838">
        <f>(P900*100/P897)-70</f>
        <v>1.1712962962945994E-2</v>
      </c>
      <c r="Q901" s="83"/>
    </row>
    <row r="902" spans="2:17">
      <c r="Q902" s="83"/>
    </row>
    <row r="903" spans="2:17">
      <c r="E903" s="684"/>
      <c r="F903" s="684"/>
      <c r="G903" s="684"/>
      <c r="H903" s="684"/>
      <c r="I903" s="2652"/>
      <c r="J903" s="2284"/>
      <c r="K903" s="2284"/>
      <c r="L903" s="2284"/>
      <c r="M903" s="2499"/>
      <c r="N903" s="2284"/>
      <c r="O903" s="2284"/>
      <c r="P903" s="2284"/>
      <c r="Q903" s="83"/>
    </row>
    <row r="904" spans="2:17">
      <c r="P904"/>
      <c r="Q904" s="83"/>
    </row>
    <row r="905" spans="2:17">
      <c r="P905"/>
      <c r="Q905" s="83"/>
    </row>
    <row r="906" spans="2:17">
      <c r="P906"/>
      <c r="Q906" s="83"/>
    </row>
    <row r="907" spans="2:17">
      <c r="B907" s="2" t="s">
        <v>110</v>
      </c>
      <c r="D907"/>
      <c r="E907"/>
      <c r="F907"/>
      <c r="G907"/>
      <c r="H907" t="s">
        <v>111</v>
      </c>
      <c r="P907"/>
      <c r="Q907" s="83"/>
    </row>
    <row r="908" spans="2:17">
      <c r="P908"/>
      <c r="Q908" s="83"/>
    </row>
    <row r="909" spans="2:17">
      <c r="C909" t="s">
        <v>15</v>
      </c>
      <c r="D909"/>
      <c r="E909" s="3"/>
      <c r="F909"/>
      <c r="G909"/>
      <c r="H909"/>
      <c r="P909"/>
      <c r="Q909" s="83"/>
    </row>
    <row r="910" spans="2:17">
      <c r="B910" s="61">
        <v>1</v>
      </c>
      <c r="C910" s="47" t="s">
        <v>16</v>
      </c>
      <c r="D910" s="47"/>
      <c r="E910" s="65"/>
      <c r="F910" s="47" t="s">
        <v>17</v>
      </c>
      <c r="G910" s="47"/>
      <c r="H910" s="47"/>
      <c r="P910"/>
    </row>
    <row r="911" spans="2:17">
      <c r="B911" s="61"/>
      <c r="C911" s="47" t="s">
        <v>18</v>
      </c>
      <c r="D911" s="47"/>
      <c r="E911" s="65"/>
      <c r="F911" s="47"/>
      <c r="G911" s="64"/>
      <c r="H911" s="47"/>
      <c r="P911"/>
    </row>
    <row r="912" spans="2:17">
      <c r="B912">
        <v>2</v>
      </c>
      <c r="C912" s="83" t="s">
        <v>763</v>
      </c>
      <c r="D912" s="47"/>
      <c r="E912" s="65"/>
      <c r="F912" s="47"/>
      <c r="G912" s="47"/>
      <c r="H912" s="47"/>
      <c r="P912"/>
    </row>
    <row r="913" spans="2:16">
      <c r="C913" s="83" t="s">
        <v>764</v>
      </c>
      <c r="D913" s="47"/>
      <c r="E913" s="65"/>
      <c r="F913" s="47"/>
      <c r="G913" s="64"/>
      <c r="H913" s="47"/>
      <c r="P913"/>
    </row>
    <row r="914" spans="2:16">
      <c r="B914">
        <v>3</v>
      </c>
      <c r="C914" s="83" t="s">
        <v>440</v>
      </c>
      <c r="D914" s="83"/>
      <c r="E914" s="83"/>
      <c r="F914" s="83"/>
      <c r="G914" s="83"/>
      <c r="H914" s="83"/>
      <c r="J914" s="83"/>
      <c r="P914"/>
    </row>
    <row r="915" spans="2:16">
      <c r="C915" s="83" t="s">
        <v>441</v>
      </c>
      <c r="D915" s="83"/>
      <c r="E915" s="83"/>
      <c r="F915" s="83"/>
      <c r="G915" s="83"/>
      <c r="H915" s="83"/>
      <c r="I915" s="83"/>
      <c r="J915" s="2"/>
      <c r="P915"/>
    </row>
    <row r="916" spans="2:16">
      <c r="C916" s="83" t="s">
        <v>442</v>
      </c>
      <c r="D916" s="83"/>
      <c r="E916" s="83"/>
      <c r="F916" s="83"/>
      <c r="G916" s="83"/>
      <c r="H916" s="83"/>
      <c r="I916" s="83"/>
      <c r="J916" s="83"/>
      <c r="P916"/>
    </row>
    <row r="917" spans="2:16">
      <c r="B917">
        <v>4</v>
      </c>
      <c r="C917" s="83" t="s">
        <v>443</v>
      </c>
      <c r="D917" s="83"/>
      <c r="E917" s="83"/>
      <c r="F917" s="83"/>
      <c r="G917" s="83"/>
      <c r="H917" s="83"/>
      <c r="I917" s="83"/>
      <c r="P917"/>
    </row>
    <row r="918" spans="2:16">
      <c r="C918" s="83" t="s">
        <v>444</v>
      </c>
      <c r="D918" s="83"/>
      <c r="E918" s="83"/>
      <c r="F918" s="83"/>
      <c r="G918" s="83"/>
      <c r="H918" s="83"/>
      <c r="P918"/>
    </row>
    <row r="919" spans="2:16">
      <c r="C919" s="47"/>
      <c r="D919" s="47"/>
      <c r="E919" s="65"/>
      <c r="F919" s="47"/>
      <c r="G919" s="64"/>
      <c r="H919" s="47"/>
      <c r="P919"/>
    </row>
    <row r="920" spans="2:16">
      <c r="C920" s="47"/>
      <c r="D920" s="47"/>
      <c r="E920" s="65"/>
      <c r="F920" s="47"/>
      <c r="G920" s="47"/>
      <c r="H920" s="47"/>
      <c r="P920"/>
    </row>
    <row r="921" spans="2:16">
      <c r="C921" s="47"/>
      <c r="D921" s="47"/>
      <c r="E921" s="65"/>
      <c r="F921" s="47"/>
      <c r="G921" s="64"/>
      <c r="H921" s="47"/>
      <c r="P921"/>
    </row>
    <row r="922" spans="2:16">
      <c r="P922"/>
    </row>
    <row r="923" spans="2:16">
      <c r="P923"/>
    </row>
    <row r="924" spans="2:16">
      <c r="P924"/>
    </row>
    <row r="925" spans="2:16">
      <c r="P925"/>
    </row>
    <row r="926" spans="2:16">
      <c r="P926"/>
    </row>
    <row r="927" spans="2:16">
      <c r="P927"/>
    </row>
    <row r="928" spans="2:16">
      <c r="P928"/>
    </row>
    <row r="929" spans="4:16">
      <c r="P929"/>
    </row>
    <row r="930" spans="4:16">
      <c r="J930" s="3"/>
      <c r="P930"/>
    </row>
    <row r="931" spans="4:16">
      <c r="J931" s="3"/>
      <c r="P931"/>
    </row>
    <row r="932" spans="4:16">
      <c r="E932" s="566"/>
      <c r="F932" s="566"/>
      <c r="J932" s="3"/>
      <c r="P932"/>
    </row>
    <row r="933" spans="4:16">
      <c r="E933" s="137"/>
      <c r="F933" s="137"/>
      <c r="J933" s="3"/>
      <c r="P933"/>
    </row>
    <row r="934" spans="4:16">
      <c r="D934" s="566"/>
      <c r="E934" s="18"/>
      <c r="F934" s="18"/>
      <c r="J934" s="3"/>
      <c r="P934"/>
    </row>
    <row r="935" spans="4:16">
      <c r="D935" s="137"/>
      <c r="F935" s="1726"/>
      <c r="G935" s="158"/>
      <c r="H935" s="22"/>
      <c r="J935" s="3"/>
      <c r="P935"/>
    </row>
    <row r="936" spans="4:16">
      <c r="D936" s="1725"/>
      <c r="E936" s="3"/>
      <c r="F936" s="1727"/>
      <c r="J936" s="3"/>
      <c r="P936"/>
    </row>
    <row r="937" spans="4:16">
      <c r="D937" s="1725"/>
      <c r="E937" s="3"/>
      <c r="F937" s="1727"/>
      <c r="J937" s="3"/>
      <c r="P937"/>
    </row>
    <row r="938" spans="4:16">
      <c r="D938" s="1725"/>
      <c r="E938" s="3"/>
      <c r="F938" s="1727"/>
      <c r="J938" s="3"/>
      <c r="P938"/>
    </row>
    <row r="939" spans="4:16">
      <c r="D939" s="1725"/>
      <c r="E939" s="3"/>
      <c r="F939" s="1727"/>
      <c r="J939" s="3"/>
      <c r="P939"/>
    </row>
    <row r="940" spans="4:16">
      <c r="D940" s="1725"/>
      <c r="E940" s="3"/>
      <c r="F940" s="1727"/>
      <c r="J940" s="3"/>
      <c r="P940"/>
    </row>
    <row r="941" spans="4:16">
      <c r="D941" s="1725"/>
      <c r="E941" s="3"/>
      <c r="F941" s="1727"/>
      <c r="J941" s="3"/>
      <c r="P941"/>
    </row>
    <row r="942" spans="4:16">
      <c r="D942" s="1725"/>
      <c r="E942" s="3"/>
      <c r="F942" s="1727"/>
      <c r="J942" s="3"/>
      <c r="P942"/>
    </row>
    <row r="943" spans="4:16">
      <c r="J943" s="3"/>
      <c r="P943"/>
    </row>
    <row r="944" spans="4:16">
      <c r="J944" s="3"/>
      <c r="P944"/>
    </row>
    <row r="945" spans="10:16">
      <c r="J945" s="3"/>
      <c r="P945"/>
    </row>
    <row r="946" spans="10:16">
      <c r="J946" s="3"/>
      <c r="P946"/>
    </row>
    <row r="947" spans="10:16">
      <c r="J947" s="3"/>
      <c r="P947"/>
    </row>
    <row r="948" spans="10:16">
      <c r="J948" s="3"/>
      <c r="P948"/>
    </row>
    <row r="949" spans="10:16">
      <c r="J949" s="3"/>
      <c r="P949"/>
    </row>
    <row r="950" spans="10:16">
      <c r="J950" s="3"/>
      <c r="P950"/>
    </row>
    <row r="951" spans="10:16">
      <c r="J951" s="3"/>
      <c r="P951"/>
    </row>
    <row r="952" spans="10:16">
      <c r="J952" s="3"/>
      <c r="P952"/>
    </row>
    <row r="953" spans="10:16">
      <c r="J953" s="3"/>
      <c r="P953"/>
    </row>
    <row r="954" spans="10:16">
      <c r="J954" s="3"/>
      <c r="P954"/>
    </row>
    <row r="955" spans="10:16">
      <c r="J955" s="3"/>
      <c r="P955"/>
    </row>
    <row r="956" spans="10:16">
      <c r="J956" s="3"/>
      <c r="P956"/>
    </row>
    <row r="957" spans="10:16">
      <c r="J957" s="3"/>
      <c r="P957"/>
    </row>
    <row r="958" spans="10:16">
      <c r="J958" s="3"/>
      <c r="P958"/>
    </row>
    <row r="959" spans="10:16">
      <c r="J959" s="3"/>
      <c r="P959"/>
    </row>
    <row r="960" spans="10:16">
      <c r="J960" s="3"/>
      <c r="P960"/>
    </row>
    <row r="961" spans="10:16">
      <c r="J961" s="3"/>
      <c r="P961"/>
    </row>
    <row r="962" spans="10:16">
      <c r="J962" s="3"/>
      <c r="P962"/>
    </row>
    <row r="963" spans="10:16">
      <c r="J963" s="3"/>
      <c r="P963"/>
    </row>
    <row r="964" spans="10:16">
      <c r="J964" s="3"/>
      <c r="P964"/>
    </row>
    <row r="965" spans="10:16">
      <c r="J965" s="3"/>
      <c r="P965"/>
    </row>
    <row r="966" spans="10:16">
      <c r="J966" s="3"/>
      <c r="P966"/>
    </row>
    <row r="967" spans="10:16">
      <c r="J967" s="3"/>
      <c r="P967"/>
    </row>
    <row r="968" spans="10:16">
      <c r="J968" s="3"/>
      <c r="P968"/>
    </row>
    <row r="969" spans="10:16">
      <c r="J969" s="3"/>
      <c r="P969"/>
    </row>
    <row r="970" spans="10:16">
      <c r="J970" s="3"/>
      <c r="P970"/>
    </row>
    <row r="971" spans="10:16">
      <c r="J971" s="3"/>
      <c r="P971"/>
    </row>
    <row r="972" spans="10:16">
      <c r="J972" s="3"/>
      <c r="P972"/>
    </row>
    <row r="973" spans="10:16">
      <c r="J973" s="3"/>
      <c r="P973"/>
    </row>
    <row r="974" spans="10:16">
      <c r="J974" s="3"/>
      <c r="P974"/>
    </row>
    <row r="975" spans="10:16">
      <c r="J975" s="3"/>
      <c r="P975"/>
    </row>
    <row r="976" spans="10:16">
      <c r="J976" s="3"/>
      <c r="P976"/>
    </row>
    <row r="977" spans="10:16">
      <c r="J977" s="3"/>
      <c r="P977"/>
    </row>
    <row r="978" spans="10:16">
      <c r="J978" s="3"/>
      <c r="P978"/>
    </row>
    <row r="979" spans="10:16">
      <c r="J979" s="3"/>
      <c r="P979"/>
    </row>
    <row r="981" spans="10:16">
      <c r="J981" s="3"/>
      <c r="P981"/>
    </row>
    <row r="982" spans="10:16">
      <c r="J982" s="3"/>
      <c r="P982"/>
    </row>
    <row r="983" spans="10:16">
      <c r="J983" s="3"/>
      <c r="P983"/>
    </row>
    <row r="984" spans="10:16">
      <c r="J984" s="3"/>
      <c r="P984"/>
    </row>
    <row r="985" spans="10:16">
      <c r="J985" s="3"/>
      <c r="P985"/>
    </row>
    <row r="986" spans="10:16">
      <c r="J986" s="3"/>
      <c r="P986"/>
    </row>
    <row r="987" spans="10:16">
      <c r="J987" s="3"/>
      <c r="P987"/>
    </row>
    <row r="988" spans="10:16">
      <c r="J988" s="3"/>
      <c r="P988"/>
    </row>
    <row r="989" spans="10:16">
      <c r="J989" s="3"/>
      <c r="P989"/>
    </row>
    <row r="990" spans="10:16">
      <c r="J990" s="3"/>
      <c r="P990"/>
    </row>
    <row r="991" spans="10:16">
      <c r="J991" s="3"/>
      <c r="P991"/>
    </row>
    <row r="992" spans="10:16">
      <c r="J992" s="3"/>
      <c r="P992"/>
    </row>
    <row r="993" spans="10:16">
      <c r="J993" s="3"/>
      <c r="P993"/>
    </row>
    <row r="994" spans="10:16">
      <c r="J994" s="3"/>
      <c r="P994"/>
    </row>
    <row r="995" spans="10:16">
      <c r="J995" s="3"/>
      <c r="P995"/>
    </row>
    <row r="996" spans="10:16">
      <c r="J996" s="3"/>
      <c r="P996"/>
    </row>
    <row r="997" spans="10:16">
      <c r="J997" s="3"/>
      <c r="P997"/>
    </row>
    <row r="998" spans="10:16">
      <c r="J998" s="3"/>
      <c r="P998"/>
    </row>
    <row r="999" spans="10:16">
      <c r="J999" s="3"/>
      <c r="P999"/>
    </row>
    <row r="1000" spans="10:16">
      <c r="J1000" s="3"/>
      <c r="P1000"/>
    </row>
    <row r="1001" spans="10:16">
      <c r="J1001" s="3"/>
      <c r="P1001"/>
    </row>
    <row r="1002" spans="10:16">
      <c r="J1002" s="3"/>
      <c r="P1002"/>
    </row>
    <row r="1003" spans="10:16">
      <c r="J1003" s="3"/>
      <c r="P1003"/>
    </row>
    <row r="1004" spans="10:16">
      <c r="J1004" s="3"/>
      <c r="P1004"/>
    </row>
    <row r="1005" spans="10:16">
      <c r="J1005" s="3"/>
      <c r="P1005"/>
    </row>
    <row r="1006" spans="10:16">
      <c r="J1006" s="3"/>
      <c r="P1006"/>
    </row>
    <row r="1007" spans="10:16">
      <c r="J1007" s="3"/>
      <c r="P1007"/>
    </row>
    <row r="1008" spans="10:16">
      <c r="J1008" s="3"/>
      <c r="P1008"/>
    </row>
    <row r="1009" spans="10:16">
      <c r="J1009" s="3"/>
      <c r="P1009"/>
    </row>
    <row r="1010" spans="10:16">
      <c r="J1010" s="3"/>
      <c r="P1010"/>
    </row>
    <row r="1014" spans="10:16">
      <c r="J1014" s="3"/>
      <c r="P1014"/>
    </row>
    <row r="1015" spans="10:16">
      <c r="J1015" s="3"/>
      <c r="P1015"/>
    </row>
    <row r="1016" spans="10:16">
      <c r="J1016" s="3"/>
      <c r="P1016"/>
    </row>
    <row r="1017" spans="10:16">
      <c r="J1017" s="3"/>
      <c r="P1017"/>
    </row>
    <row r="1018" spans="10:16">
      <c r="J1018" s="3"/>
      <c r="P1018"/>
    </row>
    <row r="1019" spans="10:16">
      <c r="J1019" s="3"/>
      <c r="P1019"/>
    </row>
    <row r="1020" spans="10:16">
      <c r="J1020" s="3"/>
      <c r="P1020"/>
    </row>
    <row r="1021" spans="10:16">
      <c r="J1021" s="3"/>
      <c r="P1021"/>
    </row>
    <row r="1022" spans="10:16">
      <c r="J1022" s="3"/>
      <c r="P1022"/>
    </row>
    <row r="1023" spans="10:16">
      <c r="J1023" s="3"/>
      <c r="P1023"/>
    </row>
    <row r="1024" spans="10:16">
      <c r="P1024"/>
    </row>
    <row r="1025" spans="10:16">
      <c r="P1025"/>
    </row>
    <row r="1026" spans="10:16">
      <c r="J1026" s="3"/>
      <c r="P1026"/>
    </row>
    <row r="1027" spans="10:16">
      <c r="J1027" s="3"/>
      <c r="P1027"/>
    </row>
    <row r="1028" spans="10:16">
      <c r="J1028" s="3"/>
      <c r="P1028"/>
    </row>
    <row r="1029" spans="10:16">
      <c r="J1029" s="3"/>
      <c r="P1029"/>
    </row>
    <row r="1030" spans="10:16">
      <c r="J1030" s="3"/>
      <c r="P1030"/>
    </row>
    <row r="1031" spans="10:16">
      <c r="J1031" s="3"/>
      <c r="P1031"/>
    </row>
    <row r="1032" spans="10:16">
      <c r="J1032" s="3"/>
      <c r="P1032"/>
    </row>
    <row r="1033" spans="10:16">
      <c r="J1033" s="3"/>
      <c r="P1033"/>
    </row>
    <row r="1034" spans="10:16">
      <c r="J1034" s="3"/>
      <c r="P1034"/>
    </row>
    <row r="1035" spans="10:16">
      <c r="J1035" s="3"/>
      <c r="P1035"/>
    </row>
    <row r="1036" spans="10:16">
      <c r="J1036" s="3"/>
      <c r="P1036"/>
    </row>
    <row r="1037" spans="10:16">
      <c r="J1037" s="3"/>
      <c r="P1037"/>
    </row>
    <row r="1038" spans="10:16">
      <c r="J1038" s="3"/>
      <c r="P1038"/>
    </row>
    <row r="1039" spans="10:16">
      <c r="J1039" s="3"/>
      <c r="P1039"/>
    </row>
    <row r="1040" spans="10:16">
      <c r="J1040" s="3"/>
      <c r="P1040"/>
    </row>
    <row r="1041" spans="10:16">
      <c r="J1041" s="3"/>
      <c r="P1041"/>
    </row>
    <row r="1042" spans="10:16">
      <c r="J1042" s="3"/>
      <c r="P1042"/>
    </row>
    <row r="1043" spans="10:16">
      <c r="J1043" s="3"/>
      <c r="P1043"/>
    </row>
    <row r="1044" spans="10:16">
      <c r="J1044" s="3"/>
      <c r="P1044"/>
    </row>
    <row r="1045" spans="10:16">
      <c r="J1045" s="3"/>
      <c r="P1045"/>
    </row>
    <row r="1046" spans="10:16">
      <c r="J1046" s="3"/>
      <c r="P1046"/>
    </row>
    <row r="1047" spans="10:16">
      <c r="J1047" s="3"/>
      <c r="P1047"/>
    </row>
    <row r="1048" spans="10:16">
      <c r="J1048" s="3"/>
      <c r="P1048"/>
    </row>
    <row r="1049" spans="10:16">
      <c r="J1049" s="3"/>
      <c r="P1049"/>
    </row>
    <row r="1050" spans="10:16">
      <c r="J1050" s="3"/>
      <c r="P1050"/>
    </row>
    <row r="1051" spans="10:16">
      <c r="J1051" s="3"/>
      <c r="P1051"/>
    </row>
    <row r="1052" spans="10:16">
      <c r="J1052" s="3"/>
      <c r="P1052"/>
    </row>
    <row r="1053" spans="10:16">
      <c r="J1053" s="3"/>
      <c r="P1053"/>
    </row>
    <row r="1054" spans="10:16">
      <c r="J1054" s="3"/>
      <c r="P1054"/>
    </row>
    <row r="1055" spans="10:16">
      <c r="J1055" s="3"/>
      <c r="P1055"/>
    </row>
    <row r="1056" spans="10:16">
      <c r="J1056" s="3"/>
      <c r="P1056"/>
    </row>
    <row r="1057" spans="10:16">
      <c r="J1057" s="3"/>
      <c r="P1057"/>
    </row>
    <row r="1058" spans="10:16">
      <c r="J1058" s="3"/>
      <c r="P1058"/>
    </row>
    <row r="1059" spans="10:16">
      <c r="J1059" s="3"/>
      <c r="P1059"/>
    </row>
    <row r="1060" spans="10:16">
      <c r="J1060" s="3"/>
      <c r="P1060"/>
    </row>
    <row r="1061" spans="10:16">
      <c r="J1061" s="3"/>
      <c r="P1061"/>
    </row>
    <row r="1062" spans="10:16">
      <c r="J1062" s="3"/>
      <c r="P1062"/>
    </row>
    <row r="1063" spans="10:16">
      <c r="J1063" s="3"/>
      <c r="P1063"/>
    </row>
    <row r="1064" spans="10:16">
      <c r="J1064" s="3"/>
      <c r="P1064"/>
    </row>
    <row r="1065" spans="10:16">
      <c r="J1065" s="3"/>
      <c r="P1065"/>
    </row>
    <row r="1066" spans="10:16">
      <c r="J1066" s="3"/>
      <c r="P1066"/>
    </row>
    <row r="1067" spans="10:16">
      <c r="J1067" s="3"/>
      <c r="P1067"/>
    </row>
    <row r="1068" spans="10:16">
      <c r="J1068" s="3"/>
      <c r="P1068"/>
    </row>
    <row r="1069" spans="10:16">
      <c r="J1069" s="3"/>
      <c r="P1069"/>
    </row>
    <row r="1070" spans="10:16">
      <c r="J1070" s="3"/>
      <c r="P1070"/>
    </row>
    <row r="1071" spans="10:16">
      <c r="J1071" s="3"/>
      <c r="P1071"/>
    </row>
    <row r="1072" spans="10:16">
      <c r="J1072" s="3"/>
      <c r="P1072"/>
    </row>
    <row r="1073" spans="10:16">
      <c r="J1073" s="3"/>
      <c r="P1073"/>
    </row>
    <row r="1074" spans="10:16">
      <c r="J1074" s="3"/>
      <c r="P1074"/>
    </row>
    <row r="1075" spans="10:16">
      <c r="J1075" s="3"/>
      <c r="P1075"/>
    </row>
    <row r="1076" spans="10:16">
      <c r="J1076" s="3"/>
      <c r="P1076"/>
    </row>
    <row r="1077" spans="10:16">
      <c r="J1077" s="3"/>
      <c r="P1077"/>
    </row>
    <row r="1078" spans="10:16">
      <c r="J1078" s="3"/>
      <c r="P1078"/>
    </row>
    <row r="1079" spans="10:16">
      <c r="J1079" s="3"/>
      <c r="P1079"/>
    </row>
    <row r="1080" spans="10:16">
      <c r="J1080" s="3"/>
      <c r="P1080"/>
    </row>
    <row r="1081" spans="10:16">
      <c r="J1081" s="3"/>
      <c r="P1081"/>
    </row>
    <row r="1082" spans="10:16">
      <c r="J1082" s="3"/>
      <c r="P1082"/>
    </row>
    <row r="1083" spans="10:16">
      <c r="J1083" s="3"/>
      <c r="P1083"/>
    </row>
    <row r="1084" spans="10:16">
      <c r="J1084" s="3"/>
      <c r="P1084"/>
    </row>
    <row r="1085" spans="10:16">
      <c r="J1085" s="3"/>
      <c r="P1085"/>
    </row>
    <row r="1086" spans="10:16">
      <c r="J1086" s="3"/>
      <c r="P1086"/>
    </row>
    <row r="1087" spans="10:16">
      <c r="J1087" s="3"/>
      <c r="P1087"/>
    </row>
    <row r="1088" spans="10:16">
      <c r="J1088" s="3"/>
      <c r="P1088"/>
    </row>
    <row r="1089" spans="10:16">
      <c r="J1089" s="3"/>
      <c r="P1089"/>
    </row>
    <row r="1090" spans="10:16">
      <c r="J1090" s="3"/>
      <c r="P1090"/>
    </row>
    <row r="1091" spans="10:16">
      <c r="J1091" s="3"/>
      <c r="P1091"/>
    </row>
    <row r="1092" spans="10:16">
      <c r="J1092" s="3"/>
      <c r="P1092"/>
    </row>
    <row r="1093" spans="10:16">
      <c r="J1093" s="3"/>
      <c r="P1093"/>
    </row>
    <row r="1094" spans="10:16">
      <c r="J1094" s="3"/>
      <c r="P1094"/>
    </row>
    <row r="1095" spans="10:16">
      <c r="J1095" s="3"/>
      <c r="P1095"/>
    </row>
    <row r="1096" spans="10:16">
      <c r="J1096" s="3"/>
      <c r="P1096"/>
    </row>
    <row r="1097" spans="10:16">
      <c r="J1097" s="3"/>
      <c r="P1097"/>
    </row>
    <row r="1098" spans="10:16">
      <c r="J1098" s="3"/>
      <c r="P1098"/>
    </row>
    <row r="1099" spans="10:16">
      <c r="J1099" s="3"/>
      <c r="P1099"/>
    </row>
    <row r="1100" spans="10:16">
      <c r="J1100" s="3"/>
      <c r="P1100"/>
    </row>
    <row r="1101" spans="10:16">
      <c r="J1101" s="3"/>
      <c r="P1101"/>
    </row>
    <row r="1102" spans="10:16">
      <c r="J1102" s="3"/>
      <c r="P1102"/>
    </row>
    <row r="1103" spans="10:16">
      <c r="J1103" s="3"/>
      <c r="P1103"/>
    </row>
    <row r="1104" spans="10:16">
      <c r="J1104" s="3"/>
      <c r="P1104"/>
    </row>
    <row r="1105" spans="10:16">
      <c r="J1105" s="3"/>
      <c r="P1105"/>
    </row>
    <row r="1106" spans="10:16">
      <c r="J1106" s="3"/>
      <c r="P1106"/>
    </row>
    <row r="1107" spans="10:16">
      <c r="J1107" s="3"/>
      <c r="P1107"/>
    </row>
    <row r="1108" spans="10:16">
      <c r="J1108" s="3"/>
      <c r="P1108"/>
    </row>
    <row r="1109" spans="10:16">
      <c r="J1109" s="3"/>
      <c r="P1109"/>
    </row>
    <row r="1110" spans="10:16">
      <c r="J1110" s="3"/>
      <c r="P1110"/>
    </row>
    <row r="1111" spans="10:16">
      <c r="J1111" s="3"/>
      <c r="P1111"/>
    </row>
    <row r="1112" spans="10:16">
      <c r="J1112" s="3"/>
      <c r="P1112"/>
    </row>
    <row r="1113" spans="10:16">
      <c r="J1113" s="3"/>
      <c r="P1113"/>
    </row>
    <row r="1114" spans="10:16">
      <c r="J1114" s="3"/>
      <c r="P1114"/>
    </row>
    <row r="1115" spans="10:16">
      <c r="J1115" s="3"/>
      <c r="P1115"/>
    </row>
    <row r="1116" spans="10:16">
      <c r="J1116" s="3"/>
      <c r="P1116"/>
    </row>
    <row r="1117" spans="10:16">
      <c r="J1117" s="3"/>
      <c r="P1117"/>
    </row>
    <row r="1118" spans="10:16">
      <c r="J1118" s="3"/>
      <c r="P1118"/>
    </row>
    <row r="1123" spans="10:16">
      <c r="J1123" s="3"/>
      <c r="P1123"/>
    </row>
    <row r="1124" spans="10:16">
      <c r="J1124" s="3"/>
      <c r="P1124"/>
    </row>
    <row r="1125" spans="10:16">
      <c r="J1125" s="3"/>
      <c r="P1125"/>
    </row>
    <row r="1126" spans="10:16">
      <c r="J1126" s="3"/>
      <c r="P1126"/>
    </row>
    <row r="1127" spans="10:16">
      <c r="J1127" s="3"/>
      <c r="P1127"/>
    </row>
    <row r="1128" spans="10:16">
      <c r="J1128" s="3"/>
      <c r="P1128"/>
    </row>
    <row r="1129" spans="10:16">
      <c r="J1129" s="3"/>
      <c r="P1129"/>
    </row>
    <row r="1130" spans="10:16">
      <c r="J1130" s="3"/>
      <c r="P1130"/>
    </row>
    <row r="1131" spans="10:16">
      <c r="J1131" s="3"/>
      <c r="P1131"/>
    </row>
    <row r="1132" spans="10:16">
      <c r="J1132" s="3"/>
      <c r="P1132"/>
    </row>
    <row r="1133" spans="10:16">
      <c r="J1133" s="3"/>
      <c r="P1133"/>
    </row>
    <row r="1134" spans="10:16">
      <c r="J1134" s="3"/>
      <c r="P1134"/>
    </row>
    <row r="1135" spans="10:16">
      <c r="J1135" s="3"/>
      <c r="P1135"/>
    </row>
    <row r="1136" spans="10:16">
      <c r="J1136" s="3"/>
      <c r="P1136"/>
    </row>
    <row r="1137" spans="10:16">
      <c r="J1137" s="3"/>
      <c r="P1137"/>
    </row>
    <row r="1138" spans="10:16">
      <c r="J1138" s="3"/>
      <c r="P1138"/>
    </row>
    <row r="1139" spans="10:16">
      <c r="J1139" s="3"/>
      <c r="P1139"/>
    </row>
    <row r="1140" spans="10:16">
      <c r="J1140" s="3"/>
      <c r="P1140"/>
    </row>
    <row r="1141" spans="10:16">
      <c r="J1141" s="3"/>
      <c r="P1141"/>
    </row>
    <row r="1142" spans="10:16">
      <c r="J1142" s="3"/>
      <c r="P1142"/>
    </row>
    <row r="1143" spans="10:16">
      <c r="J1143" s="3"/>
      <c r="P1143"/>
    </row>
    <row r="1144" spans="10:16">
      <c r="J1144" s="3"/>
      <c r="P1144"/>
    </row>
    <row r="1145" spans="10:16">
      <c r="J1145" s="3"/>
      <c r="P1145"/>
    </row>
    <row r="1146" spans="10:16">
      <c r="J1146" s="3"/>
      <c r="P1146"/>
    </row>
    <row r="1148" spans="10:16">
      <c r="J1148" s="3"/>
      <c r="P1148"/>
    </row>
    <row r="1149" spans="10:16">
      <c r="J1149" s="3"/>
      <c r="P1149"/>
    </row>
    <row r="1150" spans="10:16">
      <c r="J1150" s="3"/>
      <c r="P1150"/>
    </row>
    <row r="1151" spans="10:16">
      <c r="J1151" s="3"/>
      <c r="P1151"/>
    </row>
    <row r="1152" spans="10:16">
      <c r="J1152" s="3"/>
      <c r="P1152"/>
    </row>
    <row r="1153" spans="10:16">
      <c r="J1153" s="3"/>
      <c r="P1153"/>
    </row>
    <row r="1154" spans="10:16">
      <c r="J1154" s="3"/>
      <c r="P1154"/>
    </row>
    <row r="1155" spans="10:16">
      <c r="J1155" s="3"/>
      <c r="P1155"/>
    </row>
    <row r="1156" spans="10:16">
      <c r="J1156" s="3"/>
      <c r="P1156"/>
    </row>
    <row r="1157" spans="10:16">
      <c r="J1157" s="3"/>
      <c r="P1157"/>
    </row>
    <row r="1158" spans="10:16">
      <c r="J1158" s="3"/>
      <c r="P1158"/>
    </row>
    <row r="1159" spans="10:16">
      <c r="J1159" s="3"/>
      <c r="P1159"/>
    </row>
    <row r="1160" spans="10:16">
      <c r="J1160" s="3"/>
      <c r="P1160"/>
    </row>
    <row r="1161" spans="10:16">
      <c r="J1161" s="3"/>
      <c r="P1161"/>
    </row>
    <row r="1162" spans="10:16">
      <c r="J1162" s="3"/>
      <c r="P1162"/>
    </row>
    <row r="1163" spans="10:16">
      <c r="J1163" s="3"/>
      <c r="P1163"/>
    </row>
    <row r="1164" spans="10:16">
      <c r="J1164" s="3"/>
      <c r="P1164"/>
    </row>
    <row r="1165" spans="10:16">
      <c r="J1165" s="3"/>
      <c r="P1165"/>
    </row>
    <row r="1166" spans="10:16">
      <c r="J1166" s="3"/>
      <c r="P1166"/>
    </row>
    <row r="1167" spans="10:16">
      <c r="J1167" s="3"/>
      <c r="P1167"/>
    </row>
    <row r="1168" spans="10:16">
      <c r="J1168" s="3"/>
      <c r="P1168"/>
    </row>
    <row r="1169" spans="10:16">
      <c r="J1169" s="3"/>
      <c r="P1169"/>
    </row>
    <row r="1170" spans="10:16">
      <c r="J1170" s="3"/>
      <c r="P1170"/>
    </row>
    <row r="1171" spans="10:16">
      <c r="J1171" s="3"/>
      <c r="P1171"/>
    </row>
    <row r="1172" spans="10:16">
      <c r="J1172" s="3"/>
      <c r="P1172"/>
    </row>
    <row r="1173" spans="10:16">
      <c r="J1173" s="3"/>
      <c r="P1173"/>
    </row>
    <row r="1174" spans="10:16">
      <c r="J1174" s="3"/>
      <c r="P1174"/>
    </row>
    <row r="1175" spans="10:16">
      <c r="J1175" s="3"/>
      <c r="P1175"/>
    </row>
    <row r="1176" spans="10:16">
      <c r="J1176" s="3"/>
      <c r="P1176"/>
    </row>
    <row r="1177" spans="10:16">
      <c r="J1177" s="3"/>
      <c r="P1177"/>
    </row>
    <row r="1178" spans="10:16">
      <c r="J1178" s="3"/>
      <c r="P1178"/>
    </row>
    <row r="1179" spans="10:16">
      <c r="J1179" s="3"/>
      <c r="P1179"/>
    </row>
    <row r="1180" spans="10:16">
      <c r="J1180" s="3"/>
      <c r="P1180"/>
    </row>
    <row r="1181" spans="10:16">
      <c r="J1181" s="3"/>
      <c r="P1181"/>
    </row>
    <row r="1182" spans="10:16">
      <c r="J1182" s="3"/>
      <c r="P1182"/>
    </row>
    <row r="1183" spans="10:16">
      <c r="J1183" s="3"/>
      <c r="P1183"/>
    </row>
    <row r="1184" spans="10:16">
      <c r="J1184" s="3"/>
      <c r="P1184"/>
    </row>
    <row r="1185" spans="10:16">
      <c r="J1185" s="3"/>
      <c r="P1185"/>
    </row>
    <row r="1186" spans="10:16">
      <c r="J1186" s="3"/>
      <c r="P1186"/>
    </row>
    <row r="1187" spans="10:16">
      <c r="J1187" s="3"/>
      <c r="P1187"/>
    </row>
    <row r="1188" spans="10:16">
      <c r="J1188" s="3"/>
      <c r="P1188"/>
    </row>
    <row r="1189" spans="10:16">
      <c r="J1189" s="3"/>
      <c r="P1189"/>
    </row>
    <row r="1190" spans="10:16">
      <c r="J1190" s="3"/>
      <c r="P1190"/>
    </row>
    <row r="1191" spans="10:16">
      <c r="J1191" s="3"/>
      <c r="P1191"/>
    </row>
    <row r="1192" spans="10:16">
      <c r="J1192" s="3"/>
      <c r="P1192"/>
    </row>
    <row r="1193" spans="10:16">
      <c r="J1193" s="3"/>
      <c r="P1193"/>
    </row>
    <row r="1194" spans="10:16">
      <c r="J1194" s="3"/>
      <c r="P1194"/>
    </row>
    <row r="1195" spans="10:16">
      <c r="J1195" s="3"/>
      <c r="P1195"/>
    </row>
    <row r="1196" spans="10:16">
      <c r="J1196" s="3"/>
      <c r="P1196"/>
    </row>
    <row r="1197" spans="10:16">
      <c r="J1197" s="3"/>
      <c r="P1197"/>
    </row>
    <row r="1198" spans="10:16">
      <c r="J1198" s="3"/>
      <c r="P1198"/>
    </row>
    <row r="1199" spans="10:16">
      <c r="J1199" s="3"/>
      <c r="P1199"/>
    </row>
    <row r="1200" spans="10:16">
      <c r="J1200" s="3"/>
      <c r="P1200"/>
    </row>
    <row r="1201" spans="10:16">
      <c r="J1201" s="3"/>
      <c r="P1201"/>
    </row>
    <row r="1202" spans="10:16">
      <c r="J1202" s="3"/>
      <c r="P1202"/>
    </row>
    <row r="1203" spans="10:16">
      <c r="J1203" s="3"/>
      <c r="P1203"/>
    </row>
    <row r="1204" spans="10:16">
      <c r="J1204" s="3"/>
      <c r="P1204"/>
    </row>
    <row r="1205" spans="10:16">
      <c r="J1205" s="3"/>
      <c r="P1205"/>
    </row>
    <row r="1206" spans="10:16">
      <c r="J1206" s="3"/>
      <c r="P1206"/>
    </row>
    <row r="1207" spans="10:16">
      <c r="J1207" s="3"/>
      <c r="P1207"/>
    </row>
    <row r="1208" spans="10:16">
      <c r="J1208" s="3"/>
      <c r="P1208"/>
    </row>
    <row r="1209" spans="10:16">
      <c r="J1209" s="3"/>
      <c r="P1209"/>
    </row>
    <row r="1210" spans="10:16">
      <c r="J1210" s="3"/>
      <c r="P1210"/>
    </row>
    <row r="1211" spans="10:16">
      <c r="J1211" s="3"/>
      <c r="P1211"/>
    </row>
    <row r="1212" spans="10:16">
      <c r="J1212" s="3"/>
      <c r="P1212"/>
    </row>
    <row r="1213" spans="10:16">
      <c r="J1213" s="3"/>
      <c r="P1213"/>
    </row>
    <row r="1214" spans="10:16">
      <c r="J1214" s="3"/>
      <c r="P1214"/>
    </row>
    <row r="1215" spans="10:16">
      <c r="J1215" s="3"/>
      <c r="P1215"/>
    </row>
    <row r="1216" spans="10:16">
      <c r="J1216" s="3"/>
      <c r="P1216"/>
    </row>
    <row r="1217" spans="10:16">
      <c r="J1217" s="3"/>
      <c r="P1217"/>
    </row>
    <row r="1218" spans="10:16">
      <c r="J1218" s="3"/>
      <c r="P1218"/>
    </row>
    <row r="1219" spans="10:16">
      <c r="J1219" s="3"/>
      <c r="P1219"/>
    </row>
    <row r="1220" spans="10:16">
      <c r="J1220" s="3"/>
      <c r="P1220"/>
    </row>
    <row r="1221" spans="10:16">
      <c r="J1221" s="3"/>
      <c r="P1221"/>
    </row>
    <row r="1222" spans="10:16">
      <c r="J1222" s="3"/>
      <c r="P1222"/>
    </row>
    <row r="1223" spans="10:16">
      <c r="J1223" s="3"/>
      <c r="P1223"/>
    </row>
    <row r="1224" spans="10:16">
      <c r="J1224" s="3"/>
      <c r="P1224"/>
    </row>
    <row r="1225" spans="10:16">
      <c r="J1225" s="3"/>
      <c r="P1225"/>
    </row>
    <row r="1226" spans="10:16">
      <c r="J1226" s="3"/>
      <c r="P1226"/>
    </row>
    <row r="1227" spans="10:16">
      <c r="J1227" s="3"/>
      <c r="P1227"/>
    </row>
    <row r="1228" spans="10:16">
      <c r="J1228" s="3"/>
      <c r="P1228"/>
    </row>
    <row r="1229" spans="10:16">
      <c r="J1229" s="3"/>
      <c r="P1229"/>
    </row>
    <row r="1230" spans="10:16">
      <c r="J1230" s="3"/>
      <c r="P1230"/>
    </row>
    <row r="1231" spans="10:16">
      <c r="J1231" s="3"/>
      <c r="P1231"/>
    </row>
    <row r="1232" spans="10:16">
      <c r="J1232" s="3"/>
      <c r="P1232"/>
    </row>
    <row r="1233" spans="10:16">
      <c r="J1233" s="3"/>
      <c r="P1233"/>
    </row>
    <row r="1234" spans="10:16">
      <c r="J1234" s="3"/>
      <c r="P1234"/>
    </row>
    <row r="1235" spans="10:16">
      <c r="J1235" s="3"/>
      <c r="P1235"/>
    </row>
    <row r="1236" spans="10:16">
      <c r="K1236" s="3"/>
    </row>
    <row r="1237" spans="10:16">
      <c r="K1237" s="3"/>
    </row>
    <row r="1238" spans="10:16">
      <c r="K1238" s="3"/>
    </row>
    <row r="1239" spans="10:16">
      <c r="K1239" s="3"/>
    </row>
  </sheetData>
  <phoneticPr fontId="53" type="noConversion"/>
  <pageMargins left="0" right="0" top="0" bottom="0" header="0.51180555555555496" footer="0.51180555555555496"/>
  <pageSetup paperSize="9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AADD5-1B25-4C62-976B-195331B581E9}">
  <dimension ref="B1:AV959"/>
  <sheetViews>
    <sheetView zoomScaleNormal="100" workbookViewId="0">
      <selection activeCell="K27" sqref="K27"/>
    </sheetView>
  </sheetViews>
  <sheetFormatPr defaultRowHeight="15"/>
  <cols>
    <col min="1" max="1" width="2.28515625" customWidth="1"/>
    <col min="2" max="2" width="7" customWidth="1"/>
    <col min="3" max="3" width="29.140625" style="40" customWidth="1"/>
    <col min="4" max="4" width="10.85546875" customWidth="1"/>
    <col min="5" max="5" width="3.42578125" customWidth="1"/>
    <col min="6" max="6" width="10" customWidth="1"/>
    <col min="7" max="7" width="26.42578125" customWidth="1"/>
    <col min="8" max="8" width="9.85546875" customWidth="1"/>
    <col min="9" max="9" width="2.140625" customWidth="1"/>
    <col min="10" max="10" width="9.28515625" customWidth="1"/>
    <col min="11" max="11" width="29.42578125" customWidth="1"/>
    <col min="12" max="12" width="10.42578125" customWidth="1"/>
    <col min="13" max="13" width="4.42578125" customWidth="1"/>
    <col min="14" max="14" width="9.7109375" customWidth="1"/>
    <col min="15" max="15" width="25.28515625" customWidth="1"/>
    <col min="16" max="16" width="10" customWidth="1"/>
    <col min="17" max="17" width="6" customWidth="1"/>
    <col min="18" max="18" width="6.85546875" customWidth="1"/>
    <col min="19" max="19" width="13.5703125" customWidth="1"/>
    <col min="20" max="20" width="7.85546875" customWidth="1"/>
    <col min="21" max="21" width="9.5703125" customWidth="1"/>
    <col min="22" max="22" width="7.28515625" customWidth="1"/>
    <col min="23" max="23" width="11" customWidth="1"/>
    <col min="24" max="24" width="7.42578125" customWidth="1"/>
    <col min="25" max="25" width="8.5703125" customWidth="1"/>
    <col min="26" max="26" width="6.85546875" customWidth="1"/>
    <col min="27" max="27" width="8.28515625" customWidth="1"/>
    <col min="28" max="28" width="6.140625" customWidth="1"/>
    <col min="29" max="29" width="8" customWidth="1"/>
    <col min="30" max="30" width="6.28515625" customWidth="1"/>
    <col min="32" max="32" width="8.7109375" customWidth="1"/>
  </cols>
  <sheetData>
    <row r="1" spans="2:37" ht="12" customHeight="1">
      <c r="I1" s="447"/>
      <c r="U1" s="2"/>
      <c r="V1" s="2"/>
      <c r="W1" s="47"/>
    </row>
    <row r="2" spans="2:37" ht="14.25" customHeight="1">
      <c r="B2" s="133" t="s">
        <v>1045</v>
      </c>
      <c r="G2" s="2"/>
      <c r="H2" s="2"/>
      <c r="I2" s="458"/>
      <c r="M2" s="1"/>
      <c r="O2" s="2"/>
      <c r="P2" s="2"/>
      <c r="S2" s="4"/>
      <c r="T2" s="4"/>
      <c r="U2" s="4"/>
      <c r="V2" s="4"/>
      <c r="X2" s="77"/>
      <c r="Y2" s="217"/>
      <c r="Z2" s="77"/>
      <c r="AA2" s="217"/>
      <c r="AC2" s="47"/>
      <c r="AD2" s="83"/>
    </row>
    <row r="3" spans="2:37">
      <c r="E3" s="314" t="s">
        <v>143</v>
      </c>
      <c r="F3" s="73"/>
      <c r="G3" t="s">
        <v>1145</v>
      </c>
      <c r="I3" s="447"/>
      <c r="M3" s="1"/>
      <c r="N3" s="73"/>
      <c r="R3" s="18"/>
      <c r="U3" s="9"/>
      <c r="W3" s="4"/>
      <c r="X3" s="91"/>
      <c r="Y3" s="106"/>
      <c r="Z3" s="298"/>
      <c r="AA3" s="299"/>
    </row>
    <row r="4" spans="2:37" ht="13.5" customHeight="1" thickBot="1">
      <c r="B4" s="316"/>
      <c r="C4" s="81" t="s">
        <v>837</v>
      </c>
      <c r="F4" s="81" t="s">
        <v>837</v>
      </c>
      <c r="G4" s="2"/>
      <c r="H4" s="73"/>
      <c r="I4" s="459"/>
      <c r="M4" s="1"/>
      <c r="N4" s="2"/>
      <c r="O4" s="2"/>
      <c r="P4" s="73"/>
      <c r="Q4" s="13"/>
      <c r="S4" s="13"/>
      <c r="U4" s="47"/>
      <c r="W4" s="4"/>
      <c r="X4" s="46"/>
      <c r="Y4" s="98"/>
      <c r="Z4" s="132"/>
      <c r="AA4" s="299"/>
    </row>
    <row r="5" spans="2:37" ht="13.5" customHeight="1">
      <c r="B5" s="25" t="s">
        <v>2</v>
      </c>
      <c r="C5" s="75" t="s">
        <v>3</v>
      </c>
      <c r="D5" s="187" t="s">
        <v>4</v>
      </c>
      <c r="F5" s="25" t="s">
        <v>2</v>
      </c>
      <c r="G5" s="75" t="s">
        <v>3</v>
      </c>
      <c r="H5" s="187" t="s">
        <v>4</v>
      </c>
      <c r="I5" s="447"/>
      <c r="M5" s="1"/>
      <c r="N5" s="32"/>
      <c r="O5" s="4"/>
      <c r="P5" s="8"/>
      <c r="Q5" s="13"/>
      <c r="R5" s="81"/>
      <c r="S5" s="16"/>
      <c r="T5" s="17"/>
      <c r="U5" s="47"/>
      <c r="W5" s="4"/>
      <c r="X5" s="8"/>
      <c r="Y5" s="98"/>
      <c r="Z5" s="132"/>
      <c r="AA5" s="299"/>
    </row>
    <row r="6" spans="2:37" ht="13.5" customHeight="1" thickBot="1">
      <c r="B6" s="196" t="s">
        <v>5</v>
      </c>
      <c r="C6"/>
      <c r="D6" s="210" t="s">
        <v>62</v>
      </c>
      <c r="F6" s="28" t="s">
        <v>5</v>
      </c>
      <c r="G6" s="29"/>
      <c r="H6" s="188" t="s">
        <v>62</v>
      </c>
      <c r="I6" s="447"/>
      <c r="M6" s="1"/>
      <c r="N6" s="32"/>
      <c r="P6" s="8"/>
      <c r="Q6" s="13"/>
      <c r="U6" s="47"/>
      <c r="W6" s="4"/>
      <c r="X6" s="8"/>
      <c r="Y6" s="98"/>
      <c r="Z6" s="132"/>
      <c r="AA6" s="299"/>
    </row>
    <row r="7" spans="2:37" ht="16.5" thickBot="1">
      <c r="B7" s="1565" t="s">
        <v>119</v>
      </c>
      <c r="C7" s="1566"/>
      <c r="D7" s="317"/>
      <c r="E7" s="16"/>
      <c r="F7" s="614" t="s">
        <v>566</v>
      </c>
      <c r="G7" s="67"/>
      <c r="H7" s="67"/>
      <c r="I7" s="447"/>
      <c r="M7" s="1"/>
      <c r="N7" s="582"/>
      <c r="Q7" s="13"/>
      <c r="U7" s="4"/>
      <c r="W7" s="4"/>
      <c r="X7" s="8"/>
      <c r="Y7" s="98"/>
      <c r="Z7" s="132"/>
      <c r="AA7" s="299"/>
    </row>
    <row r="8" spans="2:37">
      <c r="B8" s="78"/>
      <c r="C8" s="126" t="s">
        <v>156</v>
      </c>
      <c r="D8" s="53"/>
      <c r="E8" s="16"/>
      <c r="F8" s="1295"/>
      <c r="G8" s="126" t="s">
        <v>156</v>
      </c>
      <c r="H8" s="101"/>
      <c r="I8" s="460"/>
      <c r="M8" s="1"/>
      <c r="O8" s="132"/>
      <c r="Q8" s="13"/>
      <c r="U8" s="4"/>
      <c r="W8" s="4"/>
      <c r="X8" s="32"/>
      <c r="Y8" s="98"/>
      <c r="Z8" s="132"/>
      <c r="AA8" s="299"/>
    </row>
    <row r="9" spans="2:37" ht="15.75" customHeight="1">
      <c r="B9" s="268" t="s">
        <v>421</v>
      </c>
      <c r="C9" s="388" t="s">
        <v>498</v>
      </c>
      <c r="D9" s="129">
        <v>210</v>
      </c>
      <c r="E9" s="123"/>
      <c r="F9" s="271" t="s">
        <v>425</v>
      </c>
      <c r="G9" s="1382" t="s">
        <v>831</v>
      </c>
      <c r="H9" s="615" t="s">
        <v>862</v>
      </c>
      <c r="I9" s="461"/>
      <c r="M9" s="1"/>
      <c r="N9" s="32"/>
      <c r="O9" s="4"/>
      <c r="P9" s="9"/>
      <c r="Q9" s="4"/>
      <c r="U9" s="4"/>
      <c r="V9" s="155"/>
      <c r="W9" s="4"/>
      <c r="X9" s="8"/>
      <c r="Y9" s="98"/>
      <c r="Z9" s="132"/>
      <c r="AA9" s="299"/>
    </row>
    <row r="10" spans="2:37" ht="13.5" customHeight="1">
      <c r="B10" s="1299" t="s">
        <v>352</v>
      </c>
      <c r="C10" s="1382" t="s">
        <v>351</v>
      </c>
      <c r="D10" s="251">
        <v>30</v>
      </c>
      <c r="E10" s="47"/>
      <c r="F10" s="144" t="s">
        <v>1112</v>
      </c>
      <c r="G10" s="178" t="s">
        <v>701</v>
      </c>
      <c r="H10" s="194">
        <v>200</v>
      </c>
      <c r="I10" s="461"/>
      <c r="M10" s="1"/>
      <c r="N10" s="62"/>
      <c r="O10" s="4"/>
      <c r="Q10" s="13"/>
      <c r="U10" s="4"/>
      <c r="W10" s="80"/>
      <c r="X10" s="8"/>
      <c r="Y10" s="98"/>
      <c r="Z10" s="132"/>
      <c r="AA10" s="299"/>
    </row>
    <row r="11" spans="2:37" ht="13.5" customHeight="1">
      <c r="B11" s="884" t="s">
        <v>356</v>
      </c>
      <c r="C11" s="178" t="s">
        <v>90</v>
      </c>
      <c r="D11" s="194">
        <v>200</v>
      </c>
      <c r="E11" s="47"/>
      <c r="F11" s="2643" t="s">
        <v>800</v>
      </c>
      <c r="G11" s="178" t="s">
        <v>802</v>
      </c>
      <c r="H11" s="177">
        <v>10</v>
      </c>
      <c r="I11" s="461"/>
      <c r="M11" s="1"/>
      <c r="N11" s="32"/>
      <c r="O11" s="91"/>
      <c r="P11" s="115"/>
      <c r="Q11" s="13"/>
      <c r="U11" s="4"/>
      <c r="W11" s="4"/>
      <c r="X11" s="8"/>
      <c r="Y11" s="108"/>
      <c r="Z11" s="301"/>
      <c r="AA11" s="299"/>
      <c r="AH11" s="104"/>
    </row>
    <row r="12" spans="2:37">
      <c r="B12" s="1612" t="s">
        <v>9</v>
      </c>
      <c r="C12" s="1559" t="s">
        <v>473</v>
      </c>
      <c r="D12" s="251">
        <v>35</v>
      </c>
      <c r="E12" s="4"/>
      <c r="F12" s="144" t="s">
        <v>9</v>
      </c>
      <c r="G12" s="178" t="s">
        <v>10</v>
      </c>
      <c r="H12" s="194">
        <v>40</v>
      </c>
      <c r="I12" s="447"/>
      <c r="M12" s="1"/>
      <c r="N12" s="32"/>
      <c r="O12" s="13"/>
      <c r="P12" s="115"/>
      <c r="Q12" s="14"/>
      <c r="U12" s="4"/>
      <c r="W12" s="4"/>
      <c r="X12" s="88"/>
      <c r="Y12" s="107"/>
      <c r="Z12" s="132"/>
      <c r="AA12" s="299"/>
    </row>
    <row r="13" spans="2:37" ht="15.75">
      <c r="B13" s="2528" t="s">
        <v>9</v>
      </c>
      <c r="C13" s="178" t="s">
        <v>10</v>
      </c>
      <c r="D13" s="177">
        <v>35</v>
      </c>
      <c r="E13" s="4"/>
      <c r="F13" s="1707" t="s">
        <v>648</v>
      </c>
      <c r="G13" s="178" t="s">
        <v>449</v>
      </c>
      <c r="H13" s="129">
        <v>115</v>
      </c>
      <c r="I13" s="447"/>
      <c r="M13" s="1"/>
      <c r="N13" s="32"/>
      <c r="O13" s="4"/>
      <c r="P13" s="9"/>
      <c r="Q13" s="4"/>
      <c r="U13" s="4"/>
      <c r="W13" s="80"/>
      <c r="X13" s="20"/>
      <c r="Y13" s="300"/>
      <c r="Z13" s="132"/>
      <c r="AA13" s="299"/>
    </row>
    <row r="14" spans="2:37" ht="14.25" customHeight="1" thickBot="1">
      <c r="B14" s="2528" t="s">
        <v>9</v>
      </c>
      <c r="C14" s="178" t="s">
        <v>392</v>
      </c>
      <c r="D14" s="177">
        <v>30</v>
      </c>
      <c r="E14" s="47"/>
      <c r="F14" s="1213" t="s">
        <v>364</v>
      </c>
      <c r="G14" s="1214"/>
      <c r="H14" s="1470">
        <f>H10+H11+H12+H13+160+40</f>
        <v>565</v>
      </c>
      <c r="I14" s="460"/>
      <c r="M14" s="1"/>
      <c r="N14" s="32"/>
      <c r="O14" s="4"/>
      <c r="P14" s="9"/>
      <c r="Q14" s="1"/>
      <c r="U14" s="4"/>
      <c r="V14" s="155"/>
      <c r="W14" s="4"/>
      <c r="X14" s="20"/>
      <c r="Y14" s="300"/>
      <c r="Z14" s="132"/>
      <c r="AA14" s="299"/>
      <c r="AJ14" s="13"/>
      <c r="AK14" s="32"/>
    </row>
    <row r="15" spans="2:37" ht="15" customHeight="1">
      <c r="B15" s="1299" t="s">
        <v>445</v>
      </c>
      <c r="C15" s="178" t="s">
        <v>647</v>
      </c>
      <c r="D15" s="177">
        <v>100</v>
      </c>
      <c r="E15" s="47"/>
      <c r="F15" s="269"/>
      <c r="G15" s="126" t="s">
        <v>123</v>
      </c>
      <c r="H15" s="53"/>
      <c r="I15" s="462"/>
      <c r="M15" s="1"/>
      <c r="N15" s="62"/>
      <c r="O15" s="132"/>
      <c r="Q15" s="13"/>
      <c r="U15" s="16"/>
      <c r="W15" s="80"/>
      <c r="X15" s="20"/>
      <c r="Y15" s="300"/>
      <c r="Z15" s="132"/>
      <c r="AA15" s="299"/>
      <c r="AE15" s="20"/>
      <c r="AJ15" s="13"/>
      <c r="AK15" s="32"/>
    </row>
    <row r="16" spans="2:37" ht="16.5" thickBot="1">
      <c r="B16" s="1213" t="s">
        <v>364</v>
      </c>
      <c r="C16" s="1214"/>
      <c r="D16" s="1470">
        <f>SUM(D9:D15)</f>
        <v>640</v>
      </c>
      <c r="E16" s="4"/>
      <c r="F16" s="249" t="s">
        <v>474</v>
      </c>
      <c r="G16" s="388" t="s">
        <v>1138</v>
      </c>
      <c r="H16" s="251">
        <v>60</v>
      </c>
      <c r="I16" s="463"/>
      <c r="M16" s="1"/>
      <c r="N16" s="62"/>
      <c r="O16" s="4"/>
      <c r="P16" s="115"/>
      <c r="Q16" s="13"/>
      <c r="W16" s="4"/>
      <c r="X16" s="20"/>
      <c r="Y16" s="300"/>
      <c r="Z16" s="132"/>
      <c r="AA16" s="299"/>
      <c r="AJ16" s="13"/>
      <c r="AK16" s="30"/>
    </row>
    <row r="17" spans="2:48" ht="15.75">
      <c r="B17" s="269"/>
      <c r="C17" s="126" t="s">
        <v>123</v>
      </c>
      <c r="D17" s="53"/>
      <c r="E17" s="12"/>
      <c r="F17" s="1640" t="s">
        <v>632</v>
      </c>
      <c r="G17" s="178" t="s">
        <v>563</v>
      </c>
      <c r="H17" s="274">
        <v>250</v>
      </c>
      <c r="I17" s="461"/>
      <c r="M17" s="1"/>
      <c r="N17" s="32"/>
      <c r="O17" s="4"/>
      <c r="P17" s="9"/>
      <c r="Q17" s="13"/>
      <c r="W17" s="47"/>
      <c r="X17" s="20"/>
      <c r="Y17" s="300"/>
      <c r="Z17" s="132"/>
      <c r="AA17" s="299"/>
      <c r="AJ17" s="13"/>
      <c r="AK17" s="92"/>
    </row>
    <row r="18" spans="2:48" ht="15.75">
      <c r="B18" s="124" t="s">
        <v>418</v>
      </c>
      <c r="C18" s="193" t="s">
        <v>1139</v>
      </c>
      <c r="D18" s="278">
        <v>60</v>
      </c>
      <c r="E18" s="151"/>
      <c r="F18" s="124" t="s">
        <v>544</v>
      </c>
      <c r="G18" s="193" t="s">
        <v>545</v>
      </c>
      <c r="H18" s="278">
        <v>120</v>
      </c>
      <c r="I18" s="461"/>
      <c r="M18" s="1"/>
      <c r="N18" s="32"/>
      <c r="O18" s="4"/>
      <c r="P18" s="9"/>
      <c r="Q18" s="13"/>
      <c r="W18" s="47"/>
      <c r="X18" s="20"/>
      <c r="Y18" s="300"/>
      <c r="Z18" s="132"/>
      <c r="AA18" s="299"/>
      <c r="AJ18" s="13"/>
      <c r="AK18" s="32"/>
    </row>
    <row r="19" spans="2:48" ht="15.75">
      <c r="B19" s="124" t="s">
        <v>525</v>
      </c>
      <c r="C19" s="406" t="s">
        <v>1140</v>
      </c>
      <c r="D19" s="272">
        <v>250</v>
      </c>
      <c r="E19" s="123"/>
      <c r="F19" s="270"/>
      <c r="G19" s="541" t="s">
        <v>543</v>
      </c>
      <c r="H19" s="70"/>
      <c r="I19" s="461"/>
      <c r="M19" s="1"/>
      <c r="N19" s="32"/>
      <c r="O19" s="4"/>
      <c r="P19" s="65"/>
      <c r="U19" s="4"/>
      <c r="V19" s="8"/>
      <c r="W19" s="47"/>
      <c r="X19" s="20"/>
      <c r="Y19" s="300"/>
      <c r="Z19" s="132"/>
      <c r="AA19" s="299"/>
      <c r="AJ19" s="13"/>
    </row>
    <row r="20" spans="2:48" ht="15" customHeight="1">
      <c r="B20" s="271" t="s">
        <v>530</v>
      </c>
      <c r="C20" s="541" t="s">
        <v>531</v>
      </c>
      <c r="D20" s="209">
        <v>120</v>
      </c>
      <c r="E20" s="4"/>
      <c r="F20" s="321" t="s">
        <v>546</v>
      </c>
      <c r="G20" s="267" t="s">
        <v>548</v>
      </c>
      <c r="H20" s="272" t="s">
        <v>880</v>
      </c>
      <c r="I20" s="464"/>
      <c r="M20" s="1"/>
      <c r="N20" s="32"/>
      <c r="O20" s="4"/>
      <c r="P20" s="9"/>
      <c r="W20" s="47"/>
      <c r="X20" s="20"/>
      <c r="Y20" s="300"/>
      <c r="Z20" s="132"/>
      <c r="AA20" s="299"/>
      <c r="AJ20" s="13"/>
      <c r="AK20" s="32"/>
    </row>
    <row r="21" spans="2:48" ht="15.75">
      <c r="B21" s="124" t="s">
        <v>628</v>
      </c>
      <c r="C21" s="1624" t="s">
        <v>537</v>
      </c>
      <c r="D21" s="129">
        <v>180</v>
      </c>
      <c r="E21" s="4"/>
      <c r="F21" s="60"/>
      <c r="G21" s="607" t="s">
        <v>547</v>
      </c>
      <c r="H21" s="70"/>
      <c r="I21" s="461"/>
      <c r="M21" s="1"/>
      <c r="N21" s="250"/>
      <c r="O21" s="4"/>
      <c r="P21" s="9"/>
      <c r="W21" s="47"/>
      <c r="X21" s="20"/>
      <c r="Y21" s="300"/>
      <c r="Z21" s="132"/>
      <c r="AA21" s="299"/>
      <c r="AE21" s="20"/>
      <c r="AF21" s="20"/>
      <c r="AG21" s="1"/>
    </row>
    <row r="22" spans="2:48" ht="15.75">
      <c r="B22" s="144" t="s">
        <v>426</v>
      </c>
      <c r="C22" s="178" t="s">
        <v>294</v>
      </c>
      <c r="D22" s="177">
        <v>200</v>
      </c>
      <c r="E22" s="4"/>
      <c r="F22" s="1875" t="s">
        <v>357</v>
      </c>
      <c r="G22" s="2644" t="s">
        <v>158</v>
      </c>
      <c r="H22" s="278">
        <v>200</v>
      </c>
      <c r="I22" s="461"/>
      <c r="M22" s="1"/>
      <c r="N22" s="451"/>
      <c r="O22" s="4"/>
      <c r="P22" s="452"/>
      <c r="Q22" s="106"/>
      <c r="AE22" s="20"/>
      <c r="AF22" s="20"/>
      <c r="AG22" s="1"/>
    </row>
    <row r="23" spans="2:48" ht="14.25" customHeight="1">
      <c r="B23" s="204" t="s">
        <v>9</v>
      </c>
      <c r="C23" s="130" t="s">
        <v>10</v>
      </c>
      <c r="D23" s="177">
        <v>60</v>
      </c>
      <c r="E23" s="4"/>
      <c r="F23" s="144" t="s">
        <v>9</v>
      </c>
      <c r="G23" s="178" t="s">
        <v>10</v>
      </c>
      <c r="H23" s="177">
        <v>70</v>
      </c>
      <c r="I23" s="461"/>
      <c r="M23" s="1"/>
      <c r="AF23" s="20"/>
      <c r="AG23" s="1"/>
    </row>
    <row r="24" spans="2:48" ht="15" customHeight="1">
      <c r="B24" s="144" t="s">
        <v>9</v>
      </c>
      <c r="C24" s="178" t="s">
        <v>392</v>
      </c>
      <c r="D24" s="177">
        <v>40</v>
      </c>
      <c r="E24" s="4"/>
      <c r="F24" s="144" t="s">
        <v>9</v>
      </c>
      <c r="G24" s="178" t="s">
        <v>392</v>
      </c>
      <c r="H24" s="177">
        <v>50</v>
      </c>
      <c r="I24" s="447"/>
      <c r="M24" s="1"/>
      <c r="O24" s="155"/>
      <c r="X24" s="77"/>
      <c r="Y24" s="103"/>
      <c r="Z24" s="103"/>
      <c r="AA24" s="77"/>
      <c r="AE24" s="20"/>
      <c r="AF24" s="20"/>
      <c r="AG24" s="20"/>
    </row>
    <row r="25" spans="2:48" ht="14.25" customHeight="1" thickBot="1">
      <c r="B25" s="1213" t="s">
        <v>365</v>
      </c>
      <c r="C25" s="722"/>
      <c r="D25" s="1797">
        <f>SUM(D18:D24)</f>
        <v>910</v>
      </c>
      <c r="E25" s="4"/>
      <c r="F25" s="1213" t="s">
        <v>365</v>
      </c>
      <c r="G25" s="1361"/>
      <c r="H25" s="1797">
        <f>H16+H17+H18+H22+H23+H24+90+90</f>
        <v>930</v>
      </c>
      <c r="I25" s="447"/>
      <c r="M25" s="1"/>
      <c r="N25" s="32"/>
      <c r="O25" s="4"/>
      <c r="P25" s="8"/>
      <c r="S25" s="40"/>
      <c r="U25" s="46"/>
      <c r="Y25" s="20"/>
      <c r="Z25" s="302"/>
      <c r="AE25" s="20"/>
      <c r="AF25" s="20"/>
      <c r="AG25" s="20"/>
    </row>
    <row r="26" spans="2:48" ht="14.25" customHeight="1">
      <c r="B26" s="269"/>
      <c r="C26" s="126" t="s">
        <v>234</v>
      </c>
      <c r="D26" s="538"/>
      <c r="E26" s="4"/>
      <c r="F26" s="269"/>
      <c r="G26" s="126" t="s">
        <v>234</v>
      </c>
      <c r="H26" s="538"/>
      <c r="I26" s="460"/>
      <c r="M26" s="1"/>
      <c r="N26" s="32"/>
      <c r="P26" s="8"/>
      <c r="Q26" s="65"/>
      <c r="U26" s="46"/>
      <c r="X26" s="20"/>
      <c r="Z26" s="20"/>
      <c r="AE26" s="20"/>
      <c r="AF26" s="20"/>
      <c r="AG26" s="20"/>
    </row>
    <row r="27" spans="2:48" ht="17.25" customHeight="1">
      <c r="B27" s="1632" t="s">
        <v>549</v>
      </c>
      <c r="C27" s="178" t="s">
        <v>237</v>
      </c>
      <c r="D27" s="1888">
        <v>200</v>
      </c>
      <c r="E27" s="4"/>
      <c r="F27" s="1737" t="s">
        <v>644</v>
      </c>
      <c r="G27" s="178" t="s">
        <v>643</v>
      </c>
      <c r="H27" s="194">
        <v>200</v>
      </c>
      <c r="I27" s="461"/>
      <c r="M27" s="1"/>
      <c r="N27" s="223"/>
      <c r="O27" s="4"/>
      <c r="P27" s="8"/>
      <c r="Q27" s="98"/>
      <c r="X27" s="20"/>
      <c r="Z27" s="20"/>
      <c r="AE27" s="20"/>
      <c r="AF27" s="20"/>
      <c r="AG27" s="20"/>
    </row>
    <row r="28" spans="2:48" ht="14.25" customHeight="1">
      <c r="B28" s="1701" t="s">
        <v>653</v>
      </c>
      <c r="C28" s="178" t="s">
        <v>248</v>
      </c>
      <c r="D28" s="1788" t="s">
        <v>875</v>
      </c>
      <c r="E28" s="80"/>
      <c r="F28" s="124" t="s">
        <v>818</v>
      </c>
      <c r="G28" s="193" t="s">
        <v>721</v>
      </c>
      <c r="H28" s="129" t="s">
        <v>871</v>
      </c>
      <c r="I28" s="461"/>
      <c r="M28" s="1"/>
      <c r="O28" s="132"/>
      <c r="Q28" s="108"/>
      <c r="X28" s="20"/>
      <c r="Z28" s="20"/>
      <c r="AE28" s="20"/>
      <c r="AF28" s="303"/>
      <c r="AG28" s="20"/>
    </row>
    <row r="29" spans="2:48" ht="15" customHeight="1">
      <c r="B29" s="189" t="s">
        <v>446</v>
      </c>
      <c r="C29" s="178" t="s">
        <v>293</v>
      </c>
      <c r="D29" s="177">
        <v>140</v>
      </c>
      <c r="E29" s="4"/>
      <c r="F29" s="60"/>
      <c r="G29" s="293" t="s">
        <v>720</v>
      </c>
      <c r="H29" s="70"/>
      <c r="I29" s="447"/>
      <c r="K29" s="40"/>
      <c r="M29" s="1"/>
      <c r="N29" s="94"/>
      <c r="O29" s="4"/>
      <c r="P29" s="9"/>
      <c r="Q29" s="108"/>
      <c r="X29" s="20"/>
      <c r="Z29" s="20"/>
      <c r="AE29" s="20"/>
    </row>
    <row r="30" spans="2:48" ht="16.5" customHeight="1" thickBot="1">
      <c r="B30" s="1213" t="s">
        <v>366</v>
      </c>
      <c r="C30" s="1214"/>
      <c r="D30" s="1470">
        <f>D27+D29+20+30</f>
        <v>390</v>
      </c>
      <c r="E30" s="4"/>
      <c r="F30" s="144" t="s">
        <v>9</v>
      </c>
      <c r="G30" s="178" t="s">
        <v>392</v>
      </c>
      <c r="H30" s="177">
        <v>30</v>
      </c>
      <c r="I30" s="447"/>
      <c r="J30" s="1"/>
      <c r="K30" s="1"/>
      <c r="L30" s="1"/>
      <c r="M30" s="1"/>
      <c r="N30" s="289"/>
      <c r="O30" s="4"/>
      <c r="P30" s="65"/>
      <c r="Q30" s="108"/>
      <c r="S30" s="40"/>
      <c r="X30" s="20"/>
      <c r="Z30" s="20"/>
      <c r="AE30" s="20"/>
      <c r="AF30" s="40"/>
    </row>
    <row r="31" spans="2:48" ht="15" customHeight="1" thickBot="1">
      <c r="E31" s="47"/>
      <c r="F31" s="1213" t="s">
        <v>366</v>
      </c>
      <c r="G31" s="1214"/>
      <c r="H31" s="1470">
        <f>H27+H30+110+20</f>
        <v>360</v>
      </c>
      <c r="I31" s="461"/>
      <c r="K31" s="2469"/>
      <c r="M31" s="1"/>
      <c r="N31" s="45"/>
      <c r="O31" s="4"/>
      <c r="P31" s="65"/>
      <c r="AE31" s="158"/>
      <c r="AG31" s="191"/>
      <c r="AK31" s="81"/>
      <c r="AL31" s="16"/>
      <c r="AM31" s="17"/>
      <c r="AN31" s="109"/>
      <c r="AQ31" s="16"/>
      <c r="AT31" s="4"/>
    </row>
    <row r="32" spans="2:48" ht="13.5" customHeight="1" thickBot="1">
      <c r="B32" s="859"/>
      <c r="C32" s="4"/>
      <c r="D32" s="40"/>
      <c r="F32" s="1429" t="s">
        <v>567</v>
      </c>
      <c r="G32" s="608"/>
      <c r="H32" s="1562"/>
      <c r="I32" s="447"/>
      <c r="K32" s="40"/>
      <c r="M32" s="1"/>
      <c r="N32" s="289"/>
      <c r="O32" s="13"/>
      <c r="P32" s="9"/>
      <c r="U32" s="9"/>
      <c r="X32" s="77"/>
      <c r="Y32" s="217"/>
      <c r="Z32" s="77"/>
      <c r="AA32" s="217"/>
      <c r="AC32" s="47"/>
      <c r="AD32" s="83"/>
      <c r="AE32" s="123"/>
      <c r="AF32" s="77"/>
      <c r="AG32" s="103"/>
      <c r="AL32" s="132"/>
      <c r="AN32" s="123"/>
      <c r="AO32" s="77"/>
      <c r="AP32" s="103"/>
      <c r="AQ32" s="123"/>
      <c r="AR32" s="77"/>
      <c r="AS32" s="103"/>
      <c r="AT32" s="123"/>
      <c r="AU32" s="77"/>
      <c r="AV32" s="103"/>
    </row>
    <row r="33" spans="2:48" ht="16.5" thickBot="1">
      <c r="B33" s="1429" t="s">
        <v>261</v>
      </c>
      <c r="C33" s="613"/>
      <c r="D33" s="315"/>
      <c r="F33" s="1295"/>
      <c r="G33" s="127" t="s">
        <v>156</v>
      </c>
      <c r="H33" s="101"/>
      <c r="I33" s="447"/>
      <c r="K33" s="40"/>
      <c r="M33" s="1"/>
      <c r="N33" s="289"/>
      <c r="O33" s="4"/>
      <c r="P33" s="9"/>
      <c r="Q33" s="13"/>
      <c r="U33" s="47"/>
      <c r="W33" s="4"/>
      <c r="X33" s="8"/>
      <c r="Y33" s="108"/>
      <c r="Z33" s="301"/>
      <c r="AA33" s="304"/>
      <c r="AG33" s="32"/>
      <c r="AH33" s="4"/>
      <c r="AI33" s="8"/>
      <c r="AK33" s="32"/>
      <c r="AL33" s="4"/>
      <c r="AM33" s="8"/>
      <c r="AN33" s="47"/>
      <c r="AO33" s="46"/>
      <c r="AP33" s="98"/>
      <c r="AQ33" s="62"/>
      <c r="AR33" s="46"/>
      <c r="AS33" s="98"/>
      <c r="AT33" s="4"/>
      <c r="AU33" s="8"/>
      <c r="AV33" s="98"/>
    </row>
    <row r="34" spans="2:48" ht="12" customHeight="1">
      <c r="B34" s="1295"/>
      <c r="C34" s="126" t="s">
        <v>156</v>
      </c>
      <c r="D34" s="101"/>
      <c r="F34" s="124" t="s">
        <v>1057</v>
      </c>
      <c r="G34" s="193" t="s">
        <v>1058</v>
      </c>
      <c r="H34" s="278">
        <v>60</v>
      </c>
      <c r="I34" s="447"/>
      <c r="J34" s="1"/>
      <c r="K34" s="1"/>
      <c r="L34" s="1"/>
      <c r="M34" s="1"/>
      <c r="N34" s="33"/>
      <c r="O34" s="4"/>
      <c r="P34" s="9"/>
      <c r="Q34" s="13"/>
      <c r="U34" s="47"/>
      <c r="W34" s="4"/>
      <c r="X34" s="32"/>
      <c r="Y34" s="104"/>
      <c r="Z34" s="132"/>
      <c r="AA34" s="299"/>
      <c r="AG34" s="32"/>
      <c r="AH34" s="61"/>
      <c r="AI34" s="47"/>
      <c r="AK34" s="32"/>
      <c r="AL34" s="61"/>
      <c r="AM34" s="47"/>
      <c r="AN34" s="47"/>
      <c r="AO34" s="46"/>
      <c r="AP34" s="98"/>
      <c r="AQ34" s="4"/>
      <c r="AR34" s="8"/>
      <c r="AS34" s="108"/>
      <c r="AT34" s="4"/>
      <c r="AU34" s="8"/>
      <c r="AV34" s="108"/>
    </row>
    <row r="35" spans="2:48" ht="15.75" customHeight="1">
      <c r="B35" s="321" t="s">
        <v>349</v>
      </c>
      <c r="C35" s="173" t="s">
        <v>335</v>
      </c>
      <c r="D35" s="272">
        <v>60</v>
      </c>
      <c r="E35" s="119"/>
      <c r="F35" s="60"/>
      <c r="G35" s="2237" t="s">
        <v>1059</v>
      </c>
      <c r="H35" s="70"/>
      <c r="I35" s="447"/>
      <c r="J35" s="1"/>
      <c r="K35" s="1"/>
      <c r="L35" s="1"/>
      <c r="M35" s="1"/>
      <c r="N35" s="62"/>
      <c r="O35" s="132"/>
      <c r="Q35" s="13"/>
      <c r="U35" s="47"/>
      <c r="W35" s="4"/>
      <c r="X35" s="8"/>
      <c r="Y35" s="108"/>
      <c r="Z35" s="132"/>
      <c r="AA35" s="299"/>
      <c r="AG35" s="32"/>
      <c r="AH35" s="4"/>
      <c r="AI35" s="8"/>
      <c r="AK35" s="32"/>
      <c r="AL35" s="4"/>
      <c r="AM35" s="8"/>
      <c r="AN35" s="47"/>
      <c r="AO35" s="46"/>
      <c r="AP35" s="98"/>
      <c r="AQ35" s="47"/>
      <c r="AR35" s="46"/>
      <c r="AS35" s="98"/>
      <c r="AT35" s="4"/>
      <c r="AU35" s="8"/>
      <c r="AV35" s="108"/>
    </row>
    <row r="36" spans="2:48">
      <c r="B36" s="539" t="s">
        <v>452</v>
      </c>
      <c r="C36" s="193" t="s">
        <v>479</v>
      </c>
      <c r="D36" s="129" t="s">
        <v>861</v>
      </c>
      <c r="E36" s="119"/>
      <c r="F36" s="654" t="s">
        <v>481</v>
      </c>
      <c r="G36" s="178" t="s">
        <v>480</v>
      </c>
      <c r="H36" s="251" t="s">
        <v>859</v>
      </c>
      <c r="I36" s="460"/>
      <c r="J36" s="1"/>
      <c r="K36" s="1"/>
      <c r="L36" s="1"/>
      <c r="M36" s="1"/>
      <c r="N36" s="94"/>
      <c r="O36" s="91"/>
      <c r="P36" s="46"/>
      <c r="Q36" s="13"/>
      <c r="U36" s="4"/>
      <c r="W36" s="4"/>
      <c r="X36" s="91"/>
      <c r="Y36" s="106"/>
      <c r="Z36" s="132"/>
      <c r="AA36" s="299"/>
      <c r="AG36" s="32"/>
      <c r="AH36" s="13"/>
      <c r="AI36" s="115"/>
      <c r="AK36" s="32"/>
      <c r="AL36" s="13"/>
      <c r="AM36" s="115"/>
      <c r="AN36" s="4"/>
      <c r="AO36" s="32"/>
      <c r="AP36" s="206"/>
      <c r="AQ36" s="47"/>
      <c r="AR36" s="94"/>
      <c r="AS36" s="108"/>
      <c r="AT36" s="4"/>
      <c r="AU36" s="8"/>
      <c r="AV36" s="108"/>
    </row>
    <row r="37" spans="2:48" ht="13.5" customHeight="1">
      <c r="B37" s="124" t="s">
        <v>1053</v>
      </c>
      <c r="C37" s="193" t="s">
        <v>1054</v>
      </c>
      <c r="D37" s="129">
        <v>180</v>
      </c>
      <c r="E37" s="123"/>
      <c r="F37" s="124" t="s">
        <v>491</v>
      </c>
      <c r="G37" s="193" t="s">
        <v>492</v>
      </c>
      <c r="H37" s="278">
        <v>200</v>
      </c>
      <c r="I37" s="463"/>
      <c r="J37" s="1"/>
      <c r="K37" s="1"/>
      <c r="L37" s="1"/>
      <c r="M37" s="1"/>
      <c r="N37" s="32"/>
      <c r="O37" s="4"/>
      <c r="P37" s="8"/>
      <c r="Q37" s="13"/>
      <c r="U37" s="4"/>
      <c r="W37" s="4"/>
      <c r="X37" s="8"/>
      <c r="Y37" s="108"/>
      <c r="Z37" s="132"/>
      <c r="AA37" s="299"/>
      <c r="AG37" s="32"/>
      <c r="AH37" s="4"/>
      <c r="AI37" s="9"/>
      <c r="AK37" s="32"/>
      <c r="AL37" s="4"/>
      <c r="AM37" s="9"/>
      <c r="AN37" s="16"/>
      <c r="AO37" s="1"/>
      <c r="AP37" s="453"/>
      <c r="AQ37" s="47"/>
      <c r="AR37" s="46"/>
      <c r="AS37" s="107"/>
      <c r="AT37" s="4"/>
      <c r="AU37" s="8"/>
      <c r="AV37" s="108"/>
    </row>
    <row r="38" spans="2:48" ht="12.75" customHeight="1">
      <c r="B38" s="144" t="s">
        <v>518</v>
      </c>
      <c r="C38" s="178" t="s">
        <v>298</v>
      </c>
      <c r="D38" s="177">
        <v>200</v>
      </c>
      <c r="E38" s="4"/>
      <c r="F38" s="228"/>
      <c r="G38" s="130" t="s">
        <v>493</v>
      </c>
      <c r="H38" s="212"/>
      <c r="I38" s="461"/>
      <c r="J38" s="1"/>
      <c r="K38" s="1"/>
      <c r="L38" s="1"/>
      <c r="M38" s="1"/>
      <c r="N38" s="62"/>
      <c r="O38" s="4"/>
      <c r="Q38" s="4"/>
      <c r="U38" s="4"/>
      <c r="W38" s="4"/>
      <c r="X38" s="32"/>
      <c r="Y38" s="108"/>
      <c r="Z38" s="132"/>
      <c r="AA38" s="299"/>
      <c r="AF38" s="305"/>
      <c r="AG38" s="32"/>
      <c r="AH38" s="4"/>
      <c r="AI38" s="9"/>
      <c r="AK38" s="32"/>
      <c r="AL38" s="4"/>
      <c r="AM38" s="9"/>
      <c r="AN38" s="4"/>
      <c r="AO38" s="46"/>
      <c r="AP38" s="98"/>
      <c r="AQ38" s="47"/>
      <c r="AR38" s="46"/>
      <c r="AS38" s="107"/>
      <c r="AT38" s="4"/>
      <c r="AU38" s="32"/>
      <c r="AV38" s="108"/>
    </row>
    <row r="39" spans="2:48" ht="12.75" customHeight="1">
      <c r="B39" s="144" t="s">
        <v>9</v>
      </c>
      <c r="C39" s="178" t="s">
        <v>10</v>
      </c>
      <c r="D39" s="177">
        <v>50</v>
      </c>
      <c r="E39" s="47"/>
      <c r="F39" s="211" t="s">
        <v>9</v>
      </c>
      <c r="G39" s="178" t="s">
        <v>10</v>
      </c>
      <c r="H39" s="177">
        <v>50</v>
      </c>
      <c r="I39" s="461"/>
      <c r="J39" s="1"/>
      <c r="K39" s="1"/>
      <c r="L39" s="1"/>
      <c r="M39" s="1"/>
      <c r="N39" s="32"/>
      <c r="O39" s="61"/>
      <c r="P39" s="47"/>
      <c r="Q39" s="13"/>
      <c r="U39" s="4"/>
      <c r="W39" s="4"/>
      <c r="X39" s="8"/>
      <c r="Y39" s="108"/>
      <c r="Z39" s="132"/>
      <c r="AA39" s="299"/>
      <c r="AF39" s="62"/>
      <c r="AG39" s="46"/>
      <c r="AH39" s="3"/>
      <c r="AK39" s="33"/>
      <c r="AL39" s="4"/>
      <c r="AM39" s="9"/>
      <c r="AQ39" s="47"/>
      <c r="AR39" s="46"/>
      <c r="AS39" s="107"/>
      <c r="AT39" s="12"/>
    </row>
    <row r="40" spans="2:48">
      <c r="B40" s="144" t="s">
        <v>9</v>
      </c>
      <c r="C40" s="178" t="s">
        <v>392</v>
      </c>
      <c r="D40" s="177">
        <v>30</v>
      </c>
      <c r="E40" s="4"/>
      <c r="F40" s="211" t="s">
        <v>9</v>
      </c>
      <c r="G40" s="178" t="s">
        <v>392</v>
      </c>
      <c r="H40" s="177">
        <v>40</v>
      </c>
      <c r="I40" s="461"/>
      <c r="J40" s="1"/>
      <c r="K40" s="1"/>
      <c r="L40" s="1"/>
      <c r="M40" s="1"/>
      <c r="N40" s="32"/>
      <c r="O40" s="4"/>
      <c r="P40" s="8"/>
      <c r="Q40" s="13"/>
      <c r="U40" s="4"/>
      <c r="W40" s="4"/>
      <c r="X40" s="8"/>
      <c r="Y40" s="108"/>
      <c r="Z40" s="132"/>
      <c r="AA40" s="299"/>
      <c r="AJ40" s="13"/>
      <c r="AL40" s="40"/>
      <c r="AN40" s="19"/>
      <c r="AQ40" s="4"/>
      <c r="AR40" s="8"/>
      <c r="AS40" s="108"/>
      <c r="AT40" s="123"/>
      <c r="AU40" s="77"/>
      <c r="AV40" s="103"/>
    </row>
    <row r="41" spans="2:48" ht="16.5" thickBot="1">
      <c r="B41" s="1213" t="s">
        <v>364</v>
      </c>
      <c r="C41" s="1214"/>
      <c r="D41" s="2477">
        <f>D35+D38+D39+D40+110+20+D37</f>
        <v>650</v>
      </c>
      <c r="E41" s="80"/>
      <c r="F41" s="1213" t="s">
        <v>364</v>
      </c>
      <c r="G41" s="1214"/>
      <c r="H41" s="2477">
        <f>H34+H37+H39+50+155+H40</f>
        <v>555</v>
      </c>
      <c r="I41" s="447"/>
      <c r="K41" s="40"/>
      <c r="M41" s="1"/>
      <c r="N41" s="32"/>
      <c r="O41" s="4"/>
      <c r="P41" s="8"/>
      <c r="Q41" s="14"/>
      <c r="U41" s="4"/>
      <c r="W41" s="80"/>
      <c r="X41" s="20"/>
      <c r="Y41" s="300"/>
      <c r="Z41" s="301"/>
      <c r="AA41" s="299"/>
      <c r="AJ41" s="13"/>
      <c r="AK41" s="62"/>
      <c r="AL41" s="132"/>
      <c r="AN41" s="123"/>
      <c r="AO41" s="77"/>
      <c r="AP41" s="103"/>
      <c r="AT41" s="4"/>
      <c r="AU41" s="8"/>
      <c r="AV41" s="108"/>
    </row>
    <row r="42" spans="2:48" ht="13.5" customHeight="1">
      <c r="B42" s="269"/>
      <c r="C42" s="542" t="s">
        <v>123</v>
      </c>
      <c r="D42" s="53"/>
      <c r="E42" s="4"/>
      <c r="F42" s="269"/>
      <c r="G42" s="126" t="s">
        <v>123</v>
      </c>
      <c r="H42" s="53"/>
      <c r="I42" s="460"/>
      <c r="K42" s="40"/>
      <c r="M42" s="1"/>
      <c r="N42" s="32"/>
      <c r="O42" s="4"/>
      <c r="P42" s="8"/>
      <c r="Q42" s="13"/>
      <c r="U42" s="4"/>
      <c r="W42" s="4"/>
      <c r="X42" s="20"/>
      <c r="Y42" s="300"/>
      <c r="Z42" s="132"/>
      <c r="AA42" s="299"/>
      <c r="AJ42" s="13"/>
      <c r="AK42" s="62"/>
      <c r="AL42" s="4"/>
      <c r="AM42" s="115"/>
      <c r="AN42" s="4"/>
      <c r="AO42" s="8"/>
      <c r="AP42" s="108"/>
      <c r="AQ42" s="12"/>
      <c r="AT42" s="4"/>
      <c r="AU42" s="8"/>
      <c r="AV42" s="108"/>
    </row>
    <row r="43" spans="2:48" ht="14.25" customHeight="1">
      <c r="B43" s="1351" t="s">
        <v>559</v>
      </c>
      <c r="C43" s="186" t="s">
        <v>340</v>
      </c>
      <c r="D43" s="194">
        <v>60</v>
      </c>
      <c r="E43" s="61"/>
      <c r="F43" s="1609" t="s">
        <v>637</v>
      </c>
      <c r="G43" s="178" t="s">
        <v>336</v>
      </c>
      <c r="H43" s="274">
        <v>60</v>
      </c>
      <c r="I43" s="461"/>
      <c r="J43" s="1"/>
      <c r="K43" s="1"/>
      <c r="L43" s="1"/>
      <c r="M43" s="1"/>
      <c r="N43" s="32"/>
      <c r="O43" s="4"/>
      <c r="P43" s="8"/>
      <c r="Q43" s="1"/>
      <c r="U43" s="4"/>
      <c r="W43" s="80"/>
      <c r="X43" s="20"/>
      <c r="Y43" s="300"/>
      <c r="Z43" s="132"/>
      <c r="AA43" s="299"/>
      <c r="AJ43" s="13"/>
      <c r="AK43" s="45"/>
      <c r="AL43" s="4"/>
      <c r="AM43" s="9"/>
      <c r="AN43" s="4"/>
      <c r="AO43" s="8"/>
      <c r="AP43" s="108"/>
      <c r="AQ43" s="123"/>
      <c r="AR43" s="77"/>
      <c r="AS43" s="103"/>
      <c r="AT43" s="4"/>
      <c r="AU43" s="8"/>
      <c r="AV43" s="108"/>
    </row>
    <row r="44" spans="2:48" ht="15" customHeight="1">
      <c r="B44" s="189" t="s">
        <v>560</v>
      </c>
      <c r="C44" s="178" t="s">
        <v>554</v>
      </c>
      <c r="D44" s="177">
        <v>250</v>
      </c>
      <c r="E44" s="12"/>
      <c r="F44" s="2151" t="s">
        <v>812</v>
      </c>
      <c r="G44" s="178" t="s">
        <v>733</v>
      </c>
      <c r="H44" s="272">
        <v>250</v>
      </c>
      <c r="I44" s="461"/>
      <c r="K44" s="40"/>
      <c r="M44" s="1"/>
      <c r="O44" s="154"/>
      <c r="P44" s="156"/>
      <c r="Q44" s="61"/>
      <c r="U44" s="16"/>
      <c r="W44" s="4"/>
      <c r="X44" s="20"/>
      <c r="Y44" s="300"/>
      <c r="Z44" s="132"/>
      <c r="AA44" s="299"/>
      <c r="AJ44" s="13"/>
      <c r="AK44" s="45"/>
      <c r="AL44" s="4"/>
      <c r="AM44" s="9"/>
      <c r="AN44" s="61"/>
      <c r="AO44" s="91"/>
      <c r="AP44" s="106"/>
      <c r="AQ44" s="4"/>
      <c r="AR44" s="91"/>
      <c r="AS44" s="106"/>
      <c r="AT44" s="4"/>
      <c r="AU44" s="8"/>
      <c r="AV44" s="108"/>
    </row>
    <row r="45" spans="2:48" ht="14.25" customHeight="1">
      <c r="B45" s="1799" t="s">
        <v>730</v>
      </c>
      <c r="C45" s="178" t="s">
        <v>731</v>
      </c>
      <c r="D45" s="177" t="s">
        <v>247</v>
      </c>
      <c r="E45" s="123"/>
      <c r="F45" s="144" t="s">
        <v>573</v>
      </c>
      <c r="G45" s="267" t="s">
        <v>570</v>
      </c>
      <c r="H45" s="194">
        <v>100</v>
      </c>
      <c r="I45" s="462"/>
      <c r="J45" s="1"/>
      <c r="K45" s="1"/>
      <c r="L45" s="1"/>
      <c r="M45" s="1"/>
      <c r="O45" s="154"/>
      <c r="P45" s="156"/>
      <c r="Q45" s="13"/>
      <c r="W45" s="80"/>
      <c r="X45" s="20"/>
      <c r="Y45" s="300"/>
      <c r="Z45" s="132"/>
      <c r="AA45" s="299"/>
      <c r="AJ45" s="13"/>
      <c r="AL45" s="91"/>
      <c r="AN45" s="4"/>
      <c r="AO45" s="8"/>
      <c r="AP45" s="108"/>
      <c r="AQ45" s="4"/>
      <c r="AR45" s="91"/>
      <c r="AS45" s="106"/>
      <c r="AT45" s="16"/>
    </row>
    <row r="46" spans="2:48" ht="13.5" customHeight="1">
      <c r="B46" s="124" t="s">
        <v>561</v>
      </c>
      <c r="C46" s="265" t="s">
        <v>725</v>
      </c>
      <c r="D46" s="278">
        <v>180</v>
      </c>
      <c r="E46" s="4"/>
      <c r="F46" s="124" t="s">
        <v>626</v>
      </c>
      <c r="G46" s="1624" t="s">
        <v>625</v>
      </c>
      <c r="H46" s="129">
        <v>180</v>
      </c>
      <c r="I46" s="461"/>
      <c r="J46" s="1"/>
      <c r="K46" s="1"/>
      <c r="L46" s="1"/>
      <c r="M46" s="1"/>
      <c r="O46" s="154"/>
      <c r="P46" s="4"/>
      <c r="Q46" s="13"/>
      <c r="W46" s="4"/>
      <c r="X46" s="20"/>
      <c r="Y46" s="300"/>
      <c r="Z46" s="132"/>
      <c r="AA46" s="299"/>
      <c r="AJ46" s="13"/>
      <c r="AK46" s="32"/>
      <c r="AL46" s="4"/>
      <c r="AM46" s="65"/>
      <c r="AN46" s="61"/>
      <c r="AO46" s="32"/>
      <c r="AP46" s="108"/>
      <c r="AQ46" s="4"/>
      <c r="AR46" s="91"/>
      <c r="AS46" s="106"/>
      <c r="AT46" s="123"/>
      <c r="AU46" s="77"/>
      <c r="AV46" s="103"/>
    </row>
    <row r="47" spans="2:48" ht="15.75">
      <c r="B47" s="1632" t="s">
        <v>549</v>
      </c>
      <c r="C47" s="1501" t="s">
        <v>237</v>
      </c>
      <c r="D47" s="129">
        <v>200</v>
      </c>
      <c r="E47" s="47"/>
      <c r="F47" s="144" t="s">
        <v>518</v>
      </c>
      <c r="G47" s="178" t="s">
        <v>122</v>
      </c>
      <c r="H47" s="177">
        <v>200</v>
      </c>
      <c r="I47" s="464"/>
      <c r="J47" s="1"/>
      <c r="K47" s="1"/>
      <c r="L47" s="1"/>
      <c r="M47" s="1"/>
      <c r="N47" s="312"/>
      <c r="O47" s="156"/>
      <c r="P47" s="47"/>
      <c r="Q47" s="13"/>
      <c r="W47" s="47"/>
      <c r="X47" s="20"/>
      <c r="Y47" s="300"/>
      <c r="Z47" s="132"/>
      <c r="AA47" s="299"/>
      <c r="AJ47" s="13"/>
      <c r="AK47" s="45"/>
      <c r="AL47" s="4"/>
      <c r="AM47" s="9"/>
      <c r="AN47" s="4"/>
      <c r="AO47" s="8"/>
      <c r="AP47" s="108"/>
      <c r="AQ47" s="4"/>
      <c r="AR47" s="91"/>
      <c r="AS47" s="106"/>
      <c r="AT47" s="4"/>
      <c r="AU47" s="32"/>
      <c r="AV47" s="206"/>
    </row>
    <row r="48" spans="2:48" ht="14.25" customHeight="1">
      <c r="B48" s="198" t="s">
        <v>9</v>
      </c>
      <c r="C48" s="178" t="s">
        <v>10</v>
      </c>
      <c r="D48" s="177">
        <v>70</v>
      </c>
      <c r="E48" s="4"/>
      <c r="F48" s="1355" t="s">
        <v>9</v>
      </c>
      <c r="G48" s="178" t="s">
        <v>10</v>
      </c>
      <c r="H48" s="177">
        <v>60</v>
      </c>
      <c r="I48" s="461"/>
      <c r="J48" s="1"/>
      <c r="K48" s="1"/>
      <c r="L48" s="1"/>
      <c r="M48" s="1"/>
      <c r="O48" s="13"/>
      <c r="P48" s="4"/>
      <c r="W48" s="47"/>
      <c r="X48" s="20"/>
      <c r="Y48" s="300"/>
      <c r="Z48" s="132"/>
      <c r="AA48" s="299"/>
      <c r="AJ48" s="13"/>
      <c r="AK48" s="45"/>
      <c r="AL48" s="4"/>
      <c r="AM48" s="9"/>
      <c r="AN48" s="4"/>
      <c r="AO48" s="8"/>
      <c r="AP48" s="108"/>
      <c r="AQ48" s="80"/>
      <c r="AR48" s="88"/>
      <c r="AS48" s="107"/>
      <c r="AT48" s="47"/>
      <c r="AU48" s="8"/>
      <c r="AV48" s="104"/>
    </row>
    <row r="49" spans="2:48" ht="15" customHeight="1">
      <c r="B49" s="198" t="s">
        <v>9</v>
      </c>
      <c r="C49" s="178" t="s">
        <v>392</v>
      </c>
      <c r="D49" s="177">
        <v>50</v>
      </c>
      <c r="E49" s="4"/>
      <c r="F49" s="198" t="s">
        <v>9</v>
      </c>
      <c r="G49" s="178" t="s">
        <v>392</v>
      </c>
      <c r="H49" s="177">
        <v>40</v>
      </c>
      <c r="I49" s="461"/>
      <c r="J49" s="1"/>
      <c r="K49" s="1"/>
      <c r="L49" s="1"/>
      <c r="M49" s="1"/>
      <c r="O49" s="13"/>
      <c r="P49" s="155"/>
      <c r="W49" s="47"/>
      <c r="X49" s="20"/>
      <c r="Y49" s="300"/>
      <c r="Z49" s="132"/>
      <c r="AA49" s="299"/>
      <c r="AJ49" s="13"/>
      <c r="AL49" s="40"/>
      <c r="AN49" s="4"/>
      <c r="AO49" s="8"/>
      <c r="AP49" s="108"/>
      <c r="AQ49" s="80"/>
      <c r="AR49" s="90"/>
      <c r="AS49" s="148"/>
      <c r="AT49" s="4"/>
      <c r="AU49" s="8"/>
      <c r="AV49" s="104"/>
    </row>
    <row r="50" spans="2:48" ht="14.25" customHeight="1">
      <c r="B50" s="189" t="s">
        <v>446</v>
      </c>
      <c r="C50" s="178" t="s">
        <v>293</v>
      </c>
      <c r="D50" s="177">
        <v>100</v>
      </c>
      <c r="E50" s="4"/>
      <c r="F50" s="1707" t="s">
        <v>648</v>
      </c>
      <c r="G50" s="178" t="s">
        <v>449</v>
      </c>
      <c r="H50" s="177">
        <v>120</v>
      </c>
      <c r="I50" s="461"/>
      <c r="J50" s="1"/>
      <c r="K50" s="1"/>
      <c r="L50" s="1"/>
      <c r="M50" s="1"/>
      <c r="P50" s="102"/>
      <c r="U50" s="4"/>
      <c r="V50" s="8"/>
      <c r="W50" s="47"/>
      <c r="X50" s="20"/>
      <c r="Y50" s="300"/>
      <c r="Z50" s="132"/>
      <c r="AA50" s="299"/>
      <c r="AJ50" s="13"/>
      <c r="AL50" s="40"/>
      <c r="AN50" s="4"/>
      <c r="AO50" s="8"/>
      <c r="AP50" s="108"/>
      <c r="AQ50" s="4"/>
      <c r="AR50" s="8"/>
      <c r="AS50" s="108"/>
      <c r="AT50" s="454"/>
    </row>
    <row r="51" spans="2:48" ht="14.25" customHeight="1" thickBot="1">
      <c r="B51" s="1213" t="s">
        <v>365</v>
      </c>
      <c r="C51" s="1361"/>
      <c r="D51" s="1797">
        <f>D43+D44+D46+D47+D48+D49+D50+50+50</f>
        <v>1010</v>
      </c>
      <c r="E51" s="80"/>
      <c r="F51" s="1213" t="s">
        <v>365</v>
      </c>
      <c r="G51" s="1361"/>
      <c r="H51" s="1797">
        <f>SUM(H43:H50)</f>
        <v>1010</v>
      </c>
      <c r="I51" s="447"/>
      <c r="J51" s="1"/>
      <c r="K51" s="1"/>
      <c r="L51" s="1"/>
      <c r="M51" s="1"/>
      <c r="N51" s="312"/>
      <c r="O51" s="158"/>
      <c r="P51" s="98"/>
      <c r="W51" s="47"/>
      <c r="X51" s="20"/>
      <c r="Y51" s="300"/>
      <c r="Z51" s="132"/>
      <c r="AA51" s="299"/>
      <c r="AJ51" s="13"/>
      <c r="AL51" s="40"/>
      <c r="AN51" s="4"/>
      <c r="AO51" s="32"/>
      <c r="AP51" s="104"/>
      <c r="AT51" s="139"/>
      <c r="AU51" s="139"/>
      <c r="AV51" s="98"/>
    </row>
    <row r="52" spans="2:48">
      <c r="B52" s="269"/>
      <c r="C52" s="126" t="s">
        <v>234</v>
      </c>
      <c r="D52" s="538"/>
      <c r="E52" s="80"/>
      <c r="F52" s="269"/>
      <c r="G52" s="126" t="s">
        <v>234</v>
      </c>
      <c r="H52" s="538"/>
      <c r="I52" s="460"/>
      <c r="J52" s="1"/>
      <c r="K52" s="1"/>
      <c r="L52" s="1"/>
      <c r="M52" s="1"/>
      <c r="O52" s="45"/>
      <c r="P52" s="8"/>
      <c r="Q52" s="108"/>
      <c r="S52" s="40"/>
      <c r="X52" s="4"/>
      <c r="Y52" s="46"/>
      <c r="AJ52" s="13"/>
      <c r="AL52" s="40"/>
      <c r="AN52" s="4"/>
      <c r="AO52" s="91"/>
      <c r="AP52" s="106"/>
      <c r="AQ52" s="213"/>
      <c r="AT52" s="139"/>
      <c r="AU52" s="139"/>
      <c r="AV52" s="98"/>
    </row>
    <row r="53" spans="2:48" ht="13.5" customHeight="1">
      <c r="B53" s="124" t="s">
        <v>657</v>
      </c>
      <c r="C53" s="178" t="s">
        <v>235</v>
      </c>
      <c r="D53" s="278">
        <v>200</v>
      </c>
      <c r="E53" s="4"/>
      <c r="F53" s="1449" t="s">
        <v>484</v>
      </c>
      <c r="G53" s="178" t="s">
        <v>485</v>
      </c>
      <c r="H53" s="194">
        <v>200</v>
      </c>
      <c r="I53" s="464"/>
      <c r="J53" s="1"/>
      <c r="K53" s="1"/>
      <c r="L53" s="1"/>
      <c r="M53" s="1"/>
      <c r="S53" s="40"/>
      <c r="X53" s="4"/>
      <c r="Y53" s="8"/>
      <c r="AJ53" s="13"/>
      <c r="AL53" s="40"/>
      <c r="AN53" s="80"/>
      <c r="AO53" s="8"/>
      <c r="AP53" s="108"/>
      <c r="AQ53" s="123"/>
      <c r="AR53" s="77"/>
      <c r="AS53" s="103"/>
      <c r="AT53" s="46"/>
      <c r="AU53" s="161"/>
      <c r="AV53" s="98"/>
    </row>
    <row r="54" spans="2:48" ht="13.5" customHeight="1">
      <c r="B54" s="124" t="s">
        <v>686</v>
      </c>
      <c r="C54" s="193" t="s">
        <v>687</v>
      </c>
      <c r="D54" s="129" t="s">
        <v>873</v>
      </c>
      <c r="F54" s="182" t="s">
        <v>684</v>
      </c>
      <c r="G54" s="186" t="s">
        <v>826</v>
      </c>
      <c r="H54" s="194">
        <v>115</v>
      </c>
      <c r="I54" s="461"/>
      <c r="J54" s="1"/>
      <c r="K54" s="1"/>
      <c r="L54" s="1"/>
      <c r="M54" s="1"/>
      <c r="S54" s="40"/>
      <c r="X54" s="152"/>
      <c r="Y54" s="153"/>
      <c r="AJ54" s="13"/>
      <c r="AL54" s="40"/>
      <c r="AN54" s="4"/>
      <c r="AO54" s="32"/>
      <c r="AP54" s="108"/>
      <c r="AQ54" s="4"/>
      <c r="AR54" s="8"/>
      <c r="AS54" s="108"/>
      <c r="AT54" s="139"/>
      <c r="AU54" s="139"/>
      <c r="AV54" s="108"/>
    </row>
    <row r="55" spans="2:48">
      <c r="B55" s="228" t="s">
        <v>706</v>
      </c>
      <c r="C55" s="541" t="s">
        <v>705</v>
      </c>
      <c r="D55" s="70"/>
      <c r="F55" s="1612" t="s">
        <v>9</v>
      </c>
      <c r="G55" s="1559" t="s">
        <v>473</v>
      </c>
      <c r="H55" s="251">
        <v>20</v>
      </c>
      <c r="I55" s="461"/>
      <c r="J55" s="1"/>
      <c r="K55" s="1"/>
      <c r="L55" s="1"/>
      <c r="M55" s="1"/>
      <c r="S55" s="40"/>
      <c r="X55" s="200"/>
      <c r="Y55" s="201"/>
      <c r="AJ55" s="4"/>
      <c r="AL55" s="40"/>
      <c r="AN55" s="4"/>
      <c r="AO55" s="8"/>
      <c r="AP55" s="108"/>
      <c r="AQ55" s="4"/>
      <c r="AR55" s="8"/>
      <c r="AS55" s="108"/>
      <c r="AT55" s="139"/>
      <c r="AU55" s="139"/>
      <c r="AV55" s="108"/>
    </row>
    <row r="56" spans="2:48" ht="14.25" customHeight="1">
      <c r="B56" s="144" t="s">
        <v>9</v>
      </c>
      <c r="C56" s="178" t="s">
        <v>680</v>
      </c>
      <c r="D56" s="177">
        <v>32</v>
      </c>
      <c r="F56" s="198" t="s">
        <v>9</v>
      </c>
      <c r="G56" s="178" t="s">
        <v>392</v>
      </c>
      <c r="H56" s="177">
        <v>30</v>
      </c>
      <c r="I56" s="447"/>
      <c r="J56" s="1"/>
      <c r="K56" s="1"/>
      <c r="L56" s="1"/>
      <c r="M56" s="1"/>
      <c r="S56" s="40"/>
      <c r="X56" s="8"/>
      <c r="Y56" s="108"/>
      <c r="AJ56" s="4"/>
      <c r="AL56" s="40"/>
      <c r="AN56" s="4"/>
      <c r="AO56" s="8"/>
      <c r="AP56" s="108"/>
      <c r="AQ56" s="4"/>
      <c r="AR56" s="8"/>
      <c r="AS56" s="108"/>
      <c r="AT56" s="8"/>
      <c r="AU56" s="8"/>
      <c r="AV56" s="98"/>
    </row>
    <row r="57" spans="2:48" ht="13.5" customHeight="1" thickBot="1">
      <c r="B57" s="1213" t="s">
        <v>366</v>
      </c>
      <c r="C57" s="1214"/>
      <c r="D57" s="1470">
        <f>D53+D56+110+25</f>
        <v>367</v>
      </c>
      <c r="F57" s="1213" t="s">
        <v>366</v>
      </c>
      <c r="G57" s="1214"/>
      <c r="H57" s="1470">
        <f>SUM(H53:H56)</f>
        <v>365</v>
      </c>
      <c r="I57" s="447"/>
      <c r="J57" s="1"/>
      <c r="K57" s="1"/>
      <c r="L57" s="1"/>
      <c r="M57" s="1"/>
      <c r="O57" s="297"/>
      <c r="S57" s="133"/>
      <c r="X57" s="8"/>
      <c r="Y57" s="108"/>
      <c r="AJ57" s="4"/>
      <c r="AL57" s="40"/>
      <c r="AQ57" s="4"/>
      <c r="AR57" s="8"/>
      <c r="AS57" s="108"/>
      <c r="AT57" s="8"/>
      <c r="AU57" s="8"/>
      <c r="AV57" s="106"/>
    </row>
    <row r="58" spans="2:48" ht="13.5" customHeight="1">
      <c r="I58" s="447"/>
      <c r="M58" s="1"/>
      <c r="T58" s="81"/>
      <c r="U58" s="9"/>
      <c r="X58" s="3"/>
      <c r="AH58" s="4"/>
      <c r="AI58" s="4"/>
      <c r="AJ58" s="4"/>
    </row>
    <row r="59" spans="2:48" ht="15" customHeight="1">
      <c r="B59" s="133" t="s">
        <v>1045</v>
      </c>
      <c r="G59" s="2"/>
      <c r="H59" s="2"/>
      <c r="I59" s="458"/>
      <c r="M59" s="1"/>
      <c r="O59" s="2"/>
      <c r="P59" s="2"/>
      <c r="Q59" s="13"/>
      <c r="R59" s="2"/>
      <c r="S59" s="2"/>
      <c r="T59" s="73"/>
      <c r="U59" s="47"/>
      <c r="X59" s="77"/>
      <c r="Y59" s="217"/>
      <c r="Z59" s="77"/>
      <c r="AA59" s="217"/>
      <c r="AC59" s="47"/>
      <c r="AD59" s="83"/>
      <c r="AE59" s="32"/>
      <c r="AF59" s="4"/>
      <c r="AG59" s="8"/>
    </row>
    <row r="60" spans="2:48" ht="16.5" customHeight="1" thickBot="1">
      <c r="B60" s="81" t="s">
        <v>837</v>
      </c>
      <c r="E60" s="314" t="s">
        <v>143</v>
      </c>
      <c r="F60" s="73"/>
      <c r="G60" t="s">
        <v>1145</v>
      </c>
      <c r="I60" s="459"/>
      <c r="M60" s="1"/>
      <c r="N60" s="73"/>
      <c r="Q60" s="13"/>
      <c r="R60" s="32"/>
      <c r="S60" s="4"/>
      <c r="T60" s="8"/>
      <c r="U60" s="47"/>
      <c r="X60" s="8"/>
      <c r="Y60" s="104"/>
      <c r="Z60" s="301"/>
      <c r="AA60" s="304"/>
      <c r="AE60" s="149"/>
    </row>
    <row r="61" spans="2:48" ht="17.25" customHeight="1" thickBot="1">
      <c r="B61" s="25" t="s">
        <v>2</v>
      </c>
      <c r="C61" s="75" t="s">
        <v>3</v>
      </c>
      <c r="D61" s="187" t="s">
        <v>4</v>
      </c>
      <c r="F61" s="25" t="s">
        <v>2</v>
      </c>
      <c r="G61" s="75" t="s">
        <v>3</v>
      </c>
      <c r="H61" s="187" t="s">
        <v>4</v>
      </c>
      <c r="I61" s="447"/>
      <c r="M61" s="1"/>
      <c r="N61" s="2"/>
      <c r="O61" s="40"/>
      <c r="Q61" s="13"/>
      <c r="R61" s="32"/>
      <c r="T61" s="8"/>
      <c r="U61" s="47"/>
      <c r="X61" s="8"/>
      <c r="Y61" s="104"/>
      <c r="Z61" s="132"/>
      <c r="AA61" s="299"/>
      <c r="AE61" s="123"/>
      <c r="AF61" s="77"/>
      <c r="AG61" s="103"/>
    </row>
    <row r="62" spans="2:48" ht="16.5" thickBot="1">
      <c r="B62" s="196" t="s">
        <v>5</v>
      </c>
      <c r="C62"/>
      <c r="D62" s="210" t="s">
        <v>62</v>
      </c>
      <c r="E62" s="19"/>
      <c r="F62" s="196" t="s">
        <v>5</v>
      </c>
      <c r="G62" s="612" t="s">
        <v>263</v>
      </c>
      <c r="H62" s="210" t="s">
        <v>62</v>
      </c>
      <c r="I62" s="447"/>
      <c r="M62" s="1"/>
      <c r="N62" s="32"/>
      <c r="O62" s="4"/>
      <c r="P62" s="8"/>
      <c r="Q62" s="13"/>
      <c r="U62" s="4"/>
      <c r="X62" s="8"/>
      <c r="Y62" s="104"/>
      <c r="Z62" s="132"/>
      <c r="AA62" s="299"/>
      <c r="AE62" s="4"/>
      <c r="AF62" s="8"/>
      <c r="AG62" s="104"/>
    </row>
    <row r="63" spans="2:48" ht="16.5" thickBot="1">
      <c r="B63" s="1429" t="s">
        <v>262</v>
      </c>
      <c r="C63" s="67"/>
      <c r="D63" s="53"/>
      <c r="E63" s="19"/>
      <c r="F63" s="1295"/>
      <c r="G63" s="127" t="s">
        <v>156</v>
      </c>
      <c r="H63" s="101"/>
      <c r="I63" s="447"/>
      <c r="M63" s="1"/>
      <c r="N63" s="32"/>
      <c r="O63" s="13"/>
      <c r="P63" s="8"/>
      <c r="Q63" s="13"/>
      <c r="U63" s="4"/>
      <c r="X63" s="8"/>
      <c r="Y63" s="108"/>
      <c r="Z63" s="132"/>
      <c r="AA63" s="299"/>
      <c r="AE63" s="4"/>
      <c r="AF63" s="8"/>
      <c r="AG63" s="104"/>
    </row>
    <row r="64" spans="2:48" ht="15.75">
      <c r="B64" s="78"/>
      <c r="C64" s="126" t="s">
        <v>156</v>
      </c>
      <c r="D64" s="53"/>
      <c r="E64" s="123"/>
      <c r="F64" s="249" t="s">
        <v>474</v>
      </c>
      <c r="G64" s="193" t="s">
        <v>1142</v>
      </c>
      <c r="H64" s="129">
        <v>60</v>
      </c>
      <c r="I64" s="465"/>
      <c r="M64" s="1"/>
      <c r="N64" s="223"/>
      <c r="O64" s="4"/>
      <c r="P64" s="40"/>
      <c r="U64" s="4"/>
      <c r="X64" s="8"/>
      <c r="Y64" s="104"/>
      <c r="Z64" s="132"/>
      <c r="AA64" s="299"/>
      <c r="AE64" s="4"/>
      <c r="AF64" s="8"/>
      <c r="AG64" s="104"/>
    </row>
    <row r="65" spans="2:37">
      <c r="B65" s="124" t="s">
        <v>418</v>
      </c>
      <c r="C65" s="193" t="s">
        <v>1137</v>
      </c>
      <c r="D65" s="278">
        <v>60</v>
      </c>
      <c r="E65" s="4"/>
      <c r="F65" s="321" t="s">
        <v>953</v>
      </c>
      <c r="G65" s="193" t="s">
        <v>960</v>
      </c>
      <c r="H65" s="129" t="s">
        <v>870</v>
      </c>
      <c r="I65" s="466"/>
      <c r="M65" s="1"/>
      <c r="O65" s="132"/>
      <c r="Q65" s="61"/>
      <c r="U65" s="4"/>
      <c r="X65" s="32"/>
      <c r="Y65" s="108"/>
      <c r="Z65" s="132"/>
      <c r="AA65" s="299"/>
      <c r="AE65" s="4"/>
      <c r="AF65" s="8"/>
      <c r="AG65" s="108"/>
    </row>
    <row r="66" spans="2:37">
      <c r="B66" s="124" t="s">
        <v>463</v>
      </c>
      <c r="C66" s="178" t="s">
        <v>470</v>
      </c>
      <c r="D66" s="129">
        <v>120</v>
      </c>
      <c r="E66" s="4"/>
      <c r="F66" s="321" t="s">
        <v>954</v>
      </c>
      <c r="G66" s="2162" t="s">
        <v>955</v>
      </c>
      <c r="H66" s="129" t="s">
        <v>1108</v>
      </c>
      <c r="I66" s="449"/>
      <c r="M66" s="1"/>
      <c r="N66" s="32"/>
      <c r="O66" s="4"/>
      <c r="P66" s="9"/>
      <c r="Q66" s="103"/>
      <c r="U66" s="4"/>
      <c r="X66" s="8"/>
      <c r="Y66" s="104"/>
      <c r="Z66" s="132"/>
      <c r="AA66" s="299"/>
      <c r="AE66" s="4"/>
      <c r="AF66" s="8"/>
      <c r="AG66" s="104"/>
    </row>
    <row r="67" spans="2:37">
      <c r="B67" s="249" t="s">
        <v>467</v>
      </c>
      <c r="C67" s="325" t="s">
        <v>465</v>
      </c>
      <c r="D67" s="129">
        <v>180</v>
      </c>
      <c r="E67" s="4"/>
      <c r="F67" s="228" t="s">
        <v>1022</v>
      </c>
      <c r="G67" s="293" t="s">
        <v>964</v>
      </c>
      <c r="H67" s="212"/>
      <c r="I67" s="448"/>
      <c r="M67" s="1"/>
      <c r="N67" s="45"/>
      <c r="O67" s="4"/>
      <c r="P67" s="9"/>
      <c r="Q67" s="108"/>
      <c r="U67" s="4"/>
      <c r="X67" s="8"/>
      <c r="Y67" s="108"/>
      <c r="Z67" s="132"/>
      <c r="AA67" s="299"/>
      <c r="AE67" s="4"/>
      <c r="AF67" s="32"/>
      <c r="AG67" s="108"/>
    </row>
    <row r="68" spans="2:37">
      <c r="B68" s="1392"/>
      <c r="C68" s="326" t="s">
        <v>466</v>
      </c>
      <c r="D68" s="277"/>
      <c r="E68" s="4"/>
      <c r="F68" s="1638" t="s">
        <v>357</v>
      </c>
      <c r="G68" s="193" t="s">
        <v>158</v>
      </c>
      <c r="H68" s="278">
        <v>200</v>
      </c>
      <c r="I68" s="449"/>
      <c r="M68" s="1"/>
      <c r="N68" s="289"/>
      <c r="O68" s="4"/>
      <c r="P68" s="65"/>
      <c r="Q68" s="98"/>
      <c r="U68" s="4"/>
      <c r="X68" s="88"/>
      <c r="Y68" s="107"/>
      <c r="Z68" s="301"/>
      <c r="AA68" s="299"/>
      <c r="AE68" s="4"/>
      <c r="AF68" s="8"/>
      <c r="AG68" s="104"/>
    </row>
    <row r="69" spans="2:37" ht="12.75" customHeight="1">
      <c r="B69" s="2164" t="s">
        <v>807</v>
      </c>
      <c r="C69" s="193" t="s">
        <v>755</v>
      </c>
      <c r="D69" s="129">
        <v>200</v>
      </c>
      <c r="E69" s="4"/>
      <c r="F69" s="144" t="s">
        <v>9</v>
      </c>
      <c r="G69" s="178" t="s">
        <v>10</v>
      </c>
      <c r="H69" s="177">
        <v>50</v>
      </c>
      <c r="I69" s="446"/>
      <c r="M69" s="1"/>
      <c r="N69" s="32"/>
      <c r="O69" s="4"/>
      <c r="P69" s="9"/>
      <c r="Q69" s="108"/>
      <c r="U69" s="4"/>
      <c r="X69" s="8"/>
      <c r="Y69" s="108"/>
      <c r="Z69" s="132"/>
      <c r="AA69" s="299"/>
      <c r="AE69" s="4"/>
      <c r="AF69" s="8"/>
      <c r="AG69" s="108"/>
    </row>
    <row r="70" spans="2:37" ht="12.75" customHeight="1">
      <c r="B70" s="60"/>
      <c r="C70" s="293" t="s">
        <v>756</v>
      </c>
      <c r="D70" s="70"/>
      <c r="E70" s="4"/>
      <c r="F70" s="144" t="s">
        <v>9</v>
      </c>
      <c r="G70" s="178" t="s">
        <v>392</v>
      </c>
      <c r="H70" s="177">
        <v>30</v>
      </c>
      <c r="I70" s="449"/>
      <c r="M70" s="1"/>
      <c r="N70" s="33"/>
      <c r="O70" s="4"/>
      <c r="P70" s="65"/>
      <c r="Q70" s="108"/>
      <c r="U70" s="16"/>
      <c r="X70" s="20"/>
      <c r="Y70" s="300"/>
      <c r="Z70" s="132"/>
      <c r="AA70" s="299"/>
      <c r="AE70" s="80"/>
      <c r="AF70" s="88"/>
      <c r="AG70" s="107"/>
    </row>
    <row r="71" spans="2:37" ht="13.5" customHeight="1" thickBot="1">
      <c r="B71" s="144" t="s">
        <v>9</v>
      </c>
      <c r="C71" s="178" t="s">
        <v>10</v>
      </c>
      <c r="D71" s="177">
        <v>30</v>
      </c>
      <c r="E71" s="4"/>
      <c r="F71" s="1213" t="s">
        <v>364</v>
      </c>
      <c r="G71" s="1214"/>
      <c r="H71" s="1470">
        <f>H64+H68+H69+H70+100+20+115+65</f>
        <v>640</v>
      </c>
      <c r="I71" s="467"/>
      <c r="M71" s="1"/>
      <c r="O71" s="40"/>
      <c r="X71" s="20"/>
      <c r="Y71" s="300"/>
      <c r="Z71" s="132"/>
      <c r="AA71" s="299"/>
      <c r="AE71" s="4"/>
      <c r="AF71" s="8"/>
      <c r="AG71" s="108"/>
    </row>
    <row r="72" spans="2:37" ht="15.75">
      <c r="B72" s="144" t="s">
        <v>9</v>
      </c>
      <c r="C72" s="178" t="s">
        <v>392</v>
      </c>
      <c r="D72" s="177">
        <v>20</v>
      </c>
      <c r="E72" s="45"/>
      <c r="F72" s="269"/>
      <c r="G72" s="126" t="s">
        <v>123</v>
      </c>
      <c r="H72" s="53"/>
      <c r="I72" s="468"/>
      <c r="M72" s="1"/>
      <c r="N72" s="62"/>
      <c r="O72" s="132"/>
      <c r="Q72" s="103"/>
      <c r="U72" s="4"/>
      <c r="X72" s="20"/>
      <c r="Y72" s="300"/>
      <c r="Z72" s="132"/>
      <c r="AA72" s="299"/>
    </row>
    <row r="73" spans="2:37" ht="16.5" thickBot="1">
      <c r="B73" s="1213" t="s">
        <v>364</v>
      </c>
      <c r="C73" s="1214"/>
      <c r="D73" s="1470">
        <f>SUM(D65:D72)</f>
        <v>610</v>
      </c>
      <c r="E73" s="149"/>
      <c r="F73" s="1563" t="s">
        <v>1098</v>
      </c>
      <c r="G73" s="193" t="s">
        <v>1099</v>
      </c>
      <c r="H73" s="272">
        <v>60</v>
      </c>
      <c r="I73" s="466"/>
      <c r="M73" s="1"/>
      <c r="N73" s="482"/>
      <c r="O73" s="13"/>
      <c r="P73" s="22"/>
      <c r="Q73" s="98"/>
      <c r="U73" s="4"/>
      <c r="X73" s="20"/>
      <c r="Y73" s="300"/>
      <c r="Z73" s="132"/>
      <c r="AA73" s="299"/>
    </row>
    <row r="74" spans="2:37" ht="15.75">
      <c r="B74" s="269"/>
      <c r="C74" s="126" t="s">
        <v>123</v>
      </c>
      <c r="D74" s="53"/>
      <c r="E74" s="123"/>
      <c r="F74" s="124" t="s">
        <v>1015</v>
      </c>
      <c r="G74" s="193" t="s">
        <v>1014</v>
      </c>
      <c r="H74" s="272">
        <v>250</v>
      </c>
      <c r="I74" s="469"/>
      <c r="M74" s="1"/>
      <c r="N74" s="32"/>
      <c r="O74" s="4"/>
      <c r="P74" s="9"/>
      <c r="U74" s="4"/>
      <c r="V74" s="8"/>
      <c r="X74" s="20"/>
      <c r="Y74" s="300"/>
      <c r="Z74" s="132"/>
      <c r="AA74" s="299"/>
      <c r="AF74" s="32"/>
      <c r="AG74" s="4"/>
      <c r="AH74" s="8"/>
    </row>
    <row r="75" spans="2:37" ht="15.75">
      <c r="B75" s="321" t="s">
        <v>1063</v>
      </c>
      <c r="C75" s="267" t="s">
        <v>1064</v>
      </c>
      <c r="D75" s="272">
        <v>60</v>
      </c>
      <c r="E75" s="4"/>
      <c r="F75" s="124" t="s">
        <v>1006</v>
      </c>
      <c r="G75" s="1650" t="s">
        <v>1025</v>
      </c>
      <c r="H75" s="129">
        <v>100</v>
      </c>
      <c r="I75" s="469"/>
      <c r="M75" s="1"/>
      <c r="N75" s="32"/>
      <c r="O75" s="4"/>
      <c r="P75" s="9"/>
      <c r="Q75" s="103"/>
      <c r="X75" s="20"/>
      <c r="Y75" s="300"/>
      <c r="Z75" s="132"/>
      <c r="AA75" s="299"/>
      <c r="AF75" s="32"/>
      <c r="AG75" s="4"/>
      <c r="AH75" s="8"/>
    </row>
    <row r="76" spans="2:37" ht="17.25" customHeight="1">
      <c r="B76" s="1609" t="s">
        <v>638</v>
      </c>
      <c r="C76" s="178" t="s">
        <v>738</v>
      </c>
      <c r="D76" s="129">
        <v>250</v>
      </c>
      <c r="E76" s="4"/>
      <c r="F76" s="124" t="s">
        <v>973</v>
      </c>
      <c r="G76" s="1650" t="s">
        <v>970</v>
      </c>
      <c r="H76" s="129" t="s">
        <v>974</v>
      </c>
      <c r="I76" s="449"/>
      <c r="M76" s="1"/>
      <c r="N76" s="32"/>
      <c r="O76" s="4"/>
      <c r="P76" s="9"/>
      <c r="Q76" s="108"/>
      <c r="X76" s="20"/>
      <c r="Y76" s="300"/>
      <c r="Z76" s="132"/>
      <c r="AA76" s="299"/>
      <c r="AF76" s="12"/>
    </row>
    <row r="77" spans="2:37" ht="15.75">
      <c r="B77" s="1609" t="s">
        <v>651</v>
      </c>
      <c r="C77" s="178" t="s">
        <v>581</v>
      </c>
      <c r="D77" s="129">
        <v>190</v>
      </c>
      <c r="E77" s="4"/>
      <c r="F77" s="204" t="s">
        <v>972</v>
      </c>
      <c r="G77" s="130" t="s">
        <v>971</v>
      </c>
      <c r="H77" s="277"/>
      <c r="I77" s="449"/>
      <c r="M77" s="1"/>
      <c r="N77" s="32"/>
      <c r="O77" s="4"/>
      <c r="P77" s="9"/>
      <c r="Q77" s="108"/>
      <c r="X77" s="20"/>
      <c r="Y77" s="300"/>
      <c r="Z77" s="132"/>
      <c r="AA77" s="299"/>
      <c r="AF77" s="123"/>
      <c r="AG77" s="77"/>
      <c r="AH77" s="103"/>
      <c r="AI77" s="149"/>
    </row>
    <row r="78" spans="2:37" ht="15.75">
      <c r="B78" s="2455" t="s">
        <v>652</v>
      </c>
      <c r="C78" s="2327" t="s">
        <v>740</v>
      </c>
      <c r="D78" s="129">
        <v>120</v>
      </c>
      <c r="E78" s="4"/>
      <c r="F78" s="204" t="s">
        <v>426</v>
      </c>
      <c r="G78" s="130" t="s">
        <v>294</v>
      </c>
      <c r="H78" s="277">
        <v>200</v>
      </c>
      <c r="I78" s="449"/>
      <c r="M78" s="1"/>
      <c r="N78" s="32"/>
      <c r="O78" s="4"/>
      <c r="P78" s="9"/>
      <c r="Q78" s="108"/>
      <c r="X78" s="20"/>
      <c r="Y78" s="300"/>
      <c r="Z78" s="132"/>
      <c r="AA78" s="299"/>
      <c r="AF78" s="4"/>
      <c r="AG78" s="8"/>
      <c r="AH78" s="104"/>
      <c r="AI78" s="123"/>
      <c r="AJ78" s="77"/>
      <c r="AK78" s="103"/>
    </row>
    <row r="79" spans="2:37">
      <c r="B79" s="1609" t="s">
        <v>650</v>
      </c>
      <c r="C79" s="178" t="s">
        <v>743</v>
      </c>
      <c r="D79" s="129">
        <v>200</v>
      </c>
      <c r="E79" s="4"/>
      <c r="F79" s="144" t="s">
        <v>9</v>
      </c>
      <c r="G79" s="178" t="s">
        <v>10</v>
      </c>
      <c r="H79" s="194">
        <v>70</v>
      </c>
      <c r="I79" s="446"/>
      <c r="M79" s="1"/>
      <c r="N79" s="32"/>
      <c r="O79" s="4"/>
      <c r="P79" s="9"/>
      <c r="Q79" s="108"/>
      <c r="AD79" s="32"/>
      <c r="AE79" s="61"/>
      <c r="AF79" s="4"/>
      <c r="AG79" s="8"/>
      <c r="AH79" s="104"/>
      <c r="AI79" s="4"/>
      <c r="AJ79" s="8"/>
      <c r="AK79" s="104"/>
    </row>
    <row r="80" spans="2:37">
      <c r="B80" s="1353" t="s">
        <v>9</v>
      </c>
      <c r="C80" s="178" t="s">
        <v>10</v>
      </c>
      <c r="D80" s="177">
        <v>35</v>
      </c>
      <c r="E80" s="4"/>
      <c r="F80" s="144" t="s">
        <v>9</v>
      </c>
      <c r="G80" s="178" t="s">
        <v>392</v>
      </c>
      <c r="H80" s="177">
        <v>44</v>
      </c>
      <c r="I80" s="446"/>
      <c r="M80" s="1"/>
      <c r="AA80" s="155"/>
      <c r="AD80" s="32"/>
      <c r="AE80" s="4"/>
      <c r="AF80" s="4"/>
      <c r="AG80" s="8"/>
      <c r="AH80" s="104"/>
      <c r="AI80" s="4"/>
      <c r="AJ80" s="8"/>
      <c r="AK80" s="104"/>
    </row>
    <row r="81" spans="2:37">
      <c r="B81" s="198" t="s">
        <v>9</v>
      </c>
      <c r="C81" s="178" t="s">
        <v>392</v>
      </c>
      <c r="D81" s="177">
        <v>30</v>
      </c>
      <c r="E81" s="80"/>
      <c r="F81" s="1707" t="s">
        <v>648</v>
      </c>
      <c r="G81" s="178" t="s">
        <v>449</v>
      </c>
      <c r="H81" s="295">
        <v>125</v>
      </c>
      <c r="I81" s="449"/>
      <c r="M81" s="1"/>
      <c r="O81" s="40"/>
      <c r="X81" s="98"/>
      <c r="AF81" s="4"/>
      <c r="AG81" s="220"/>
      <c r="AH81" s="221"/>
      <c r="AI81" s="4"/>
      <c r="AJ81" s="8"/>
      <c r="AK81" s="104"/>
    </row>
    <row r="82" spans="2:37" ht="13.5" customHeight="1" thickBot="1">
      <c r="B82" s="189" t="s">
        <v>445</v>
      </c>
      <c r="C82" s="178" t="s">
        <v>647</v>
      </c>
      <c r="D82" s="177">
        <v>105</v>
      </c>
      <c r="E82" s="80"/>
      <c r="F82" s="1213" t="s">
        <v>365</v>
      </c>
      <c r="G82" s="1361"/>
      <c r="H82" s="1431">
        <f>H73+H74+H75+H78+H79+H80+H81+100+80</f>
        <v>1029</v>
      </c>
      <c r="I82" s="449"/>
      <c r="M82" s="1"/>
      <c r="N82" s="32"/>
      <c r="O82" s="4"/>
      <c r="P82" s="8"/>
      <c r="X82" s="98"/>
      <c r="AF82" s="4"/>
      <c r="AG82" s="220"/>
      <c r="AH82" s="221"/>
      <c r="AI82" s="4"/>
      <c r="AJ82" s="8"/>
      <c r="AK82" s="108"/>
    </row>
    <row r="83" spans="2:37" ht="12.75" customHeight="1" thickBot="1">
      <c r="B83" s="1213" t="s">
        <v>365</v>
      </c>
      <c r="C83" s="722"/>
      <c r="D83" s="1797">
        <f>SUM(D75:D82)</f>
        <v>990</v>
      </c>
      <c r="E83" s="4"/>
      <c r="F83" s="269"/>
      <c r="G83" s="126" t="s">
        <v>234</v>
      </c>
      <c r="H83" s="538"/>
      <c r="I83" s="447"/>
      <c r="M83" s="1"/>
      <c r="N83" s="32"/>
      <c r="P83" s="8"/>
      <c r="X83" s="98"/>
      <c r="AF83" s="4"/>
      <c r="AG83" s="199"/>
      <c r="AH83" s="104"/>
      <c r="AI83" s="4"/>
      <c r="AJ83" s="8"/>
      <c r="AK83" s="104"/>
    </row>
    <row r="84" spans="2:37" ht="15.75">
      <c r="B84" s="269"/>
      <c r="C84" s="126" t="s">
        <v>234</v>
      </c>
      <c r="D84" s="538"/>
      <c r="F84" s="884" t="s">
        <v>356</v>
      </c>
      <c r="G84" s="178" t="s">
        <v>90</v>
      </c>
      <c r="H84" s="194">
        <v>200</v>
      </c>
      <c r="I84" s="447"/>
      <c r="M84" s="1"/>
      <c r="N84" s="582"/>
      <c r="X84" s="98"/>
      <c r="AF84" s="4"/>
      <c r="AG84" s="8"/>
      <c r="AH84" s="104"/>
      <c r="AI84" s="4"/>
      <c r="AJ84" s="32"/>
      <c r="AK84" s="108"/>
    </row>
    <row r="85" spans="2:37">
      <c r="B85" s="124" t="s">
        <v>657</v>
      </c>
      <c r="C85" s="178" t="s">
        <v>235</v>
      </c>
      <c r="D85" s="278">
        <v>200</v>
      </c>
      <c r="F85" s="124" t="s">
        <v>979</v>
      </c>
      <c r="G85" s="1650" t="s">
        <v>980</v>
      </c>
      <c r="H85" s="278">
        <v>90</v>
      </c>
      <c r="I85" s="447"/>
      <c r="M85" s="1"/>
      <c r="O85" s="132"/>
      <c r="Q85" s="104"/>
      <c r="S85" s="40"/>
      <c r="X85" s="77"/>
      <c r="Y85" s="217"/>
      <c r="Z85" s="77"/>
      <c r="AA85" s="217"/>
      <c r="AC85" s="47"/>
      <c r="AD85" s="83"/>
      <c r="AF85" s="47"/>
      <c r="AG85" s="8"/>
      <c r="AH85" s="98"/>
      <c r="AI85" s="4"/>
      <c r="AJ85" s="8"/>
      <c r="AK85" s="104"/>
    </row>
    <row r="86" spans="2:37" ht="12.75" customHeight="1">
      <c r="B86" s="124" t="s">
        <v>673</v>
      </c>
      <c r="C86" s="1750" t="s">
        <v>674</v>
      </c>
      <c r="D86" s="278" t="s">
        <v>704</v>
      </c>
      <c r="F86" s="2416" t="s">
        <v>800</v>
      </c>
      <c r="G86" s="178" t="s">
        <v>803</v>
      </c>
      <c r="H86" s="177">
        <v>10</v>
      </c>
      <c r="I86" s="447"/>
      <c r="M86" s="1"/>
      <c r="N86" s="32"/>
      <c r="O86" s="4"/>
      <c r="P86" s="32"/>
      <c r="Q86" s="108"/>
      <c r="R86" s="2"/>
      <c r="S86" s="40"/>
      <c r="W86" s="224"/>
      <c r="X86" s="8"/>
      <c r="Y86" s="108"/>
      <c r="Z86" s="298"/>
      <c r="AA86" s="299"/>
      <c r="AF86" s="4"/>
      <c r="AG86" s="8"/>
      <c r="AH86" s="108"/>
      <c r="AI86" s="4"/>
      <c r="AJ86" s="8"/>
      <c r="AK86" s="108"/>
    </row>
    <row r="87" spans="2:37" ht="13.5" customHeight="1">
      <c r="B87" s="131"/>
      <c r="C87" s="293" t="s">
        <v>675</v>
      </c>
      <c r="D87" s="212"/>
      <c r="F87" s="144" t="s">
        <v>9</v>
      </c>
      <c r="G87" s="178" t="s">
        <v>680</v>
      </c>
      <c r="H87" s="177">
        <v>30</v>
      </c>
      <c r="I87" s="447"/>
      <c r="M87" s="1"/>
      <c r="N87" s="62"/>
      <c r="O87" s="4"/>
      <c r="R87" s="32"/>
      <c r="S87" s="4"/>
      <c r="T87" s="8"/>
      <c r="W87" s="224"/>
      <c r="X87" s="8"/>
      <c r="Y87" s="108"/>
      <c r="Z87" s="132"/>
      <c r="AA87" s="299"/>
      <c r="AF87" s="4"/>
      <c r="AG87" s="8"/>
      <c r="AH87" s="108"/>
    </row>
    <row r="88" spans="2:37" ht="14.25" customHeight="1">
      <c r="B88" s="144" t="s">
        <v>9</v>
      </c>
      <c r="C88" s="178" t="s">
        <v>10</v>
      </c>
      <c r="D88" s="177">
        <v>30</v>
      </c>
      <c r="F88" s="1612" t="s">
        <v>9</v>
      </c>
      <c r="G88" s="1559" t="s">
        <v>473</v>
      </c>
      <c r="H88" s="251">
        <v>21</v>
      </c>
      <c r="I88" s="447"/>
      <c r="K88" s="841"/>
      <c r="M88" s="1"/>
      <c r="N88" s="32"/>
      <c r="O88" s="4"/>
      <c r="P88" s="65"/>
      <c r="R88" s="32"/>
      <c r="T88" s="8"/>
      <c r="U88" s="9"/>
      <c r="W88" s="4"/>
      <c r="X88" s="8"/>
      <c r="Y88" s="108"/>
      <c r="Z88" s="132"/>
      <c r="AA88" s="299"/>
      <c r="AF88" s="4"/>
      <c r="AG88" s="8"/>
      <c r="AH88" s="108"/>
    </row>
    <row r="89" spans="2:37" ht="14.25" customHeight="1" thickBot="1">
      <c r="B89" s="1213" t="s">
        <v>366</v>
      </c>
      <c r="C89" s="1361"/>
      <c r="D89" s="72">
        <f>D85+D88+100+20</f>
        <v>350</v>
      </c>
      <c r="E89" s="314"/>
      <c r="F89" s="1213" t="s">
        <v>366</v>
      </c>
      <c r="G89" s="1214"/>
      <c r="H89" s="1797">
        <f>SUM(H84:H88)</f>
        <v>351</v>
      </c>
      <c r="I89" s="447"/>
      <c r="K89" s="40"/>
      <c r="M89" s="1"/>
      <c r="N89" s="544"/>
      <c r="O89" s="4"/>
      <c r="P89" s="9"/>
      <c r="U89" s="47"/>
      <c r="W89" s="4"/>
      <c r="X89" s="8"/>
      <c r="Y89" s="108"/>
      <c r="Z89" s="132"/>
      <c r="AA89" s="299"/>
      <c r="AF89" s="4"/>
      <c r="AG89" s="46"/>
      <c r="AH89" s="98"/>
    </row>
    <row r="90" spans="2:37" ht="12.75" customHeight="1">
      <c r="C90" s="81"/>
      <c r="I90" s="449"/>
      <c r="K90" s="40"/>
      <c r="M90" s="1"/>
      <c r="N90" s="32"/>
      <c r="O90" s="4"/>
      <c r="P90" s="9"/>
      <c r="U90" s="47"/>
      <c r="W90" s="80"/>
      <c r="X90" s="225"/>
      <c r="Y90" s="226"/>
      <c r="Z90" s="132"/>
      <c r="AA90" s="299"/>
      <c r="AF90" s="4"/>
      <c r="AG90" s="160"/>
      <c r="AH90" s="222"/>
    </row>
    <row r="91" spans="2:37" ht="13.5" customHeight="1" thickBot="1">
      <c r="E91" s="314" t="s">
        <v>142</v>
      </c>
      <c r="I91" s="447"/>
      <c r="J91" s="1"/>
      <c r="K91" s="1"/>
      <c r="L91" s="1"/>
      <c r="M91" s="1"/>
      <c r="N91" s="30"/>
      <c r="O91" s="4"/>
      <c r="P91" s="9"/>
      <c r="U91" s="47"/>
      <c r="W91" s="80"/>
      <c r="X91" s="88"/>
      <c r="Y91" s="107"/>
      <c r="Z91" s="306"/>
      <c r="AA91" s="299"/>
    </row>
    <row r="92" spans="2:37" ht="16.5" customHeight="1" thickBot="1">
      <c r="B92" s="612" t="s">
        <v>948</v>
      </c>
      <c r="C92" s="67"/>
      <c r="D92" s="315"/>
      <c r="F92" s="2415" t="s">
        <v>949</v>
      </c>
      <c r="G92" s="67"/>
      <c r="H92" s="315"/>
      <c r="I92" s="470"/>
      <c r="J92" s="1"/>
      <c r="K92" s="1"/>
      <c r="L92" s="1"/>
      <c r="M92" s="1"/>
      <c r="N92" s="62"/>
      <c r="O92" s="132"/>
      <c r="U92" s="4"/>
      <c r="W92" s="80"/>
      <c r="X92" s="199"/>
      <c r="Y92" s="104"/>
      <c r="Z92" s="132"/>
      <c r="AA92" s="299"/>
    </row>
    <row r="93" spans="2:37" ht="12" customHeight="1">
      <c r="B93" s="1295"/>
      <c r="C93" s="127" t="s">
        <v>156</v>
      </c>
      <c r="D93" s="101"/>
      <c r="F93" s="78"/>
      <c r="G93" s="126" t="s">
        <v>156</v>
      </c>
      <c r="H93" s="53"/>
      <c r="I93" s="466"/>
      <c r="J93" s="1"/>
      <c r="K93" s="1"/>
      <c r="L93" s="1"/>
      <c r="M93" s="1"/>
      <c r="N93" s="62"/>
      <c r="O93" s="4"/>
      <c r="P93" s="115"/>
      <c r="U93" s="4"/>
      <c r="W93" s="80"/>
      <c r="X93" s="8"/>
      <c r="Y93" s="104"/>
      <c r="Z93" s="132"/>
      <c r="AA93" s="299"/>
    </row>
    <row r="94" spans="2:37" ht="12" customHeight="1">
      <c r="B94" s="321" t="s">
        <v>349</v>
      </c>
      <c r="C94" s="267" t="s">
        <v>1136</v>
      </c>
      <c r="D94" s="272">
        <v>60</v>
      </c>
      <c r="F94" s="1563" t="s">
        <v>1071</v>
      </c>
      <c r="G94" s="186" t="s">
        <v>340</v>
      </c>
      <c r="H94" s="278">
        <v>60</v>
      </c>
      <c r="I94" s="449"/>
      <c r="J94" s="1"/>
      <c r="K94" s="1"/>
      <c r="L94" s="1"/>
      <c r="M94" s="1"/>
      <c r="N94" s="54"/>
      <c r="O94" s="4"/>
      <c r="P94" s="9"/>
      <c r="U94" s="4"/>
      <c r="W94" s="47"/>
      <c r="X94" s="8"/>
      <c r="Y94" s="98"/>
      <c r="Z94" s="301"/>
      <c r="AA94" s="299"/>
    </row>
    <row r="95" spans="2:37" ht="12" customHeight="1">
      <c r="B95" s="321" t="s">
        <v>505</v>
      </c>
      <c r="C95" s="193" t="s">
        <v>578</v>
      </c>
      <c r="D95" s="129">
        <v>120</v>
      </c>
      <c r="E95" s="119"/>
      <c r="F95" s="144" t="s">
        <v>507</v>
      </c>
      <c r="G95" s="130" t="s">
        <v>149</v>
      </c>
      <c r="H95" s="177" t="s">
        <v>860</v>
      </c>
      <c r="I95" s="448"/>
      <c r="J95" s="1"/>
      <c r="K95" s="1"/>
      <c r="L95" s="1"/>
      <c r="M95" s="1"/>
      <c r="N95" s="32"/>
      <c r="O95" s="91"/>
      <c r="P95" s="115"/>
      <c r="U95" s="4"/>
      <c r="W95" s="4"/>
      <c r="X95" s="8"/>
      <c r="Y95" s="108"/>
      <c r="Z95" s="132"/>
      <c r="AA95" s="299"/>
      <c r="AH95" s="4"/>
      <c r="AI95" s="4"/>
      <c r="AJ95" s="4"/>
    </row>
    <row r="96" spans="2:37" ht="10.5" customHeight="1">
      <c r="B96" s="228" t="s">
        <v>502</v>
      </c>
      <c r="C96" s="293" t="s">
        <v>504</v>
      </c>
      <c r="D96" s="692">
        <v>80</v>
      </c>
      <c r="E96" s="123"/>
      <c r="F96" s="124" t="s">
        <v>515</v>
      </c>
      <c r="G96" s="178" t="s">
        <v>158</v>
      </c>
      <c r="H96" s="278">
        <v>200</v>
      </c>
      <c r="I96" s="449"/>
      <c r="J96" s="1"/>
      <c r="K96" s="1"/>
      <c r="L96" s="1"/>
      <c r="M96" s="1"/>
      <c r="N96" s="32"/>
      <c r="O96" s="4"/>
      <c r="P96" s="9"/>
      <c r="Q96" s="103"/>
      <c r="U96" s="4"/>
      <c r="W96" s="4"/>
      <c r="X96" s="8"/>
      <c r="Y96" s="108"/>
      <c r="Z96" s="132"/>
      <c r="AA96" s="299"/>
      <c r="AJ96" s="13"/>
      <c r="AK96" s="47"/>
    </row>
    <row r="97" spans="2:37" ht="11.25" customHeight="1">
      <c r="B97" s="1539" t="s">
        <v>461</v>
      </c>
      <c r="C97" s="319" t="s">
        <v>237</v>
      </c>
      <c r="D97" s="2642">
        <v>200</v>
      </c>
      <c r="E97" s="47"/>
      <c r="F97" s="198" t="s">
        <v>9</v>
      </c>
      <c r="G97" s="178" t="s">
        <v>10</v>
      </c>
      <c r="H97" s="177">
        <v>60</v>
      </c>
      <c r="I97" s="449"/>
      <c r="J97" s="1"/>
      <c r="K97" s="1"/>
      <c r="L97" s="1"/>
      <c r="M97" s="1"/>
      <c r="N97" s="32"/>
      <c r="O97" s="4"/>
      <c r="P97" s="9"/>
      <c r="Q97" s="108"/>
      <c r="U97" s="4"/>
      <c r="W97" s="4"/>
      <c r="X97" s="8"/>
      <c r="Y97" s="108"/>
      <c r="Z97" s="132"/>
      <c r="AA97" s="299"/>
      <c r="AJ97" s="13"/>
      <c r="AK97" s="47"/>
    </row>
    <row r="98" spans="2:37" ht="12.75" customHeight="1">
      <c r="B98" s="144" t="s">
        <v>9</v>
      </c>
      <c r="C98" s="178" t="s">
        <v>10</v>
      </c>
      <c r="D98" s="177">
        <v>70</v>
      </c>
      <c r="E98" s="47"/>
      <c r="F98" s="198" t="s">
        <v>9</v>
      </c>
      <c r="G98" s="178" t="s">
        <v>392</v>
      </c>
      <c r="H98" s="177">
        <v>40</v>
      </c>
      <c r="I98" s="449"/>
      <c r="K98" s="841"/>
      <c r="M98" s="1"/>
      <c r="N98" s="32"/>
      <c r="O98" s="4"/>
      <c r="P98" s="9"/>
      <c r="Q98" s="104"/>
      <c r="U98" s="4"/>
      <c r="W98" s="80"/>
      <c r="X98" s="160"/>
      <c r="Y98" s="222"/>
      <c r="Z98" s="132"/>
      <c r="AA98" s="299"/>
      <c r="AJ98" s="13"/>
    </row>
    <row r="99" spans="2:37" ht="11.25" customHeight="1" thickBot="1">
      <c r="B99" s="144" t="s">
        <v>9</v>
      </c>
      <c r="C99" s="178" t="s">
        <v>392</v>
      </c>
      <c r="D99" s="177">
        <v>40</v>
      </c>
      <c r="E99" s="4"/>
      <c r="F99" s="1213" t="s">
        <v>364</v>
      </c>
      <c r="G99" s="1214"/>
      <c r="H99" s="1470">
        <f>H94+H96+H97+H98+50+155</f>
        <v>565</v>
      </c>
      <c r="I99" s="449"/>
      <c r="K99" s="40"/>
      <c r="M99" s="1"/>
      <c r="N99" s="44"/>
      <c r="O99" s="4"/>
      <c r="P99" s="9"/>
      <c r="Q99" s="108"/>
      <c r="U99" s="4"/>
      <c r="V99" s="155"/>
      <c r="W99" s="61"/>
      <c r="X99" s="46"/>
      <c r="Y99" s="98"/>
      <c r="Z99" s="132"/>
      <c r="AA99" s="299"/>
      <c r="AJ99" s="5"/>
    </row>
    <row r="100" spans="2:37" ht="12" customHeight="1">
      <c r="B100" s="1707" t="s">
        <v>648</v>
      </c>
      <c r="C100" s="178" t="s">
        <v>449</v>
      </c>
      <c r="D100" s="295">
        <v>100</v>
      </c>
      <c r="E100" s="47"/>
      <c r="F100" s="269"/>
      <c r="G100" s="126" t="s">
        <v>123</v>
      </c>
      <c r="H100" s="53"/>
      <c r="I100" s="470"/>
      <c r="K100" s="40"/>
      <c r="M100" s="1"/>
      <c r="N100" s="44"/>
      <c r="O100" s="4"/>
      <c r="P100" s="9"/>
      <c r="Q100" s="108"/>
      <c r="U100" s="16"/>
      <c r="W100" s="4"/>
      <c r="X100" s="8"/>
      <c r="Y100" s="104"/>
      <c r="Z100" s="132"/>
      <c r="AA100" s="299"/>
    </row>
    <row r="101" spans="2:37" ht="15.75" customHeight="1" thickBot="1">
      <c r="B101" s="1213" t="s">
        <v>364</v>
      </c>
      <c r="C101" s="1214"/>
      <c r="D101" s="2477">
        <f>SUM(D94:D100)</f>
        <v>670</v>
      </c>
      <c r="E101" s="4"/>
      <c r="F101" s="321" t="s">
        <v>1072</v>
      </c>
      <c r="G101" s="267" t="s">
        <v>1120</v>
      </c>
      <c r="H101" s="272">
        <v>60</v>
      </c>
      <c r="I101" s="466"/>
      <c r="K101" s="40"/>
      <c r="M101" s="1"/>
      <c r="W101" s="4"/>
      <c r="X101" s="8"/>
      <c r="Y101" s="104"/>
      <c r="Z101" s="132"/>
      <c r="AA101" s="299"/>
      <c r="AE101" s="4"/>
      <c r="AJ101" s="307"/>
    </row>
    <row r="102" spans="2:37" ht="12.75" customHeight="1">
      <c r="B102" s="269"/>
      <c r="C102" s="126" t="s">
        <v>123</v>
      </c>
      <c r="D102" s="53"/>
      <c r="E102" s="8"/>
      <c r="F102" s="144" t="s">
        <v>633</v>
      </c>
      <c r="G102" s="1650" t="s">
        <v>592</v>
      </c>
      <c r="H102" s="274">
        <v>250</v>
      </c>
      <c r="I102" s="449"/>
      <c r="J102" s="1"/>
      <c r="K102" s="1"/>
      <c r="L102" s="1"/>
      <c r="M102" s="1"/>
      <c r="W102" s="4"/>
      <c r="X102" s="8"/>
      <c r="Y102" s="104"/>
      <c r="Z102" s="132"/>
      <c r="AA102" s="299"/>
      <c r="AE102" s="47"/>
      <c r="AJ102" s="46"/>
    </row>
    <row r="103" spans="2:37" ht="12.75" customHeight="1">
      <c r="B103" s="124" t="s">
        <v>1057</v>
      </c>
      <c r="C103" s="193" t="s">
        <v>1058</v>
      </c>
      <c r="D103" s="278">
        <v>60</v>
      </c>
      <c r="E103" s="47"/>
      <c r="F103" s="144" t="s">
        <v>596</v>
      </c>
      <c r="G103" s="178" t="s">
        <v>597</v>
      </c>
      <c r="H103" s="209" t="s">
        <v>869</v>
      </c>
      <c r="I103" s="448"/>
      <c r="K103" s="40"/>
      <c r="M103" s="1"/>
      <c r="W103" s="4"/>
      <c r="X103" s="8"/>
      <c r="Y103" s="104"/>
      <c r="Z103" s="132"/>
      <c r="AA103" s="299"/>
      <c r="AE103" s="8"/>
      <c r="AJ103" s="8"/>
    </row>
    <row r="104" spans="2:37" ht="14.25" customHeight="1">
      <c r="B104" s="60"/>
      <c r="C104" s="2237" t="s">
        <v>1059</v>
      </c>
      <c r="D104" s="70"/>
      <c r="E104" s="4"/>
      <c r="F104" s="144" t="s">
        <v>702</v>
      </c>
      <c r="G104" s="178" t="s">
        <v>701</v>
      </c>
      <c r="H104" s="194">
        <v>200</v>
      </c>
      <c r="I104" s="449"/>
      <c r="K104" s="40"/>
      <c r="M104" s="1"/>
      <c r="Q104" s="61"/>
      <c r="U104" s="4"/>
      <c r="V104" s="8"/>
      <c r="W104" s="47"/>
      <c r="X104" s="20"/>
      <c r="Y104" s="300"/>
      <c r="Z104" s="132"/>
      <c r="AA104" s="299"/>
      <c r="AE104" s="8"/>
      <c r="AJ104" s="46"/>
    </row>
    <row r="105" spans="2:37" ht="10.5" customHeight="1">
      <c r="B105" s="1563" t="s">
        <v>815</v>
      </c>
      <c r="C105" s="193" t="s">
        <v>1143</v>
      </c>
      <c r="D105" s="272">
        <v>250</v>
      </c>
      <c r="E105" s="150"/>
      <c r="F105" s="1612" t="s">
        <v>9</v>
      </c>
      <c r="G105" s="1559" t="s">
        <v>473</v>
      </c>
      <c r="H105" s="251">
        <v>50</v>
      </c>
      <c r="I105" s="449"/>
      <c r="J105" s="4"/>
      <c r="K105" s="8"/>
      <c r="L105" s="104"/>
      <c r="M105" s="1"/>
      <c r="Q105" s="61"/>
      <c r="AE105" s="8"/>
      <c r="AJ105" s="46"/>
    </row>
    <row r="106" spans="2:37" ht="12.75" customHeight="1">
      <c r="B106" s="124" t="s">
        <v>640</v>
      </c>
      <c r="C106" s="1559" t="s">
        <v>824</v>
      </c>
      <c r="D106" s="129">
        <v>120</v>
      </c>
      <c r="E106" s="123"/>
      <c r="F106" s="144" t="s">
        <v>9</v>
      </c>
      <c r="G106" s="178" t="s">
        <v>10</v>
      </c>
      <c r="H106" s="177">
        <v>70</v>
      </c>
      <c r="I106" s="446"/>
      <c r="K106" s="40"/>
      <c r="M106" s="1"/>
      <c r="Q106" s="103"/>
      <c r="U106" s="4"/>
      <c r="V106" s="4"/>
      <c r="W106" s="32"/>
      <c r="X106" s="4"/>
      <c r="AE106" s="8"/>
      <c r="AJ106" s="46"/>
    </row>
    <row r="107" spans="2:37" ht="11.25" customHeight="1">
      <c r="B107" s="124" t="s">
        <v>1065</v>
      </c>
      <c r="C107" s="193" t="s">
        <v>1066</v>
      </c>
      <c r="D107" s="129">
        <v>180</v>
      </c>
      <c r="E107" s="4"/>
      <c r="F107" s="144" t="s">
        <v>9</v>
      </c>
      <c r="G107" s="178" t="s">
        <v>392</v>
      </c>
      <c r="H107" s="177">
        <v>40</v>
      </c>
      <c r="I107" s="471"/>
      <c r="J107" s="1"/>
      <c r="K107" s="1"/>
      <c r="L107" s="1"/>
      <c r="M107" s="1"/>
      <c r="Q107" s="104"/>
      <c r="W107" s="16"/>
      <c r="AE107" s="8"/>
      <c r="AJ107" s="4"/>
    </row>
    <row r="108" spans="2:37" ht="12.75" customHeight="1">
      <c r="B108" s="144" t="s">
        <v>518</v>
      </c>
      <c r="C108" s="178" t="s">
        <v>298</v>
      </c>
      <c r="D108" s="177">
        <v>200</v>
      </c>
      <c r="E108" s="4"/>
      <c r="F108" s="1449" t="s">
        <v>446</v>
      </c>
      <c r="G108" s="178" t="s">
        <v>293</v>
      </c>
      <c r="H108" s="177">
        <v>100</v>
      </c>
      <c r="I108" s="449"/>
      <c r="J108" s="1"/>
      <c r="K108" s="1"/>
      <c r="L108" s="1"/>
      <c r="M108" s="1"/>
      <c r="Q108" s="104"/>
      <c r="W108" s="5"/>
      <c r="X108" s="5"/>
      <c r="Y108" s="5"/>
      <c r="Z108" s="5"/>
      <c r="AA108" s="5"/>
      <c r="AB108" s="5"/>
      <c r="AC108" s="5"/>
      <c r="AE108" s="5"/>
      <c r="AG108" s="46"/>
      <c r="AJ108" s="4"/>
    </row>
    <row r="109" spans="2:37" ht="11.25" customHeight="1" thickBot="1">
      <c r="B109" s="144" t="s">
        <v>9</v>
      </c>
      <c r="C109" s="178" t="s">
        <v>10</v>
      </c>
      <c r="D109" s="194">
        <v>70</v>
      </c>
      <c r="E109" s="4"/>
      <c r="F109" s="1213" t="s">
        <v>365</v>
      </c>
      <c r="G109" s="1361"/>
      <c r="H109" s="1797">
        <f>H101+H102+H104+H105+H106+H107+H108+80+130</f>
        <v>980</v>
      </c>
      <c r="I109" s="449"/>
      <c r="J109" s="1"/>
      <c r="K109" s="1"/>
      <c r="L109" s="1"/>
      <c r="M109" s="1"/>
      <c r="Q109" s="104"/>
      <c r="S109" s="40"/>
      <c r="AE109" s="297"/>
      <c r="AG109" s="8"/>
      <c r="AJ109" s="4"/>
    </row>
    <row r="110" spans="2:37" ht="12.75" customHeight="1">
      <c r="B110" s="144" t="s">
        <v>9</v>
      </c>
      <c r="C110" s="178" t="s">
        <v>392</v>
      </c>
      <c r="D110" s="177">
        <v>50</v>
      </c>
      <c r="E110" s="4"/>
      <c r="F110" s="602"/>
      <c r="G110" s="126" t="s">
        <v>234</v>
      </c>
      <c r="H110" s="1753"/>
      <c r="I110" s="446"/>
      <c r="J110" s="1"/>
      <c r="K110" s="1"/>
      <c r="L110" s="1"/>
      <c r="M110" s="1"/>
      <c r="Q110" s="108"/>
      <c r="S110" s="40"/>
      <c r="AE110" s="297"/>
      <c r="AG110" s="8"/>
      <c r="AJ110" s="4"/>
    </row>
    <row r="111" spans="2:37" ht="11.25" customHeight="1" thickBot="1">
      <c r="B111" s="1213" t="s">
        <v>365</v>
      </c>
      <c r="C111" s="1361"/>
      <c r="D111" s="1797">
        <f>SUM(D103:D110)</f>
        <v>930</v>
      </c>
      <c r="E111" s="4"/>
      <c r="F111" s="124" t="s">
        <v>657</v>
      </c>
      <c r="G111" s="178" t="s">
        <v>235</v>
      </c>
      <c r="H111" s="278">
        <v>200</v>
      </c>
      <c r="I111" s="446"/>
      <c r="J111" s="1"/>
      <c r="K111" s="1"/>
      <c r="L111" s="1"/>
      <c r="M111" s="1"/>
      <c r="Q111" s="222"/>
      <c r="S111" s="40"/>
      <c r="AC111" s="3"/>
      <c r="AD111" s="147"/>
      <c r="AE111" s="297"/>
      <c r="AJ111" s="4"/>
    </row>
    <row r="112" spans="2:37" ht="15" customHeight="1">
      <c r="B112" s="269"/>
      <c r="C112" s="126" t="s">
        <v>234</v>
      </c>
      <c r="D112" s="538"/>
      <c r="E112" s="80"/>
      <c r="F112" s="321" t="s">
        <v>678</v>
      </c>
      <c r="G112" s="1650" t="s">
        <v>677</v>
      </c>
      <c r="H112" s="278" t="s">
        <v>871</v>
      </c>
      <c r="I112" s="449"/>
      <c r="L112" s="1"/>
      <c r="M112" s="1"/>
      <c r="Q112" s="457"/>
      <c r="S112" s="40"/>
      <c r="AA112" s="3"/>
      <c r="AB112" s="3"/>
      <c r="AC112" s="3"/>
      <c r="AE112" s="297"/>
      <c r="AJ112" s="4"/>
    </row>
    <row r="113" spans="2:46" ht="12" customHeight="1">
      <c r="B113" s="124" t="s">
        <v>491</v>
      </c>
      <c r="C113" s="193" t="s">
        <v>492</v>
      </c>
      <c r="D113" s="278">
        <v>200</v>
      </c>
      <c r="E113" s="80"/>
      <c r="F113" s="228" t="s">
        <v>828</v>
      </c>
      <c r="G113" s="2146" t="s">
        <v>709</v>
      </c>
      <c r="H113" s="212"/>
      <c r="I113" s="447"/>
      <c r="J113" s="1"/>
      <c r="K113" s="1"/>
      <c r="L113" s="1"/>
      <c r="M113" s="1"/>
      <c r="N113" s="33"/>
      <c r="O113" s="4"/>
      <c r="P113" s="8"/>
      <c r="Q113" s="98"/>
      <c r="S113" s="40"/>
      <c r="AA113" s="3"/>
      <c r="AB113" s="3"/>
      <c r="AC113" s="3"/>
      <c r="AE113" s="297"/>
      <c r="AJ113" s="4"/>
    </row>
    <row r="114" spans="2:46" ht="10.5" customHeight="1">
      <c r="B114" s="228"/>
      <c r="C114" s="130" t="s">
        <v>493</v>
      </c>
      <c r="D114" s="212"/>
      <c r="E114" s="4"/>
      <c r="F114" s="144" t="s">
        <v>9</v>
      </c>
      <c r="G114" s="178" t="s">
        <v>680</v>
      </c>
      <c r="H114" s="177">
        <v>20</v>
      </c>
      <c r="I114" s="447"/>
      <c r="J114" s="1"/>
      <c r="K114" s="1"/>
      <c r="L114" s="1"/>
      <c r="M114" s="1"/>
      <c r="O114" s="40"/>
      <c r="Q114" s="98"/>
      <c r="S114" s="133"/>
      <c r="AA114" s="3"/>
      <c r="AB114" s="3"/>
      <c r="AC114" s="3"/>
      <c r="AE114" s="297"/>
      <c r="AJ114" s="4"/>
    </row>
    <row r="115" spans="2:46" ht="12" customHeight="1" thickBot="1">
      <c r="B115" s="124" t="s">
        <v>696</v>
      </c>
      <c r="C115" s="1650" t="s">
        <v>693</v>
      </c>
      <c r="D115" s="278">
        <v>120</v>
      </c>
      <c r="F115" s="1213" t="s">
        <v>366</v>
      </c>
      <c r="G115" s="1214"/>
      <c r="H115" s="2477">
        <f>H111+H114+110+20</f>
        <v>350</v>
      </c>
      <c r="I115" s="447"/>
      <c r="J115" s="1"/>
      <c r="K115" s="287"/>
      <c r="L115" s="17"/>
      <c r="M115" s="1"/>
      <c r="O115" s="4"/>
      <c r="P115" s="8"/>
      <c r="S115" s="40"/>
      <c r="X115" s="1"/>
      <c r="Y115" s="32"/>
      <c r="Z115" s="4"/>
      <c r="AA115" s="9"/>
      <c r="AJ115" s="4"/>
    </row>
    <row r="116" spans="2:46" ht="13.5" customHeight="1">
      <c r="B116" s="144" t="s">
        <v>9</v>
      </c>
      <c r="C116" s="178" t="s">
        <v>10</v>
      </c>
      <c r="D116" s="177">
        <v>30</v>
      </c>
      <c r="F116" s="124"/>
      <c r="G116" s="193"/>
      <c r="H116" s="129"/>
      <c r="I116" s="447"/>
      <c r="J116" s="568"/>
      <c r="K116" s="1"/>
      <c r="M116" s="1"/>
      <c r="O116" s="40"/>
      <c r="Q116" s="108"/>
      <c r="S116" s="40"/>
      <c r="T116" s="223"/>
      <c r="Y116" s="119"/>
    </row>
    <row r="117" spans="2:46" ht="11.25" customHeight="1" thickBot="1">
      <c r="B117" s="1213" t="s">
        <v>366</v>
      </c>
      <c r="C117" s="1214"/>
      <c r="D117" s="1797">
        <f>SUM(D113:D116)</f>
        <v>350</v>
      </c>
      <c r="F117" s="969"/>
      <c r="G117" s="970"/>
      <c r="H117" s="971"/>
      <c r="I117" s="447"/>
      <c r="J117" s="568"/>
      <c r="K117" s="1"/>
      <c r="L117" s="9"/>
      <c r="M117" s="1"/>
      <c r="O117" s="40"/>
      <c r="Q117" s="108"/>
      <c r="S117" s="40"/>
      <c r="Y117" s="119"/>
      <c r="AH117" s="80"/>
      <c r="AI117" s="4"/>
      <c r="AJ117" s="4"/>
      <c r="AK117" s="4"/>
    </row>
    <row r="118" spans="2:46" ht="15.75" customHeight="1">
      <c r="E118" s="314"/>
      <c r="G118" s="40"/>
      <c r="I118" s="447"/>
      <c r="J118" s="568"/>
      <c r="K118" s="1"/>
      <c r="M118" s="1"/>
      <c r="O118" s="4"/>
      <c r="P118" s="8"/>
      <c r="Q118" s="108"/>
      <c r="R118" s="2"/>
      <c r="S118" s="2"/>
      <c r="T118" s="73"/>
      <c r="W118" s="4"/>
      <c r="Y118" s="123"/>
      <c r="Z118" s="77"/>
      <c r="AA118" s="103"/>
      <c r="AJ118" s="4"/>
      <c r="AK118" s="4"/>
    </row>
    <row r="119" spans="2:46" ht="15" customHeight="1">
      <c r="B119" s="316"/>
      <c r="C119" s="81"/>
      <c r="F119" s="81"/>
      <c r="G119" s="2"/>
      <c r="H119" s="73"/>
      <c r="I119" s="447"/>
      <c r="J119" s="151"/>
      <c r="K119" s="151"/>
      <c r="L119" s="151"/>
      <c r="M119" s="151"/>
      <c r="O119" s="4"/>
      <c r="Q119" s="108"/>
      <c r="S119" s="40"/>
      <c r="W119" s="4"/>
      <c r="X119" s="8"/>
      <c r="Y119" s="4"/>
      <c r="Z119" s="14"/>
      <c r="AA119" s="105"/>
      <c r="AJ119" s="4"/>
    </row>
    <row r="120" spans="2:46" ht="15" customHeight="1">
      <c r="B120" s="133" t="s">
        <v>1045</v>
      </c>
      <c r="G120" s="2"/>
      <c r="H120" s="2"/>
      <c r="I120" s="447"/>
      <c r="J120" s="151"/>
      <c r="K120" s="1"/>
      <c r="L120" s="9"/>
      <c r="M120" s="1"/>
      <c r="O120" s="4"/>
      <c r="P120" s="8"/>
      <c r="Q120" s="222"/>
      <c r="R120" s="32"/>
      <c r="S120" s="4"/>
      <c r="T120" s="8"/>
      <c r="X120" s="1"/>
      <c r="Y120" s="203"/>
      <c r="Z120" s="91"/>
      <c r="AA120" s="106"/>
      <c r="AJ120" s="4"/>
    </row>
    <row r="121" spans="2:46" ht="14.25" customHeight="1" thickBot="1">
      <c r="B121" s="81" t="s">
        <v>837</v>
      </c>
      <c r="E121" s="314" t="s">
        <v>142</v>
      </c>
      <c r="F121" s="73"/>
      <c r="G121" t="s">
        <v>1145</v>
      </c>
      <c r="I121" s="447"/>
      <c r="J121" s="1"/>
      <c r="K121" s="4"/>
      <c r="L121" s="9"/>
      <c r="M121" s="1"/>
      <c r="O121" s="4"/>
      <c r="Q121" s="98"/>
      <c r="R121" s="32"/>
      <c r="T121" s="8"/>
      <c r="U121" s="9"/>
      <c r="Y121" s="4"/>
      <c r="Z121" s="8"/>
      <c r="AA121" s="108"/>
      <c r="AJ121" s="4"/>
    </row>
    <row r="122" spans="2:46" ht="14.25" customHeight="1">
      <c r="B122" s="25" t="s">
        <v>2</v>
      </c>
      <c r="C122" s="75" t="s">
        <v>3</v>
      </c>
      <c r="D122" s="187" t="s">
        <v>4</v>
      </c>
      <c r="F122" s="25" t="s">
        <v>2</v>
      </c>
      <c r="G122" s="75" t="s">
        <v>3</v>
      </c>
      <c r="H122" s="187" t="s">
        <v>4</v>
      </c>
      <c r="I122" s="472"/>
      <c r="J122" s="1"/>
      <c r="K122" s="13"/>
      <c r="L122" s="9"/>
      <c r="M122" s="1"/>
      <c r="O122" s="40"/>
      <c r="U122" s="47"/>
      <c r="Y122" s="80"/>
      <c r="Z122" s="90"/>
      <c r="AA122" s="148"/>
      <c r="AJ122" s="4"/>
    </row>
    <row r="123" spans="2:46" ht="10.5" customHeight="1" thickBot="1">
      <c r="B123" s="196" t="s">
        <v>5</v>
      </c>
      <c r="C123"/>
      <c r="D123" s="210" t="s">
        <v>62</v>
      </c>
      <c r="E123" s="19"/>
      <c r="F123" s="196" t="s">
        <v>5</v>
      </c>
      <c r="H123" s="210" t="s">
        <v>62</v>
      </c>
      <c r="I123" s="466"/>
      <c r="J123" s="1"/>
      <c r="K123" s="4"/>
      <c r="L123" s="9"/>
      <c r="M123" s="1"/>
      <c r="O123" s="40"/>
      <c r="U123" s="47"/>
      <c r="Y123" s="4"/>
      <c r="Z123" s="8"/>
      <c r="AA123" s="108"/>
      <c r="AM123" s="213"/>
      <c r="AO123" s="16"/>
      <c r="AS123" s="12"/>
      <c r="AT123" s="47"/>
    </row>
    <row r="124" spans="2:46" ht="14.25" customHeight="1" thickBot="1">
      <c r="B124" s="1810" t="s">
        <v>950</v>
      </c>
      <c r="C124" s="38"/>
      <c r="D124" s="1811"/>
      <c r="E124" s="47"/>
      <c r="F124" s="614" t="s">
        <v>951</v>
      </c>
      <c r="G124" s="1410"/>
      <c r="H124" s="317"/>
      <c r="I124" s="449"/>
      <c r="J124" s="1"/>
      <c r="K124" s="287"/>
      <c r="M124" s="1"/>
      <c r="O124" s="132"/>
      <c r="U124" s="47"/>
      <c r="Y124" s="61"/>
      <c r="Z124" s="91"/>
      <c r="AA124" s="299"/>
      <c r="AJ124" s="30"/>
      <c r="AK124" s="4"/>
      <c r="AL124" s="8"/>
      <c r="AM124" s="4"/>
      <c r="AN124" s="4"/>
      <c r="AO124" s="80"/>
      <c r="AP124" s="80"/>
      <c r="AQ124" s="308"/>
      <c r="AR124" s="308"/>
      <c r="AS124" s="4"/>
      <c r="AT124" s="4"/>
    </row>
    <row r="125" spans="2:46" ht="15.75" customHeight="1">
      <c r="B125" s="78"/>
      <c r="C125" s="126" t="s">
        <v>156</v>
      </c>
      <c r="D125" s="53"/>
      <c r="E125" s="4"/>
      <c r="F125" s="78"/>
      <c r="G125" s="126" t="s">
        <v>156</v>
      </c>
      <c r="H125" s="53"/>
      <c r="I125" s="449"/>
      <c r="J125" s="568"/>
      <c r="K125" s="1"/>
      <c r="M125" s="1"/>
      <c r="O125" s="46"/>
      <c r="Q125" s="123"/>
      <c r="U125" s="4"/>
      <c r="AK125" s="4"/>
      <c r="AL125" s="8"/>
      <c r="AM125" s="4"/>
      <c r="AN125" s="4"/>
      <c r="AO125" s="80"/>
      <c r="AP125" s="309"/>
      <c r="AQ125" s="308"/>
      <c r="AR125" s="308"/>
      <c r="AS125" s="4"/>
      <c r="AT125" s="4"/>
    </row>
    <row r="126" spans="2:46" ht="16.5" customHeight="1">
      <c r="B126" s="268" t="s">
        <v>415</v>
      </c>
      <c r="C126" s="178" t="s">
        <v>487</v>
      </c>
      <c r="D126" s="129">
        <v>230</v>
      </c>
      <c r="E126" s="4"/>
      <c r="F126" s="124" t="s">
        <v>474</v>
      </c>
      <c r="G126" s="178" t="s">
        <v>472</v>
      </c>
      <c r="H126" s="129">
        <v>60</v>
      </c>
      <c r="I126" s="449"/>
      <c r="J126" s="568"/>
      <c r="K126" s="1"/>
      <c r="M126" s="1"/>
      <c r="O126" s="46"/>
      <c r="Q126" s="98"/>
      <c r="U126" s="4"/>
      <c r="V126" s="155"/>
      <c r="AK126" s="4"/>
      <c r="AL126" s="8"/>
      <c r="AM126" s="4"/>
      <c r="AN126" s="4"/>
      <c r="AO126" s="80"/>
      <c r="AP126" s="80"/>
      <c r="AQ126" s="308"/>
      <c r="AR126" s="308"/>
      <c r="AS126" s="4"/>
      <c r="AT126" s="4"/>
    </row>
    <row r="127" spans="2:46" ht="15.75" customHeight="1">
      <c r="B127" s="2455" t="s">
        <v>800</v>
      </c>
      <c r="C127" s="178" t="s">
        <v>803</v>
      </c>
      <c r="D127" s="177">
        <v>10</v>
      </c>
      <c r="E127" s="4"/>
      <c r="F127" s="249" t="s">
        <v>794</v>
      </c>
      <c r="G127" s="193" t="s">
        <v>44</v>
      </c>
      <c r="H127" s="129" t="s">
        <v>858</v>
      </c>
      <c r="I127" s="449"/>
      <c r="J127" s="568"/>
      <c r="K127" s="1"/>
      <c r="L127" s="115"/>
      <c r="M127" s="1"/>
      <c r="O127" s="4"/>
      <c r="Q127" s="108"/>
      <c r="U127" s="4"/>
      <c r="V127" s="155"/>
      <c r="AK127" s="4"/>
      <c r="AL127" s="47"/>
      <c r="AM127" s="4"/>
      <c r="AN127" s="4"/>
      <c r="AO127" s="80"/>
      <c r="AP127" s="80"/>
      <c r="AQ127" s="308"/>
      <c r="AR127" s="308"/>
    </row>
    <row r="128" spans="2:46" ht="15" customHeight="1">
      <c r="B128" s="124" t="s">
        <v>833</v>
      </c>
      <c r="C128" s="193" t="s">
        <v>14</v>
      </c>
      <c r="D128" s="129">
        <v>200</v>
      </c>
      <c r="E128" s="119"/>
      <c r="F128" s="1210" t="s">
        <v>428</v>
      </c>
      <c r="G128" s="130" t="s">
        <v>793</v>
      </c>
      <c r="H128" s="70"/>
      <c r="I128" s="470"/>
      <c r="J128" s="151"/>
      <c r="K128" s="1"/>
      <c r="L128" s="9"/>
      <c r="M128" s="1"/>
      <c r="O128" s="4"/>
      <c r="Q128" s="108"/>
      <c r="U128" s="4"/>
      <c r="V128" s="157"/>
      <c r="Z128" s="216"/>
      <c r="AK128" s="4"/>
      <c r="AL128" s="8"/>
      <c r="AM128" s="4"/>
      <c r="AN128" s="4"/>
      <c r="AO128" s="80"/>
      <c r="AP128" s="80"/>
      <c r="AQ128" s="308"/>
      <c r="AR128" s="308"/>
    </row>
    <row r="129" spans="2:46" ht="15" customHeight="1">
      <c r="B129" s="211" t="s">
        <v>9</v>
      </c>
      <c r="C129" s="178" t="s">
        <v>10</v>
      </c>
      <c r="D129" s="177">
        <v>50</v>
      </c>
      <c r="E129" s="81"/>
      <c r="F129" s="189" t="s">
        <v>565</v>
      </c>
      <c r="G129" s="1440" t="s">
        <v>439</v>
      </c>
      <c r="H129" s="295">
        <v>120</v>
      </c>
      <c r="I129" s="466"/>
      <c r="J129" s="1"/>
      <c r="K129" s="91"/>
      <c r="M129" s="1"/>
      <c r="O129" s="40"/>
      <c r="Q129" s="108"/>
      <c r="U129" s="4"/>
      <c r="Y129" s="123"/>
      <c r="Z129" s="77"/>
      <c r="AA129" s="217"/>
      <c r="AB129" s="123"/>
      <c r="AC129" s="77"/>
      <c r="AD129" s="217"/>
      <c r="AJ129" s="9"/>
      <c r="AK129" s="4"/>
      <c r="AL129" s="8"/>
      <c r="AM129" s="47"/>
      <c r="AN129" s="47"/>
      <c r="AO129" s="80"/>
      <c r="AP129" s="80"/>
      <c r="AQ129" s="308"/>
      <c r="AR129" s="310"/>
    </row>
    <row r="130" spans="2:46" ht="12.75" customHeight="1">
      <c r="B130" s="211" t="s">
        <v>9</v>
      </c>
      <c r="C130" s="178" t="s">
        <v>392</v>
      </c>
      <c r="D130" s="177">
        <v>30</v>
      </c>
      <c r="E130" s="123"/>
      <c r="F130" s="1449" t="s">
        <v>484</v>
      </c>
      <c r="G130" s="178" t="s">
        <v>485</v>
      </c>
      <c r="H130" s="194">
        <v>200</v>
      </c>
      <c r="I130" s="448"/>
      <c r="J130" s="1"/>
      <c r="K130" s="4"/>
      <c r="L130" s="9"/>
      <c r="M130" s="1"/>
      <c r="O130" s="40"/>
      <c r="U130" s="4"/>
      <c r="Y130" s="4"/>
      <c r="Z130" s="89"/>
      <c r="AA130" s="218"/>
      <c r="AB130" s="4"/>
      <c r="AC130" s="8"/>
      <c r="AD130" s="104"/>
      <c r="AL130" s="40"/>
      <c r="AM130" s="4"/>
      <c r="AN130" s="4"/>
      <c r="AO130" s="4"/>
      <c r="AP130" s="4"/>
      <c r="AS130" s="81"/>
      <c r="AT130" s="47"/>
    </row>
    <row r="131" spans="2:46" ht="17.25" customHeight="1">
      <c r="B131" s="189" t="s">
        <v>445</v>
      </c>
      <c r="C131" s="193" t="s">
        <v>295</v>
      </c>
      <c r="D131" s="129">
        <v>100</v>
      </c>
      <c r="E131" s="4"/>
      <c r="F131" s="204" t="s">
        <v>9</v>
      </c>
      <c r="G131" s="130" t="s">
        <v>10</v>
      </c>
      <c r="H131" s="277">
        <v>40</v>
      </c>
      <c r="I131" s="468"/>
      <c r="J131" s="1"/>
      <c r="K131" s="4"/>
      <c r="L131" s="9"/>
      <c r="M131" s="1"/>
      <c r="O131" s="4"/>
      <c r="Q131" s="103"/>
      <c r="U131" s="4"/>
      <c r="Y131" s="4"/>
      <c r="Z131" s="8"/>
      <c r="AA131" s="108"/>
      <c r="AB131" s="4"/>
      <c r="AC131" s="46"/>
      <c r="AD131" s="98"/>
      <c r="AM131" s="4"/>
      <c r="AN131" s="4"/>
      <c r="AS131" s="47"/>
      <c r="AT131" s="311"/>
    </row>
    <row r="132" spans="2:46" ht="14.25" customHeight="1" thickBot="1">
      <c r="B132" s="969" t="s">
        <v>364</v>
      </c>
      <c r="C132" s="970"/>
      <c r="D132" s="2454">
        <f>SUM(D126:D131)</f>
        <v>620</v>
      </c>
      <c r="E132" s="4"/>
      <c r="F132" s="144" t="s">
        <v>9</v>
      </c>
      <c r="G132" s="178" t="s">
        <v>392</v>
      </c>
      <c r="H132" s="177">
        <v>30</v>
      </c>
      <c r="I132" s="466"/>
      <c r="J132" s="1"/>
      <c r="K132" s="4"/>
      <c r="M132" s="1"/>
      <c r="Q132" s="108"/>
      <c r="U132" s="4"/>
      <c r="Y132" s="4"/>
      <c r="Z132" s="8"/>
      <c r="AA132" s="108"/>
      <c r="AB132" s="4"/>
      <c r="AC132" s="8"/>
      <c r="AD132" s="104"/>
      <c r="AJ132" s="4"/>
    </row>
    <row r="133" spans="2:46" ht="15" customHeight="1" thickBot="1">
      <c r="B133" s="269"/>
      <c r="C133" s="126" t="s">
        <v>123</v>
      </c>
      <c r="D133" s="53"/>
      <c r="E133" s="4"/>
      <c r="F133" s="1213" t="s">
        <v>364</v>
      </c>
      <c r="G133" s="1214"/>
      <c r="H133" s="1470">
        <f>H126+H129+H130+H131+H132+150+40</f>
        <v>640</v>
      </c>
      <c r="I133" s="449"/>
      <c r="J133" s="1"/>
      <c r="K133" s="287"/>
      <c r="L133" s="9"/>
      <c r="M133" s="1"/>
      <c r="O133" s="2"/>
      <c r="Q133" s="104"/>
      <c r="U133" s="16"/>
      <c r="W133" s="123"/>
      <c r="Y133" s="4"/>
      <c r="Z133" s="8"/>
      <c r="AA133" s="104"/>
      <c r="AB133" s="4"/>
      <c r="AC133" s="8"/>
      <c r="AD133" s="108"/>
      <c r="AH133" s="80"/>
      <c r="AI133" s="4"/>
      <c r="AJ133" s="4"/>
    </row>
    <row r="134" spans="2:46" ht="16.5" customHeight="1">
      <c r="B134" s="124" t="s">
        <v>418</v>
      </c>
      <c r="C134" s="193" t="s">
        <v>497</v>
      </c>
      <c r="D134" s="278">
        <v>60</v>
      </c>
      <c r="E134" s="4"/>
      <c r="F134" s="269"/>
      <c r="G134" s="126" t="s">
        <v>123</v>
      </c>
      <c r="H134" s="53"/>
      <c r="I134" s="449"/>
      <c r="J134" s="568"/>
      <c r="K134" s="1"/>
      <c r="L134" s="9"/>
      <c r="M134" s="1"/>
      <c r="O134" s="4"/>
      <c r="Q134" s="108"/>
      <c r="U134" s="4"/>
      <c r="W134" s="4"/>
      <c r="AB134" s="4"/>
      <c r="AC134" s="8"/>
      <c r="AD134" s="108"/>
      <c r="AH134" s="80"/>
      <c r="AI134" s="4"/>
      <c r="AJ134" s="4"/>
    </row>
    <row r="135" spans="2:46" ht="16.5" customHeight="1">
      <c r="B135" s="270"/>
      <c r="C135" s="130" t="s">
        <v>1075</v>
      </c>
      <c r="D135" s="70"/>
      <c r="E135" s="4"/>
      <c r="F135" s="1648" t="s">
        <v>1063</v>
      </c>
      <c r="G135" s="178" t="s">
        <v>1086</v>
      </c>
      <c r="H135" s="129">
        <v>60</v>
      </c>
      <c r="I135" s="449"/>
      <c r="J135" s="568"/>
      <c r="K135" s="1"/>
      <c r="L135" s="9"/>
      <c r="M135" s="1"/>
      <c r="O135" s="13"/>
      <c r="Q135" s="106"/>
      <c r="W135" s="119"/>
      <c r="AH135" s="80"/>
      <c r="AI135" s="4"/>
      <c r="AJ135" s="4"/>
    </row>
    <row r="136" spans="2:46" ht="15.75" customHeight="1">
      <c r="B136" s="1702" t="s">
        <v>609</v>
      </c>
      <c r="C136" s="178" t="s">
        <v>608</v>
      </c>
      <c r="D136" s="274">
        <v>250</v>
      </c>
      <c r="E136" s="4"/>
      <c r="F136" s="321" t="s">
        <v>816</v>
      </c>
      <c r="G136" s="176" t="s">
        <v>152</v>
      </c>
      <c r="H136" s="177">
        <v>250</v>
      </c>
      <c r="I136" s="449"/>
      <c r="J136" s="568"/>
      <c r="K136" s="1"/>
      <c r="M136" s="1"/>
      <c r="Q136" s="108"/>
      <c r="W136" s="123"/>
      <c r="X136" s="62"/>
      <c r="Y136" s="158"/>
      <c r="Z136" s="98"/>
      <c r="AB136" s="119"/>
      <c r="AJ136" s="4"/>
    </row>
    <row r="137" spans="2:46" ht="13.5" customHeight="1">
      <c r="B137" s="270" t="s">
        <v>603</v>
      </c>
      <c r="C137" s="1669" t="s">
        <v>827</v>
      </c>
      <c r="D137" s="129">
        <v>120</v>
      </c>
      <c r="E137" s="4"/>
      <c r="F137" s="1737" t="s">
        <v>820</v>
      </c>
      <c r="G137" s="130" t="s">
        <v>630</v>
      </c>
      <c r="H137" s="1689">
        <v>100</v>
      </c>
      <c r="I137" s="446"/>
      <c r="J137" s="151"/>
      <c r="K137" s="1"/>
      <c r="M137" s="1"/>
      <c r="O137" s="132"/>
      <c r="Q137" s="108"/>
      <c r="W137" s="5"/>
      <c r="X137" s="4"/>
      <c r="Y137" s="8"/>
      <c r="Z137" s="108"/>
      <c r="AB137" s="123"/>
      <c r="AC137" s="77"/>
      <c r="AD137" s="103"/>
      <c r="AF137" s="45"/>
      <c r="AG137" s="45"/>
      <c r="AH137" s="8"/>
    </row>
    <row r="138" spans="2:46" ht="17.25" customHeight="1">
      <c r="B138" s="249" t="s">
        <v>1076</v>
      </c>
      <c r="C138" s="1801" t="s">
        <v>1077</v>
      </c>
      <c r="D138" s="129" t="s">
        <v>1021</v>
      </c>
      <c r="E138" s="80"/>
      <c r="F138" s="124" t="s">
        <v>621</v>
      </c>
      <c r="G138" s="1650" t="s">
        <v>623</v>
      </c>
      <c r="H138" s="278">
        <v>180</v>
      </c>
      <c r="I138" s="446"/>
      <c r="J138" s="1"/>
      <c r="K138" s="40"/>
      <c r="M138" s="1"/>
      <c r="O138" s="91"/>
      <c r="Q138" s="108"/>
      <c r="U138" s="4"/>
      <c r="V138" s="8"/>
      <c r="X138" s="47"/>
      <c r="Y138" s="46"/>
      <c r="Z138" s="98"/>
      <c r="AB138" s="4"/>
      <c r="AC138" s="91"/>
      <c r="AD138" s="106"/>
      <c r="AE138" s="32"/>
      <c r="AH138" s="4"/>
    </row>
    <row r="139" spans="2:46" ht="18" customHeight="1">
      <c r="B139" s="2640" t="s">
        <v>561</v>
      </c>
      <c r="C139" s="2550" t="s">
        <v>1078</v>
      </c>
      <c r="D139" s="70"/>
      <c r="E139" s="4"/>
      <c r="F139" s="60"/>
      <c r="G139" s="293" t="s">
        <v>614</v>
      </c>
      <c r="H139" s="70"/>
      <c r="I139" s="449"/>
      <c r="J139" s="1"/>
      <c r="K139" s="40"/>
      <c r="M139" s="1"/>
      <c r="O139" s="40"/>
      <c r="Q139" s="108"/>
      <c r="X139" s="47"/>
      <c r="Y139" s="94"/>
      <c r="Z139" s="108"/>
      <c r="AB139" s="4"/>
      <c r="AC139" s="199"/>
      <c r="AD139" s="104"/>
      <c r="AF139" s="4"/>
      <c r="AG139" s="4"/>
      <c r="AI139" s="83"/>
      <c r="AK139" s="4"/>
    </row>
    <row r="140" spans="2:46" ht="18" customHeight="1">
      <c r="B140" s="2612" t="s">
        <v>807</v>
      </c>
      <c r="C140" s="325" t="s">
        <v>755</v>
      </c>
      <c r="D140" s="129">
        <v>200</v>
      </c>
      <c r="E140" s="47"/>
      <c r="F140" s="1638" t="s">
        <v>357</v>
      </c>
      <c r="G140" s="325" t="s">
        <v>165</v>
      </c>
      <c r="H140" s="278">
        <v>200</v>
      </c>
      <c r="I140" s="467"/>
      <c r="J140" s="1"/>
      <c r="K140" s="40"/>
      <c r="M140" s="1"/>
      <c r="O140" s="4"/>
      <c r="X140" s="47"/>
      <c r="Y140" s="46"/>
      <c r="Z140" s="107"/>
      <c r="AB140" s="4"/>
      <c r="AC140" s="8"/>
      <c r="AD140" s="98"/>
      <c r="AH140" s="47"/>
      <c r="AI140" s="83"/>
      <c r="AK140" s="4"/>
    </row>
    <row r="141" spans="2:46" ht="15" customHeight="1">
      <c r="B141" s="540"/>
      <c r="C141" s="2641" t="s">
        <v>806</v>
      </c>
      <c r="D141" s="70"/>
      <c r="E141" s="4"/>
      <c r="F141" s="540"/>
      <c r="G141" s="326" t="s">
        <v>230</v>
      </c>
      <c r="H141" s="1682"/>
      <c r="I141" s="473"/>
      <c r="J141" s="1"/>
      <c r="K141" s="132"/>
      <c r="L141" s="3"/>
      <c r="M141" s="1"/>
      <c r="O141" s="40"/>
      <c r="Q141" s="103"/>
      <c r="X141" s="47"/>
      <c r="Y141" s="46"/>
      <c r="Z141" s="107"/>
      <c r="AB141" s="4"/>
      <c r="AC141" s="8"/>
      <c r="AD141" s="98"/>
      <c r="AE141" s="4"/>
      <c r="AF141" s="91"/>
      <c r="AG141" s="145"/>
      <c r="AK141" s="16"/>
    </row>
    <row r="142" spans="2:46" ht="15.75" customHeight="1">
      <c r="B142" s="1392" t="s">
        <v>9</v>
      </c>
      <c r="C142" s="178" t="s">
        <v>10</v>
      </c>
      <c r="D142" s="177">
        <v>70</v>
      </c>
      <c r="F142" s="124" t="s">
        <v>9</v>
      </c>
      <c r="G142" s="193" t="s">
        <v>10</v>
      </c>
      <c r="H142" s="129">
        <v>60</v>
      </c>
      <c r="I142" s="449"/>
      <c r="J142" s="1"/>
      <c r="K142" s="4"/>
      <c r="L142" s="9"/>
      <c r="M142" s="1"/>
      <c r="O142" s="40"/>
      <c r="Q142" s="108"/>
      <c r="X142" s="80"/>
      <c r="Y142" s="88"/>
      <c r="Z142" s="107"/>
      <c r="AB142" s="4"/>
      <c r="AC142" s="8"/>
      <c r="AD142" s="98"/>
      <c r="AE142" s="4"/>
      <c r="AF142" s="89"/>
      <c r="AG142" s="1"/>
      <c r="AK142" s="47"/>
      <c r="AL142" s="46"/>
    </row>
    <row r="143" spans="2:46" ht="15.75" customHeight="1">
      <c r="B143" s="654" t="s">
        <v>9</v>
      </c>
      <c r="C143" s="178" t="s">
        <v>392</v>
      </c>
      <c r="D143" s="251">
        <v>40</v>
      </c>
      <c r="F143" s="144" t="s">
        <v>9</v>
      </c>
      <c r="G143" s="178" t="s">
        <v>392</v>
      </c>
      <c r="H143" s="177">
        <v>40</v>
      </c>
      <c r="I143" s="467"/>
      <c r="J143" s="1"/>
      <c r="K143" s="4"/>
      <c r="L143" s="9"/>
      <c r="M143" s="1"/>
      <c r="O143" s="40"/>
      <c r="Q143" s="108"/>
      <c r="X143" s="47"/>
      <c r="Y143" s="46"/>
      <c r="Z143" s="107"/>
      <c r="AB143" s="4"/>
      <c r="AC143" s="32"/>
      <c r="AD143" s="108"/>
      <c r="AJ143" s="46"/>
      <c r="AK143" s="47"/>
      <c r="AL143" s="47"/>
    </row>
    <row r="144" spans="2:46" ht="18" customHeight="1" thickBot="1">
      <c r="B144" s="1213" t="s">
        <v>365</v>
      </c>
      <c r="C144" s="1361"/>
      <c r="D144" s="1797">
        <f>D134+D136+D137+D140+D142+D143+110+70</f>
        <v>920</v>
      </c>
      <c r="F144" s="1707" t="s">
        <v>648</v>
      </c>
      <c r="G144" s="178" t="s">
        <v>449</v>
      </c>
      <c r="H144" s="177">
        <v>120</v>
      </c>
      <c r="I144" s="449"/>
      <c r="J144" s="1"/>
      <c r="K144" s="4"/>
      <c r="M144" s="1"/>
      <c r="O144" s="132"/>
      <c r="Q144" s="108"/>
      <c r="S144" s="40"/>
      <c r="W144" s="4"/>
      <c r="X144" s="4"/>
      <c r="Y144" s="8"/>
      <c r="Z144" s="108"/>
      <c r="AB144" s="4"/>
      <c r="AC144" s="8"/>
      <c r="AD144" s="98"/>
      <c r="AJ144" s="161"/>
    </row>
    <row r="145" spans="2:41" ht="15" customHeight="1" thickBot="1">
      <c r="B145" s="269"/>
      <c r="C145" s="126" t="s">
        <v>234</v>
      </c>
      <c r="D145" s="538"/>
      <c r="F145" s="1213" t="s">
        <v>365</v>
      </c>
      <c r="G145" s="1214"/>
      <c r="H145" s="2639">
        <f>SUM(H135:H144)</f>
        <v>1010</v>
      </c>
      <c r="I145" s="467"/>
      <c r="J145" s="821"/>
      <c r="K145" s="4"/>
      <c r="L145" s="9"/>
      <c r="M145" s="1"/>
      <c r="O145" s="4"/>
      <c r="Q145" s="108"/>
      <c r="S145" s="40"/>
      <c r="X145" s="32"/>
      <c r="Y145" s="4"/>
      <c r="Z145" s="9"/>
      <c r="AB145" s="4"/>
      <c r="AC145" s="8"/>
      <c r="AD145" s="98"/>
      <c r="AJ145" s="46"/>
    </row>
    <row r="146" spans="2:41" ht="15.75" customHeight="1">
      <c r="B146" s="144" t="s">
        <v>518</v>
      </c>
      <c r="C146" s="178" t="s">
        <v>122</v>
      </c>
      <c r="D146" s="177">
        <v>200</v>
      </c>
      <c r="E146" s="123"/>
      <c r="F146" s="269"/>
      <c r="G146" s="126" t="s">
        <v>234</v>
      </c>
      <c r="H146" s="538"/>
      <c r="I146" s="465"/>
      <c r="J146" s="1"/>
      <c r="K146" s="1"/>
      <c r="L146" s="1"/>
      <c r="M146" s="1"/>
      <c r="O146" s="4"/>
      <c r="Q146" s="108"/>
      <c r="S146" s="40"/>
      <c r="U146" s="9"/>
      <c r="W146" s="123"/>
      <c r="X146" s="16"/>
      <c r="AB146" s="4"/>
      <c r="AC146" s="88"/>
      <c r="AD146" s="107"/>
      <c r="AE146" s="4"/>
      <c r="AF146" s="8"/>
      <c r="AG146" s="104"/>
      <c r="AJ146" s="46"/>
      <c r="AM146" s="47"/>
    </row>
    <row r="147" spans="2:41" ht="14.25" customHeight="1">
      <c r="B147" s="124" t="s">
        <v>419</v>
      </c>
      <c r="C147" s="1761" t="s">
        <v>685</v>
      </c>
      <c r="D147" s="278" t="s">
        <v>874</v>
      </c>
      <c r="E147" s="80"/>
      <c r="F147" s="124" t="s">
        <v>657</v>
      </c>
      <c r="G147" s="178" t="s">
        <v>1135</v>
      </c>
      <c r="H147" s="278">
        <v>200</v>
      </c>
      <c r="I147" s="466"/>
      <c r="J147" s="1"/>
      <c r="K147" s="1"/>
      <c r="L147" s="1"/>
      <c r="M147" s="1"/>
      <c r="O147" s="40"/>
      <c r="U147" s="47"/>
      <c r="X147" s="4"/>
      <c r="Y147" s="8"/>
      <c r="Z147" s="108"/>
      <c r="AE147" s="4"/>
      <c r="AF147" s="8"/>
      <c r="AG147" s="104"/>
      <c r="AJ147" s="1"/>
      <c r="AN147" s="77"/>
    </row>
    <row r="148" spans="2:41" ht="15.75" customHeight="1">
      <c r="B148" s="60"/>
      <c r="C148" s="293" t="s">
        <v>753</v>
      </c>
      <c r="D148" s="70"/>
      <c r="E148" s="80"/>
      <c r="F148" s="124" t="s">
        <v>658</v>
      </c>
      <c r="G148" s="193" t="s">
        <v>272</v>
      </c>
      <c r="H148" s="129" t="s">
        <v>861</v>
      </c>
      <c r="I148" s="448"/>
      <c r="J148" s="1"/>
      <c r="K148" s="1"/>
      <c r="L148" s="1"/>
      <c r="M148" s="1"/>
      <c r="O148" s="40"/>
      <c r="U148" s="47"/>
      <c r="X148" s="4"/>
      <c r="Y148" s="8"/>
      <c r="Z148" s="108"/>
      <c r="AM148" s="45"/>
      <c r="AN148" s="47"/>
      <c r="AO148" s="47"/>
    </row>
    <row r="149" spans="2:41" ht="18" customHeight="1">
      <c r="B149" s="144" t="s">
        <v>9</v>
      </c>
      <c r="C149" s="178" t="s">
        <v>392</v>
      </c>
      <c r="D149" s="1813">
        <v>30</v>
      </c>
      <c r="E149" s="80"/>
      <c r="F149" s="131"/>
      <c r="G149" s="541" t="s">
        <v>758</v>
      </c>
      <c r="H149" s="70"/>
      <c r="I149" s="448"/>
      <c r="J149" s="1"/>
      <c r="K149" s="1"/>
      <c r="L149" s="1"/>
      <c r="M149" s="1"/>
      <c r="O149" s="40"/>
      <c r="U149" s="47"/>
      <c r="X149" s="4"/>
      <c r="Y149" s="8"/>
      <c r="Z149" s="108"/>
      <c r="AJ149" s="4"/>
      <c r="AK149" s="4"/>
      <c r="AL149" s="4"/>
      <c r="AM149" s="4"/>
      <c r="AN149" s="4"/>
      <c r="AO149" s="4"/>
    </row>
    <row r="150" spans="2:41" ht="16.5" customHeight="1" thickBot="1">
      <c r="B150" s="1213" t="s">
        <v>366</v>
      </c>
      <c r="C150" s="1361"/>
      <c r="D150" s="1797">
        <f>D146+D149+105+20</f>
        <v>355</v>
      </c>
      <c r="E150" s="80"/>
      <c r="F150" s="144" t="s">
        <v>9</v>
      </c>
      <c r="G150" s="178" t="s">
        <v>690</v>
      </c>
      <c r="H150" s="177">
        <v>30</v>
      </c>
      <c r="I150" s="447"/>
      <c r="J150" s="1"/>
      <c r="K150" s="1"/>
      <c r="L150" s="1"/>
      <c r="M150" s="1"/>
      <c r="O150" s="40"/>
      <c r="U150" s="4"/>
      <c r="X150" s="4"/>
      <c r="Y150" s="8"/>
      <c r="Z150" s="108"/>
      <c r="AE150" s="4"/>
      <c r="AF150" s="199"/>
      <c r="AG150" s="104"/>
      <c r="AJ150" s="4"/>
      <c r="AK150" s="4"/>
      <c r="AL150" s="4"/>
      <c r="AM150" s="4"/>
      <c r="AN150" s="47"/>
      <c r="AO150" s="46"/>
    </row>
    <row r="151" spans="2:41" ht="15" customHeight="1" thickBot="1">
      <c r="E151" s="80"/>
      <c r="F151" s="1213" t="s">
        <v>366</v>
      </c>
      <c r="G151" s="1214"/>
      <c r="H151" s="1470">
        <f>H147+H150+110+20</f>
        <v>360</v>
      </c>
      <c r="I151" s="447"/>
      <c r="J151" s="1"/>
      <c r="K151" s="1"/>
      <c r="L151" s="1"/>
      <c r="M151" s="1"/>
      <c r="O151" s="4"/>
      <c r="S151" s="40"/>
      <c r="U151" s="4"/>
      <c r="AJ151" s="80"/>
      <c r="AK151" s="80"/>
      <c r="AL151" s="4"/>
      <c r="AM151" s="4"/>
      <c r="AN151" s="4"/>
      <c r="AO151" s="8"/>
    </row>
    <row r="152" spans="2:41" ht="17.25" customHeight="1" thickBot="1">
      <c r="B152" s="614" t="s">
        <v>952</v>
      </c>
      <c r="C152" s="67"/>
      <c r="D152" s="315"/>
      <c r="F152" s="1"/>
      <c r="G152" s="1"/>
      <c r="H152" s="1"/>
      <c r="I152" s="466"/>
      <c r="J152" s="1"/>
      <c r="K152" s="1"/>
      <c r="L152" s="1"/>
      <c r="M152" s="1"/>
      <c r="O152" s="4"/>
      <c r="S152" s="40"/>
      <c r="U152" s="4"/>
      <c r="X152" s="77"/>
      <c r="Y152" s="217"/>
      <c r="Z152" s="77"/>
      <c r="AA152" s="217"/>
      <c r="AC152" s="47"/>
      <c r="AD152" s="83"/>
      <c r="AJ152" s="80"/>
      <c r="AK152" s="162"/>
      <c r="AN152" s="4"/>
      <c r="AO152" s="8"/>
    </row>
    <row r="153" spans="2:41" ht="17.25" customHeight="1">
      <c r="B153" s="78"/>
      <c r="C153" s="126" t="s">
        <v>156</v>
      </c>
      <c r="D153" s="53"/>
      <c r="E153" s="455"/>
      <c r="F153" s="612" t="s">
        <v>931</v>
      </c>
      <c r="G153" s="67"/>
      <c r="H153" s="315"/>
      <c r="I153" s="448"/>
      <c r="J153" s="1"/>
      <c r="K153" s="1"/>
      <c r="L153" s="1"/>
      <c r="M153" s="1"/>
      <c r="O153" s="4"/>
      <c r="S153" s="40"/>
      <c r="U153" s="4"/>
      <c r="W153" s="4"/>
      <c r="X153" s="8"/>
      <c r="Y153" s="104"/>
      <c r="Z153" s="301"/>
      <c r="AA153" s="299"/>
      <c r="AN153" s="4"/>
      <c r="AO153" s="8"/>
    </row>
    <row r="154" spans="2:41" ht="16.5" customHeight="1">
      <c r="B154" s="2638" t="s">
        <v>337</v>
      </c>
      <c r="C154" s="193" t="s">
        <v>336</v>
      </c>
      <c r="D154" s="129">
        <v>60</v>
      </c>
      <c r="E154" s="123"/>
      <c r="F154" s="321" t="s">
        <v>1035</v>
      </c>
      <c r="G154" s="267" t="s">
        <v>1033</v>
      </c>
      <c r="H154" s="272">
        <v>250</v>
      </c>
      <c r="I154" s="449"/>
      <c r="J154" s="1"/>
      <c r="K154" s="1"/>
      <c r="L154" s="1"/>
      <c r="M154" s="1"/>
      <c r="O154" s="40"/>
      <c r="S154" s="40"/>
      <c r="U154" s="4"/>
      <c r="W154" s="4"/>
      <c r="X154" s="8"/>
      <c r="Y154" s="104"/>
      <c r="Z154" s="132"/>
      <c r="AA154" s="299"/>
      <c r="AK154" s="61"/>
    </row>
    <row r="155" spans="2:41" ht="13.5" customHeight="1">
      <c r="B155" s="124" t="s">
        <v>823</v>
      </c>
      <c r="C155" s="1559" t="s">
        <v>457</v>
      </c>
      <c r="D155" s="251">
        <v>235</v>
      </c>
      <c r="E155" s="4"/>
      <c r="F155" s="1299" t="s">
        <v>352</v>
      </c>
      <c r="G155" s="1382" t="s">
        <v>351</v>
      </c>
      <c r="H155" s="251">
        <v>10</v>
      </c>
      <c r="I155" s="449"/>
      <c r="J155" s="1"/>
      <c r="K155" s="1"/>
      <c r="L155" s="1"/>
      <c r="M155" s="1"/>
      <c r="O155" s="40"/>
      <c r="S155" s="40"/>
      <c r="U155" s="4"/>
      <c r="W155" s="4"/>
      <c r="X155" s="8"/>
      <c r="Y155" s="104"/>
      <c r="Z155" s="132"/>
      <c r="AA155" s="299"/>
      <c r="AE155" s="4"/>
      <c r="AF155" s="8"/>
      <c r="AG155" s="108"/>
      <c r="AJ155" s="8"/>
    </row>
    <row r="156" spans="2:41" ht="16.5" customHeight="1">
      <c r="B156" s="144" t="s">
        <v>426</v>
      </c>
      <c r="C156" s="178" t="s">
        <v>122</v>
      </c>
      <c r="D156" s="194">
        <v>200</v>
      </c>
      <c r="E156" s="4"/>
      <c r="F156" s="321" t="s">
        <v>978</v>
      </c>
      <c r="G156" s="178" t="s">
        <v>237</v>
      </c>
      <c r="H156" s="618">
        <v>200</v>
      </c>
      <c r="I156" s="447"/>
      <c r="J156" s="1"/>
      <c r="K156" s="1"/>
      <c r="L156" s="1"/>
      <c r="M156" s="1"/>
      <c r="O156" s="40"/>
      <c r="S156" s="40"/>
      <c r="U156" s="4"/>
      <c r="W156" s="4"/>
      <c r="X156" s="220"/>
      <c r="Y156" s="221"/>
      <c r="Z156" s="132"/>
      <c r="AA156" s="299"/>
    </row>
    <row r="157" spans="2:41" ht="14.25" customHeight="1">
      <c r="B157" s="144" t="s">
        <v>9</v>
      </c>
      <c r="C157" s="178" t="s">
        <v>10</v>
      </c>
      <c r="D157" s="194">
        <v>60</v>
      </c>
      <c r="E157" s="4"/>
      <c r="F157" s="144" t="s">
        <v>1128</v>
      </c>
      <c r="G157" s="178" t="s">
        <v>1127</v>
      </c>
      <c r="H157" s="177">
        <v>40</v>
      </c>
      <c r="I157" s="472"/>
      <c r="J157" s="1"/>
      <c r="K157" s="1"/>
      <c r="L157" s="1"/>
      <c r="M157" s="1"/>
      <c r="O157" s="40"/>
      <c r="S157" s="40"/>
      <c r="U157" s="4"/>
      <c r="V157" s="155"/>
      <c r="W157" s="4"/>
      <c r="X157" s="220"/>
      <c r="Y157" s="221"/>
      <c r="Z157" s="132"/>
      <c r="AA157" s="299"/>
    </row>
    <row r="158" spans="2:41" ht="17.25" customHeight="1">
      <c r="B158" s="144" t="s">
        <v>9</v>
      </c>
      <c r="C158" s="178" t="s">
        <v>392</v>
      </c>
      <c r="D158" s="177">
        <v>40</v>
      </c>
      <c r="E158" s="4"/>
      <c r="F158" s="144" t="s">
        <v>9</v>
      </c>
      <c r="G158" s="178" t="s">
        <v>10</v>
      </c>
      <c r="H158" s="177">
        <v>60</v>
      </c>
      <c r="I158" s="472"/>
      <c r="J158" s="1"/>
      <c r="K158" s="1"/>
      <c r="L158" s="1"/>
      <c r="M158" s="1"/>
      <c r="O158" s="40"/>
      <c r="P158" s="8"/>
      <c r="S158" s="40"/>
      <c r="U158" s="16"/>
      <c r="W158" s="4"/>
      <c r="X158" s="199"/>
      <c r="Y158" s="104"/>
      <c r="Z158" s="132"/>
      <c r="AA158" s="299"/>
      <c r="AE158" s="4"/>
      <c r="AF158" s="88"/>
      <c r="AG158" s="107"/>
    </row>
    <row r="159" spans="2:41" ht="15" customHeight="1" thickBot="1">
      <c r="B159" s="1213" t="s">
        <v>364</v>
      </c>
      <c r="C159" s="1361"/>
      <c r="D159" s="1797">
        <f>SUM(D154:D158)</f>
        <v>595</v>
      </c>
      <c r="E159" s="4"/>
      <c r="F159" s="144" t="s">
        <v>9</v>
      </c>
      <c r="G159" s="178" t="s">
        <v>392</v>
      </c>
      <c r="H159" s="177">
        <v>40</v>
      </c>
      <c r="I159" s="466"/>
      <c r="J159" s="1"/>
      <c r="K159" s="1"/>
      <c r="L159" s="1"/>
      <c r="M159" s="1"/>
      <c r="O159" s="40"/>
      <c r="S159" s="40"/>
      <c r="W159" s="4"/>
      <c r="X159" s="8"/>
      <c r="Y159" s="104"/>
      <c r="Z159" s="132"/>
      <c r="AA159" s="299"/>
      <c r="AE159" s="4"/>
      <c r="AF159" s="88"/>
      <c r="AG159" s="107"/>
    </row>
    <row r="160" spans="2:41" ht="12.75" customHeight="1" thickBot="1">
      <c r="B160" s="269"/>
      <c r="C160" s="126" t="s">
        <v>123</v>
      </c>
      <c r="D160" s="53"/>
      <c r="E160" s="4"/>
      <c r="F160" s="1213" t="s">
        <v>364</v>
      </c>
      <c r="G160" s="1214"/>
      <c r="H160" s="2477">
        <f>SUM(H154:H159)</f>
        <v>600</v>
      </c>
      <c r="I160" s="449"/>
      <c r="J160" s="1"/>
      <c r="K160" s="1"/>
      <c r="L160" s="1"/>
      <c r="M160" s="1"/>
      <c r="O160" s="40"/>
      <c r="S160" s="40"/>
      <c r="W160" s="47"/>
      <c r="X160" s="8"/>
      <c r="Y160" s="98"/>
      <c r="Z160" s="132"/>
      <c r="AA160" s="299"/>
      <c r="AG160" s="4"/>
      <c r="AH160" s="8"/>
      <c r="AI160" s="4"/>
    </row>
    <row r="161" spans="2:38" ht="12.75" customHeight="1">
      <c r="B161" s="321" t="s">
        <v>1090</v>
      </c>
      <c r="C161" s="178" t="s">
        <v>1124</v>
      </c>
      <c r="D161" s="272">
        <v>60</v>
      </c>
      <c r="E161" s="4"/>
      <c r="F161" s="269"/>
      <c r="G161" s="126" t="s">
        <v>123</v>
      </c>
      <c r="H161" s="53"/>
      <c r="I161" s="449"/>
      <c r="J161" s="1"/>
      <c r="K161" s="1"/>
      <c r="L161" s="1"/>
      <c r="M161" s="1"/>
      <c r="O161" s="40"/>
      <c r="S161" s="40"/>
      <c r="W161" s="4"/>
      <c r="X161" s="8"/>
      <c r="Y161" s="108"/>
      <c r="Z161" s="301"/>
      <c r="AA161" s="299"/>
      <c r="AE161" s="19"/>
      <c r="AH161" s="8"/>
      <c r="AI161" s="47"/>
    </row>
    <row r="162" spans="2:38" ht="15" customHeight="1">
      <c r="B162" s="1676" t="s">
        <v>616</v>
      </c>
      <c r="C162" s="193" t="s">
        <v>762</v>
      </c>
      <c r="D162" s="278">
        <v>250</v>
      </c>
      <c r="E162" s="80"/>
      <c r="F162" s="124" t="s">
        <v>1103</v>
      </c>
      <c r="G162" s="193" t="s">
        <v>1101</v>
      </c>
      <c r="H162" s="272">
        <v>60</v>
      </c>
      <c r="I162" s="449"/>
      <c r="J162" s="1"/>
      <c r="K162" s="1"/>
      <c r="L162" s="1"/>
      <c r="M162" s="1"/>
      <c r="O162" s="40"/>
      <c r="S162" s="40"/>
      <c r="W162" s="4"/>
      <c r="X162" s="8"/>
      <c r="Y162" s="108"/>
      <c r="Z162" s="132"/>
      <c r="AA162" s="299"/>
      <c r="AE162" s="123"/>
      <c r="AF162" s="77"/>
      <c r="AG162" s="217"/>
      <c r="AH162" s="8"/>
      <c r="AK162" s="146"/>
      <c r="AL162" s="146"/>
    </row>
    <row r="163" spans="2:38" ht="14.25" customHeight="1">
      <c r="B163" s="124" t="s">
        <v>1144</v>
      </c>
      <c r="C163" s="1669" t="s">
        <v>1126</v>
      </c>
      <c r="D163" s="129">
        <v>120</v>
      </c>
      <c r="E163" s="47"/>
      <c r="F163" s="2568"/>
      <c r="G163" s="130" t="s">
        <v>1102</v>
      </c>
      <c r="H163" s="2569"/>
      <c r="I163" s="449"/>
      <c r="J163" s="1"/>
      <c r="K163" s="1"/>
      <c r="L163" s="1"/>
      <c r="M163" s="1"/>
      <c r="O163" s="40"/>
      <c r="S163" s="40"/>
      <c r="U163" s="4"/>
      <c r="V163" s="8"/>
      <c r="W163" s="4"/>
      <c r="X163" s="8"/>
      <c r="Y163" s="108"/>
      <c r="Z163" s="132"/>
      <c r="AA163" s="299"/>
      <c r="AE163" s="4"/>
      <c r="AF163" s="8"/>
      <c r="AG163" s="104"/>
      <c r="AH163" s="8"/>
      <c r="AK163" s="146"/>
      <c r="AL163" s="146"/>
    </row>
    <row r="164" spans="2:38" ht="13.5" customHeight="1">
      <c r="B164" s="124" t="s">
        <v>561</v>
      </c>
      <c r="C164" s="265" t="s">
        <v>617</v>
      </c>
      <c r="D164" s="278">
        <v>180</v>
      </c>
      <c r="E164" s="4"/>
      <c r="F164" s="1820" t="s">
        <v>1041</v>
      </c>
      <c r="G164" s="193" t="s">
        <v>997</v>
      </c>
      <c r="H164" s="272">
        <v>250</v>
      </c>
      <c r="I164" s="446"/>
      <c r="J164" s="1"/>
      <c r="K164" s="1"/>
      <c r="L164" s="1"/>
      <c r="M164" s="1"/>
      <c r="O164" s="40"/>
      <c r="S164" s="40"/>
      <c r="W164" s="4"/>
      <c r="X164" s="46"/>
      <c r="Y164" s="98"/>
      <c r="Z164" s="132"/>
      <c r="AA164" s="299"/>
      <c r="AH164" s="4"/>
      <c r="AI164" s="4"/>
      <c r="AK164" s="146"/>
      <c r="AL164" s="146"/>
    </row>
    <row r="165" spans="2:38" ht="13.5" customHeight="1">
      <c r="B165" s="1632" t="s">
        <v>549</v>
      </c>
      <c r="C165" s="178" t="s">
        <v>237</v>
      </c>
      <c r="D165" s="129">
        <v>200</v>
      </c>
      <c r="E165" s="80"/>
      <c r="F165" s="124" t="s">
        <v>999</v>
      </c>
      <c r="G165" s="1559" t="s">
        <v>239</v>
      </c>
      <c r="H165" s="129">
        <v>200</v>
      </c>
      <c r="I165" s="446"/>
      <c r="J165" s="4"/>
      <c r="K165" s="9"/>
      <c r="L165" s="44"/>
      <c r="M165" s="44"/>
      <c r="O165" s="40"/>
      <c r="Q165" s="4"/>
      <c r="S165" s="40"/>
      <c r="W165" s="4"/>
      <c r="X165" s="160"/>
      <c r="Y165" s="222"/>
      <c r="Z165" s="132"/>
      <c r="AA165" s="299"/>
      <c r="AH165" s="4"/>
      <c r="AI165" s="4"/>
      <c r="AK165" s="4"/>
      <c r="AL165" s="4"/>
    </row>
    <row r="166" spans="2:38" ht="12.75" customHeight="1">
      <c r="B166" s="144" t="s">
        <v>9</v>
      </c>
      <c r="C166" s="178" t="s">
        <v>10</v>
      </c>
      <c r="D166" s="177">
        <v>70</v>
      </c>
      <c r="E166" s="80"/>
      <c r="F166" s="124" t="s">
        <v>1005</v>
      </c>
      <c r="G166" s="193" t="s">
        <v>1004</v>
      </c>
      <c r="H166" s="272">
        <v>200</v>
      </c>
      <c r="I166" s="446"/>
      <c r="K166" s="1"/>
      <c r="L166" s="1"/>
      <c r="M166" s="1"/>
      <c r="O166" s="40"/>
      <c r="Q166" s="217"/>
      <c r="S166" s="40"/>
      <c r="W166" s="4"/>
      <c r="X166" s="20"/>
      <c r="Y166" s="300"/>
      <c r="Z166" s="132"/>
      <c r="AA166" s="299"/>
      <c r="AH166" s="19"/>
    </row>
    <row r="167" spans="2:38" ht="14.25" customHeight="1">
      <c r="B167" s="144" t="s">
        <v>9</v>
      </c>
      <c r="C167" s="178" t="s">
        <v>392</v>
      </c>
      <c r="D167" s="177">
        <v>40</v>
      </c>
      <c r="E167" s="4"/>
      <c r="F167" s="144" t="s">
        <v>9</v>
      </c>
      <c r="G167" s="178" t="s">
        <v>10</v>
      </c>
      <c r="H167" s="194">
        <v>70</v>
      </c>
      <c r="I167" s="448"/>
      <c r="J167" s="62"/>
      <c r="K167" s="1"/>
      <c r="L167" s="1"/>
      <c r="M167" s="1"/>
      <c r="O167" s="40"/>
      <c r="Q167" s="108"/>
      <c r="S167" s="40"/>
      <c r="W167" s="47"/>
      <c r="X167" s="20"/>
      <c r="Y167" s="300"/>
      <c r="Z167" s="132"/>
      <c r="AA167" s="299"/>
      <c r="AH167" s="4"/>
      <c r="AI167" s="8"/>
    </row>
    <row r="168" spans="2:38" ht="14.25" customHeight="1">
      <c r="B168" s="189" t="s">
        <v>446</v>
      </c>
      <c r="C168" s="178" t="s">
        <v>293</v>
      </c>
      <c r="D168" s="177">
        <v>100</v>
      </c>
      <c r="F168" s="144" t="s">
        <v>9</v>
      </c>
      <c r="G168" s="178" t="s">
        <v>392</v>
      </c>
      <c r="H168" s="177">
        <v>54</v>
      </c>
      <c r="I168" s="449"/>
      <c r="J168" s="94"/>
      <c r="K168" s="44"/>
      <c r="L168" s="44"/>
      <c r="M168" s="44"/>
      <c r="O168" s="40"/>
      <c r="Q168" s="98"/>
      <c r="S168" s="40"/>
      <c r="W168" s="47"/>
      <c r="X168" s="20"/>
      <c r="Y168" s="300"/>
      <c r="Z168" s="132"/>
      <c r="AA168" s="299"/>
      <c r="AE168" s="13"/>
      <c r="AF168" s="8"/>
      <c r="AH168" s="4"/>
      <c r="AI168" s="8"/>
    </row>
    <row r="169" spans="2:38" ht="15" customHeight="1" thickBot="1">
      <c r="B169" s="1213" t="s">
        <v>365</v>
      </c>
      <c r="C169" s="1214"/>
      <c r="D169" s="2639">
        <f>SUM(D161:D168)</f>
        <v>1020</v>
      </c>
      <c r="F169" s="1802" t="s">
        <v>648</v>
      </c>
      <c r="G169" s="193" t="s">
        <v>449</v>
      </c>
      <c r="H169" s="2363">
        <v>130</v>
      </c>
      <c r="I169" s="481"/>
      <c r="J169" s="1"/>
      <c r="K169" s="1"/>
      <c r="L169" s="1"/>
      <c r="M169" s="1"/>
      <c r="O169" s="40"/>
      <c r="Q169" s="108"/>
      <c r="S169" s="133"/>
      <c r="W169" s="47"/>
      <c r="X169" s="20"/>
      <c r="Y169" s="300"/>
      <c r="Z169" s="132"/>
      <c r="AA169" s="299"/>
      <c r="AE169" s="47"/>
      <c r="AF169" s="8"/>
      <c r="AG169" s="104"/>
      <c r="AH169" s="4"/>
      <c r="AI169" s="8"/>
    </row>
    <row r="170" spans="2:38" ht="15" customHeight="1" thickBot="1">
      <c r="B170" s="602"/>
      <c r="C170" s="127" t="s">
        <v>234</v>
      </c>
      <c r="D170" s="1753"/>
      <c r="F170" s="969" t="s">
        <v>365</v>
      </c>
      <c r="G170" s="2453"/>
      <c r="H170" s="2454">
        <f>SUM(H162:H169)</f>
        <v>964</v>
      </c>
      <c r="I170" s="449"/>
      <c r="J170" s="1"/>
      <c r="K170" s="1"/>
      <c r="L170" s="1"/>
      <c r="M170" s="1"/>
      <c r="O170" s="40"/>
      <c r="Q170" s="108"/>
      <c r="S170" s="40"/>
      <c r="W170" s="47"/>
      <c r="X170" s="20"/>
      <c r="Y170" s="300"/>
      <c r="Z170" s="132"/>
      <c r="AA170" s="299"/>
      <c r="AH170" s="4"/>
      <c r="AI170" s="8"/>
    </row>
    <row r="171" spans="2:38" ht="15" customHeight="1">
      <c r="B171" s="2157" t="s">
        <v>832</v>
      </c>
      <c r="C171" s="1751" t="s">
        <v>663</v>
      </c>
      <c r="D171" s="1752">
        <v>200</v>
      </c>
      <c r="F171" s="269"/>
      <c r="G171" s="126" t="s">
        <v>234</v>
      </c>
      <c r="H171" s="538"/>
      <c r="I171" s="448"/>
      <c r="J171" s="1"/>
      <c r="K171" s="1"/>
      <c r="L171" s="1"/>
      <c r="M171" s="1"/>
      <c r="O171" s="40"/>
      <c r="Q171" s="148"/>
      <c r="S171" s="40"/>
      <c r="T171" s="223"/>
      <c r="W171" s="47"/>
      <c r="X171" s="20"/>
      <c r="Y171" s="300"/>
      <c r="Z171" s="132"/>
      <c r="AA171" s="299"/>
      <c r="AE171" s="4"/>
      <c r="AF171" s="8"/>
      <c r="AG171" s="8"/>
      <c r="AH171" s="80"/>
      <c r="AI171" s="88"/>
    </row>
    <row r="172" spans="2:38" ht="18" customHeight="1">
      <c r="B172" s="1608" t="s">
        <v>795</v>
      </c>
      <c r="C172" s="193" t="s">
        <v>668</v>
      </c>
      <c r="D172" s="1746" t="s">
        <v>870</v>
      </c>
      <c r="F172" s="124" t="s">
        <v>833</v>
      </c>
      <c r="G172" s="193" t="s">
        <v>14</v>
      </c>
      <c r="H172" s="129">
        <v>200</v>
      </c>
      <c r="I172" s="449"/>
      <c r="J172" s="1"/>
      <c r="K172" s="1"/>
      <c r="L172" s="40"/>
      <c r="M172" s="1"/>
      <c r="O172" s="40"/>
      <c r="Q172" s="107"/>
      <c r="S172" s="40"/>
      <c r="W172" s="47"/>
      <c r="X172" s="46"/>
      <c r="Y172" s="98"/>
      <c r="Z172" s="47"/>
      <c r="AA172" s="65"/>
      <c r="AG172" s="46"/>
      <c r="AH172" s="80"/>
      <c r="AI172" s="88"/>
    </row>
    <row r="173" spans="2:38" ht="14.25" customHeight="1">
      <c r="B173" s="60"/>
      <c r="C173" s="2156" t="s">
        <v>671</v>
      </c>
      <c r="D173" s="70"/>
      <c r="F173" s="124" t="s">
        <v>992</v>
      </c>
      <c r="G173" s="193" t="s">
        <v>991</v>
      </c>
      <c r="H173" s="129">
        <v>200</v>
      </c>
      <c r="I173" s="447"/>
      <c r="J173" s="1"/>
      <c r="K173" s="1"/>
      <c r="L173" s="40"/>
      <c r="M173" s="1"/>
      <c r="O173" s="40"/>
      <c r="Q173" s="108"/>
      <c r="R173" s="2"/>
      <c r="S173" s="2"/>
      <c r="T173" s="73"/>
      <c r="W173" s="47"/>
      <c r="X173" s="46"/>
      <c r="Y173" s="98"/>
      <c r="Z173" s="47"/>
      <c r="AA173" s="46"/>
      <c r="AB173" s="98"/>
      <c r="AE173" s="19"/>
    </row>
    <row r="174" spans="2:38" ht="15" customHeight="1">
      <c r="B174" s="144" t="s">
        <v>9</v>
      </c>
      <c r="C174" s="178" t="s">
        <v>392</v>
      </c>
      <c r="D174" s="177">
        <v>30</v>
      </c>
      <c r="F174" s="228"/>
      <c r="G174" s="130" t="s">
        <v>990</v>
      </c>
      <c r="H174" s="212"/>
      <c r="I174" s="447"/>
      <c r="K174" s="132"/>
      <c r="M174" s="1"/>
      <c r="O174" s="40"/>
      <c r="Q174" s="108"/>
      <c r="S174" s="40"/>
      <c r="W174" s="47"/>
      <c r="X174" s="46"/>
      <c r="Y174" s="98"/>
      <c r="Z174" s="47"/>
      <c r="AA174" s="46"/>
      <c r="AB174" s="98"/>
      <c r="AE174" s="123"/>
      <c r="AF174" s="77"/>
      <c r="AG174" s="217"/>
    </row>
    <row r="175" spans="2:38" ht="14.25" customHeight="1" thickBot="1">
      <c r="B175" s="1213" t="s">
        <v>366</v>
      </c>
      <c r="C175" s="1214"/>
      <c r="D175" s="1470">
        <f>D171+D174+100+20</f>
        <v>350</v>
      </c>
      <c r="F175" s="1213" t="s">
        <v>366</v>
      </c>
      <c r="G175" s="1214"/>
      <c r="H175" s="1797">
        <f>SUM(H172:H174)</f>
        <v>400</v>
      </c>
      <c r="I175" s="447"/>
      <c r="J175" s="62"/>
      <c r="K175" s="91"/>
      <c r="L175" s="115"/>
      <c r="M175" s="1"/>
      <c r="O175" s="40"/>
      <c r="P175" s="91"/>
      <c r="Q175" s="108"/>
      <c r="R175" s="32"/>
      <c r="S175" s="4"/>
      <c r="T175" s="8"/>
      <c r="W175" s="47"/>
      <c r="X175" s="46"/>
      <c r="Y175" s="98"/>
      <c r="AE175" s="4"/>
      <c r="AF175" s="8"/>
      <c r="AG175" s="104"/>
      <c r="AH175" s="32"/>
      <c r="AI175" s="4"/>
      <c r="AJ175" s="9"/>
    </row>
    <row r="176" spans="2:38" ht="17.25" customHeight="1">
      <c r="G176" s="40"/>
      <c r="I176" s="447"/>
      <c r="K176" s="91"/>
      <c r="M176" s="1"/>
      <c r="O176" s="40"/>
      <c r="P176" s="8"/>
      <c r="Q176" s="148"/>
      <c r="R176" s="32"/>
      <c r="T176" s="8"/>
      <c r="W176" s="4"/>
      <c r="X176" s="46"/>
      <c r="Y176" s="98"/>
      <c r="Z176" s="149"/>
      <c r="AE176" s="4"/>
      <c r="AF176" s="8"/>
      <c r="AG176" s="108"/>
      <c r="AH176" s="45"/>
      <c r="AI176" s="4"/>
      <c r="AJ176" s="3"/>
    </row>
    <row r="177" spans="2:34">
      <c r="I177" s="447"/>
      <c r="M177" s="1"/>
      <c r="O177" s="40"/>
      <c r="P177" s="8"/>
      <c r="Q177" s="108"/>
      <c r="U177" s="9"/>
      <c r="W177" s="80"/>
      <c r="X177" s="88"/>
      <c r="Y177" s="107"/>
      <c r="Z177" s="123"/>
      <c r="AA177" s="77"/>
      <c r="AB177" s="123"/>
      <c r="AE177" s="4"/>
      <c r="AF177" s="8"/>
      <c r="AG177" s="108"/>
      <c r="AH177" s="4"/>
    </row>
    <row r="178" spans="2:34" ht="12.75" customHeight="1">
      <c r="I178" s="447"/>
      <c r="M178" s="1"/>
      <c r="O178" s="40"/>
      <c r="P178" s="8"/>
      <c r="U178" s="47"/>
      <c r="W178" s="4"/>
      <c r="X178" s="8"/>
      <c r="Y178" s="104"/>
      <c r="Z178" s="47"/>
      <c r="AA178" s="46"/>
      <c r="AB178" s="98"/>
      <c r="AE178" s="4"/>
      <c r="AF178" s="8"/>
      <c r="AG178" s="108"/>
    </row>
    <row r="179" spans="2:34" ht="15" customHeight="1">
      <c r="B179" s="1"/>
      <c r="C179" s="1"/>
      <c r="D179" s="1"/>
      <c r="I179" s="447"/>
      <c r="M179" s="1"/>
      <c r="O179" s="40"/>
      <c r="P179" s="8"/>
      <c r="Q179" s="103"/>
      <c r="U179" s="47"/>
      <c r="Z179" s="47"/>
      <c r="AA179" s="8"/>
      <c r="AB179" s="108"/>
      <c r="AC179" s="65"/>
      <c r="AE179" s="4"/>
      <c r="AF179" s="8"/>
      <c r="AG179" s="104"/>
    </row>
    <row r="180" spans="2:34" ht="15.75" customHeight="1">
      <c r="I180" s="447"/>
      <c r="M180" s="1"/>
      <c r="O180" s="40"/>
      <c r="U180" s="47"/>
      <c r="W180" s="47"/>
      <c r="X180" s="46"/>
      <c r="Y180" s="98"/>
      <c r="AA180" s="151"/>
      <c r="AB180" s="1"/>
      <c r="AC180" s="1"/>
      <c r="AE180" s="13"/>
      <c r="AF180" s="8"/>
    </row>
    <row r="181" spans="2:34" ht="15" customHeight="1">
      <c r="I181" s="447"/>
      <c r="M181" s="1"/>
      <c r="O181" s="40"/>
      <c r="U181" s="4"/>
      <c r="W181" s="47"/>
      <c r="X181" s="46"/>
      <c r="Y181" s="98"/>
      <c r="AA181" s="123"/>
      <c r="AB181" s="77"/>
      <c r="AC181" s="103"/>
      <c r="AE181" s="47"/>
      <c r="AF181" s="8"/>
      <c r="AG181" s="104"/>
    </row>
    <row r="182" spans="2:34" ht="15.75" customHeight="1">
      <c r="I182" s="447"/>
      <c r="M182" s="1"/>
      <c r="O182" s="40"/>
      <c r="P182" s="65"/>
      <c r="U182" s="4"/>
      <c r="W182" s="47"/>
      <c r="X182" s="46"/>
      <c r="Y182" s="98"/>
      <c r="AA182" s="47"/>
      <c r="AB182" s="46"/>
      <c r="AC182" s="98"/>
    </row>
    <row r="183" spans="2:34">
      <c r="B183" s="1806"/>
      <c r="I183" s="447"/>
      <c r="M183" s="1"/>
      <c r="O183" s="40"/>
      <c r="P183" s="65"/>
      <c r="U183" s="4"/>
      <c r="W183" s="47"/>
      <c r="X183" s="46"/>
      <c r="Y183" s="98"/>
      <c r="AA183" s="47"/>
      <c r="AB183" s="46"/>
      <c r="AC183" s="98"/>
    </row>
    <row r="184" spans="2:34" ht="12.75" customHeight="1">
      <c r="B184" s="1"/>
      <c r="D184" s="61"/>
      <c r="I184" s="447"/>
      <c r="M184" s="1"/>
      <c r="O184" s="40"/>
      <c r="P184" s="9"/>
      <c r="U184" s="4"/>
      <c r="W184" s="4"/>
      <c r="X184" s="46"/>
      <c r="Y184" s="98"/>
      <c r="AA184" s="47"/>
      <c r="AB184" s="46"/>
      <c r="AC184" s="98"/>
    </row>
    <row r="185" spans="2:34" ht="15.75" customHeight="1">
      <c r="B185" s="1"/>
      <c r="C185" s="1"/>
      <c r="D185" s="1"/>
      <c r="I185" s="466"/>
      <c r="M185" s="9"/>
      <c r="O185" s="40"/>
      <c r="U185" s="4"/>
      <c r="W185" s="80"/>
      <c r="X185" s="88"/>
      <c r="Y185" s="107"/>
      <c r="AA185" s="47"/>
      <c r="AB185" s="46"/>
      <c r="AC185" s="98"/>
    </row>
    <row r="186" spans="2:34" ht="13.5" customHeight="1">
      <c r="B186" s="1"/>
      <c r="C186" s="1"/>
      <c r="D186" s="1"/>
      <c r="I186" s="449"/>
      <c r="M186" s="1"/>
      <c r="O186" s="40"/>
      <c r="U186" s="4"/>
      <c r="W186" s="4"/>
      <c r="X186" s="8"/>
      <c r="Y186" s="104"/>
      <c r="AA186" s="4"/>
      <c r="AB186" s="46"/>
      <c r="AC186" s="98"/>
    </row>
    <row r="187" spans="2:34" ht="13.5" customHeight="1">
      <c r="B187" s="1"/>
      <c r="C187" s="1"/>
      <c r="D187" s="1"/>
      <c r="I187" s="449"/>
      <c r="M187" s="1"/>
      <c r="O187" s="40"/>
      <c r="U187" s="4"/>
      <c r="W187" s="47"/>
      <c r="X187" s="65"/>
      <c r="Z187" s="47"/>
      <c r="AA187" s="80"/>
      <c r="AB187" s="88"/>
      <c r="AC187" s="107"/>
    </row>
    <row r="188" spans="2:34" ht="13.5" customHeight="1">
      <c r="B188" s="1"/>
      <c r="C188" s="1"/>
      <c r="D188" s="1"/>
      <c r="I188" s="449"/>
      <c r="M188" s="453"/>
      <c r="O188" s="40"/>
      <c r="U188" s="4"/>
      <c r="V188" s="155"/>
      <c r="W188" s="47"/>
      <c r="X188" s="46"/>
      <c r="Y188" s="98"/>
      <c r="AA188" s="4"/>
      <c r="AB188" s="8"/>
      <c r="AC188" s="104"/>
    </row>
    <row r="189" spans="2:34" ht="13.5" customHeight="1">
      <c r="B189" s="1"/>
      <c r="C189" s="1"/>
      <c r="D189" s="1"/>
      <c r="I189" s="449"/>
      <c r="M189" s="1"/>
      <c r="O189" s="40"/>
      <c r="U189" s="16"/>
      <c r="W189" s="47"/>
      <c r="X189" s="46"/>
      <c r="Y189" s="98"/>
      <c r="AA189" s="47"/>
      <c r="AB189" s="65"/>
    </row>
    <row r="190" spans="2:34" ht="13.5" customHeight="1">
      <c r="B190" s="1"/>
      <c r="C190" s="1"/>
      <c r="D190" s="1"/>
      <c r="I190" s="446"/>
      <c r="M190" s="44"/>
      <c r="O190" s="40"/>
      <c r="W190" s="4"/>
      <c r="X190" s="8"/>
      <c r="Y190" s="1"/>
      <c r="AA190" s="47"/>
      <c r="AB190" s="46"/>
      <c r="AC190" s="98"/>
    </row>
    <row r="191" spans="2:34" ht="12.75" customHeight="1">
      <c r="B191" s="1"/>
      <c r="C191" s="1"/>
      <c r="D191" s="1"/>
      <c r="I191" s="446"/>
      <c r="M191" s="1"/>
      <c r="O191" s="40"/>
      <c r="P191" s="8"/>
      <c r="W191" s="4"/>
      <c r="X191" s="8"/>
      <c r="Y191" s="1"/>
      <c r="AA191" s="47"/>
      <c r="AB191" s="46"/>
      <c r="AC191" s="98"/>
    </row>
    <row r="192" spans="2:34" ht="15" customHeight="1">
      <c r="B192" s="1"/>
      <c r="C192" s="1"/>
      <c r="D192" s="1"/>
      <c r="I192" s="446"/>
      <c r="M192" s="1"/>
      <c r="O192" s="40"/>
      <c r="P192" s="8"/>
      <c r="W192" s="4"/>
      <c r="X192" s="8"/>
      <c r="Y192" s="1"/>
    </row>
    <row r="193" spans="2:35" ht="15.75" customHeight="1">
      <c r="B193" s="1"/>
      <c r="C193" s="1"/>
      <c r="D193" s="1"/>
      <c r="I193" s="447"/>
      <c r="M193" s="42"/>
      <c r="O193" s="40"/>
      <c r="P193" s="40"/>
    </row>
    <row r="194" spans="2:35" ht="13.5" customHeight="1">
      <c r="B194" s="1"/>
      <c r="C194" s="1"/>
      <c r="D194" s="1"/>
      <c r="I194" s="447"/>
      <c r="M194" s="1"/>
      <c r="O194" s="40"/>
      <c r="U194" s="4"/>
      <c r="V194" s="8"/>
      <c r="W194" s="123"/>
      <c r="X194" s="77"/>
      <c r="Y194" s="103"/>
    </row>
    <row r="195" spans="2:35">
      <c r="I195" s="447"/>
      <c r="M195" s="117"/>
      <c r="O195" s="40"/>
      <c r="P195" s="91"/>
      <c r="Q195" s="103"/>
    </row>
    <row r="196" spans="2:35" ht="15" customHeight="1">
      <c r="B196" s="1"/>
      <c r="C196" s="1"/>
      <c r="D196" s="1"/>
      <c r="I196" s="466"/>
      <c r="M196" s="1"/>
      <c r="O196" s="40"/>
      <c r="Q196" s="98"/>
      <c r="W196" s="4"/>
      <c r="X196" s="8"/>
      <c r="Y196" s="108"/>
    </row>
    <row r="197" spans="2:35" ht="12.75" customHeight="1">
      <c r="B197" s="1"/>
      <c r="C197" s="1"/>
      <c r="D197" s="1"/>
      <c r="I197" s="449"/>
      <c r="M197" s="1"/>
      <c r="O197" s="40"/>
      <c r="P197" s="8"/>
      <c r="Q197" s="108"/>
    </row>
    <row r="198" spans="2:35" ht="15" customHeight="1">
      <c r="B198" s="1"/>
      <c r="C198" s="1"/>
      <c r="D198" s="1"/>
      <c r="I198" s="446"/>
      <c r="M198" s="1"/>
      <c r="O198" s="40"/>
      <c r="P198" s="8"/>
      <c r="Q198" s="106"/>
      <c r="W198" s="4"/>
      <c r="X198" s="8"/>
      <c r="Y198" s="108"/>
    </row>
    <row r="199" spans="2:35" ht="15" customHeight="1">
      <c r="B199" s="1"/>
      <c r="C199" s="1"/>
      <c r="D199" s="1"/>
      <c r="I199" s="449"/>
      <c r="M199" s="44"/>
      <c r="O199" s="40"/>
      <c r="Q199" s="148"/>
      <c r="W199" s="61"/>
      <c r="X199" s="91"/>
      <c r="Y199" s="1"/>
    </row>
    <row r="200" spans="2:35" ht="16.5" customHeight="1">
      <c r="B200" s="1"/>
      <c r="C200" s="1"/>
      <c r="D200" s="1"/>
      <c r="I200" s="448"/>
      <c r="M200" s="1"/>
      <c r="O200" s="40"/>
      <c r="Q200" s="107"/>
      <c r="S200" s="40"/>
      <c r="W200" s="61"/>
      <c r="X200" s="91"/>
      <c r="Y200" s="1"/>
    </row>
    <row r="201" spans="2:35" ht="14.25" customHeight="1">
      <c r="B201" s="1"/>
      <c r="C201" s="1"/>
      <c r="D201" s="1"/>
      <c r="I201" s="448"/>
      <c r="M201" s="1"/>
      <c r="O201" s="40"/>
      <c r="Q201" s="105"/>
      <c r="S201" s="40"/>
      <c r="W201" s="4"/>
      <c r="X201" s="20"/>
      <c r="Y201" s="1"/>
    </row>
    <row r="202" spans="2:35" ht="15" customHeight="1">
      <c r="B202" s="1"/>
      <c r="C202" s="1"/>
      <c r="D202" s="1"/>
      <c r="I202" s="449"/>
      <c r="M202" s="1"/>
      <c r="O202" s="40"/>
      <c r="Q202" s="98"/>
      <c r="S202" s="40"/>
      <c r="X202" s="77"/>
      <c r="Y202" s="217"/>
      <c r="Z202" s="77"/>
      <c r="AA202" s="217"/>
      <c r="AC202" s="47"/>
      <c r="AD202" s="83"/>
      <c r="AE202" s="4"/>
    </row>
    <row r="203" spans="2:35" ht="18" customHeight="1">
      <c r="B203" s="1"/>
      <c r="C203" s="1"/>
      <c r="D203" s="1"/>
      <c r="I203" s="449"/>
      <c r="M203" s="1"/>
      <c r="O203" s="40"/>
      <c r="S203" s="40"/>
      <c r="W203" s="224"/>
      <c r="X203" s="8"/>
      <c r="Y203" s="108"/>
      <c r="Z203" s="298"/>
      <c r="AA203" s="299"/>
      <c r="AF203" s="77"/>
      <c r="AG203" s="217"/>
    </row>
    <row r="204" spans="2:35" ht="16.5" customHeight="1">
      <c r="B204" s="1"/>
      <c r="C204" s="1"/>
      <c r="D204" s="1"/>
      <c r="I204" s="449"/>
      <c r="J204" s="1"/>
      <c r="K204" s="1"/>
      <c r="L204" s="1"/>
      <c r="M204" s="1"/>
      <c r="O204" s="40"/>
      <c r="Q204" s="103"/>
      <c r="S204" s="40"/>
      <c r="U204" s="4"/>
      <c r="V204" s="4"/>
      <c r="W204" s="224"/>
      <c r="X204" s="8"/>
      <c r="Y204" s="108"/>
      <c r="Z204" s="132"/>
      <c r="AA204" s="299"/>
      <c r="AE204" s="4"/>
      <c r="AF204" s="8"/>
      <c r="AG204" s="108"/>
      <c r="AH204" s="4"/>
      <c r="AI204" s="8"/>
    </row>
    <row r="205" spans="2:35" ht="13.5" customHeight="1">
      <c r="B205" s="1"/>
      <c r="C205" s="1"/>
      <c r="D205" s="1"/>
      <c r="I205" s="449"/>
      <c r="K205" s="40"/>
      <c r="M205" s="1"/>
      <c r="O205" s="40"/>
      <c r="Q205" s="108"/>
      <c r="S205" s="40"/>
      <c r="U205" s="9"/>
      <c r="W205" s="4"/>
      <c r="X205" s="8"/>
      <c r="Y205" s="108"/>
      <c r="Z205" s="132"/>
      <c r="AA205" s="299"/>
      <c r="AE205" s="45"/>
      <c r="AF205" s="200"/>
      <c r="AG205" s="98"/>
    </row>
    <row r="206" spans="2:35" ht="15" customHeight="1">
      <c r="B206" s="1"/>
      <c r="C206" s="1"/>
      <c r="D206" s="1"/>
      <c r="I206" s="448"/>
      <c r="K206" s="40"/>
      <c r="M206" s="1"/>
      <c r="O206" s="40"/>
      <c r="P206" s="139"/>
      <c r="Q206" s="108"/>
      <c r="S206" s="40"/>
      <c r="U206" s="47"/>
      <c r="W206" s="4"/>
      <c r="X206" s="8"/>
      <c r="Y206" s="108"/>
      <c r="Z206" s="132"/>
      <c r="AA206" s="299"/>
      <c r="AE206" s="4"/>
      <c r="AF206" s="8"/>
      <c r="AG206" s="108"/>
      <c r="AH206" s="14"/>
      <c r="AI206" s="105"/>
    </row>
    <row r="207" spans="2:35" ht="15" customHeight="1">
      <c r="B207" s="1"/>
      <c r="C207" s="1"/>
      <c r="D207" s="1"/>
      <c r="I207" s="467"/>
      <c r="K207" s="40"/>
      <c r="M207" s="1"/>
      <c r="O207" s="40"/>
      <c r="Q207" s="108"/>
      <c r="U207" s="47"/>
      <c r="W207" s="4"/>
      <c r="X207" s="88"/>
      <c r="Y207" s="107"/>
      <c r="Z207" s="132"/>
      <c r="AA207" s="299"/>
      <c r="AE207" s="4"/>
      <c r="AF207" s="32"/>
      <c r="AG207" s="108"/>
      <c r="AI207" s="105"/>
    </row>
    <row r="208" spans="2:35" ht="14.25" customHeight="1">
      <c r="B208" s="1"/>
      <c r="C208" s="1"/>
      <c r="D208" s="1"/>
      <c r="I208" s="449"/>
      <c r="K208" s="40"/>
      <c r="M208" s="1"/>
      <c r="O208" s="40"/>
      <c r="P208" s="147"/>
      <c r="U208" s="47"/>
      <c r="W208" s="4"/>
      <c r="X208" s="8"/>
      <c r="Y208" s="104"/>
      <c r="Z208" s="132"/>
      <c r="AA208" s="299"/>
      <c r="AE208" s="80"/>
      <c r="AF208" s="90"/>
      <c r="AG208" s="148"/>
      <c r="AI208" s="105"/>
    </row>
    <row r="209" spans="2:35" ht="12.75" customHeight="1">
      <c r="B209" s="1"/>
      <c r="C209" s="1"/>
      <c r="D209" s="1"/>
      <c r="I209" s="446"/>
      <c r="K209" s="40"/>
      <c r="M209" s="1"/>
      <c r="O209" s="40"/>
      <c r="P209" s="147"/>
      <c r="U209" s="4"/>
      <c r="W209" s="4"/>
      <c r="X209" s="8"/>
      <c r="Y209" s="104"/>
      <c r="Z209" s="132"/>
      <c r="AA209" s="299"/>
      <c r="AE209" s="4"/>
      <c r="AF209" s="88"/>
      <c r="AG209" s="107"/>
      <c r="AI209" s="105"/>
    </row>
    <row r="210" spans="2:35" ht="14.25" customHeight="1">
      <c r="I210" s="446"/>
      <c r="K210" s="40"/>
      <c r="M210" s="1"/>
      <c r="O210" s="40"/>
      <c r="U210" s="4"/>
      <c r="W210" s="80"/>
      <c r="X210" s="225"/>
      <c r="Y210" s="226"/>
      <c r="Z210" s="132"/>
      <c r="AA210" s="299"/>
      <c r="AE210" s="80"/>
      <c r="AF210" s="8"/>
      <c r="AG210" s="108"/>
      <c r="AI210" s="1"/>
    </row>
    <row r="211" spans="2:35" ht="15.75" customHeight="1">
      <c r="I211" s="449"/>
      <c r="J211" s="1"/>
      <c r="K211" s="40"/>
      <c r="M211" s="1"/>
      <c r="O211" s="40"/>
      <c r="U211" s="4"/>
      <c r="W211" s="4"/>
      <c r="X211" s="32"/>
      <c r="Y211" s="206"/>
      <c r="Z211" s="301"/>
      <c r="AA211" s="299"/>
      <c r="AE211" s="4"/>
      <c r="AF211" s="8"/>
      <c r="AG211" s="108"/>
      <c r="AH211" s="14"/>
      <c r="AI211" s="105"/>
    </row>
    <row r="212" spans="2:35" ht="12.75" customHeight="1">
      <c r="I212" s="449"/>
      <c r="J212" s="1"/>
      <c r="K212" s="1"/>
      <c r="L212" s="1"/>
      <c r="M212" s="1"/>
      <c r="O212" s="40"/>
      <c r="S212" s="40"/>
      <c r="U212" s="4"/>
      <c r="W212" s="4"/>
      <c r="X212" s="32"/>
      <c r="Y212" s="108"/>
      <c r="Z212" s="132"/>
      <c r="AA212" s="299"/>
      <c r="AE212" s="4"/>
      <c r="AF212" s="8"/>
      <c r="AG212" s="108"/>
      <c r="AH212" s="91"/>
      <c r="AI212" s="106"/>
    </row>
    <row r="213" spans="2:35" ht="15" customHeight="1">
      <c r="I213" s="447"/>
      <c r="J213" s="1"/>
      <c r="K213" s="1"/>
      <c r="L213" s="1"/>
      <c r="M213" s="1"/>
      <c r="O213" s="40"/>
      <c r="S213" s="40"/>
      <c r="U213" s="4"/>
      <c r="W213" s="80"/>
      <c r="X213" s="90"/>
      <c r="Y213" s="148"/>
      <c r="Z213" s="132"/>
      <c r="AA213" s="299"/>
      <c r="AE213" s="4"/>
      <c r="AF213" s="32"/>
      <c r="AG213" s="108"/>
      <c r="AI213" s="105"/>
    </row>
    <row r="214" spans="2:35" ht="15" customHeight="1">
      <c r="I214" s="474"/>
      <c r="J214" s="1"/>
      <c r="K214" s="1"/>
      <c r="L214" s="1"/>
      <c r="M214" s="1"/>
      <c r="O214" s="40"/>
      <c r="P214" s="8"/>
      <c r="S214" s="40"/>
      <c r="U214" s="4"/>
      <c r="W214" s="47"/>
      <c r="X214" s="20"/>
      <c r="Y214" s="20"/>
      <c r="Z214" s="132"/>
      <c r="AA214" s="299"/>
      <c r="AE214" s="80"/>
      <c r="AF214" s="90"/>
      <c r="AG214" s="148"/>
      <c r="AH214" s="46"/>
      <c r="AI214" s="98"/>
    </row>
    <row r="215" spans="2:35" ht="12.75" customHeight="1">
      <c r="I215" s="447"/>
      <c r="J215" s="1"/>
      <c r="K215" s="1"/>
      <c r="L215" s="1"/>
      <c r="M215" s="1"/>
      <c r="O215" s="40"/>
      <c r="P215" s="8"/>
      <c r="S215" s="40"/>
      <c r="U215" s="4"/>
      <c r="W215" s="80"/>
      <c r="X215" s="20"/>
      <c r="Z215" s="132"/>
      <c r="AA215" s="299"/>
    </row>
    <row r="216" spans="2:35" ht="12.75" customHeight="1">
      <c r="I216" s="475"/>
      <c r="J216" s="1"/>
      <c r="K216" s="1"/>
      <c r="L216" s="1"/>
      <c r="M216" s="1"/>
      <c r="O216" s="40"/>
      <c r="P216" s="40"/>
      <c r="S216" s="40"/>
      <c r="U216" s="4"/>
      <c r="W216" s="4"/>
      <c r="X216" s="20"/>
      <c r="Y216" s="20"/>
      <c r="Z216" s="132"/>
      <c r="AA216" s="299"/>
      <c r="AG216" s="4"/>
      <c r="AH216" s="14"/>
      <c r="AI216" s="105"/>
    </row>
    <row r="217" spans="2:35" ht="12" customHeight="1">
      <c r="I217" s="447"/>
      <c r="J217" s="1"/>
      <c r="K217" s="1"/>
      <c r="L217" s="1"/>
      <c r="M217" s="1"/>
      <c r="O217" s="40"/>
      <c r="S217" s="40"/>
      <c r="U217" s="16"/>
      <c r="W217" s="47"/>
      <c r="X217" s="20"/>
      <c r="Y217" s="313"/>
      <c r="Z217" s="132"/>
      <c r="AA217" s="299"/>
      <c r="AG217" s="4"/>
      <c r="AH217" s="14"/>
      <c r="AI217" s="105"/>
    </row>
    <row r="218" spans="2:35" ht="12.75" customHeight="1">
      <c r="I218" s="447"/>
      <c r="J218" s="1"/>
      <c r="K218" s="1"/>
      <c r="L218" s="1"/>
      <c r="M218" s="1"/>
      <c r="O218" s="40"/>
      <c r="P218" s="46"/>
      <c r="S218" s="40"/>
      <c r="W218" s="47"/>
      <c r="X218" s="20"/>
      <c r="Y218" s="300"/>
      <c r="Z218" s="132"/>
      <c r="AA218" s="299"/>
      <c r="AG218" s="4"/>
    </row>
    <row r="219" spans="2:35" ht="14.25" customHeight="1">
      <c r="I219" s="447"/>
      <c r="J219" s="1"/>
      <c r="K219" s="1"/>
      <c r="L219" s="1"/>
      <c r="M219" s="1"/>
      <c r="O219" s="40"/>
      <c r="P219" s="8"/>
      <c r="S219" s="40"/>
      <c r="W219" s="47"/>
      <c r="X219" s="20"/>
      <c r="Y219" s="300"/>
      <c r="Z219" s="132"/>
      <c r="AA219" s="299"/>
      <c r="AG219" s="80"/>
      <c r="AH219" s="90"/>
    </row>
    <row r="220" spans="2:35" ht="15.75">
      <c r="I220" s="447"/>
      <c r="J220" s="4"/>
      <c r="K220" s="91"/>
      <c r="L220" s="106"/>
      <c r="M220" s="1"/>
      <c r="S220" s="40"/>
      <c r="W220" s="47"/>
      <c r="X220" s="20"/>
      <c r="Y220" s="300"/>
      <c r="Z220" s="132"/>
      <c r="AA220" s="299"/>
      <c r="AG220" s="80"/>
      <c r="AH220" s="88"/>
      <c r="AI220" s="106"/>
    </row>
    <row r="221" spans="2:35" ht="15.75">
      <c r="I221" s="447"/>
      <c r="K221" s="132"/>
      <c r="M221" s="1"/>
      <c r="P221" s="61"/>
      <c r="S221" s="40"/>
      <c r="W221" s="47"/>
      <c r="X221" s="20"/>
      <c r="Y221" s="300"/>
      <c r="Z221" s="132"/>
      <c r="AA221" s="299"/>
      <c r="AG221" s="4"/>
      <c r="AH221" s="91"/>
      <c r="AI221" s="106"/>
    </row>
    <row r="222" spans="2:35" ht="15" customHeight="1">
      <c r="I222" s="447"/>
      <c r="J222" s="54"/>
      <c r="K222" s="91"/>
      <c r="L222" s="3"/>
      <c r="M222" s="1"/>
      <c r="P222" s="8"/>
      <c r="S222" s="40"/>
      <c r="U222" s="4"/>
      <c r="V222" s="8"/>
      <c r="AD222" s="32"/>
      <c r="AE222" s="61"/>
      <c r="AG222" s="4"/>
    </row>
    <row r="223" spans="2:35" ht="13.5" customHeight="1">
      <c r="I223" s="447"/>
      <c r="J223" s="32"/>
      <c r="K223" s="4"/>
      <c r="L223" s="9"/>
      <c r="M223" s="1"/>
      <c r="P223" s="46"/>
      <c r="S223" s="40"/>
      <c r="X223" s="108"/>
      <c r="Y223" s="108"/>
      <c r="AA223" s="299"/>
    </row>
    <row r="224" spans="2:35" ht="13.5" customHeight="1">
      <c r="I224" s="447"/>
      <c r="J224" s="32"/>
      <c r="K224" s="4"/>
      <c r="L224" s="65"/>
      <c r="M224" s="1"/>
      <c r="S224" s="40"/>
      <c r="X224" s="98"/>
      <c r="Y224" s="98"/>
    </row>
    <row r="225" spans="3:39" ht="14.25" customHeight="1">
      <c r="I225" s="447"/>
      <c r="J225" s="32"/>
      <c r="K225" s="4"/>
      <c r="L225" s="65"/>
      <c r="M225" s="1"/>
      <c r="S225" s="40"/>
      <c r="X225" s="108"/>
      <c r="Y225" s="108"/>
    </row>
    <row r="226" spans="3:39" ht="12.75" customHeight="1">
      <c r="I226" s="447"/>
      <c r="J226" s="32"/>
      <c r="K226" s="4"/>
      <c r="L226" s="9"/>
      <c r="M226" s="1"/>
      <c r="S226" s="40"/>
      <c r="X226" s="108"/>
      <c r="Y226" s="108"/>
    </row>
    <row r="227" spans="3:39" ht="14.25" customHeight="1">
      <c r="I227" s="447"/>
      <c r="J227" s="1607"/>
      <c r="K227" s="40"/>
      <c r="L227" s="1606"/>
      <c r="M227" s="1"/>
      <c r="S227" s="133"/>
      <c r="W227" s="5"/>
      <c r="X227" s="148"/>
      <c r="Y227" s="148"/>
    </row>
    <row r="228" spans="3:39" ht="15.75" customHeight="1">
      <c r="I228" s="472"/>
      <c r="J228" s="32"/>
      <c r="K228" s="1"/>
      <c r="L228" s="1"/>
      <c r="M228" s="1"/>
      <c r="S228" s="40"/>
      <c r="W228" s="297"/>
      <c r="X228" s="107"/>
      <c r="Y228" s="107"/>
    </row>
    <row r="229" spans="3:39" ht="15" customHeight="1">
      <c r="I229" s="466"/>
      <c r="J229" s="33"/>
      <c r="L229" s="132"/>
      <c r="P229" s="8"/>
      <c r="S229" s="40"/>
      <c r="T229" s="223"/>
      <c r="W229" s="297"/>
    </row>
    <row r="230" spans="3:39" ht="13.5" customHeight="1">
      <c r="I230" s="449"/>
      <c r="L230" s="132"/>
      <c r="P230" s="40"/>
      <c r="S230" s="40"/>
      <c r="W230" s="297"/>
    </row>
    <row r="231" spans="3:39" ht="13.5" customHeight="1">
      <c r="I231" s="449"/>
      <c r="M231" s="9"/>
      <c r="P231" s="139"/>
      <c r="R231" s="2"/>
      <c r="S231" s="2"/>
      <c r="T231" s="73"/>
      <c r="U231" s="108"/>
      <c r="V231" s="108"/>
      <c r="W231" s="47"/>
      <c r="X231" s="46"/>
      <c r="Y231" s="98"/>
      <c r="Z231" s="139"/>
      <c r="AA231" s="98"/>
      <c r="AC231" s="98"/>
      <c r="AD231" s="98"/>
    </row>
    <row r="232" spans="3:39" ht="14.25" customHeight="1">
      <c r="I232" s="449"/>
      <c r="S232" s="40"/>
      <c r="U232" s="108"/>
      <c r="V232" s="108"/>
      <c r="W232" s="4"/>
      <c r="Y232" s="77"/>
      <c r="Z232" s="217"/>
      <c r="AA232" s="77"/>
      <c r="AB232" s="217"/>
      <c r="AD232" s="47"/>
      <c r="AE232" s="83"/>
    </row>
    <row r="233" spans="3:39" ht="15" customHeight="1">
      <c r="I233" s="476"/>
      <c r="M233" s="9"/>
      <c r="R233" s="32"/>
      <c r="S233" s="4"/>
      <c r="T233" s="8"/>
      <c r="U233" s="108"/>
      <c r="V233" s="108"/>
      <c r="W233" s="47"/>
      <c r="X233" s="4"/>
      <c r="Y233" s="8"/>
      <c r="Z233" s="108"/>
      <c r="AA233" s="298"/>
      <c r="AB233" s="299"/>
    </row>
    <row r="234" spans="3:39">
      <c r="I234" s="466"/>
      <c r="Q234" s="103"/>
      <c r="R234" s="32"/>
      <c r="T234" s="8"/>
      <c r="W234" s="47"/>
      <c r="X234" s="47"/>
      <c r="Y234" s="46"/>
      <c r="Z234" s="98"/>
      <c r="AA234" s="132"/>
      <c r="AB234" s="299"/>
    </row>
    <row r="235" spans="3:39">
      <c r="C235"/>
      <c r="I235" s="448"/>
      <c r="M235" s="65"/>
      <c r="Q235" s="108"/>
      <c r="W235" s="47"/>
      <c r="X235" s="4"/>
      <c r="Y235" s="8"/>
      <c r="Z235" s="456"/>
      <c r="AA235" s="132"/>
      <c r="AB235" s="299"/>
      <c r="AH235" s="46"/>
      <c r="AI235" s="108"/>
      <c r="AJ235" s="139"/>
      <c r="AK235" s="108"/>
      <c r="AM235" s="98"/>
    </row>
    <row r="236" spans="3:39" ht="12.75" customHeight="1">
      <c r="C236"/>
      <c r="I236" s="448"/>
      <c r="M236" s="65"/>
      <c r="U236" s="9"/>
      <c r="W236" s="47"/>
      <c r="X236" s="80"/>
      <c r="Y236" s="88"/>
      <c r="Z236" s="107"/>
      <c r="AA236" s="132"/>
      <c r="AB236" s="299"/>
      <c r="AH236" s="149"/>
    </row>
    <row r="237" spans="3:39">
      <c r="C237"/>
      <c r="I237" s="448"/>
      <c r="M237" s="9"/>
      <c r="U237" s="47"/>
      <c r="W237" s="4"/>
      <c r="X237" s="4"/>
      <c r="Y237" s="8"/>
      <c r="Z237" s="108"/>
      <c r="AA237" s="132"/>
      <c r="AB237" s="299"/>
      <c r="AH237" s="47"/>
      <c r="AI237" s="46"/>
      <c r="AJ237" s="98"/>
      <c r="AK237" s="61"/>
      <c r="AL237" s="46"/>
      <c r="AM237" s="106"/>
    </row>
    <row r="238" spans="3:39" ht="14.25" customHeight="1">
      <c r="C238"/>
      <c r="I238" s="448"/>
      <c r="M238" s="9"/>
      <c r="U238" s="47"/>
      <c r="X238" s="61"/>
      <c r="Y238" s="91"/>
      <c r="Z238" s="299"/>
      <c r="AA238" s="132"/>
      <c r="AB238" s="299"/>
      <c r="AG238" s="81"/>
      <c r="AH238" s="139"/>
      <c r="AI238" s="139"/>
      <c r="AJ238" s="108"/>
      <c r="AK238" s="4"/>
      <c r="AL238" s="8"/>
      <c r="AM238" s="104"/>
    </row>
    <row r="239" spans="3:39" ht="12.75" customHeight="1">
      <c r="C239"/>
      <c r="I239" s="448"/>
      <c r="U239" s="47"/>
      <c r="X239" s="4"/>
      <c r="Y239" s="8"/>
      <c r="Z239" s="104"/>
      <c r="AA239" s="132"/>
      <c r="AB239" s="299"/>
      <c r="AF239" s="123"/>
      <c r="AG239" s="77"/>
      <c r="AI239" s="47"/>
      <c r="AK239" s="450"/>
      <c r="AL239" s="8"/>
      <c r="AM239" s="108"/>
    </row>
    <row r="240" spans="3:39" ht="13.5" customHeight="1">
      <c r="C240"/>
      <c r="I240" s="449"/>
      <c r="M240" s="1606"/>
      <c r="U240" s="47"/>
      <c r="X240" s="4"/>
      <c r="Y240" s="8"/>
      <c r="Z240" s="108"/>
      <c r="AA240" s="132"/>
      <c r="AB240" s="299"/>
      <c r="AF240" s="4"/>
      <c r="AG240" s="14"/>
      <c r="AH240" s="47"/>
      <c r="AI240" s="46"/>
      <c r="AJ240" s="98"/>
      <c r="AK240" s="4"/>
      <c r="AL240" s="8"/>
      <c r="AM240" s="104"/>
    </row>
    <row r="241" spans="3:41">
      <c r="C241"/>
      <c r="I241" s="447"/>
      <c r="M241" s="1"/>
      <c r="P241" s="5"/>
      <c r="U241" s="47"/>
      <c r="X241" s="4"/>
      <c r="Y241" s="8"/>
      <c r="Z241" s="108"/>
      <c r="AA241" s="301"/>
      <c r="AB241" s="299"/>
      <c r="AF241" s="4"/>
      <c r="AG241" s="159"/>
      <c r="AH241" s="4"/>
      <c r="AI241" s="8"/>
      <c r="AJ241" s="108"/>
      <c r="AK241" s="450"/>
      <c r="AL241" s="8"/>
      <c r="AM241" s="108"/>
    </row>
    <row r="242" spans="3:41">
      <c r="C242"/>
      <c r="I242" s="477"/>
      <c r="M242" s="9"/>
      <c r="U242" s="4"/>
      <c r="X242" s="4"/>
      <c r="Y242" s="32"/>
      <c r="Z242" s="108"/>
      <c r="AA242" s="132"/>
      <c r="AB242" s="299"/>
      <c r="AF242" s="4"/>
      <c r="AH242" s="139"/>
      <c r="AI242" s="139"/>
      <c r="AJ242" s="108"/>
    </row>
    <row r="243" spans="3:41">
      <c r="C243"/>
      <c r="I243" s="466"/>
      <c r="M243" s="1"/>
      <c r="U243" s="4"/>
      <c r="X243" s="80"/>
      <c r="Y243" s="90"/>
      <c r="Z243" s="148"/>
      <c r="AA243" s="132"/>
      <c r="AB243" s="299"/>
      <c r="AF243" s="47"/>
      <c r="AG243" s="46"/>
      <c r="AH243" s="80"/>
      <c r="AI243" s="88"/>
      <c r="AJ243" s="107"/>
      <c r="AK243" s="32"/>
      <c r="AL243" s="4"/>
      <c r="AM243" s="8"/>
    </row>
    <row r="244" spans="3:41" ht="14.25" customHeight="1">
      <c r="C244"/>
      <c r="I244" s="478"/>
      <c r="M244" s="1"/>
      <c r="U244" s="4"/>
      <c r="V244" s="157"/>
      <c r="X244" s="47"/>
      <c r="Y244" s="20"/>
      <c r="Z244" s="20"/>
      <c r="AA244" s="132"/>
      <c r="AB244" s="299"/>
      <c r="AF244" s="4"/>
      <c r="AH244" s="4"/>
      <c r="AI244" s="8"/>
      <c r="AJ244" s="108"/>
      <c r="AL244" s="4"/>
      <c r="AM244" s="8"/>
    </row>
    <row r="245" spans="3:41" ht="13.5" customHeight="1">
      <c r="C245"/>
      <c r="I245" s="479"/>
      <c r="M245" s="453"/>
      <c r="U245" s="4"/>
      <c r="V245" s="157"/>
      <c r="X245" s="80"/>
      <c r="Y245" s="20"/>
      <c r="AA245" s="132"/>
      <c r="AB245" s="299"/>
    </row>
    <row r="246" spans="3:41" ht="15.75">
      <c r="C246"/>
      <c r="I246" s="479"/>
      <c r="M246" s="1"/>
      <c r="U246" s="4"/>
      <c r="X246" s="4"/>
      <c r="Y246" s="20"/>
      <c r="Z246" s="20"/>
      <c r="AA246" s="132"/>
      <c r="AB246" s="299"/>
    </row>
    <row r="247" spans="3:41" ht="12.75" customHeight="1">
      <c r="C247"/>
      <c r="I247" s="449"/>
      <c r="M247" s="44"/>
      <c r="U247" s="4"/>
      <c r="X247" s="47"/>
      <c r="Y247" s="20"/>
      <c r="Z247" s="313"/>
      <c r="AA247" s="132"/>
      <c r="AB247" s="299"/>
    </row>
    <row r="248" spans="3:41" ht="15.75">
      <c r="C248"/>
      <c r="I248" s="449"/>
      <c r="M248" s="1"/>
      <c r="U248" s="4"/>
      <c r="X248" s="47"/>
      <c r="Y248" s="20"/>
      <c r="Z248" s="300"/>
      <c r="AA248" s="132"/>
      <c r="AB248" s="299"/>
    </row>
    <row r="249" spans="3:41" ht="15.75">
      <c r="C249"/>
      <c r="I249" s="448"/>
      <c r="M249" s="1"/>
      <c r="U249" s="4"/>
      <c r="V249" s="155"/>
      <c r="X249" s="47"/>
      <c r="Y249" s="20"/>
      <c r="Z249" s="300"/>
      <c r="AA249" s="132"/>
      <c r="AB249" s="299"/>
    </row>
    <row r="250" spans="3:41" ht="15.75">
      <c r="C250"/>
      <c r="I250" s="479"/>
      <c r="M250" s="1"/>
      <c r="P250" s="8"/>
      <c r="U250" s="16"/>
      <c r="X250" s="47"/>
      <c r="Y250" s="20"/>
      <c r="Z250" s="300"/>
      <c r="AA250" s="132"/>
      <c r="AB250" s="299"/>
    </row>
    <row r="251" spans="3:41" ht="15.75">
      <c r="C251"/>
      <c r="I251" s="479"/>
      <c r="M251" s="1"/>
      <c r="Q251" s="103"/>
      <c r="U251" s="4"/>
      <c r="X251" s="47"/>
      <c r="Y251" s="20"/>
      <c r="Z251" s="300"/>
      <c r="AA251" s="132"/>
      <c r="AB251" s="299"/>
    </row>
    <row r="252" spans="3:41" ht="14.25" customHeight="1">
      <c r="C252"/>
      <c r="I252" s="479"/>
      <c r="M252" s="1"/>
      <c r="P252" s="91"/>
      <c r="X252" s="150"/>
      <c r="AA252" s="454"/>
      <c r="AD252" s="151"/>
      <c r="AG252" s="150"/>
      <c r="AJ252" s="454"/>
      <c r="AM252" s="151"/>
    </row>
    <row r="253" spans="3:41" ht="12.75" customHeight="1">
      <c r="C253"/>
      <c r="I253" s="449"/>
      <c r="M253" s="1"/>
      <c r="P253" s="8"/>
      <c r="Q253" s="98"/>
      <c r="U253" s="4"/>
      <c r="V253" s="8"/>
      <c r="X253" s="123"/>
      <c r="Y253" s="77"/>
      <c r="Z253" s="103"/>
      <c r="AA253" s="123"/>
      <c r="AB253" s="77"/>
      <c r="AC253" s="103"/>
      <c r="AD253" s="123"/>
      <c r="AE253" s="77"/>
      <c r="AF253" s="103"/>
      <c r="AG253" s="123"/>
      <c r="AH253" s="77"/>
      <c r="AI253" s="103"/>
      <c r="AJ253" s="123"/>
      <c r="AK253" s="77"/>
      <c r="AL253" s="103"/>
      <c r="AM253" s="123"/>
      <c r="AN253" s="77"/>
      <c r="AO253" s="103"/>
    </row>
    <row r="254" spans="3:41" ht="14.25" customHeight="1">
      <c r="C254"/>
      <c r="I254" s="446"/>
      <c r="M254" s="1"/>
      <c r="P254" s="8"/>
      <c r="Q254" s="108"/>
      <c r="W254" s="20"/>
      <c r="X254" s="46"/>
      <c r="Y254" s="161"/>
      <c r="Z254" s="98"/>
      <c r="AA254" s="139"/>
      <c r="AB254" s="139"/>
      <c r="AC254" s="98"/>
      <c r="AD254" s="47"/>
      <c r="AE254" s="46"/>
      <c r="AF254" s="98"/>
      <c r="AG254" s="46"/>
      <c r="AH254" s="161"/>
      <c r="AI254" s="98"/>
      <c r="AJ254" s="139"/>
      <c r="AK254" s="139"/>
      <c r="AL254" s="98"/>
      <c r="AM254" s="47"/>
      <c r="AN254" s="46"/>
      <c r="AO254" s="98"/>
    </row>
    <row r="255" spans="3:41" ht="14.25" customHeight="1">
      <c r="C255"/>
      <c r="I255" s="446"/>
      <c r="J255" s="1"/>
      <c r="K255" s="1"/>
      <c r="L255" s="1"/>
      <c r="M255" s="1"/>
      <c r="P255" s="8"/>
      <c r="Q255" s="108"/>
      <c r="W255" s="20"/>
      <c r="X255" s="8"/>
      <c r="Y255" s="8"/>
      <c r="Z255" s="106"/>
      <c r="AA255" s="139"/>
      <c r="AB255" s="139"/>
      <c r="AC255" s="108"/>
      <c r="AD255" s="4"/>
      <c r="AE255" s="8"/>
      <c r="AF255" s="108"/>
      <c r="AG255" s="8"/>
      <c r="AH255" s="8"/>
      <c r="AI255" s="106"/>
      <c r="AJ255" s="139"/>
      <c r="AK255" s="139"/>
      <c r="AL255" s="108"/>
      <c r="AM255" s="4"/>
      <c r="AN255" s="8"/>
      <c r="AO255" s="108"/>
    </row>
    <row r="256" spans="3:41" ht="13.5" customHeight="1">
      <c r="C256"/>
      <c r="I256" s="447"/>
      <c r="J256" s="1"/>
      <c r="K256" s="1"/>
      <c r="L256" s="1"/>
      <c r="M256" s="1"/>
      <c r="P256" s="46"/>
      <c r="Q256" s="108"/>
      <c r="S256" s="40"/>
      <c r="X256" s="8"/>
      <c r="Y256" s="8"/>
      <c r="Z256" s="98"/>
      <c r="AA256" s="4"/>
      <c r="AB256" s="8"/>
      <c r="AC256" s="108"/>
      <c r="AD256" s="47"/>
      <c r="AE256" s="46"/>
      <c r="AF256" s="98"/>
      <c r="AG256" s="8"/>
      <c r="AH256" s="8"/>
      <c r="AI256" s="98"/>
      <c r="AJ256" s="4"/>
      <c r="AK256" s="8"/>
      <c r="AL256" s="108"/>
      <c r="AM256" s="47"/>
      <c r="AN256" s="46"/>
      <c r="AO256" s="98"/>
    </row>
    <row r="257" spans="3:41" ht="14.25" customHeight="1">
      <c r="C257"/>
      <c r="I257" s="447"/>
      <c r="K257" s="40"/>
      <c r="M257" s="1"/>
      <c r="P257" s="8"/>
      <c r="Q257" s="108"/>
      <c r="X257" s="139"/>
      <c r="Y257" s="139"/>
      <c r="Z257" s="98"/>
      <c r="AA257" s="4"/>
      <c r="AB257" s="8"/>
      <c r="AC257" s="108"/>
      <c r="AD257" s="47"/>
      <c r="AE257" s="46"/>
      <c r="AF257" s="108"/>
      <c r="AG257" s="139"/>
      <c r="AH257" s="139"/>
      <c r="AI257" s="98"/>
      <c r="AJ257" s="4"/>
      <c r="AK257" s="8"/>
      <c r="AL257" s="108"/>
      <c r="AM257" s="47"/>
      <c r="AN257" s="46"/>
      <c r="AO257" s="108"/>
    </row>
    <row r="258" spans="3:41">
      <c r="C258"/>
      <c r="I258" s="466"/>
      <c r="K258" s="40"/>
      <c r="M258" s="1"/>
      <c r="P258" s="8"/>
      <c r="Q258" s="222"/>
      <c r="X258" s="139"/>
      <c r="Y258" s="139"/>
      <c r="Z258" s="108"/>
      <c r="AD258" s="47"/>
      <c r="AE258" s="46"/>
      <c r="AF258" s="107"/>
      <c r="AG258" s="139"/>
      <c r="AH258" s="139"/>
      <c r="AI258" s="108"/>
      <c r="AM258" s="47"/>
      <c r="AN258" s="46"/>
      <c r="AO258" s="107"/>
    </row>
    <row r="259" spans="3:41" ht="14.25" customHeight="1">
      <c r="C259"/>
      <c r="I259" s="449"/>
      <c r="J259" s="1"/>
      <c r="K259" s="1"/>
      <c r="L259" s="1"/>
      <c r="M259" s="1"/>
      <c r="AA259" s="54"/>
      <c r="AB259" s="91"/>
      <c r="AC259" s="46"/>
      <c r="AD259" s="47"/>
      <c r="AE259" s="46"/>
      <c r="AF259" s="107"/>
      <c r="AM259" s="47"/>
      <c r="AN259" s="46"/>
      <c r="AO259" s="107"/>
    </row>
    <row r="260" spans="3:41" ht="15" customHeight="1">
      <c r="C260"/>
      <c r="I260" s="449"/>
      <c r="J260" s="1"/>
      <c r="K260" s="1"/>
      <c r="L260" s="1"/>
      <c r="M260" s="1"/>
      <c r="U260" s="4"/>
      <c r="V260" s="4"/>
      <c r="AA260" s="32"/>
      <c r="AB260" s="4"/>
      <c r="AC260" s="8"/>
      <c r="AD260" s="4"/>
      <c r="AE260" s="8"/>
      <c r="AF260" s="108"/>
      <c r="AM260" s="4"/>
      <c r="AN260" s="8"/>
      <c r="AO260" s="108"/>
    </row>
    <row r="261" spans="3:41">
      <c r="C261"/>
      <c r="I261" s="449"/>
      <c r="J261" s="1"/>
      <c r="K261" s="1"/>
      <c r="L261" s="1"/>
      <c r="M261" s="1"/>
      <c r="S261" s="40"/>
      <c r="U261" s="9"/>
      <c r="X261" s="14"/>
      <c r="AA261" s="32"/>
      <c r="AB261" s="4"/>
      <c r="AC261" s="8"/>
    </row>
    <row r="262" spans="3:41">
      <c r="C262"/>
      <c r="I262" s="449"/>
      <c r="J262" s="1"/>
      <c r="K262" s="1"/>
      <c r="L262" s="1"/>
      <c r="M262" s="1"/>
      <c r="S262" s="40"/>
      <c r="U262" s="47"/>
      <c r="X262" s="61"/>
      <c r="AA262" s="45"/>
      <c r="AB262" s="4"/>
      <c r="AC262" s="46"/>
    </row>
    <row r="263" spans="3:41">
      <c r="C263"/>
      <c r="I263" s="447"/>
      <c r="J263" s="1"/>
      <c r="K263" s="1"/>
      <c r="L263" s="1"/>
      <c r="M263" s="1"/>
      <c r="Q263" s="103"/>
      <c r="S263" s="40"/>
      <c r="U263" s="47"/>
      <c r="X263" s="61"/>
      <c r="Y263" s="1"/>
      <c r="AA263" s="289"/>
      <c r="AB263" s="4"/>
      <c r="AC263" s="46"/>
    </row>
    <row r="264" spans="3:41">
      <c r="C264"/>
      <c r="I264" s="447"/>
      <c r="J264" s="1"/>
      <c r="K264" s="1"/>
      <c r="L264" s="1"/>
      <c r="M264" s="1"/>
      <c r="P264" s="46"/>
      <c r="Q264" s="105"/>
      <c r="S264" s="40"/>
      <c r="U264" s="47"/>
      <c r="V264" s="102"/>
      <c r="X264" s="61"/>
      <c r="Y264" s="1"/>
      <c r="AA264" s="44"/>
      <c r="AB264" s="4"/>
      <c r="AC264" s="8"/>
    </row>
    <row r="265" spans="3:41">
      <c r="C265"/>
      <c r="I265" s="447"/>
      <c r="J265" s="1"/>
      <c r="K265" s="1"/>
      <c r="L265" s="1"/>
      <c r="M265" s="1"/>
      <c r="P265" s="46"/>
      <c r="Q265" s="104"/>
      <c r="S265" s="40"/>
      <c r="U265" s="4"/>
      <c r="X265" s="61"/>
      <c r="Y265" s="1"/>
      <c r="AA265" s="44"/>
      <c r="AB265" s="4"/>
      <c r="AC265" s="8"/>
    </row>
    <row r="266" spans="3:41">
      <c r="C266"/>
      <c r="I266" s="447"/>
      <c r="K266" s="40"/>
      <c r="M266" s="1"/>
      <c r="P266" s="8"/>
      <c r="Q266" s="108"/>
      <c r="S266" s="40"/>
      <c r="U266" s="4"/>
    </row>
    <row r="267" spans="3:41">
      <c r="C267"/>
      <c r="I267" s="447"/>
      <c r="K267" s="40"/>
      <c r="M267" s="1"/>
      <c r="P267" s="8"/>
      <c r="Q267" s="108"/>
      <c r="S267" s="40"/>
      <c r="U267" s="4"/>
    </row>
    <row r="268" spans="3:41">
      <c r="C268"/>
      <c r="I268" s="447"/>
      <c r="J268" s="1"/>
      <c r="K268" s="1"/>
      <c r="L268" s="1"/>
      <c r="M268" s="1"/>
      <c r="Q268" s="108"/>
      <c r="S268" s="40"/>
      <c r="U268" s="4"/>
      <c r="X268" s="30"/>
      <c r="Y268" s="4"/>
      <c r="Z268" s="8"/>
    </row>
    <row r="269" spans="3:41">
      <c r="C269"/>
      <c r="I269" s="447"/>
      <c r="K269" s="40"/>
      <c r="M269" s="1"/>
      <c r="Q269" s="105"/>
      <c r="S269" s="40"/>
      <c r="U269" s="4"/>
      <c r="X269" s="149"/>
      <c r="Y269" s="47"/>
    </row>
    <row r="270" spans="3:41">
      <c r="C270"/>
      <c r="I270" s="447"/>
      <c r="K270" s="40"/>
      <c r="M270" s="1"/>
      <c r="Q270" s="106"/>
      <c r="S270" s="40"/>
      <c r="U270" s="4"/>
      <c r="X270" s="123"/>
      <c r="Y270" s="77"/>
      <c r="Z270" s="103"/>
    </row>
    <row r="271" spans="3:41" ht="12" customHeight="1">
      <c r="C271"/>
      <c r="I271" s="448"/>
      <c r="K271" s="40"/>
      <c r="M271" s="1"/>
      <c r="Q271" s="106"/>
      <c r="S271" s="40"/>
      <c r="U271" s="4"/>
      <c r="X271" s="47"/>
      <c r="Y271" s="152"/>
      <c r="Z271" s="153"/>
    </row>
    <row r="272" spans="3:41" ht="14.25" customHeight="1">
      <c r="C272"/>
      <c r="I272" s="449"/>
      <c r="J272" s="1"/>
      <c r="K272" s="1"/>
      <c r="L272" s="1"/>
      <c r="M272" s="1"/>
      <c r="Q272" s="108"/>
      <c r="S272" s="40"/>
      <c r="U272" s="4"/>
      <c r="V272" s="155"/>
      <c r="X272" s="20"/>
    </row>
    <row r="273" spans="3:32" ht="12" customHeight="1">
      <c r="C273"/>
      <c r="I273" s="447"/>
      <c r="J273" s="1"/>
      <c r="K273" s="1"/>
      <c r="L273" s="1"/>
      <c r="M273" s="1"/>
      <c r="S273" s="40"/>
      <c r="U273" s="16"/>
    </row>
    <row r="274" spans="3:32" ht="14.25" customHeight="1">
      <c r="C274"/>
      <c r="I274" s="447"/>
      <c r="J274" s="1"/>
      <c r="K274" s="1"/>
      <c r="L274" s="1"/>
      <c r="M274" s="1"/>
      <c r="S274" s="40"/>
      <c r="X274" s="150"/>
      <c r="AA274" s="454"/>
      <c r="AD274" s="151"/>
    </row>
    <row r="275" spans="3:32" ht="14.25" customHeight="1">
      <c r="C275"/>
      <c r="I275" s="447"/>
      <c r="J275" s="1"/>
      <c r="K275" s="1"/>
      <c r="L275" s="1"/>
      <c r="M275" s="4"/>
      <c r="S275" s="40"/>
      <c r="U275" s="4"/>
      <c r="X275" s="123"/>
      <c r="Y275" s="77"/>
      <c r="Z275" s="103"/>
      <c r="AA275" s="123"/>
      <c r="AB275" s="77"/>
      <c r="AC275" s="103"/>
      <c r="AD275" s="123"/>
      <c r="AE275" s="77"/>
      <c r="AF275" s="103"/>
    </row>
    <row r="276" spans="3:32" ht="13.5" customHeight="1">
      <c r="C276"/>
      <c r="I276" s="447"/>
      <c r="J276" s="1"/>
      <c r="K276" s="1"/>
      <c r="L276" s="1"/>
      <c r="M276" s="1"/>
      <c r="P276" s="8"/>
      <c r="Q276" s="98"/>
      <c r="S276" s="40"/>
      <c r="X276" s="46"/>
      <c r="Y276" s="161"/>
      <c r="Z276" s="98"/>
      <c r="AA276" s="139"/>
      <c r="AB276" s="139"/>
      <c r="AC276" s="98"/>
    </row>
    <row r="277" spans="3:32">
      <c r="C277"/>
      <c r="I277" s="465"/>
      <c r="J277" s="1"/>
      <c r="K277" s="1"/>
      <c r="L277" s="1"/>
      <c r="M277" s="1655"/>
      <c r="P277" s="8"/>
      <c r="Q277" s="108"/>
      <c r="S277" s="40"/>
      <c r="X277" s="8"/>
      <c r="Y277" s="8"/>
      <c r="Z277" s="106"/>
      <c r="AD277" s="4"/>
      <c r="AE277" s="8"/>
      <c r="AF277" s="108"/>
    </row>
    <row r="278" spans="3:32">
      <c r="C278"/>
      <c r="I278" s="470"/>
      <c r="K278" s="132"/>
      <c r="M278" s="1"/>
      <c r="P278" s="159"/>
      <c r="Q278" s="98"/>
      <c r="S278" s="40"/>
      <c r="U278" s="4"/>
      <c r="V278" s="8"/>
      <c r="X278" s="8"/>
      <c r="Y278" s="8"/>
      <c r="Z278" s="98"/>
      <c r="AA278" s="4"/>
      <c r="AB278" s="8"/>
      <c r="AC278" s="108"/>
    </row>
    <row r="279" spans="3:32" ht="14.25" customHeight="1">
      <c r="C279"/>
      <c r="I279" s="466"/>
      <c r="J279" s="685"/>
      <c r="L279" s="40"/>
      <c r="M279" s="1"/>
      <c r="P279" s="8"/>
      <c r="Q279" s="108"/>
      <c r="S279" s="40"/>
      <c r="X279" s="139"/>
      <c r="Y279" s="139"/>
      <c r="Z279" s="98"/>
      <c r="AA279" s="4"/>
      <c r="AB279" s="8"/>
      <c r="AC279" s="108"/>
      <c r="AD279" s="47"/>
      <c r="AE279" s="46"/>
      <c r="AF279" s="108"/>
    </row>
    <row r="280" spans="3:32" ht="15.75">
      <c r="C280"/>
      <c r="I280" s="449"/>
      <c r="J280" s="685"/>
      <c r="L280" s="40"/>
      <c r="M280" s="1"/>
      <c r="P280" s="8"/>
      <c r="Q280" s="107"/>
      <c r="S280" s="40"/>
      <c r="AD280" s="47"/>
      <c r="AE280" s="46"/>
      <c r="AF280" s="107"/>
    </row>
    <row r="281" spans="3:32" ht="13.5" customHeight="1">
      <c r="C281"/>
      <c r="I281" s="449"/>
      <c r="K281" s="132"/>
      <c r="M281" s="1"/>
      <c r="P281" s="8"/>
      <c r="Q281" s="107"/>
      <c r="S281" s="40"/>
      <c r="AD281" s="47"/>
      <c r="AE281" s="46"/>
      <c r="AF281" s="107"/>
    </row>
    <row r="282" spans="3:32" ht="14.25" customHeight="1">
      <c r="C282"/>
      <c r="I282" s="449"/>
      <c r="J282" s="32"/>
      <c r="K282" s="4"/>
      <c r="L282" s="65"/>
      <c r="M282" s="1"/>
      <c r="Q282" s="107"/>
      <c r="S282" s="40"/>
      <c r="AD282" s="4"/>
      <c r="AE282" s="8"/>
      <c r="AF282" s="108"/>
    </row>
    <row r="283" spans="3:32" ht="15" customHeight="1">
      <c r="C283"/>
      <c r="I283" s="449"/>
      <c r="J283" s="62"/>
      <c r="K283" s="4"/>
      <c r="M283" s="1"/>
      <c r="Q283" s="107"/>
      <c r="S283" s="40"/>
      <c r="U283" s="47"/>
      <c r="V283" s="83"/>
    </row>
    <row r="284" spans="3:32" ht="14.25" customHeight="1">
      <c r="C284"/>
      <c r="I284" s="449"/>
      <c r="J284" s="859"/>
      <c r="L284" s="40"/>
      <c r="M284" s="1"/>
      <c r="Q284" s="108"/>
      <c r="S284" s="133"/>
    </row>
    <row r="285" spans="3:32" ht="15.75">
      <c r="C285"/>
      <c r="I285" s="446"/>
      <c r="M285" s="1"/>
      <c r="P285" s="46"/>
      <c r="S285" s="40"/>
      <c r="T285" s="223"/>
    </row>
    <row r="286" spans="3:32">
      <c r="C286"/>
      <c r="I286" s="446"/>
      <c r="M286" s="1"/>
      <c r="Q286" s="107"/>
      <c r="R286" s="2"/>
      <c r="S286" s="2"/>
      <c r="T286" s="73"/>
    </row>
    <row r="287" spans="3:32">
      <c r="C287"/>
      <c r="I287" s="449"/>
      <c r="M287" s="1"/>
      <c r="P287" s="46"/>
      <c r="R287" s="32"/>
      <c r="S287" s="4"/>
      <c r="T287" s="8"/>
    </row>
    <row r="288" spans="3:32">
      <c r="C288"/>
      <c r="I288" s="449"/>
      <c r="M288" s="1"/>
      <c r="P288" s="8"/>
      <c r="Q288" s="108"/>
      <c r="R288" s="32"/>
      <c r="S288" s="13"/>
      <c r="T288" s="8"/>
    </row>
    <row r="289" spans="3:17" ht="15.75">
      <c r="C289"/>
      <c r="I289" s="480"/>
      <c r="M289" s="1"/>
      <c r="Q289" s="108"/>
    </row>
    <row r="290" spans="3:17">
      <c r="C290"/>
      <c r="I290" s="466"/>
      <c r="M290" s="1"/>
      <c r="Q290" s="108"/>
    </row>
    <row r="291" spans="3:17">
      <c r="C291"/>
      <c r="I291" s="449"/>
      <c r="M291" s="1"/>
      <c r="P291" s="8"/>
      <c r="Q291" s="104"/>
    </row>
    <row r="292" spans="3:17">
      <c r="C292"/>
      <c r="I292" s="449"/>
      <c r="M292" s="1"/>
    </row>
    <row r="293" spans="3:17">
      <c r="C293"/>
      <c r="I293" s="449"/>
      <c r="M293" s="1"/>
      <c r="P293" s="73"/>
    </row>
    <row r="294" spans="3:17">
      <c r="C294"/>
      <c r="I294" s="449"/>
      <c r="M294" s="44"/>
      <c r="P294" s="8"/>
    </row>
    <row r="295" spans="3:17">
      <c r="C295"/>
      <c r="I295" s="449"/>
      <c r="M295" s="1"/>
      <c r="P295" s="8"/>
    </row>
    <row r="296" spans="3:17">
      <c r="C296"/>
      <c r="I296" s="449"/>
      <c r="M296" s="1"/>
      <c r="P296" s="40"/>
      <c r="Q296" s="103"/>
    </row>
    <row r="297" spans="3:17">
      <c r="C297"/>
      <c r="I297" s="481"/>
      <c r="M297" s="1"/>
      <c r="Q297" s="98"/>
    </row>
    <row r="298" spans="3:17">
      <c r="C298"/>
      <c r="I298" s="466"/>
      <c r="M298" s="1"/>
      <c r="P298" s="46"/>
      <c r="Q298" s="98"/>
    </row>
    <row r="299" spans="3:17">
      <c r="C299"/>
      <c r="I299" s="448"/>
      <c r="M299" s="1"/>
      <c r="Q299" s="98"/>
    </row>
    <row r="300" spans="3:17">
      <c r="C300"/>
      <c r="I300" s="447"/>
      <c r="M300" s="1"/>
      <c r="P300" s="8"/>
      <c r="Q300" s="98"/>
    </row>
    <row r="301" spans="3:17">
      <c r="C301"/>
      <c r="I301" s="447"/>
      <c r="M301" s="1"/>
      <c r="Q301" s="98"/>
    </row>
    <row r="302" spans="3:17">
      <c r="C302"/>
      <c r="I302" s="447"/>
      <c r="M302" s="1"/>
      <c r="Q302" s="98"/>
    </row>
    <row r="303" spans="3:17">
      <c r="C303"/>
      <c r="I303" s="449"/>
      <c r="M303" s="1"/>
      <c r="Q303" s="148"/>
    </row>
    <row r="304" spans="3:17">
      <c r="C304"/>
      <c r="I304" s="449"/>
      <c r="M304" s="1"/>
      <c r="Q304" s="108"/>
    </row>
    <row r="305" spans="3:27">
      <c r="C305"/>
      <c r="I305" s="449"/>
      <c r="M305" s="1"/>
      <c r="P305" s="8"/>
      <c r="Q305" s="108"/>
    </row>
    <row r="306" spans="3:27">
      <c r="C306"/>
      <c r="I306" s="449"/>
      <c r="M306" s="1"/>
      <c r="P306" s="139"/>
    </row>
    <row r="307" spans="3:27">
      <c r="C307"/>
      <c r="I307" s="449"/>
      <c r="M307" s="1"/>
      <c r="Q307" s="98"/>
    </row>
    <row r="308" spans="3:27">
      <c r="C308"/>
      <c r="I308" s="446"/>
      <c r="M308" s="1"/>
      <c r="Q308" s="98"/>
    </row>
    <row r="309" spans="3:27">
      <c r="C309"/>
      <c r="I309" s="446"/>
      <c r="M309" s="1"/>
      <c r="Q309" s="108"/>
      <c r="S309" s="40"/>
    </row>
    <row r="310" spans="3:27">
      <c r="C310"/>
      <c r="I310" s="448"/>
      <c r="M310" s="1"/>
      <c r="Q310" s="98"/>
      <c r="S310" s="40"/>
    </row>
    <row r="311" spans="3:27">
      <c r="C311"/>
      <c r="I311" s="447"/>
      <c r="M311" s="1"/>
      <c r="P311" s="8"/>
      <c r="Q311" s="108"/>
      <c r="R311" s="32"/>
      <c r="S311" s="4"/>
      <c r="T311" s="8"/>
    </row>
    <row r="312" spans="3:27">
      <c r="C312"/>
      <c r="I312" s="449"/>
      <c r="M312" s="1"/>
      <c r="P312" s="8"/>
      <c r="Q312" s="107"/>
      <c r="R312" s="32"/>
      <c r="S312" s="13"/>
      <c r="T312" s="8"/>
    </row>
    <row r="313" spans="3:27">
      <c r="C313"/>
      <c r="I313" s="448"/>
      <c r="M313" s="1"/>
      <c r="P313" s="8"/>
      <c r="Q313" s="107"/>
    </row>
    <row r="314" spans="3:27">
      <c r="C314"/>
      <c r="I314" s="449"/>
      <c r="M314" s="1"/>
      <c r="Q314" s="107"/>
    </row>
    <row r="315" spans="3:27">
      <c r="C315"/>
      <c r="I315" s="448"/>
      <c r="M315" s="1"/>
    </row>
    <row r="316" spans="3:27">
      <c r="C316"/>
      <c r="I316" s="448"/>
      <c r="M316" s="118"/>
    </row>
    <row r="317" spans="3:27">
      <c r="C317"/>
      <c r="I317" s="447"/>
      <c r="M317" s="1"/>
    </row>
    <row r="318" spans="3:27">
      <c r="C318"/>
      <c r="I318" s="449"/>
      <c r="M318" s="1"/>
    </row>
    <row r="319" spans="3:27">
      <c r="C319"/>
      <c r="I319" s="447"/>
      <c r="M319" s="1"/>
    </row>
    <row r="320" spans="3:27" ht="15.75">
      <c r="C320"/>
      <c r="I320" s="447"/>
      <c r="M320" s="1"/>
      <c r="AA320" s="20"/>
    </row>
    <row r="321" spans="3:27" ht="15.75">
      <c r="C321"/>
      <c r="I321" s="447"/>
      <c r="M321" s="1"/>
      <c r="AA321" s="20"/>
    </row>
    <row r="322" spans="3:27" ht="15.75">
      <c r="C322"/>
      <c r="I322" s="447"/>
      <c r="M322" s="1"/>
      <c r="AA322" s="20"/>
    </row>
    <row r="323" spans="3:27" ht="15.75">
      <c r="C323"/>
      <c r="I323" s="447"/>
      <c r="M323" s="1"/>
      <c r="AA323" s="20"/>
    </row>
    <row r="324" spans="3:27" ht="15.75">
      <c r="C324"/>
      <c r="I324" s="447"/>
      <c r="M324" s="1"/>
      <c r="AA324" s="20"/>
    </row>
    <row r="325" spans="3:27">
      <c r="C325"/>
      <c r="I325" s="447"/>
      <c r="M325" s="1"/>
      <c r="U325" s="106"/>
      <c r="AA325" s="4"/>
    </row>
    <row r="326" spans="3:27">
      <c r="C326"/>
      <c r="I326" s="447"/>
      <c r="M326" s="1"/>
      <c r="U326" s="106"/>
      <c r="AA326" s="4"/>
    </row>
    <row r="327" spans="3:27">
      <c r="C327"/>
      <c r="I327" s="447"/>
      <c r="M327" s="1"/>
      <c r="U327" s="148"/>
      <c r="AA327" s="4"/>
    </row>
    <row r="328" spans="3:27">
      <c r="C328"/>
      <c r="I328" s="447"/>
      <c r="M328" s="1"/>
      <c r="U328" s="107"/>
      <c r="AA328" s="4"/>
    </row>
    <row r="329" spans="3:27">
      <c r="C329"/>
      <c r="I329" s="447"/>
      <c r="M329" s="1"/>
      <c r="U329" s="108"/>
      <c r="AA329" s="4"/>
    </row>
    <row r="330" spans="3:27">
      <c r="C330"/>
      <c r="I330" s="447"/>
      <c r="M330" s="1"/>
      <c r="AA330" s="4"/>
    </row>
    <row r="331" spans="3:27">
      <c r="C331"/>
      <c r="I331" s="447"/>
      <c r="M331" s="1"/>
      <c r="AA331" s="4"/>
    </row>
    <row r="332" spans="3:27">
      <c r="C332"/>
      <c r="I332" s="447"/>
      <c r="M332" s="1"/>
      <c r="AA332" s="4"/>
    </row>
    <row r="333" spans="3:27">
      <c r="C333"/>
      <c r="I333" s="447"/>
      <c r="M333" s="1"/>
      <c r="AA333" s="4"/>
    </row>
    <row r="334" spans="3:27">
      <c r="C334"/>
      <c r="I334" s="447"/>
      <c r="M334" s="1"/>
      <c r="AA334" s="4"/>
    </row>
    <row r="335" spans="3:27">
      <c r="C335"/>
      <c r="I335" s="447"/>
      <c r="M335" s="1"/>
    </row>
    <row r="336" spans="3:27">
      <c r="C336"/>
      <c r="I336" s="447"/>
      <c r="M336" s="1"/>
    </row>
    <row r="337" spans="3:13">
      <c r="C337"/>
      <c r="I337" s="447"/>
      <c r="M337" s="1"/>
    </row>
    <row r="338" spans="3:13">
      <c r="C338"/>
      <c r="I338" s="467"/>
      <c r="M338" s="1"/>
    </row>
    <row r="339" spans="3:13">
      <c r="C339"/>
      <c r="I339" s="467"/>
      <c r="M339" s="1"/>
    </row>
    <row r="340" spans="3:13">
      <c r="C340"/>
      <c r="I340" s="467"/>
      <c r="M340" s="1"/>
    </row>
    <row r="341" spans="3:13">
      <c r="C341"/>
      <c r="I341" s="467"/>
      <c r="M341" s="1"/>
    </row>
    <row r="342" spans="3:13">
      <c r="C342"/>
      <c r="I342" s="447"/>
      <c r="M342" s="1"/>
    </row>
    <row r="343" spans="3:13">
      <c r="C343"/>
      <c r="I343" s="447"/>
      <c r="M343" s="1"/>
    </row>
    <row r="344" spans="3:13">
      <c r="C344"/>
      <c r="I344" s="447"/>
      <c r="M344" s="1"/>
    </row>
    <row r="345" spans="3:13">
      <c r="C345"/>
      <c r="I345" s="447"/>
      <c r="M345" s="1"/>
    </row>
    <row r="346" spans="3:13">
      <c r="C346"/>
      <c r="I346" s="447"/>
      <c r="M346" s="1"/>
    </row>
    <row r="347" spans="3:13">
      <c r="C347"/>
      <c r="I347" s="447"/>
      <c r="M347" s="9"/>
    </row>
    <row r="348" spans="3:13">
      <c r="C348"/>
      <c r="I348" s="447"/>
      <c r="M348" s="1"/>
    </row>
    <row r="349" spans="3:13">
      <c r="C349"/>
      <c r="I349" s="447"/>
      <c r="M349" s="1"/>
    </row>
    <row r="350" spans="3:13">
      <c r="C350"/>
      <c r="I350" s="447"/>
      <c r="M350" s="453"/>
    </row>
    <row r="351" spans="3:13">
      <c r="C351"/>
      <c r="I351" s="447"/>
      <c r="M351" s="1"/>
    </row>
    <row r="352" spans="3:13">
      <c r="C352"/>
      <c r="I352" s="447"/>
      <c r="M352" s="1"/>
    </row>
    <row r="353" spans="3:13">
      <c r="C353"/>
      <c r="I353" s="447"/>
      <c r="M353" s="1"/>
    </row>
    <row r="354" spans="3:13">
      <c r="C354"/>
      <c r="I354" s="447"/>
      <c r="M354" s="1"/>
    </row>
    <row r="355" spans="3:13">
      <c r="C355"/>
      <c r="I355" s="447"/>
      <c r="M355" s="1"/>
    </row>
    <row r="356" spans="3:13">
      <c r="C356"/>
      <c r="I356" s="447"/>
      <c r="M356" s="1"/>
    </row>
    <row r="357" spans="3:13">
      <c r="C357"/>
      <c r="I357" s="447"/>
      <c r="M357" s="1"/>
    </row>
    <row r="358" spans="3:13">
      <c r="C358"/>
      <c r="I358" s="447"/>
      <c r="M358" s="1"/>
    </row>
    <row r="359" spans="3:13">
      <c r="C359"/>
      <c r="I359" s="447"/>
      <c r="M359" s="1"/>
    </row>
    <row r="360" spans="3:13">
      <c r="C360"/>
      <c r="I360" s="447"/>
      <c r="M360" s="44"/>
    </row>
    <row r="361" spans="3:13">
      <c r="C361"/>
      <c r="I361" s="447"/>
      <c r="M361" s="1"/>
    </row>
    <row r="362" spans="3:13">
      <c r="C362"/>
      <c r="M362" s="1"/>
    </row>
    <row r="363" spans="3:13">
      <c r="C363"/>
      <c r="M363" s="1"/>
    </row>
    <row r="364" spans="3:13">
      <c r="C364"/>
      <c r="M364" s="1"/>
    </row>
    <row r="365" spans="3:13">
      <c r="C365"/>
      <c r="M365" s="1"/>
    </row>
    <row r="366" spans="3:13">
      <c r="C366"/>
      <c r="M366" s="1"/>
    </row>
    <row r="367" spans="3:13">
      <c r="C367"/>
      <c r="M367" s="1"/>
    </row>
    <row r="368" spans="3:13">
      <c r="C368"/>
      <c r="M368" s="1"/>
    </row>
    <row r="369" spans="3:20">
      <c r="C369"/>
      <c r="M369" s="1"/>
    </row>
    <row r="370" spans="3:20">
      <c r="C370"/>
      <c r="M370" s="1"/>
      <c r="S370" s="40"/>
    </row>
    <row r="371" spans="3:20">
      <c r="C371"/>
      <c r="M371" s="1"/>
      <c r="S371" s="40"/>
    </row>
    <row r="372" spans="3:20">
      <c r="C372"/>
      <c r="M372" s="1"/>
      <c r="S372" s="40"/>
    </row>
    <row r="373" spans="3:20">
      <c r="C373"/>
      <c r="M373" s="44"/>
      <c r="S373" s="40"/>
    </row>
    <row r="374" spans="3:20">
      <c r="C374"/>
      <c r="M374" s="1"/>
      <c r="R374" s="30"/>
      <c r="S374" s="4"/>
      <c r="T374" s="9"/>
    </row>
    <row r="375" spans="3:20">
      <c r="C375"/>
      <c r="M375" s="1"/>
      <c r="S375" s="91"/>
    </row>
    <row r="376" spans="3:20">
      <c r="C376"/>
      <c r="M376" s="44"/>
      <c r="S376" s="40"/>
    </row>
    <row r="377" spans="3:20">
      <c r="C377"/>
      <c r="M377" s="1"/>
      <c r="S377" s="40"/>
    </row>
    <row r="378" spans="3:20">
      <c r="C378"/>
      <c r="M378" s="1"/>
      <c r="S378" s="40"/>
    </row>
    <row r="379" spans="3:20">
      <c r="C379"/>
      <c r="M379" s="1"/>
      <c r="S379" s="40"/>
    </row>
    <row r="380" spans="3:20">
      <c r="C380"/>
      <c r="M380" s="1"/>
      <c r="S380" s="40"/>
    </row>
    <row r="381" spans="3:20">
      <c r="C381"/>
      <c r="M381" s="1"/>
      <c r="S381" s="40"/>
    </row>
    <row r="382" spans="3:20">
      <c r="C382"/>
      <c r="M382" s="1"/>
      <c r="S382" s="40"/>
    </row>
    <row r="383" spans="3:20">
      <c r="C383"/>
      <c r="M383" s="1"/>
      <c r="S383" s="40"/>
    </row>
    <row r="384" spans="3:20">
      <c r="C384"/>
      <c r="M384" s="1"/>
      <c r="S384" s="40"/>
    </row>
    <row r="385" spans="3:20">
      <c r="C385"/>
      <c r="M385" s="1"/>
      <c r="S385" s="40"/>
    </row>
    <row r="386" spans="3:20">
      <c r="C386"/>
      <c r="M386" s="1"/>
      <c r="S386" s="40"/>
    </row>
    <row r="387" spans="3:20">
      <c r="C387"/>
      <c r="M387" s="1"/>
      <c r="S387" s="40"/>
    </row>
    <row r="388" spans="3:20">
      <c r="C388"/>
      <c r="M388" s="1"/>
      <c r="S388" s="40"/>
    </row>
    <row r="389" spans="3:20">
      <c r="C389"/>
      <c r="M389" s="1"/>
      <c r="S389" s="40"/>
    </row>
    <row r="390" spans="3:20">
      <c r="C390"/>
      <c r="M390" s="1"/>
      <c r="S390" s="40"/>
    </row>
    <row r="391" spans="3:20">
      <c r="C391"/>
      <c r="M391" s="1"/>
      <c r="S391" s="40"/>
    </row>
    <row r="392" spans="3:20">
      <c r="C392"/>
      <c r="M392" s="1"/>
      <c r="S392" s="40"/>
    </row>
    <row r="393" spans="3:20">
      <c r="C393"/>
      <c r="M393" s="1"/>
      <c r="S393" s="40"/>
    </row>
    <row r="394" spans="3:20">
      <c r="C394"/>
      <c r="M394" s="1"/>
      <c r="R394" s="1"/>
      <c r="S394" s="40"/>
    </row>
    <row r="395" spans="3:20">
      <c r="C395"/>
      <c r="M395" s="1"/>
      <c r="R395" s="32"/>
      <c r="S395" s="40"/>
    </row>
    <row r="396" spans="3:20">
      <c r="C396"/>
      <c r="M396" s="1"/>
      <c r="R396" s="32"/>
      <c r="S396" s="4"/>
    </row>
    <row r="397" spans="3:20">
      <c r="C397"/>
      <c r="M397" s="1"/>
      <c r="R397" s="21"/>
      <c r="S397" s="16"/>
    </row>
    <row r="398" spans="3:20">
      <c r="C398"/>
      <c r="M398" s="1"/>
      <c r="S398" s="132"/>
    </row>
    <row r="399" spans="3:20">
      <c r="C399"/>
      <c r="M399" s="1"/>
      <c r="R399" s="62"/>
      <c r="S399" s="91"/>
      <c r="T399" s="91"/>
    </row>
    <row r="400" spans="3:20">
      <c r="C400"/>
      <c r="M400" s="1"/>
      <c r="R400" s="32"/>
      <c r="S400" s="4"/>
      <c r="T400" s="8"/>
    </row>
    <row r="401" spans="3:20">
      <c r="C401"/>
      <c r="M401" s="1"/>
      <c r="R401" s="32"/>
      <c r="S401" s="4"/>
      <c r="T401" s="8"/>
    </row>
    <row r="402" spans="3:20">
      <c r="C402"/>
      <c r="M402" s="9"/>
      <c r="R402" s="44"/>
      <c r="S402" s="4"/>
      <c r="T402" s="8"/>
    </row>
    <row r="403" spans="3:20">
      <c r="C403"/>
      <c r="M403" s="1"/>
      <c r="R403" s="44"/>
      <c r="S403" s="4"/>
      <c r="T403" s="8"/>
    </row>
    <row r="404" spans="3:20">
      <c r="C404"/>
      <c r="M404" s="1"/>
      <c r="S404" s="40"/>
    </row>
    <row r="405" spans="3:20">
      <c r="C405"/>
      <c r="M405" s="453"/>
      <c r="S405" s="132"/>
    </row>
    <row r="406" spans="3:20">
      <c r="C406"/>
      <c r="M406" s="1"/>
      <c r="R406" s="32"/>
      <c r="S406" s="4"/>
      <c r="T406" s="65"/>
    </row>
    <row r="407" spans="3:20">
      <c r="C407"/>
      <c r="M407" s="1"/>
      <c r="R407" s="54"/>
      <c r="S407" s="46"/>
      <c r="T407" s="65"/>
    </row>
    <row r="408" spans="3:20">
      <c r="C408"/>
      <c r="M408" s="1"/>
      <c r="R408" s="30"/>
      <c r="S408" s="4"/>
      <c r="T408" s="9"/>
    </row>
    <row r="409" spans="3:20">
      <c r="C409"/>
      <c r="M409" s="1"/>
      <c r="S409" s="40"/>
    </row>
    <row r="410" spans="3:20">
      <c r="C410"/>
      <c r="M410" s="1"/>
      <c r="S410" s="40"/>
    </row>
    <row r="411" spans="3:20">
      <c r="C411"/>
      <c r="M411" s="1"/>
      <c r="S411" s="40"/>
    </row>
    <row r="412" spans="3:20">
      <c r="C412"/>
      <c r="M412" s="1"/>
      <c r="S412" s="7"/>
    </row>
    <row r="413" spans="3:20">
      <c r="C413"/>
      <c r="M413" s="1"/>
      <c r="S413" s="40"/>
    </row>
    <row r="414" spans="3:20">
      <c r="C414"/>
      <c r="M414" s="1"/>
      <c r="R414" s="2"/>
      <c r="S414" s="40"/>
    </row>
    <row r="415" spans="3:20">
      <c r="C415"/>
      <c r="I415" s="227"/>
      <c r="M415" s="1"/>
      <c r="R415" s="32"/>
      <c r="S415" s="40"/>
      <c r="T415" s="8"/>
    </row>
    <row r="416" spans="3:20">
      <c r="C416"/>
      <c r="I416" s="8"/>
      <c r="M416" s="1"/>
      <c r="R416" s="32"/>
      <c r="S416" s="4"/>
      <c r="T416" s="8"/>
    </row>
    <row r="417" spans="3:13">
      <c r="C417"/>
      <c r="I417" s="46"/>
      <c r="M417" s="1"/>
    </row>
    <row r="418" spans="3:13">
      <c r="C418"/>
      <c r="I418" s="88"/>
      <c r="M418" s="1"/>
    </row>
    <row r="419" spans="3:13">
      <c r="C419"/>
      <c r="M419" s="1"/>
    </row>
    <row r="420" spans="3:13">
      <c r="C420"/>
      <c r="I420" s="77"/>
      <c r="M420" s="1"/>
    </row>
    <row r="421" spans="3:13">
      <c r="C421"/>
      <c r="I421" s="46"/>
      <c r="M421" s="1"/>
    </row>
    <row r="422" spans="3:13">
      <c r="C422"/>
      <c r="M422" s="1"/>
    </row>
    <row r="423" spans="3:13">
      <c r="C423"/>
      <c r="M423" s="1"/>
    </row>
    <row r="424" spans="3:13">
      <c r="C424"/>
      <c r="M424" s="1"/>
    </row>
    <row r="425" spans="3:13">
      <c r="C425"/>
      <c r="M425" s="1"/>
    </row>
    <row r="426" spans="3:13">
      <c r="C426"/>
      <c r="M426" s="1"/>
    </row>
    <row r="427" spans="3:13">
      <c r="C427"/>
      <c r="M427" s="1"/>
    </row>
    <row r="428" spans="3:13">
      <c r="C428"/>
      <c r="M428" s="1"/>
    </row>
    <row r="429" spans="3:13">
      <c r="I429" s="14"/>
      <c r="M429" s="1"/>
    </row>
    <row r="430" spans="3:13">
      <c r="M430" s="1"/>
    </row>
    <row r="431" spans="3:13">
      <c r="I431" s="74"/>
      <c r="M431" s="1"/>
    </row>
    <row r="432" spans="3:13">
      <c r="M432" s="1"/>
    </row>
    <row r="433" spans="9:13">
      <c r="M433" s="1"/>
    </row>
    <row r="434" spans="9:13">
      <c r="I434" s="77"/>
      <c r="M434" s="1"/>
    </row>
    <row r="435" spans="9:13">
      <c r="I435" s="14"/>
      <c r="M435" s="1"/>
    </row>
    <row r="436" spans="9:13">
      <c r="I436" s="91"/>
      <c r="M436" s="1"/>
    </row>
    <row r="437" spans="9:13">
      <c r="I437" s="8"/>
      <c r="M437" s="1"/>
    </row>
    <row r="438" spans="9:13">
      <c r="I438" s="90"/>
      <c r="M438" s="1"/>
    </row>
    <row r="439" spans="9:13">
      <c r="I439" s="8"/>
      <c r="M439" s="1"/>
    </row>
    <row r="440" spans="9:13">
      <c r="I440" s="91"/>
      <c r="M440" s="1"/>
    </row>
    <row r="441" spans="9:13">
      <c r="M441" s="1"/>
    </row>
    <row r="442" spans="9:13">
      <c r="M442" s="1"/>
    </row>
    <row r="443" spans="9:13">
      <c r="M443" s="1"/>
    </row>
    <row r="444" spans="9:13">
      <c r="I444" s="77"/>
      <c r="M444" s="1"/>
    </row>
    <row r="445" spans="9:13">
      <c r="I445" s="8"/>
      <c r="M445" s="1"/>
    </row>
    <row r="446" spans="9:13">
      <c r="M446" s="1"/>
    </row>
    <row r="447" spans="9:13">
      <c r="M447" s="1"/>
    </row>
    <row r="448" spans="9:13">
      <c r="M448" s="1"/>
    </row>
    <row r="449" spans="9:13">
      <c r="I449" s="46"/>
      <c r="M449" s="1"/>
    </row>
    <row r="450" spans="9:13">
      <c r="I450" s="46"/>
      <c r="M450" s="1"/>
    </row>
    <row r="451" spans="9:13">
      <c r="I451" s="46"/>
      <c r="M451" s="1"/>
    </row>
    <row r="452" spans="9:13">
      <c r="M452" s="1"/>
    </row>
    <row r="453" spans="9:13">
      <c r="M453" s="1"/>
    </row>
    <row r="454" spans="9:13">
      <c r="M454" s="1"/>
    </row>
    <row r="455" spans="9:13">
      <c r="M455" s="1"/>
    </row>
    <row r="456" spans="9:13">
      <c r="M456" s="1"/>
    </row>
    <row r="457" spans="9:13">
      <c r="M457" s="1"/>
    </row>
    <row r="458" spans="9:13">
      <c r="M458" s="1"/>
    </row>
    <row r="459" spans="9:13">
      <c r="M459" s="1"/>
    </row>
    <row r="460" spans="9:13">
      <c r="M460" s="1"/>
    </row>
    <row r="461" spans="9:13">
      <c r="M461" s="1"/>
    </row>
    <row r="462" spans="9:13">
      <c r="M462" s="1"/>
    </row>
    <row r="463" spans="9:13">
      <c r="M463" s="1"/>
    </row>
    <row r="464" spans="9:13">
      <c r="M464" s="1"/>
    </row>
    <row r="465" spans="13:13">
      <c r="M465" s="1"/>
    </row>
    <row r="466" spans="13:13">
      <c r="M466" s="1"/>
    </row>
    <row r="467" spans="13:13">
      <c r="M467" s="1"/>
    </row>
    <row r="468" spans="13:13">
      <c r="M468" s="1"/>
    </row>
    <row r="469" spans="13:13">
      <c r="M469" s="1"/>
    </row>
    <row r="470" spans="13:13">
      <c r="M470" s="1"/>
    </row>
    <row r="471" spans="13:13">
      <c r="M471" s="1"/>
    </row>
    <row r="472" spans="13:13">
      <c r="M472" s="1"/>
    </row>
    <row r="473" spans="13:13">
      <c r="M473" s="1"/>
    </row>
    <row r="474" spans="13:13">
      <c r="M474" s="1"/>
    </row>
    <row r="475" spans="13:13">
      <c r="M475" s="1"/>
    </row>
    <row r="517" spans="3:3">
      <c r="C517"/>
    </row>
    <row r="518" spans="3:3">
      <c r="C518"/>
    </row>
    <row r="519" spans="3:3">
      <c r="C519"/>
    </row>
    <row r="520" spans="3:3">
      <c r="C520"/>
    </row>
    <row r="521" spans="3:3">
      <c r="C521"/>
    </row>
    <row r="522" spans="3:3">
      <c r="C522"/>
    </row>
    <row r="523" spans="3:3">
      <c r="C523"/>
    </row>
    <row r="524" spans="3:3">
      <c r="C524"/>
    </row>
    <row r="525" spans="3:3">
      <c r="C525"/>
    </row>
    <row r="526" spans="3:3">
      <c r="C526"/>
    </row>
    <row r="527" spans="3:3">
      <c r="C527"/>
    </row>
    <row r="528" spans="3:3">
      <c r="C528"/>
    </row>
    <row r="529" spans="3:3">
      <c r="C529"/>
    </row>
    <row r="530" spans="3:3">
      <c r="C530"/>
    </row>
    <row r="531" spans="3:3">
      <c r="C531"/>
    </row>
    <row r="958" spans="10:12">
      <c r="J958" s="1"/>
      <c r="K958" s="1"/>
      <c r="L958" s="1"/>
    </row>
    <row r="959" spans="10:12">
      <c r="J959" s="1"/>
      <c r="K959" s="1"/>
      <c r="L959" s="1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456A3-2051-4F6F-8812-E120B7DD210C}">
  <dimension ref="B1:AV959"/>
  <sheetViews>
    <sheetView zoomScaleNormal="100" workbookViewId="0">
      <selection activeCell="Z41" sqref="Z41"/>
    </sheetView>
  </sheetViews>
  <sheetFormatPr defaultRowHeight="15"/>
  <cols>
    <col min="1" max="1" width="2.28515625" customWidth="1"/>
    <col min="2" max="2" width="7" customWidth="1"/>
    <col min="3" max="3" width="25.85546875" style="40" customWidth="1"/>
    <col min="4" max="4" width="9.5703125" customWidth="1"/>
    <col min="5" max="5" width="1.7109375" customWidth="1"/>
    <col min="6" max="6" width="7.42578125" customWidth="1"/>
    <col min="7" max="7" width="24.85546875" customWidth="1"/>
    <col min="8" max="8" width="7.7109375" customWidth="1"/>
    <col min="9" max="9" width="2.140625" customWidth="1"/>
    <col min="10" max="10" width="7.42578125" customWidth="1"/>
    <col min="11" max="11" width="24.42578125" customWidth="1"/>
    <col min="12" max="12" width="8.42578125" customWidth="1"/>
    <col min="13" max="13" width="2.140625" customWidth="1"/>
    <col min="14" max="14" width="7.28515625" customWidth="1"/>
    <col min="15" max="15" width="20.85546875" customWidth="1"/>
    <col min="16" max="16" width="8.42578125" customWidth="1"/>
    <col min="17" max="17" width="1.7109375" customWidth="1"/>
    <col min="18" max="18" width="7.5703125" customWidth="1"/>
    <col min="19" max="19" width="18.140625" customWidth="1"/>
    <col min="20" max="20" width="8" customWidth="1"/>
    <col min="21" max="21" width="1.85546875" customWidth="1"/>
    <col min="22" max="22" width="7.28515625" customWidth="1"/>
    <col min="23" max="23" width="18.85546875" customWidth="1"/>
    <col min="24" max="24" width="7.42578125" customWidth="1"/>
    <col min="25" max="25" width="8.5703125" customWidth="1"/>
    <col min="26" max="26" width="6.85546875" customWidth="1"/>
    <col min="27" max="27" width="8.28515625" customWidth="1"/>
    <col min="28" max="28" width="6.140625" customWidth="1"/>
    <col min="29" max="29" width="8" customWidth="1"/>
    <col min="30" max="30" width="6.28515625" customWidth="1"/>
    <col min="32" max="32" width="8.7109375" customWidth="1"/>
  </cols>
  <sheetData>
    <row r="1" spans="2:37" ht="16.5" customHeight="1" thickBot="1">
      <c r="B1" s="1565" t="s">
        <v>119</v>
      </c>
      <c r="C1" s="1566"/>
      <c r="D1" s="317"/>
      <c r="F1" s="614" t="s">
        <v>566</v>
      </c>
      <c r="G1" s="67"/>
      <c r="H1" s="67"/>
      <c r="J1" s="1429" t="s">
        <v>261</v>
      </c>
      <c r="K1" s="613"/>
      <c r="L1" s="315"/>
      <c r="M1" s="1"/>
      <c r="N1" s="1429" t="s">
        <v>567</v>
      </c>
      <c r="O1" s="608"/>
      <c r="P1" s="1562"/>
      <c r="Q1" s="1"/>
      <c r="R1" s="1429" t="s">
        <v>262</v>
      </c>
      <c r="S1" s="67"/>
      <c r="T1" s="53"/>
      <c r="U1" s="1"/>
      <c r="V1" s="612" t="s">
        <v>263</v>
      </c>
      <c r="W1" s="67"/>
      <c r="X1" s="315"/>
      <c r="Z1" s="81"/>
      <c r="AA1" s="16"/>
      <c r="AB1" s="17"/>
      <c r="AC1" s="44"/>
    </row>
    <row r="2" spans="2:37" ht="14.25" customHeight="1">
      <c r="B2" s="78"/>
      <c r="C2" s="126" t="s">
        <v>156</v>
      </c>
      <c r="D2" s="53"/>
      <c r="E2" s="16"/>
      <c r="F2" s="1295"/>
      <c r="G2" s="126" t="s">
        <v>156</v>
      </c>
      <c r="H2" s="101"/>
      <c r="J2" s="1295"/>
      <c r="K2" s="126" t="s">
        <v>156</v>
      </c>
      <c r="L2" s="101"/>
      <c r="M2" s="4"/>
      <c r="N2" s="1295"/>
      <c r="O2" s="127" t="s">
        <v>156</v>
      </c>
      <c r="P2" s="101"/>
      <c r="Q2" s="1"/>
      <c r="R2" s="78"/>
      <c r="S2" s="126" t="s">
        <v>156</v>
      </c>
      <c r="T2" s="53"/>
      <c r="U2" s="1"/>
      <c r="V2" s="1295"/>
      <c r="W2" s="127" t="s">
        <v>156</v>
      </c>
      <c r="X2" s="101"/>
      <c r="Y2" s="217"/>
      <c r="AC2" s="1977"/>
      <c r="AD2" s="83"/>
    </row>
    <row r="3" spans="2:37">
      <c r="B3" s="268" t="s">
        <v>421</v>
      </c>
      <c r="C3" s="388" t="s">
        <v>498</v>
      </c>
      <c r="D3" s="129">
        <v>210</v>
      </c>
      <c r="E3" s="16"/>
      <c r="F3" s="271" t="s">
        <v>425</v>
      </c>
      <c r="G3" s="1382" t="s">
        <v>831</v>
      </c>
      <c r="H3" s="615" t="s">
        <v>862</v>
      </c>
      <c r="I3" s="74"/>
      <c r="J3" s="321" t="s">
        <v>349</v>
      </c>
      <c r="K3" s="173" t="s">
        <v>335</v>
      </c>
      <c r="L3" s="272">
        <v>60</v>
      </c>
      <c r="M3" s="4"/>
      <c r="N3" s="124" t="s">
        <v>1057</v>
      </c>
      <c r="O3" s="193" t="s">
        <v>1058</v>
      </c>
      <c r="P3" s="278">
        <v>60</v>
      </c>
      <c r="Q3" s="1"/>
      <c r="R3" s="124" t="s">
        <v>418</v>
      </c>
      <c r="S3" s="193" t="s">
        <v>1137</v>
      </c>
      <c r="T3" s="278">
        <v>60</v>
      </c>
      <c r="U3" s="1"/>
      <c r="V3" s="249" t="s">
        <v>474</v>
      </c>
      <c r="W3" s="193" t="s">
        <v>475</v>
      </c>
      <c r="X3" s="129">
        <v>60</v>
      </c>
      <c r="Y3" s="106"/>
    </row>
    <row r="4" spans="2:37" ht="13.5" customHeight="1">
      <c r="B4" s="1885" t="s">
        <v>352</v>
      </c>
      <c r="C4" s="1382" t="s">
        <v>351</v>
      </c>
      <c r="D4" s="251">
        <v>30</v>
      </c>
      <c r="E4" s="123"/>
      <c r="F4" s="144" t="s">
        <v>1112</v>
      </c>
      <c r="G4" s="178" t="s">
        <v>701</v>
      </c>
      <c r="H4" s="194">
        <v>200</v>
      </c>
      <c r="J4" s="539" t="s">
        <v>452</v>
      </c>
      <c r="K4" s="193" t="s">
        <v>479</v>
      </c>
      <c r="L4" s="129" t="s">
        <v>861</v>
      </c>
      <c r="M4" s="1"/>
      <c r="N4" s="60"/>
      <c r="O4" s="2237" t="s">
        <v>1059</v>
      </c>
      <c r="P4" s="70"/>
      <c r="Q4" s="1"/>
      <c r="R4" s="124" t="s">
        <v>463</v>
      </c>
      <c r="S4" s="178" t="s">
        <v>470</v>
      </c>
      <c r="T4" s="129">
        <v>120</v>
      </c>
      <c r="U4" s="1"/>
      <c r="V4" s="540"/>
      <c r="W4" s="130" t="s">
        <v>476</v>
      </c>
      <c r="X4" s="1526"/>
      <c r="Y4" s="98"/>
      <c r="AC4" s="1"/>
    </row>
    <row r="5" spans="2:37" ht="13.5" customHeight="1">
      <c r="B5" s="884" t="s">
        <v>356</v>
      </c>
      <c r="C5" s="178" t="s">
        <v>90</v>
      </c>
      <c r="D5" s="194">
        <v>200</v>
      </c>
      <c r="E5" s="47"/>
      <c r="F5" s="2643" t="s">
        <v>800</v>
      </c>
      <c r="G5" s="178" t="s">
        <v>802</v>
      </c>
      <c r="H5" s="177">
        <v>10</v>
      </c>
      <c r="J5" s="124" t="s">
        <v>1053</v>
      </c>
      <c r="K5" s="193" t="s">
        <v>1054</v>
      </c>
      <c r="L5" s="129">
        <v>180</v>
      </c>
      <c r="M5" s="1"/>
      <c r="N5" s="654" t="s">
        <v>481</v>
      </c>
      <c r="O5" s="178" t="s">
        <v>480</v>
      </c>
      <c r="P5" s="251" t="s">
        <v>859</v>
      </c>
      <c r="Q5" s="821"/>
      <c r="R5" s="249" t="s">
        <v>467</v>
      </c>
      <c r="S5" s="325" t="s">
        <v>465</v>
      </c>
      <c r="T5" s="129">
        <v>180</v>
      </c>
      <c r="U5" s="1"/>
      <c r="V5" s="321" t="s">
        <v>953</v>
      </c>
      <c r="W5" s="193" t="s">
        <v>960</v>
      </c>
      <c r="X5" s="129" t="s">
        <v>870</v>
      </c>
      <c r="Y5" s="98"/>
    </row>
    <row r="6" spans="2:37" ht="13.5" customHeight="1">
      <c r="B6" s="2653" t="s">
        <v>9</v>
      </c>
      <c r="C6" s="1559" t="s">
        <v>473</v>
      </c>
      <c r="D6" s="251">
        <v>35</v>
      </c>
      <c r="E6" s="47"/>
      <c r="F6" s="144" t="s">
        <v>9</v>
      </c>
      <c r="G6" s="178" t="s">
        <v>10</v>
      </c>
      <c r="H6" s="194">
        <v>40</v>
      </c>
      <c r="J6" s="144" t="s">
        <v>518</v>
      </c>
      <c r="K6" s="178" t="s">
        <v>298</v>
      </c>
      <c r="L6" s="177">
        <v>200</v>
      </c>
      <c r="M6" s="1"/>
      <c r="N6" s="124" t="s">
        <v>491</v>
      </c>
      <c r="O6" s="193" t="s">
        <v>492</v>
      </c>
      <c r="P6" s="278">
        <v>200</v>
      </c>
      <c r="Q6" s="1"/>
      <c r="R6" s="1392"/>
      <c r="S6" s="326" t="s">
        <v>466</v>
      </c>
      <c r="T6" s="277"/>
      <c r="U6" s="1"/>
      <c r="V6" s="321" t="s">
        <v>954</v>
      </c>
      <c r="W6" s="2162" t="s">
        <v>955</v>
      </c>
      <c r="X6" s="129" t="s">
        <v>1108</v>
      </c>
      <c r="Y6" s="98"/>
      <c r="AC6" s="1"/>
    </row>
    <row r="7" spans="2:37">
      <c r="B7" s="884" t="s">
        <v>9</v>
      </c>
      <c r="C7" s="178" t="s">
        <v>10</v>
      </c>
      <c r="D7" s="177">
        <v>35</v>
      </c>
      <c r="E7" s="4"/>
      <c r="F7" s="1707" t="s">
        <v>648</v>
      </c>
      <c r="G7" s="178" t="s">
        <v>449</v>
      </c>
      <c r="H7" s="129">
        <v>115</v>
      </c>
      <c r="I7" s="77"/>
      <c r="J7" s="144" t="s">
        <v>9</v>
      </c>
      <c r="K7" s="178" t="s">
        <v>10</v>
      </c>
      <c r="L7" s="177">
        <v>50</v>
      </c>
      <c r="M7" s="1"/>
      <c r="N7" s="228"/>
      <c r="O7" s="130" t="s">
        <v>493</v>
      </c>
      <c r="P7" s="212"/>
      <c r="Q7" s="1"/>
      <c r="R7" s="2164" t="s">
        <v>807</v>
      </c>
      <c r="S7" s="193" t="s">
        <v>755</v>
      </c>
      <c r="T7" s="129">
        <v>200</v>
      </c>
      <c r="U7" s="1"/>
      <c r="V7" s="228" t="s">
        <v>1022</v>
      </c>
      <c r="W7" s="293" t="s">
        <v>964</v>
      </c>
      <c r="X7" s="212"/>
      <c r="Y7" s="98"/>
      <c r="AC7" s="1"/>
    </row>
    <row r="8" spans="2:37" ht="15.75" thickBot="1">
      <c r="B8" s="884" t="s">
        <v>9</v>
      </c>
      <c r="C8" s="178" t="s">
        <v>392</v>
      </c>
      <c r="D8" s="177">
        <v>30</v>
      </c>
      <c r="E8" s="4"/>
      <c r="F8" s="1213" t="s">
        <v>364</v>
      </c>
      <c r="G8" s="1214"/>
      <c r="H8" s="1470">
        <f>H4+H5+H6+H7+160+40</f>
        <v>565</v>
      </c>
      <c r="I8" s="8"/>
      <c r="J8" s="144" t="s">
        <v>9</v>
      </c>
      <c r="K8" s="178" t="s">
        <v>392</v>
      </c>
      <c r="L8" s="177">
        <v>30</v>
      </c>
      <c r="M8" s="1"/>
      <c r="N8" s="2654" t="s">
        <v>9</v>
      </c>
      <c r="O8" s="178" t="s">
        <v>10</v>
      </c>
      <c r="P8" s="177">
        <v>50</v>
      </c>
      <c r="Q8" s="1"/>
      <c r="R8" s="60"/>
      <c r="S8" s="293" t="s">
        <v>756</v>
      </c>
      <c r="T8" s="70"/>
      <c r="U8" s="1"/>
      <c r="V8" s="1638" t="s">
        <v>357</v>
      </c>
      <c r="W8" s="193" t="s">
        <v>158</v>
      </c>
      <c r="X8" s="278">
        <v>200</v>
      </c>
      <c r="Y8" s="98"/>
      <c r="AC8" s="1"/>
    </row>
    <row r="9" spans="2:37" ht="15.75" customHeight="1" thickBot="1">
      <c r="B9" s="1299" t="s">
        <v>445</v>
      </c>
      <c r="C9" s="178" t="s">
        <v>647</v>
      </c>
      <c r="D9" s="177">
        <v>100</v>
      </c>
      <c r="E9" s="47"/>
      <c r="F9" s="269"/>
      <c r="G9" s="126" t="s">
        <v>123</v>
      </c>
      <c r="H9" s="53"/>
      <c r="I9" s="8"/>
      <c r="J9" s="1213" t="s">
        <v>364</v>
      </c>
      <c r="K9" s="1214"/>
      <c r="L9" s="2477">
        <f>L3+L6+L7+L8+110+20+L5</f>
        <v>650</v>
      </c>
      <c r="M9" s="1"/>
      <c r="N9" s="2654" t="s">
        <v>9</v>
      </c>
      <c r="O9" s="178" t="s">
        <v>392</v>
      </c>
      <c r="P9" s="177">
        <v>40</v>
      </c>
      <c r="Q9" s="1"/>
      <c r="R9" s="144" t="s">
        <v>9</v>
      </c>
      <c r="S9" s="178" t="s">
        <v>10</v>
      </c>
      <c r="T9" s="177">
        <v>30</v>
      </c>
      <c r="U9" s="1"/>
      <c r="V9" s="144" t="s">
        <v>9</v>
      </c>
      <c r="W9" s="178" t="s">
        <v>10</v>
      </c>
      <c r="X9" s="177">
        <v>50</v>
      </c>
      <c r="Y9" s="98"/>
      <c r="AC9" s="1"/>
    </row>
    <row r="10" spans="2:37" ht="13.5" customHeight="1" thickBot="1">
      <c r="B10" s="1213" t="s">
        <v>364</v>
      </c>
      <c r="C10" s="1214"/>
      <c r="D10" s="1470">
        <f>SUM(D3:D9)</f>
        <v>640</v>
      </c>
      <c r="E10" s="47"/>
      <c r="F10" s="249" t="s">
        <v>474</v>
      </c>
      <c r="G10" s="388" t="s">
        <v>1138</v>
      </c>
      <c r="H10" s="251">
        <v>60</v>
      </c>
      <c r="I10" s="8"/>
      <c r="J10" s="269"/>
      <c r="K10" s="542" t="s">
        <v>123</v>
      </c>
      <c r="L10" s="53"/>
      <c r="M10" s="44"/>
      <c r="N10" s="1213" t="s">
        <v>364</v>
      </c>
      <c r="O10" s="1214"/>
      <c r="P10" s="2477">
        <f>P3+P6+P8+50+155+P9</f>
        <v>555</v>
      </c>
      <c r="Q10" s="44"/>
      <c r="R10" s="144" t="s">
        <v>9</v>
      </c>
      <c r="S10" s="178" t="s">
        <v>392</v>
      </c>
      <c r="T10" s="177">
        <v>20</v>
      </c>
      <c r="U10" s="1"/>
      <c r="V10" s="144" t="s">
        <v>9</v>
      </c>
      <c r="W10" s="178" t="s">
        <v>392</v>
      </c>
      <c r="X10" s="177">
        <v>30</v>
      </c>
      <c r="Y10" s="98"/>
      <c r="AC10" s="1"/>
    </row>
    <row r="11" spans="2:37" ht="13.5" customHeight="1" thickBot="1">
      <c r="B11" s="269"/>
      <c r="C11" s="126" t="s">
        <v>123</v>
      </c>
      <c r="D11" s="53"/>
      <c r="E11" s="4"/>
      <c r="F11" s="1640" t="s">
        <v>632</v>
      </c>
      <c r="G11" s="178" t="s">
        <v>563</v>
      </c>
      <c r="H11" s="274">
        <v>250</v>
      </c>
      <c r="J11" s="1351" t="s">
        <v>559</v>
      </c>
      <c r="K11" s="186" t="s">
        <v>340</v>
      </c>
      <c r="L11" s="194">
        <v>60</v>
      </c>
      <c r="M11" s="44"/>
      <c r="N11" s="269"/>
      <c r="O11" s="126" t="s">
        <v>123</v>
      </c>
      <c r="P11" s="53"/>
      <c r="Q11" s="1"/>
      <c r="R11" s="1213" t="s">
        <v>364</v>
      </c>
      <c r="S11" s="1214"/>
      <c r="T11" s="1470">
        <f>SUM(T3:T10)</f>
        <v>610</v>
      </c>
      <c r="U11" s="1"/>
      <c r="V11" s="1213" t="s">
        <v>364</v>
      </c>
      <c r="W11" s="1214"/>
      <c r="X11" s="1470">
        <f>X3+X8+X9+X10+100+20+115+65</f>
        <v>640</v>
      </c>
      <c r="Y11" s="108"/>
      <c r="AC11" s="1"/>
      <c r="AH11" s="104"/>
    </row>
    <row r="12" spans="2:37">
      <c r="B12" s="124" t="s">
        <v>418</v>
      </c>
      <c r="C12" s="193" t="s">
        <v>1139</v>
      </c>
      <c r="D12" s="278">
        <v>60</v>
      </c>
      <c r="E12" s="12"/>
      <c r="F12" s="124" t="s">
        <v>544</v>
      </c>
      <c r="G12" s="193" t="s">
        <v>545</v>
      </c>
      <c r="H12" s="278">
        <v>120</v>
      </c>
      <c r="J12" s="189" t="s">
        <v>560</v>
      </c>
      <c r="K12" s="178" t="s">
        <v>554</v>
      </c>
      <c r="L12" s="177">
        <v>250</v>
      </c>
      <c r="M12" s="1"/>
      <c r="N12" s="1609" t="s">
        <v>637</v>
      </c>
      <c r="O12" s="178" t="s">
        <v>336</v>
      </c>
      <c r="P12" s="274">
        <v>60</v>
      </c>
      <c r="Q12" s="1"/>
      <c r="R12" s="269"/>
      <c r="S12" s="126" t="s">
        <v>123</v>
      </c>
      <c r="T12" s="53"/>
      <c r="U12" s="1"/>
      <c r="V12" s="269"/>
      <c r="W12" s="126" t="s">
        <v>123</v>
      </c>
      <c r="X12" s="53"/>
      <c r="Y12" s="107"/>
      <c r="AC12" s="1"/>
    </row>
    <row r="13" spans="2:37">
      <c r="B13" s="124" t="s">
        <v>525</v>
      </c>
      <c r="C13" s="406" t="s">
        <v>1140</v>
      </c>
      <c r="D13" s="272">
        <v>250</v>
      </c>
      <c r="E13" s="151"/>
      <c r="F13" s="270"/>
      <c r="G13" s="541" t="s">
        <v>543</v>
      </c>
      <c r="H13" s="70"/>
      <c r="I13" s="77"/>
      <c r="J13" s="1799" t="s">
        <v>730</v>
      </c>
      <c r="K13" s="178" t="s">
        <v>731</v>
      </c>
      <c r="L13" s="177" t="s">
        <v>247</v>
      </c>
      <c r="M13" s="44"/>
      <c r="N13" s="2151" t="s">
        <v>812</v>
      </c>
      <c r="O13" s="178" t="s">
        <v>733</v>
      </c>
      <c r="P13" s="272">
        <v>250</v>
      </c>
      <c r="Q13" s="1"/>
      <c r="R13" s="321" t="s">
        <v>1063</v>
      </c>
      <c r="S13" s="267" t="s">
        <v>1064</v>
      </c>
      <c r="T13" s="272">
        <v>60</v>
      </c>
      <c r="U13" s="1"/>
      <c r="V13" s="1563" t="s">
        <v>1098</v>
      </c>
      <c r="W13" s="193" t="s">
        <v>1099</v>
      </c>
      <c r="X13" s="272">
        <v>60</v>
      </c>
      <c r="Y13" s="300"/>
      <c r="AC13" s="1"/>
    </row>
    <row r="14" spans="2:37" ht="14.25" customHeight="1">
      <c r="B14" s="271" t="s">
        <v>530</v>
      </c>
      <c r="C14" s="541" t="s">
        <v>531</v>
      </c>
      <c r="D14" s="209">
        <v>120</v>
      </c>
      <c r="E14" s="123"/>
      <c r="F14" s="321" t="s">
        <v>546</v>
      </c>
      <c r="G14" s="267" t="s">
        <v>548</v>
      </c>
      <c r="H14" s="272" t="s">
        <v>880</v>
      </c>
      <c r="I14" s="91"/>
      <c r="J14" s="124" t="s">
        <v>561</v>
      </c>
      <c r="K14" s="265" t="s">
        <v>725</v>
      </c>
      <c r="L14" s="278">
        <v>180</v>
      </c>
      <c r="M14" s="1"/>
      <c r="N14" s="144" t="s">
        <v>573</v>
      </c>
      <c r="O14" s="267" t="s">
        <v>570</v>
      </c>
      <c r="P14" s="194">
        <v>100</v>
      </c>
      <c r="Q14" s="118"/>
      <c r="R14" s="1609" t="s">
        <v>638</v>
      </c>
      <c r="S14" s="178" t="s">
        <v>738</v>
      </c>
      <c r="T14" s="129">
        <v>250</v>
      </c>
      <c r="U14" s="1"/>
      <c r="V14" s="124" t="s">
        <v>1015</v>
      </c>
      <c r="W14" s="193" t="s">
        <v>1014</v>
      </c>
      <c r="X14" s="272">
        <v>250</v>
      </c>
      <c r="Y14" s="300"/>
      <c r="AC14" s="12"/>
      <c r="AJ14" s="13"/>
      <c r="AK14" s="32"/>
    </row>
    <row r="15" spans="2:37" ht="15" customHeight="1">
      <c r="B15" s="124" t="s">
        <v>628</v>
      </c>
      <c r="C15" s="1624" t="s">
        <v>537</v>
      </c>
      <c r="D15" s="129">
        <v>180</v>
      </c>
      <c r="E15" s="4"/>
      <c r="F15" s="60"/>
      <c r="G15" s="607" t="s">
        <v>547</v>
      </c>
      <c r="H15" s="70"/>
      <c r="I15" s="46"/>
      <c r="J15" s="1632" t="s">
        <v>549</v>
      </c>
      <c r="K15" s="1501" t="s">
        <v>237</v>
      </c>
      <c r="L15" s="129">
        <v>200</v>
      </c>
      <c r="N15" s="124" t="s">
        <v>626</v>
      </c>
      <c r="O15" s="1624" t="s">
        <v>625</v>
      </c>
      <c r="P15" s="129">
        <v>180</v>
      </c>
      <c r="Q15" s="44"/>
      <c r="R15" s="1609" t="s">
        <v>651</v>
      </c>
      <c r="S15" s="178" t="s">
        <v>581</v>
      </c>
      <c r="T15" s="129">
        <v>190</v>
      </c>
      <c r="U15" s="1"/>
      <c r="V15" s="124" t="s">
        <v>1006</v>
      </c>
      <c r="W15" s="1650" t="s">
        <v>969</v>
      </c>
      <c r="X15" s="129">
        <v>100</v>
      </c>
      <c r="Y15" s="300"/>
      <c r="AC15" s="572"/>
      <c r="AE15" s="20"/>
      <c r="AJ15" s="13"/>
      <c r="AK15" s="32"/>
    </row>
    <row r="16" spans="2:37">
      <c r="B16" s="144" t="s">
        <v>426</v>
      </c>
      <c r="C16" s="178" t="s">
        <v>294</v>
      </c>
      <c r="D16" s="177">
        <v>200</v>
      </c>
      <c r="E16" s="4"/>
      <c r="F16" s="1882" t="s">
        <v>357</v>
      </c>
      <c r="G16" s="2644" t="s">
        <v>158</v>
      </c>
      <c r="H16" s="278">
        <v>200</v>
      </c>
      <c r="I16" s="8"/>
      <c r="J16" s="198" t="s">
        <v>9</v>
      </c>
      <c r="K16" s="178" t="s">
        <v>10</v>
      </c>
      <c r="L16" s="177">
        <v>70</v>
      </c>
      <c r="M16" s="1"/>
      <c r="N16" s="144" t="s">
        <v>518</v>
      </c>
      <c r="O16" s="178" t="s">
        <v>122</v>
      </c>
      <c r="P16" s="177">
        <v>200</v>
      </c>
      <c r="Q16" s="1"/>
      <c r="R16" s="2455" t="s">
        <v>652</v>
      </c>
      <c r="S16" s="2327" t="s">
        <v>740</v>
      </c>
      <c r="T16" s="129">
        <v>120</v>
      </c>
      <c r="U16" s="1"/>
      <c r="V16" s="204"/>
      <c r="W16" s="130" t="s">
        <v>1007</v>
      </c>
      <c r="X16" s="277"/>
      <c r="Y16" s="300"/>
      <c r="AC16" s="118"/>
      <c r="AJ16" s="13"/>
      <c r="AK16" s="30"/>
    </row>
    <row r="17" spans="2:48" ht="15.75">
      <c r="B17" s="204" t="s">
        <v>9</v>
      </c>
      <c r="C17" s="130" t="s">
        <v>10</v>
      </c>
      <c r="D17" s="177">
        <v>60</v>
      </c>
      <c r="E17" s="4"/>
      <c r="F17" s="144" t="s">
        <v>9</v>
      </c>
      <c r="G17" s="178" t="s">
        <v>10</v>
      </c>
      <c r="H17" s="177">
        <v>70</v>
      </c>
      <c r="I17" s="8"/>
      <c r="J17" s="198" t="s">
        <v>9</v>
      </c>
      <c r="K17" s="178" t="s">
        <v>392</v>
      </c>
      <c r="L17" s="177">
        <v>50</v>
      </c>
      <c r="M17" s="1"/>
      <c r="N17" s="1355" t="s">
        <v>9</v>
      </c>
      <c r="O17" s="178" t="s">
        <v>10</v>
      </c>
      <c r="P17" s="177">
        <v>60</v>
      </c>
      <c r="Q17" s="44"/>
      <c r="R17" s="1609" t="s">
        <v>650</v>
      </c>
      <c r="S17" s="178" t="s">
        <v>743</v>
      </c>
      <c r="T17" s="129">
        <v>200</v>
      </c>
      <c r="U17" s="1"/>
      <c r="V17" s="124" t="s">
        <v>973</v>
      </c>
      <c r="W17" s="1650" t="s">
        <v>970</v>
      </c>
      <c r="X17" s="129" t="s">
        <v>974</v>
      </c>
      <c r="Y17" s="300"/>
      <c r="AC17" s="44"/>
      <c r="AJ17" s="13"/>
      <c r="AK17" s="92"/>
    </row>
    <row r="18" spans="2:48">
      <c r="B18" s="144" t="s">
        <v>9</v>
      </c>
      <c r="C18" s="178" t="s">
        <v>392</v>
      </c>
      <c r="D18" s="177">
        <v>40</v>
      </c>
      <c r="E18" s="4"/>
      <c r="F18" s="144" t="s">
        <v>9</v>
      </c>
      <c r="G18" s="178" t="s">
        <v>392</v>
      </c>
      <c r="H18" s="177">
        <v>50</v>
      </c>
      <c r="I18" s="8"/>
      <c r="J18" s="189" t="s">
        <v>446</v>
      </c>
      <c r="K18" s="178" t="s">
        <v>293</v>
      </c>
      <c r="L18" s="177">
        <v>100</v>
      </c>
      <c r="M18" s="1"/>
      <c r="N18" s="198" t="s">
        <v>9</v>
      </c>
      <c r="O18" s="178" t="s">
        <v>392</v>
      </c>
      <c r="P18" s="177">
        <v>40</v>
      </c>
      <c r="Q18" s="44"/>
      <c r="R18" s="1353" t="s">
        <v>9</v>
      </c>
      <c r="S18" s="178" t="s">
        <v>10</v>
      </c>
      <c r="T18" s="177">
        <v>35</v>
      </c>
      <c r="U18" s="1"/>
      <c r="V18" s="204" t="s">
        <v>972</v>
      </c>
      <c r="W18" s="130" t="s">
        <v>971</v>
      </c>
      <c r="X18" s="277"/>
      <c r="Y18" s="300"/>
      <c r="AC18" s="4"/>
      <c r="AJ18" s="13"/>
      <c r="AK18" s="32"/>
    </row>
    <row r="19" spans="2:48" ht="15.75" thickBot="1">
      <c r="B19" s="1213" t="s">
        <v>365</v>
      </c>
      <c r="C19" s="722"/>
      <c r="D19" s="1797">
        <f>SUM(D12:D18)</f>
        <v>910</v>
      </c>
      <c r="E19" s="4"/>
      <c r="F19" s="1213" t="s">
        <v>365</v>
      </c>
      <c r="G19" s="1361"/>
      <c r="H19" s="1797">
        <f>H10+H11+H12+H16+H17+H18+90+90</f>
        <v>930</v>
      </c>
      <c r="I19" s="32"/>
      <c r="J19" s="1213" t="s">
        <v>365</v>
      </c>
      <c r="K19" s="1361"/>
      <c r="L19" s="1797">
        <f>L11+L12+L14+L15+L16+L17+L18+50+50</f>
        <v>1010</v>
      </c>
      <c r="M19" s="1"/>
      <c r="N19" s="1707" t="s">
        <v>648</v>
      </c>
      <c r="O19" s="178" t="s">
        <v>449</v>
      </c>
      <c r="P19" s="177">
        <v>120</v>
      </c>
      <c r="Q19" s="1"/>
      <c r="R19" s="198" t="s">
        <v>9</v>
      </c>
      <c r="S19" s="178" t="s">
        <v>392</v>
      </c>
      <c r="T19" s="177">
        <v>30</v>
      </c>
      <c r="U19" s="1"/>
      <c r="V19" s="204" t="s">
        <v>426</v>
      </c>
      <c r="W19" s="130" t="s">
        <v>294</v>
      </c>
      <c r="X19" s="277">
        <v>200</v>
      </c>
      <c r="Y19" s="300"/>
      <c r="AC19" s="44"/>
      <c r="AJ19" s="13"/>
    </row>
    <row r="20" spans="2:48" ht="15" customHeight="1" thickBot="1">
      <c r="B20" s="269"/>
      <c r="C20" s="126" t="s">
        <v>234</v>
      </c>
      <c r="D20" s="538"/>
      <c r="E20" s="4"/>
      <c r="F20" s="269"/>
      <c r="G20" s="126" t="s">
        <v>234</v>
      </c>
      <c r="H20" s="538"/>
      <c r="I20" s="8"/>
      <c r="J20" s="269"/>
      <c r="K20" s="126" t="s">
        <v>234</v>
      </c>
      <c r="L20" s="538"/>
      <c r="M20" s="1"/>
      <c r="N20" s="1213" t="s">
        <v>365</v>
      </c>
      <c r="O20" s="1361"/>
      <c r="P20" s="1797">
        <f>SUM(P12:P19)</f>
        <v>1010</v>
      </c>
      <c r="Q20" s="65"/>
      <c r="R20" s="189" t="s">
        <v>445</v>
      </c>
      <c r="S20" s="178" t="s">
        <v>647</v>
      </c>
      <c r="T20" s="177">
        <v>105</v>
      </c>
      <c r="U20" s="1"/>
      <c r="V20" s="144" t="s">
        <v>9</v>
      </c>
      <c r="W20" s="178" t="s">
        <v>10</v>
      </c>
      <c r="X20" s="194">
        <v>70</v>
      </c>
      <c r="Y20" s="300"/>
      <c r="AC20" s="4"/>
      <c r="AJ20" s="13"/>
      <c r="AK20" s="32"/>
    </row>
    <row r="21" spans="2:48" ht="16.5" thickBot="1">
      <c r="B21" s="1632" t="s">
        <v>549</v>
      </c>
      <c r="C21" s="178" t="s">
        <v>237</v>
      </c>
      <c r="D21" s="1888">
        <v>200</v>
      </c>
      <c r="E21" s="4"/>
      <c r="F21" s="1737" t="s">
        <v>644</v>
      </c>
      <c r="G21" s="178" t="s">
        <v>643</v>
      </c>
      <c r="H21" s="194">
        <v>200</v>
      </c>
      <c r="I21" s="8"/>
      <c r="J21" s="124" t="s">
        <v>657</v>
      </c>
      <c r="K21" s="178" t="s">
        <v>235</v>
      </c>
      <c r="L21" s="278">
        <v>200</v>
      </c>
      <c r="M21" s="1"/>
      <c r="N21" s="269"/>
      <c r="O21" s="126" t="s">
        <v>234</v>
      </c>
      <c r="P21" s="538"/>
      <c r="Q21" s="1"/>
      <c r="R21" s="1213" t="s">
        <v>365</v>
      </c>
      <c r="S21" s="722"/>
      <c r="T21" s="1797">
        <f>SUM(T13:T20)</f>
        <v>990</v>
      </c>
      <c r="U21" s="1"/>
      <c r="V21" s="144" t="s">
        <v>9</v>
      </c>
      <c r="W21" s="178" t="s">
        <v>392</v>
      </c>
      <c r="X21" s="177">
        <v>44</v>
      </c>
      <c r="Y21" s="300"/>
      <c r="AC21" s="572"/>
      <c r="AE21" s="20"/>
      <c r="AF21" s="20"/>
      <c r="AG21" s="1"/>
    </row>
    <row r="22" spans="2:48" ht="15.75">
      <c r="B22" s="1885" t="s">
        <v>653</v>
      </c>
      <c r="C22" s="178" t="s">
        <v>248</v>
      </c>
      <c r="D22" s="1788" t="s">
        <v>875</v>
      </c>
      <c r="E22" s="4"/>
      <c r="F22" s="124" t="s">
        <v>818</v>
      </c>
      <c r="G22" s="193" t="s">
        <v>721</v>
      </c>
      <c r="H22" s="129" t="s">
        <v>871</v>
      </c>
      <c r="I22" s="8"/>
      <c r="J22" s="124" t="s">
        <v>686</v>
      </c>
      <c r="K22" s="193" t="s">
        <v>687</v>
      </c>
      <c r="L22" s="129" t="s">
        <v>873</v>
      </c>
      <c r="M22" s="1"/>
      <c r="N22" s="1449" t="s">
        <v>484</v>
      </c>
      <c r="O22" s="178" t="s">
        <v>485</v>
      </c>
      <c r="P22" s="194">
        <v>200</v>
      </c>
      <c r="Q22" s="4"/>
      <c r="R22" s="269"/>
      <c r="S22" s="126" t="s">
        <v>234</v>
      </c>
      <c r="T22" s="538"/>
      <c r="U22" s="1"/>
      <c r="V22" s="1707" t="s">
        <v>648</v>
      </c>
      <c r="W22" s="178" t="s">
        <v>449</v>
      </c>
      <c r="X22" s="295">
        <v>125</v>
      </c>
      <c r="AC22" s="572"/>
      <c r="AE22" s="20"/>
      <c r="AF22" s="20"/>
      <c r="AG22" s="1"/>
    </row>
    <row r="23" spans="2:48" ht="14.25" customHeight="1" thickBot="1">
      <c r="B23" s="189" t="s">
        <v>446</v>
      </c>
      <c r="C23" s="178" t="s">
        <v>293</v>
      </c>
      <c r="D23" s="177">
        <v>140</v>
      </c>
      <c r="E23" s="80"/>
      <c r="F23" s="60"/>
      <c r="G23" s="293" t="s">
        <v>720</v>
      </c>
      <c r="H23" s="70"/>
      <c r="J23" s="228" t="s">
        <v>706</v>
      </c>
      <c r="K23" s="541" t="s">
        <v>705</v>
      </c>
      <c r="L23" s="70"/>
      <c r="M23" s="572"/>
      <c r="N23" s="182" t="s">
        <v>684</v>
      </c>
      <c r="O23" s="186" t="s">
        <v>826</v>
      </c>
      <c r="P23" s="194">
        <v>115</v>
      </c>
      <c r="Q23" s="1"/>
      <c r="R23" s="124" t="s">
        <v>657</v>
      </c>
      <c r="S23" s="178" t="s">
        <v>235</v>
      </c>
      <c r="T23" s="278">
        <v>200</v>
      </c>
      <c r="U23" s="1"/>
      <c r="V23" s="1213" t="s">
        <v>365</v>
      </c>
      <c r="W23" s="1361"/>
      <c r="X23" s="1431">
        <f>X13+X14+X15+X19+X20+X21+X22+100+80</f>
        <v>1029</v>
      </c>
      <c r="AC23" s="1"/>
      <c r="AF23" s="20"/>
      <c r="AG23" s="1"/>
    </row>
    <row r="24" spans="2:48" ht="15" customHeight="1" thickBot="1">
      <c r="B24" s="1213" t="s">
        <v>366</v>
      </c>
      <c r="C24" s="1214"/>
      <c r="D24" s="1470">
        <f>D21+D23+20+30</f>
        <v>390</v>
      </c>
      <c r="E24" s="4"/>
      <c r="F24" s="144" t="s">
        <v>9</v>
      </c>
      <c r="G24" s="178" t="s">
        <v>392</v>
      </c>
      <c r="H24" s="177">
        <v>30</v>
      </c>
      <c r="J24" s="144" t="s">
        <v>9</v>
      </c>
      <c r="K24" s="178" t="s">
        <v>680</v>
      </c>
      <c r="L24" s="177">
        <v>32</v>
      </c>
      <c r="M24" s="1"/>
      <c r="N24" s="2653" t="s">
        <v>9</v>
      </c>
      <c r="O24" s="1559" t="s">
        <v>473</v>
      </c>
      <c r="P24" s="251">
        <v>20</v>
      </c>
      <c r="Q24" s="1"/>
      <c r="R24" s="124" t="s">
        <v>673</v>
      </c>
      <c r="S24" s="1750" t="s">
        <v>674</v>
      </c>
      <c r="T24" s="278" t="s">
        <v>704</v>
      </c>
      <c r="U24" s="1"/>
      <c r="V24" s="269"/>
      <c r="W24" s="126" t="s">
        <v>234</v>
      </c>
      <c r="X24" s="538"/>
      <c r="Y24" s="103"/>
      <c r="AC24" s="4"/>
      <c r="AE24" s="20"/>
      <c r="AF24" s="20"/>
      <c r="AG24" s="20"/>
    </row>
    <row r="25" spans="2:48" ht="14.25" customHeight="1" thickBot="1">
      <c r="B25" s="455"/>
      <c r="C25"/>
      <c r="D25" s="40"/>
      <c r="E25" s="77"/>
      <c r="F25" s="1213" t="s">
        <v>366</v>
      </c>
      <c r="G25" s="1214"/>
      <c r="H25" s="1470">
        <f>H21+H24+110+20</f>
        <v>360</v>
      </c>
      <c r="I25" s="77"/>
      <c r="J25" s="1213" t="s">
        <v>366</v>
      </c>
      <c r="K25" s="1214"/>
      <c r="L25" s="1470">
        <f>L21+L24+110+25</f>
        <v>367</v>
      </c>
      <c r="M25" s="572"/>
      <c r="N25" s="198" t="s">
        <v>9</v>
      </c>
      <c r="O25" s="178" t="s">
        <v>392</v>
      </c>
      <c r="P25" s="177">
        <v>30</v>
      </c>
      <c r="Q25" s="1"/>
      <c r="R25" s="131"/>
      <c r="S25" s="293" t="s">
        <v>675</v>
      </c>
      <c r="T25" s="212"/>
      <c r="U25" s="1"/>
      <c r="V25" s="884" t="s">
        <v>356</v>
      </c>
      <c r="W25" s="178" t="s">
        <v>90</v>
      </c>
      <c r="X25" s="194">
        <v>200</v>
      </c>
      <c r="Y25" s="20"/>
      <c r="AA25" s="40"/>
      <c r="AC25" s="80"/>
      <c r="AE25" s="20"/>
      <c r="AF25" s="20"/>
      <c r="AG25" s="20"/>
    </row>
    <row r="26" spans="2:48" ht="14.25" customHeight="1" thickBot="1">
      <c r="F26" s="1607"/>
      <c r="G26" s="40"/>
      <c r="H26" s="1606"/>
      <c r="J26" s="1"/>
      <c r="K26" s="1"/>
      <c r="L26" s="1"/>
      <c r="M26" s="1"/>
      <c r="N26" s="1213" t="s">
        <v>366</v>
      </c>
      <c r="O26" s="1214"/>
      <c r="P26" s="1470">
        <f>SUM(P22:P25)</f>
        <v>365</v>
      </c>
      <c r="Q26" s="1"/>
      <c r="R26" s="144" t="s">
        <v>9</v>
      </c>
      <c r="S26" s="178" t="s">
        <v>10</v>
      </c>
      <c r="T26" s="177">
        <v>30</v>
      </c>
      <c r="U26" s="1"/>
      <c r="V26" s="124" t="s">
        <v>979</v>
      </c>
      <c r="W26" s="1650" t="s">
        <v>980</v>
      </c>
      <c r="X26" s="278">
        <v>90</v>
      </c>
      <c r="AA26" s="40"/>
      <c r="AC26" s="1"/>
      <c r="AE26" s="20"/>
      <c r="AF26" s="20"/>
      <c r="AG26" s="20"/>
    </row>
    <row r="27" spans="2:48" ht="17.25" customHeight="1" thickBot="1">
      <c r="B27" s="612" t="s">
        <v>948</v>
      </c>
      <c r="C27" s="67"/>
      <c r="D27" s="315"/>
      <c r="E27" s="119"/>
      <c r="F27" s="2415" t="s">
        <v>949</v>
      </c>
      <c r="G27" s="67"/>
      <c r="H27" s="315"/>
      <c r="I27" s="8"/>
      <c r="J27" s="1810" t="s">
        <v>950</v>
      </c>
      <c r="K27" s="38"/>
      <c r="L27" s="1811"/>
      <c r="M27" s="1951"/>
      <c r="O27" s="40"/>
      <c r="Q27" s="4"/>
      <c r="R27" s="1213" t="s">
        <v>366</v>
      </c>
      <c r="S27" s="1361"/>
      <c r="T27" s="72">
        <f>T23+T26+100+20</f>
        <v>350</v>
      </c>
      <c r="U27" s="1"/>
      <c r="V27" s="2416" t="s">
        <v>800</v>
      </c>
      <c r="W27" s="178" t="s">
        <v>803</v>
      </c>
      <c r="X27" s="177">
        <v>10</v>
      </c>
      <c r="AA27" s="40"/>
      <c r="AC27" s="1"/>
      <c r="AE27" s="20"/>
      <c r="AF27" s="20"/>
      <c r="AG27" s="20"/>
    </row>
    <row r="28" spans="2:48" ht="14.25" customHeight="1" thickBot="1">
      <c r="B28" s="1295"/>
      <c r="C28" s="127" t="s">
        <v>156</v>
      </c>
      <c r="D28" s="101"/>
      <c r="E28" s="123"/>
      <c r="F28" s="78"/>
      <c r="G28" s="126" t="s">
        <v>156</v>
      </c>
      <c r="H28" s="53"/>
      <c r="I28" s="8"/>
      <c r="J28" s="78"/>
      <c r="K28" s="126" t="s">
        <v>156</v>
      </c>
      <c r="L28" s="53"/>
      <c r="M28" s="1"/>
      <c r="N28" s="614" t="s">
        <v>951</v>
      </c>
      <c r="O28" s="1410"/>
      <c r="P28" s="317"/>
      <c r="Q28" s="1"/>
      <c r="S28" s="40"/>
      <c r="U28" s="1"/>
      <c r="V28" s="144" t="s">
        <v>9</v>
      </c>
      <c r="W28" s="178" t="s">
        <v>680</v>
      </c>
      <c r="X28" s="177">
        <v>30</v>
      </c>
      <c r="AA28" s="40"/>
      <c r="AC28" s="1"/>
      <c r="AE28" s="20"/>
      <c r="AF28" s="303"/>
      <c r="AG28" s="20"/>
    </row>
    <row r="29" spans="2:48" ht="15" customHeight="1" thickBot="1">
      <c r="B29" s="321" t="s">
        <v>349</v>
      </c>
      <c r="C29" s="267" t="s">
        <v>1136</v>
      </c>
      <c r="D29" s="272">
        <v>60</v>
      </c>
      <c r="E29" s="47"/>
      <c r="F29" s="1563" t="s">
        <v>1071</v>
      </c>
      <c r="G29" s="186" t="s">
        <v>340</v>
      </c>
      <c r="H29" s="278">
        <v>60</v>
      </c>
      <c r="J29" s="268" t="s">
        <v>415</v>
      </c>
      <c r="K29" s="178" t="s">
        <v>487</v>
      </c>
      <c r="L29" s="129">
        <v>230</v>
      </c>
      <c r="M29" s="1"/>
      <c r="N29" s="78"/>
      <c r="O29" s="126" t="s">
        <v>156</v>
      </c>
      <c r="P29" s="53"/>
      <c r="Q29" s="1"/>
      <c r="R29" s="614" t="s">
        <v>952</v>
      </c>
      <c r="S29" s="67"/>
      <c r="T29" s="315"/>
      <c r="U29" s="1"/>
      <c r="V29" s="1612" t="s">
        <v>9</v>
      </c>
      <c r="W29" s="1559" t="s">
        <v>473</v>
      </c>
      <c r="X29" s="251">
        <v>21</v>
      </c>
      <c r="AA29" s="40"/>
      <c r="AC29" s="1"/>
      <c r="AE29" s="20"/>
    </row>
    <row r="30" spans="2:48" ht="16.5" customHeight="1" thickBot="1">
      <c r="B30" s="321" t="s">
        <v>505</v>
      </c>
      <c r="C30" s="193" t="s">
        <v>578</v>
      </c>
      <c r="D30" s="129">
        <v>120</v>
      </c>
      <c r="E30" s="47"/>
      <c r="F30" s="144" t="s">
        <v>507</v>
      </c>
      <c r="G30" s="130" t="s">
        <v>149</v>
      </c>
      <c r="H30" s="177" t="s">
        <v>860</v>
      </c>
      <c r="J30" s="2455" t="s">
        <v>800</v>
      </c>
      <c r="K30" s="178" t="s">
        <v>803</v>
      </c>
      <c r="L30" s="177">
        <v>10</v>
      </c>
      <c r="M30" s="44"/>
      <c r="N30" s="124" t="s">
        <v>474</v>
      </c>
      <c r="O30" s="178" t="s">
        <v>472</v>
      </c>
      <c r="P30" s="129">
        <v>60</v>
      </c>
      <c r="Q30" s="1"/>
      <c r="R30" s="78"/>
      <c r="S30" s="126" t="s">
        <v>156</v>
      </c>
      <c r="T30" s="53"/>
      <c r="U30" s="1"/>
      <c r="V30" s="1213" t="s">
        <v>366</v>
      </c>
      <c r="W30" s="1214"/>
      <c r="X30" s="1797">
        <f>SUM(X25:X29)</f>
        <v>351</v>
      </c>
      <c r="Z30" s="1"/>
      <c r="AA30" s="1"/>
      <c r="AB30" s="1"/>
      <c r="AC30" s="1"/>
      <c r="AE30" s="20"/>
      <c r="AF30" s="40"/>
    </row>
    <row r="31" spans="2:48" ht="15" customHeight="1" thickBot="1">
      <c r="B31" s="228" t="s">
        <v>502</v>
      </c>
      <c r="C31" s="293" t="s">
        <v>504</v>
      </c>
      <c r="D31" s="692">
        <v>80</v>
      </c>
      <c r="E31" s="4"/>
      <c r="F31" s="124" t="s">
        <v>515</v>
      </c>
      <c r="G31" s="178" t="s">
        <v>158</v>
      </c>
      <c r="H31" s="278">
        <v>200</v>
      </c>
      <c r="I31" s="8"/>
      <c r="J31" s="124" t="s">
        <v>833</v>
      </c>
      <c r="K31" s="193" t="s">
        <v>14</v>
      </c>
      <c r="L31" s="129">
        <v>200</v>
      </c>
      <c r="M31" s="1"/>
      <c r="N31" s="249" t="s">
        <v>794</v>
      </c>
      <c r="O31" s="193" t="s">
        <v>44</v>
      </c>
      <c r="P31" s="129" t="s">
        <v>858</v>
      </c>
      <c r="Q31" s="1"/>
      <c r="R31" s="2638" t="s">
        <v>337</v>
      </c>
      <c r="S31" s="193" t="s">
        <v>336</v>
      </c>
      <c r="T31" s="129">
        <v>60</v>
      </c>
      <c r="U31" s="1"/>
      <c r="W31" s="132"/>
      <c r="Z31" s="1"/>
      <c r="AA31" s="1"/>
      <c r="AB31" s="1"/>
      <c r="AC31" s="1"/>
      <c r="AE31" s="158"/>
      <c r="AG31" s="191"/>
      <c r="AK31" s="81"/>
      <c r="AL31" s="16"/>
      <c r="AM31" s="17"/>
      <c r="AN31" s="109"/>
      <c r="AQ31" s="16"/>
      <c r="AT31" s="4"/>
    </row>
    <row r="32" spans="2:48" ht="13.5" customHeight="1">
      <c r="B32" s="1539" t="s">
        <v>461</v>
      </c>
      <c r="C32" s="319" t="s">
        <v>237</v>
      </c>
      <c r="D32" s="2642">
        <v>200</v>
      </c>
      <c r="E32" s="47"/>
      <c r="F32" s="198" t="s">
        <v>9</v>
      </c>
      <c r="G32" s="178" t="s">
        <v>10</v>
      </c>
      <c r="H32" s="177">
        <v>60</v>
      </c>
      <c r="J32" s="211" t="s">
        <v>9</v>
      </c>
      <c r="K32" s="178" t="s">
        <v>10</v>
      </c>
      <c r="L32" s="177">
        <v>50</v>
      </c>
      <c r="M32" s="1"/>
      <c r="N32" s="1210" t="s">
        <v>428</v>
      </c>
      <c r="O32" s="130" t="s">
        <v>793</v>
      </c>
      <c r="P32" s="70"/>
      <c r="Q32" s="1"/>
      <c r="R32" s="124" t="s">
        <v>823</v>
      </c>
      <c r="S32" s="1559" t="s">
        <v>457</v>
      </c>
      <c r="T32" s="251">
        <v>235</v>
      </c>
      <c r="U32" s="1"/>
      <c r="V32" s="612" t="s">
        <v>931</v>
      </c>
      <c r="W32" s="67"/>
      <c r="X32" s="1410"/>
      <c r="Y32" s="217"/>
      <c r="Z32" s="1"/>
      <c r="AA32" s="1"/>
      <c r="AB32" s="1"/>
      <c r="AC32" s="572"/>
      <c r="AD32" s="83"/>
      <c r="AE32" s="123"/>
      <c r="AF32" s="77"/>
      <c r="AG32" s="103"/>
      <c r="AL32" s="132"/>
      <c r="AN32" s="123"/>
      <c r="AO32" s="77"/>
      <c r="AP32" s="103"/>
      <c r="AQ32" s="123"/>
      <c r="AR32" s="77"/>
      <c r="AS32" s="103"/>
      <c r="AT32" s="123"/>
      <c r="AU32" s="77"/>
      <c r="AV32" s="103"/>
    </row>
    <row r="33" spans="2:48">
      <c r="B33" s="144" t="s">
        <v>9</v>
      </c>
      <c r="C33" s="178" t="s">
        <v>10</v>
      </c>
      <c r="D33" s="177">
        <v>70</v>
      </c>
      <c r="E33" s="4"/>
      <c r="F33" s="198" t="s">
        <v>9</v>
      </c>
      <c r="G33" s="178" t="s">
        <v>392</v>
      </c>
      <c r="H33" s="177">
        <v>40</v>
      </c>
      <c r="J33" s="211" t="s">
        <v>9</v>
      </c>
      <c r="K33" s="178" t="s">
        <v>392</v>
      </c>
      <c r="L33" s="177">
        <v>30</v>
      </c>
      <c r="M33" s="44"/>
      <c r="N33" s="189" t="s">
        <v>565</v>
      </c>
      <c r="O33" s="1440" t="s">
        <v>439</v>
      </c>
      <c r="P33" s="295">
        <v>120</v>
      </c>
      <c r="Q33" s="1"/>
      <c r="R33" s="144" t="s">
        <v>426</v>
      </c>
      <c r="S33" s="178" t="s">
        <v>122</v>
      </c>
      <c r="T33" s="194">
        <v>200</v>
      </c>
      <c r="U33" s="1"/>
      <c r="V33" s="321" t="s">
        <v>1035</v>
      </c>
      <c r="W33" s="267" t="s">
        <v>1033</v>
      </c>
      <c r="X33" s="272">
        <v>250</v>
      </c>
      <c r="Y33" s="108"/>
      <c r="Z33" s="1"/>
      <c r="AA33" s="1"/>
      <c r="AB33" s="1"/>
      <c r="AC33" s="1"/>
      <c r="AG33" s="32"/>
      <c r="AH33" s="4"/>
      <c r="AI33" s="8"/>
      <c r="AK33" s="32"/>
      <c r="AL33" s="4"/>
      <c r="AM33" s="8"/>
      <c r="AN33" s="47"/>
      <c r="AO33" s="46"/>
      <c r="AP33" s="98"/>
      <c r="AQ33" s="62"/>
      <c r="AR33" s="46"/>
      <c r="AS33" s="98"/>
      <c r="AT33" s="4"/>
      <c r="AU33" s="8"/>
      <c r="AV33" s="98"/>
    </row>
    <row r="34" spans="2:48" ht="12" customHeight="1" thickBot="1">
      <c r="B34" s="144" t="s">
        <v>9</v>
      </c>
      <c r="C34" s="178" t="s">
        <v>392</v>
      </c>
      <c r="D34" s="177">
        <v>40</v>
      </c>
      <c r="E34" s="8"/>
      <c r="F34" s="1213" t="s">
        <v>364</v>
      </c>
      <c r="G34" s="1214"/>
      <c r="H34" s="1470">
        <f>H29+H31+H32+H33+50+155</f>
        <v>565</v>
      </c>
      <c r="J34" s="189" t="s">
        <v>445</v>
      </c>
      <c r="K34" s="193" t="s">
        <v>295</v>
      </c>
      <c r="L34" s="129">
        <v>100</v>
      </c>
      <c r="M34" s="44"/>
      <c r="N34" s="1449" t="s">
        <v>484</v>
      </c>
      <c r="O34" s="178" t="s">
        <v>485</v>
      </c>
      <c r="P34" s="194">
        <v>200</v>
      </c>
      <c r="Q34" s="1"/>
      <c r="R34" s="144" t="s">
        <v>9</v>
      </c>
      <c r="S34" s="178" t="s">
        <v>10</v>
      </c>
      <c r="T34" s="194">
        <v>60</v>
      </c>
      <c r="U34" s="1"/>
      <c r="V34" s="1299" t="s">
        <v>352</v>
      </c>
      <c r="W34" s="1382" t="s">
        <v>351</v>
      </c>
      <c r="X34" s="251">
        <v>10</v>
      </c>
      <c r="Y34" s="104"/>
      <c r="Z34" s="1"/>
      <c r="AA34" s="1"/>
      <c r="AB34" s="1"/>
      <c r="AC34" s="572"/>
      <c r="AG34" s="32"/>
      <c r="AH34" s="61"/>
      <c r="AI34" s="47"/>
      <c r="AK34" s="32"/>
      <c r="AL34" s="61"/>
      <c r="AM34" s="47"/>
      <c r="AN34" s="47"/>
      <c r="AO34" s="46"/>
      <c r="AP34" s="98"/>
      <c r="AQ34" s="4"/>
      <c r="AR34" s="8"/>
      <c r="AS34" s="108"/>
      <c r="AT34" s="4"/>
      <c r="AU34" s="8"/>
      <c r="AV34" s="108"/>
    </row>
    <row r="35" spans="2:48" ht="15.75" customHeight="1" thickBot="1">
      <c r="B35" s="1707" t="s">
        <v>648</v>
      </c>
      <c r="C35" s="178" t="s">
        <v>449</v>
      </c>
      <c r="D35" s="295">
        <v>100</v>
      </c>
      <c r="E35" s="47"/>
      <c r="F35" s="269"/>
      <c r="G35" s="126" t="s">
        <v>123</v>
      </c>
      <c r="H35" s="53"/>
      <c r="J35" s="969" t="s">
        <v>364</v>
      </c>
      <c r="K35" s="970"/>
      <c r="L35" s="2454">
        <f>SUM(L29:L34)</f>
        <v>620</v>
      </c>
      <c r="M35" s="1"/>
      <c r="N35" s="204" t="s">
        <v>9</v>
      </c>
      <c r="O35" s="130" t="s">
        <v>10</v>
      </c>
      <c r="P35" s="277">
        <v>40</v>
      </c>
      <c r="Q35" s="1"/>
      <c r="R35" s="144" t="s">
        <v>9</v>
      </c>
      <c r="S35" s="178" t="s">
        <v>392</v>
      </c>
      <c r="T35" s="177">
        <v>40</v>
      </c>
      <c r="U35" s="1"/>
      <c r="V35" s="321" t="s">
        <v>978</v>
      </c>
      <c r="W35" s="178" t="s">
        <v>237</v>
      </c>
      <c r="X35" s="618">
        <v>200</v>
      </c>
      <c r="Y35" s="108"/>
      <c r="Z35" s="1"/>
      <c r="AA35" s="1"/>
      <c r="AB35" s="1"/>
      <c r="AC35" s="1"/>
      <c r="AG35" s="32"/>
      <c r="AH35" s="4"/>
      <c r="AI35" s="8"/>
      <c r="AK35" s="32"/>
      <c r="AL35" s="4"/>
      <c r="AM35" s="8"/>
      <c r="AN35" s="47"/>
      <c r="AO35" s="46"/>
      <c r="AP35" s="98"/>
      <c r="AQ35" s="47"/>
      <c r="AR35" s="46"/>
      <c r="AS35" s="98"/>
      <c r="AT35" s="4"/>
      <c r="AU35" s="8"/>
      <c r="AV35" s="108"/>
    </row>
    <row r="36" spans="2:48" ht="15.75" thickBot="1">
      <c r="B36" s="1213" t="s">
        <v>364</v>
      </c>
      <c r="C36" s="1214"/>
      <c r="D36" s="2477">
        <f>SUM(D29:D35)</f>
        <v>670</v>
      </c>
      <c r="E36" s="4"/>
      <c r="F36" s="321" t="s">
        <v>1072</v>
      </c>
      <c r="G36" s="267" t="s">
        <v>1120</v>
      </c>
      <c r="H36" s="272">
        <v>60</v>
      </c>
      <c r="I36" s="77"/>
      <c r="J36" s="269"/>
      <c r="K36" s="126" t="s">
        <v>123</v>
      </c>
      <c r="L36" s="53"/>
      <c r="M36" s="1"/>
      <c r="N36" s="144" t="s">
        <v>9</v>
      </c>
      <c r="O36" s="178" t="s">
        <v>392</v>
      </c>
      <c r="P36" s="177">
        <v>30</v>
      </c>
      <c r="Q36" s="1"/>
      <c r="R36" s="1213" t="s">
        <v>364</v>
      </c>
      <c r="S36" s="1361"/>
      <c r="T36" s="1797">
        <f>SUM(T31:T35)</f>
        <v>595</v>
      </c>
      <c r="U36" s="1"/>
      <c r="V36" s="144" t="s">
        <v>1128</v>
      </c>
      <c r="W36" s="178" t="s">
        <v>1127</v>
      </c>
      <c r="X36" s="177">
        <v>40</v>
      </c>
      <c r="Y36" s="106"/>
      <c r="Z36" s="1"/>
      <c r="AA36" s="1"/>
      <c r="AB36" s="1"/>
      <c r="AC36" s="1"/>
      <c r="AG36" s="32"/>
      <c r="AH36" s="13"/>
      <c r="AI36" s="115"/>
      <c r="AK36" s="32"/>
      <c r="AL36" s="13"/>
      <c r="AM36" s="115"/>
      <c r="AN36" s="4"/>
      <c r="AO36" s="32"/>
      <c r="AP36" s="206"/>
      <c r="AQ36" s="47"/>
      <c r="AR36" s="94"/>
      <c r="AS36" s="108"/>
      <c r="AT36" s="4"/>
      <c r="AU36" s="8"/>
      <c r="AV36" s="108"/>
    </row>
    <row r="37" spans="2:48" ht="13.5" customHeight="1" thickBot="1">
      <c r="B37" s="269"/>
      <c r="C37" s="126" t="s">
        <v>123</v>
      </c>
      <c r="D37" s="53"/>
      <c r="E37" s="150"/>
      <c r="F37" s="144" t="s">
        <v>633</v>
      </c>
      <c r="G37" s="1650" t="s">
        <v>592</v>
      </c>
      <c r="H37" s="274">
        <v>250</v>
      </c>
      <c r="I37" s="46"/>
      <c r="J37" s="124" t="s">
        <v>418</v>
      </c>
      <c r="K37" s="193" t="s">
        <v>497</v>
      </c>
      <c r="L37" s="278">
        <v>60</v>
      </c>
      <c r="M37" s="1"/>
      <c r="N37" s="1213" t="s">
        <v>364</v>
      </c>
      <c r="O37" s="1214"/>
      <c r="P37" s="1470">
        <f>P30+P33+P34+P35+P36+150+40</f>
        <v>640</v>
      </c>
      <c r="Q37" s="1"/>
      <c r="R37" s="269"/>
      <c r="S37" s="126" t="s">
        <v>123</v>
      </c>
      <c r="T37" s="53"/>
      <c r="U37" s="1"/>
      <c r="V37" s="144" t="s">
        <v>9</v>
      </c>
      <c r="W37" s="178" t="s">
        <v>10</v>
      </c>
      <c r="X37" s="177">
        <v>60</v>
      </c>
      <c r="Y37" s="108"/>
      <c r="AA37" s="40"/>
      <c r="AC37" s="86"/>
      <c r="AG37" s="32"/>
      <c r="AH37" s="4"/>
      <c r="AI37" s="9"/>
      <c r="AK37" s="32"/>
      <c r="AL37" s="4"/>
      <c r="AM37" s="9"/>
      <c r="AN37" s="16"/>
      <c r="AO37" s="1"/>
      <c r="AP37" s="453"/>
      <c r="AQ37" s="47"/>
      <c r="AR37" s="46"/>
      <c r="AS37" s="107"/>
      <c r="AT37" s="4"/>
      <c r="AU37" s="8"/>
      <c r="AV37" s="108"/>
    </row>
    <row r="38" spans="2:48" ht="12.75" customHeight="1">
      <c r="B38" s="124" t="s">
        <v>1057</v>
      </c>
      <c r="C38" s="193" t="s">
        <v>1058</v>
      </c>
      <c r="D38" s="278">
        <v>60</v>
      </c>
      <c r="E38" s="123"/>
      <c r="F38" s="144" t="s">
        <v>596</v>
      </c>
      <c r="G38" s="178" t="s">
        <v>597</v>
      </c>
      <c r="H38" s="209" t="s">
        <v>869</v>
      </c>
      <c r="I38" s="8"/>
      <c r="J38" s="270"/>
      <c r="K38" s="130" t="s">
        <v>1075</v>
      </c>
      <c r="L38" s="70"/>
      <c r="M38" s="1"/>
      <c r="N38" s="269"/>
      <c r="O38" s="126" t="s">
        <v>123</v>
      </c>
      <c r="P38" s="53"/>
      <c r="Q38" s="1"/>
      <c r="R38" s="321" t="s">
        <v>1090</v>
      </c>
      <c r="S38" s="178" t="s">
        <v>1124</v>
      </c>
      <c r="T38" s="272">
        <v>60</v>
      </c>
      <c r="U38" s="1"/>
      <c r="V38" s="144" t="s">
        <v>9</v>
      </c>
      <c r="W38" s="178" t="s">
        <v>392</v>
      </c>
      <c r="X38" s="177">
        <v>40</v>
      </c>
      <c r="Y38" s="108"/>
      <c r="Z38" s="117"/>
      <c r="AA38" s="1"/>
      <c r="AB38" s="1"/>
      <c r="AC38" s="86"/>
      <c r="AF38" s="305"/>
      <c r="AG38" s="32"/>
      <c r="AH38" s="4"/>
      <c r="AI38" s="9"/>
      <c r="AK38" s="32"/>
      <c r="AL38" s="4"/>
      <c r="AM38" s="9"/>
      <c r="AN38" s="4"/>
      <c r="AO38" s="46"/>
      <c r="AP38" s="98"/>
      <c r="AQ38" s="47"/>
      <c r="AR38" s="46"/>
      <c r="AS38" s="107"/>
      <c r="AT38" s="4"/>
      <c r="AU38" s="32"/>
      <c r="AV38" s="108"/>
    </row>
    <row r="39" spans="2:48" ht="12.75" customHeight="1" thickBot="1">
      <c r="B39" s="60"/>
      <c r="C39" s="2237" t="s">
        <v>1059</v>
      </c>
      <c r="D39" s="70"/>
      <c r="E39" s="4"/>
      <c r="F39" s="144" t="s">
        <v>702</v>
      </c>
      <c r="G39" s="178" t="s">
        <v>701</v>
      </c>
      <c r="H39" s="194">
        <v>200</v>
      </c>
      <c r="I39" s="8"/>
      <c r="J39" s="1702" t="s">
        <v>609</v>
      </c>
      <c r="K39" s="178" t="s">
        <v>608</v>
      </c>
      <c r="L39" s="274">
        <v>250</v>
      </c>
      <c r="M39" s="1"/>
      <c r="N39" s="1648" t="s">
        <v>1063</v>
      </c>
      <c r="O39" s="178" t="s">
        <v>1086</v>
      </c>
      <c r="P39" s="129">
        <v>60</v>
      </c>
      <c r="Q39" s="1"/>
      <c r="R39" s="1676" t="s">
        <v>616</v>
      </c>
      <c r="S39" s="193" t="s">
        <v>762</v>
      </c>
      <c r="T39" s="278">
        <v>250</v>
      </c>
      <c r="U39" s="1"/>
      <c r="V39" s="1213" t="s">
        <v>364</v>
      </c>
      <c r="W39" s="1214"/>
      <c r="X39" s="2477">
        <f>SUM(X33:X38)</f>
        <v>600</v>
      </c>
      <c r="Y39" s="108"/>
      <c r="Z39" s="1"/>
      <c r="AA39" s="1"/>
      <c r="AB39" s="1"/>
      <c r="AC39" s="1"/>
      <c r="AF39" s="62"/>
      <c r="AG39" s="46"/>
      <c r="AH39" s="3"/>
      <c r="AK39" s="33"/>
      <c r="AL39" s="4"/>
      <c r="AM39" s="9"/>
      <c r="AQ39" s="47"/>
      <c r="AR39" s="46"/>
      <c r="AS39" s="107"/>
      <c r="AT39" s="12"/>
    </row>
    <row r="40" spans="2:48">
      <c r="B40" s="1563" t="s">
        <v>815</v>
      </c>
      <c r="C40" s="193" t="s">
        <v>635</v>
      </c>
      <c r="D40" s="272">
        <v>250</v>
      </c>
      <c r="E40" s="4"/>
      <c r="F40" s="1612" t="s">
        <v>9</v>
      </c>
      <c r="G40" s="1559" t="s">
        <v>473</v>
      </c>
      <c r="H40" s="251">
        <v>50</v>
      </c>
      <c r="I40" s="8"/>
      <c r="J40" s="270" t="s">
        <v>603</v>
      </c>
      <c r="K40" s="1669" t="s">
        <v>827</v>
      </c>
      <c r="L40" s="129">
        <v>120</v>
      </c>
      <c r="M40" s="1"/>
      <c r="N40" s="321" t="s">
        <v>816</v>
      </c>
      <c r="O40" s="176" t="s">
        <v>152</v>
      </c>
      <c r="P40" s="177">
        <v>250</v>
      </c>
      <c r="Q40" s="1"/>
      <c r="R40" s="124" t="s">
        <v>1144</v>
      </c>
      <c r="S40" s="1669" t="s">
        <v>1126</v>
      </c>
      <c r="T40" s="129">
        <v>120</v>
      </c>
      <c r="U40" s="1"/>
      <c r="V40" s="269"/>
      <c r="W40" s="126" t="s">
        <v>123</v>
      </c>
      <c r="X40" s="53"/>
      <c r="Y40" s="108"/>
      <c r="Z40" s="81"/>
      <c r="AA40" s="1"/>
      <c r="AB40" s="1"/>
      <c r="AC40" s="81"/>
      <c r="AJ40" s="13"/>
      <c r="AL40" s="40"/>
      <c r="AN40" s="19"/>
      <c r="AQ40" s="4"/>
      <c r="AR40" s="8"/>
      <c r="AS40" s="108"/>
      <c r="AT40" s="123"/>
      <c r="AU40" s="77"/>
      <c r="AV40" s="103"/>
    </row>
    <row r="41" spans="2:48">
      <c r="B41" s="131"/>
      <c r="C41" s="293" t="s">
        <v>636</v>
      </c>
      <c r="D41" s="212"/>
      <c r="E41" s="4"/>
      <c r="F41" s="144" t="s">
        <v>9</v>
      </c>
      <c r="G41" s="178" t="s">
        <v>10</v>
      </c>
      <c r="H41" s="177">
        <v>70</v>
      </c>
      <c r="J41" s="249" t="s">
        <v>1076</v>
      </c>
      <c r="K41" s="1801" t="s">
        <v>1077</v>
      </c>
      <c r="L41" s="129" t="s">
        <v>1021</v>
      </c>
      <c r="M41" s="1"/>
      <c r="N41" s="1737" t="s">
        <v>820</v>
      </c>
      <c r="O41" s="130" t="s">
        <v>630</v>
      </c>
      <c r="P41" s="1689">
        <v>100</v>
      </c>
      <c r="Q41" s="1"/>
      <c r="R41" s="124" t="s">
        <v>561</v>
      </c>
      <c r="S41" s="265" t="s">
        <v>617</v>
      </c>
      <c r="T41" s="278">
        <v>180</v>
      </c>
      <c r="U41" s="1"/>
      <c r="V41" s="124" t="s">
        <v>1103</v>
      </c>
      <c r="W41" s="193" t="s">
        <v>1101</v>
      </c>
      <c r="X41" s="272">
        <v>60</v>
      </c>
      <c r="Y41" s="300"/>
      <c r="AA41" s="1"/>
      <c r="AB41" s="1"/>
      <c r="AC41" s="1"/>
      <c r="AJ41" s="13"/>
      <c r="AK41" s="62"/>
      <c r="AL41" s="132"/>
      <c r="AN41" s="123"/>
      <c r="AO41" s="77"/>
      <c r="AP41" s="103"/>
      <c r="AT41" s="4"/>
      <c r="AU41" s="8"/>
      <c r="AV41" s="108"/>
    </row>
    <row r="42" spans="2:48" ht="13.5" customHeight="1">
      <c r="B42" s="124" t="s">
        <v>640</v>
      </c>
      <c r="C42" s="1559" t="s">
        <v>824</v>
      </c>
      <c r="D42" s="129">
        <v>120</v>
      </c>
      <c r="E42" s="4"/>
      <c r="F42" s="144" t="s">
        <v>9</v>
      </c>
      <c r="G42" s="178" t="s">
        <v>392</v>
      </c>
      <c r="H42" s="177">
        <v>40</v>
      </c>
      <c r="I42" s="77"/>
      <c r="J42" s="2640" t="s">
        <v>561</v>
      </c>
      <c r="K42" s="2550" t="s">
        <v>1078</v>
      </c>
      <c r="L42" s="70"/>
      <c r="M42" s="1"/>
      <c r="N42" s="124" t="s">
        <v>621</v>
      </c>
      <c r="O42" s="1650" t="s">
        <v>623</v>
      </c>
      <c r="P42" s="278">
        <v>180</v>
      </c>
      <c r="Q42" s="1"/>
      <c r="R42" s="1632" t="s">
        <v>549</v>
      </c>
      <c r="S42" s="178" t="s">
        <v>237</v>
      </c>
      <c r="T42" s="129">
        <v>200</v>
      </c>
      <c r="U42" s="1"/>
      <c r="V42" s="2568"/>
      <c r="W42" s="130" t="s">
        <v>1102</v>
      </c>
      <c r="X42" s="2569"/>
      <c r="Y42" s="300"/>
      <c r="Z42" s="2270"/>
      <c r="AA42" s="1"/>
      <c r="AB42" s="1"/>
      <c r="AC42" s="2270"/>
      <c r="AJ42" s="13"/>
      <c r="AK42" s="62"/>
      <c r="AL42" s="4"/>
      <c r="AM42" s="115"/>
      <c r="AN42" s="4"/>
      <c r="AO42" s="8"/>
      <c r="AP42" s="108"/>
      <c r="AQ42" s="12"/>
      <c r="AT42" s="4"/>
      <c r="AU42" s="8"/>
      <c r="AV42" s="108"/>
    </row>
    <row r="43" spans="2:48" ht="14.25" customHeight="1">
      <c r="B43" s="124" t="s">
        <v>1065</v>
      </c>
      <c r="C43" s="193" t="s">
        <v>1066</v>
      </c>
      <c r="D43" s="129">
        <v>180</v>
      </c>
      <c r="E43" s="4"/>
      <c r="F43" s="1449" t="s">
        <v>446</v>
      </c>
      <c r="G43" s="178" t="s">
        <v>293</v>
      </c>
      <c r="H43" s="177">
        <v>100</v>
      </c>
      <c r="I43" s="8"/>
      <c r="J43" s="2612" t="s">
        <v>807</v>
      </c>
      <c r="K43" s="325" t="s">
        <v>755</v>
      </c>
      <c r="L43" s="129">
        <v>200</v>
      </c>
      <c r="M43" s="1"/>
      <c r="N43" s="60"/>
      <c r="O43" s="293" t="s">
        <v>614</v>
      </c>
      <c r="P43" s="70"/>
      <c r="Q43" s="1"/>
      <c r="R43" s="144" t="s">
        <v>9</v>
      </c>
      <c r="S43" s="178" t="s">
        <v>10</v>
      </c>
      <c r="T43" s="177">
        <v>70</v>
      </c>
      <c r="U43" s="1"/>
      <c r="V43" s="1820" t="s">
        <v>1041</v>
      </c>
      <c r="W43" s="193" t="s">
        <v>997</v>
      </c>
      <c r="X43" s="272">
        <v>250</v>
      </c>
      <c r="Y43" s="300"/>
      <c r="Z43" s="574"/>
      <c r="AA43" s="1"/>
      <c r="AB43" s="1"/>
      <c r="AC43" s="1"/>
      <c r="AJ43" s="13"/>
      <c r="AK43" s="45"/>
      <c r="AL43" s="4"/>
      <c r="AM43" s="9"/>
      <c r="AN43" s="4"/>
      <c r="AO43" s="8"/>
      <c r="AP43" s="108"/>
      <c r="AQ43" s="123"/>
      <c r="AR43" s="77"/>
      <c r="AS43" s="103"/>
      <c r="AT43" s="4"/>
      <c r="AU43" s="8"/>
      <c r="AV43" s="108"/>
    </row>
    <row r="44" spans="2:48" ht="15" customHeight="1" thickBot="1">
      <c r="B44" s="144" t="s">
        <v>518</v>
      </c>
      <c r="C44" s="178" t="s">
        <v>298</v>
      </c>
      <c r="D44" s="177">
        <v>200</v>
      </c>
      <c r="E44" s="80"/>
      <c r="F44" s="1213" t="s">
        <v>365</v>
      </c>
      <c r="G44" s="1361"/>
      <c r="H44" s="1797">
        <f>H36+H37+H39+H40+H41+H42+H43+80+130</f>
        <v>980</v>
      </c>
      <c r="I44" s="8"/>
      <c r="J44" s="540"/>
      <c r="K44" s="2641" t="s">
        <v>806</v>
      </c>
      <c r="L44" s="70"/>
      <c r="M44" s="1"/>
      <c r="N44" s="1638" t="s">
        <v>357</v>
      </c>
      <c r="O44" s="325" t="s">
        <v>165</v>
      </c>
      <c r="P44" s="278">
        <v>200</v>
      </c>
      <c r="Q44" s="1"/>
      <c r="R44" s="144" t="s">
        <v>9</v>
      </c>
      <c r="S44" s="178" t="s">
        <v>392</v>
      </c>
      <c r="T44" s="177">
        <v>40</v>
      </c>
      <c r="U44" s="1"/>
      <c r="V44" s="124" t="s">
        <v>999</v>
      </c>
      <c r="W44" s="1559" t="s">
        <v>239</v>
      </c>
      <c r="X44" s="129">
        <v>200</v>
      </c>
      <c r="Y44" s="300"/>
      <c r="Z44" s="516"/>
      <c r="AA44" s="1"/>
      <c r="AB44" s="1"/>
      <c r="AC44" s="1"/>
      <c r="AJ44" s="13"/>
      <c r="AK44" s="45"/>
      <c r="AL44" s="4"/>
      <c r="AM44" s="9"/>
      <c r="AN44" s="61"/>
      <c r="AO44" s="91"/>
      <c r="AP44" s="106"/>
      <c r="AQ44" s="4"/>
      <c r="AR44" s="91"/>
      <c r="AS44" s="106"/>
      <c r="AT44" s="4"/>
      <c r="AU44" s="8"/>
      <c r="AV44" s="108"/>
    </row>
    <row r="45" spans="2:48" ht="14.25" customHeight="1">
      <c r="B45" s="144" t="s">
        <v>9</v>
      </c>
      <c r="C45" s="178" t="s">
        <v>10</v>
      </c>
      <c r="D45" s="194">
        <v>70</v>
      </c>
      <c r="E45" s="80"/>
      <c r="F45" s="602"/>
      <c r="G45" s="126" t="s">
        <v>234</v>
      </c>
      <c r="H45" s="1753"/>
      <c r="I45" s="91"/>
      <c r="J45" s="1392" t="s">
        <v>9</v>
      </c>
      <c r="K45" s="178" t="s">
        <v>10</v>
      </c>
      <c r="L45" s="177">
        <v>70</v>
      </c>
      <c r="M45" s="1"/>
      <c r="N45" s="540"/>
      <c r="O45" s="326" t="s">
        <v>230</v>
      </c>
      <c r="P45" s="1682"/>
      <c r="Q45" s="1"/>
      <c r="R45" s="189" t="s">
        <v>446</v>
      </c>
      <c r="S45" s="178" t="s">
        <v>293</v>
      </c>
      <c r="T45" s="177">
        <v>100</v>
      </c>
      <c r="U45" s="1"/>
      <c r="V45" s="124" t="s">
        <v>1005</v>
      </c>
      <c r="W45" s="193" t="s">
        <v>1004</v>
      </c>
      <c r="X45" s="272">
        <v>200</v>
      </c>
      <c r="Y45" s="300"/>
      <c r="Z45" s="516"/>
      <c r="AA45" s="1"/>
      <c r="AB45" s="1"/>
      <c r="AC45" s="1"/>
      <c r="AJ45" s="13"/>
      <c r="AL45" s="91"/>
      <c r="AN45" s="4"/>
      <c r="AO45" s="8"/>
      <c r="AP45" s="108"/>
      <c r="AQ45" s="4"/>
      <c r="AR45" s="91"/>
      <c r="AS45" s="106"/>
      <c r="AT45" s="16"/>
    </row>
    <row r="46" spans="2:48" ht="13.5" customHeight="1" thickBot="1">
      <c r="B46" s="144" t="s">
        <v>9</v>
      </c>
      <c r="C46" s="178" t="s">
        <v>392</v>
      </c>
      <c r="D46" s="177">
        <v>50</v>
      </c>
      <c r="E46" s="4"/>
      <c r="F46" s="124" t="s">
        <v>657</v>
      </c>
      <c r="G46" s="178" t="s">
        <v>235</v>
      </c>
      <c r="H46" s="278">
        <v>200</v>
      </c>
      <c r="I46" s="8"/>
      <c r="J46" s="654" t="s">
        <v>9</v>
      </c>
      <c r="K46" s="178" t="s">
        <v>392</v>
      </c>
      <c r="L46" s="251">
        <v>40</v>
      </c>
      <c r="M46" s="1"/>
      <c r="N46" s="124" t="s">
        <v>9</v>
      </c>
      <c r="O46" s="193" t="s">
        <v>10</v>
      </c>
      <c r="P46" s="129">
        <v>60</v>
      </c>
      <c r="Q46" s="1"/>
      <c r="R46" s="1213" t="s">
        <v>365</v>
      </c>
      <c r="S46" s="1214"/>
      <c r="T46" s="2639">
        <f>SUM(T38:T45)</f>
        <v>1020</v>
      </c>
      <c r="U46" s="1"/>
      <c r="V46" s="144" t="s">
        <v>9</v>
      </c>
      <c r="W46" s="178" t="s">
        <v>10</v>
      </c>
      <c r="X46" s="194">
        <v>70</v>
      </c>
      <c r="Y46" s="300"/>
      <c r="Z46" s="516"/>
      <c r="AA46" s="1"/>
      <c r="AB46" s="1"/>
      <c r="AC46" s="1"/>
      <c r="AJ46" s="13"/>
      <c r="AK46" s="32"/>
      <c r="AL46" s="4"/>
      <c r="AM46" s="65"/>
      <c r="AN46" s="61"/>
      <c r="AO46" s="32"/>
      <c r="AP46" s="108"/>
      <c r="AQ46" s="4"/>
      <c r="AR46" s="91"/>
      <c r="AS46" s="106"/>
      <c r="AT46" s="123"/>
      <c r="AU46" s="77"/>
      <c r="AV46" s="103"/>
    </row>
    <row r="47" spans="2:48" ht="15.75" thickBot="1">
      <c r="B47" s="1213" t="s">
        <v>365</v>
      </c>
      <c r="C47" s="1361"/>
      <c r="D47" s="1797">
        <f>SUM(D38:D46)</f>
        <v>930</v>
      </c>
      <c r="F47" s="321" t="s">
        <v>678</v>
      </c>
      <c r="G47" s="1650" t="s">
        <v>677</v>
      </c>
      <c r="H47" s="278" t="s">
        <v>871</v>
      </c>
      <c r="I47" s="32"/>
      <c r="J47" s="1213" t="s">
        <v>365</v>
      </c>
      <c r="K47" s="1361"/>
      <c r="L47" s="1797">
        <f>L37+L39+L40+L43+L45+L46+110+70</f>
        <v>920</v>
      </c>
      <c r="M47" s="1"/>
      <c r="N47" s="144" t="s">
        <v>9</v>
      </c>
      <c r="O47" s="178" t="s">
        <v>392</v>
      </c>
      <c r="P47" s="177">
        <v>40</v>
      </c>
      <c r="Q47" s="1"/>
      <c r="R47" s="602"/>
      <c r="S47" s="127" t="s">
        <v>234</v>
      </c>
      <c r="T47" s="1753"/>
      <c r="U47" s="1"/>
      <c r="V47" s="144" t="s">
        <v>9</v>
      </c>
      <c r="W47" s="178" t="s">
        <v>392</v>
      </c>
      <c r="X47" s="177">
        <v>54</v>
      </c>
      <c r="Y47" s="300"/>
      <c r="Z47" s="516"/>
      <c r="AA47" s="1"/>
      <c r="AB47" s="1"/>
      <c r="AC47" s="1"/>
      <c r="AJ47" s="13"/>
      <c r="AK47" s="45"/>
      <c r="AL47" s="4"/>
      <c r="AM47" s="9"/>
      <c r="AN47" s="4"/>
      <c r="AO47" s="8"/>
      <c r="AP47" s="108"/>
      <c r="AQ47" s="4"/>
      <c r="AR47" s="91"/>
      <c r="AS47" s="106"/>
      <c r="AT47" s="4"/>
      <c r="AU47" s="32"/>
      <c r="AV47" s="206"/>
    </row>
    <row r="48" spans="2:48" ht="14.25" customHeight="1">
      <c r="B48" s="269"/>
      <c r="C48" s="126" t="s">
        <v>234</v>
      </c>
      <c r="D48" s="538"/>
      <c r="F48" s="228" t="s">
        <v>828</v>
      </c>
      <c r="G48" s="2146" t="s">
        <v>709</v>
      </c>
      <c r="H48" s="212"/>
      <c r="I48" s="8"/>
      <c r="J48" s="269"/>
      <c r="K48" s="126" t="s">
        <v>234</v>
      </c>
      <c r="L48" s="538"/>
      <c r="M48" s="1"/>
      <c r="N48" s="1707" t="s">
        <v>648</v>
      </c>
      <c r="O48" s="178" t="s">
        <v>449</v>
      </c>
      <c r="P48" s="177">
        <v>120</v>
      </c>
      <c r="Q48" s="1"/>
      <c r="R48" s="2157" t="s">
        <v>832</v>
      </c>
      <c r="S48" s="1751" t="s">
        <v>663</v>
      </c>
      <c r="T48" s="1752">
        <v>200</v>
      </c>
      <c r="U48" s="1"/>
      <c r="V48" s="1802" t="s">
        <v>648</v>
      </c>
      <c r="W48" s="193" t="s">
        <v>449</v>
      </c>
      <c r="X48" s="2363">
        <v>130</v>
      </c>
      <c r="Y48" s="300"/>
      <c r="Z48" s="529"/>
      <c r="AA48" s="4"/>
      <c r="AB48" s="9"/>
      <c r="AC48" s="1"/>
      <c r="AJ48" s="13"/>
      <c r="AK48" s="45"/>
      <c r="AL48" s="4"/>
      <c r="AM48" s="9"/>
      <c r="AN48" s="4"/>
      <c r="AO48" s="8"/>
      <c r="AP48" s="108"/>
      <c r="AQ48" s="80"/>
      <c r="AR48" s="88"/>
      <c r="AS48" s="107"/>
      <c r="AT48" s="47"/>
      <c r="AU48" s="8"/>
      <c r="AV48" s="104"/>
    </row>
    <row r="49" spans="2:48" ht="15" customHeight="1" thickBot="1">
      <c r="B49" s="124" t="s">
        <v>491</v>
      </c>
      <c r="C49" s="193" t="s">
        <v>492</v>
      </c>
      <c r="D49" s="278">
        <v>200</v>
      </c>
      <c r="F49" s="144" t="s">
        <v>9</v>
      </c>
      <c r="G49" s="178" t="s">
        <v>680</v>
      </c>
      <c r="H49" s="177">
        <v>20</v>
      </c>
      <c r="I49" s="8"/>
      <c r="J49" s="144" t="s">
        <v>518</v>
      </c>
      <c r="K49" s="178" t="s">
        <v>122</v>
      </c>
      <c r="L49" s="177">
        <v>200</v>
      </c>
      <c r="M49" s="112"/>
      <c r="N49" s="1213" t="s">
        <v>365</v>
      </c>
      <c r="O49" s="1214"/>
      <c r="P49" s="2639">
        <f>SUM(P39:P48)</f>
        <v>1010</v>
      </c>
      <c r="Q49" s="1839"/>
      <c r="R49" s="1608" t="s">
        <v>795</v>
      </c>
      <c r="S49" s="193" t="s">
        <v>668</v>
      </c>
      <c r="T49" s="1746" t="s">
        <v>870</v>
      </c>
      <c r="U49" s="1"/>
      <c r="V49" s="969" t="s">
        <v>365</v>
      </c>
      <c r="W49" s="2453"/>
      <c r="X49" s="2454">
        <f>SUM(X41:X48)</f>
        <v>964</v>
      </c>
      <c r="Y49" s="300"/>
      <c r="Z49" s="1607"/>
      <c r="AA49" s="40"/>
      <c r="AB49" s="1606"/>
      <c r="AC49" s="1"/>
      <c r="AJ49" s="13"/>
      <c r="AL49" s="40"/>
      <c r="AN49" s="4"/>
      <c r="AO49" s="8"/>
      <c r="AP49" s="108"/>
      <c r="AQ49" s="80"/>
      <c r="AR49" s="90"/>
      <c r="AS49" s="148"/>
      <c r="AT49" s="4"/>
      <c r="AU49" s="8"/>
      <c r="AV49" s="104"/>
    </row>
    <row r="50" spans="2:48" ht="14.25" customHeight="1" thickBot="1">
      <c r="B50" s="228"/>
      <c r="C50" s="130" t="s">
        <v>493</v>
      </c>
      <c r="D50" s="212"/>
      <c r="F50" s="1213" t="s">
        <v>366</v>
      </c>
      <c r="G50" s="1214"/>
      <c r="H50" s="2477">
        <f>H46+H49+110+20</f>
        <v>350</v>
      </c>
      <c r="I50" s="8"/>
      <c r="J50" s="124" t="s">
        <v>419</v>
      </c>
      <c r="K50" s="1761" t="s">
        <v>685</v>
      </c>
      <c r="L50" s="278" t="s">
        <v>874</v>
      </c>
      <c r="M50" s="112"/>
      <c r="N50" s="269"/>
      <c r="O50" s="126" t="s">
        <v>234</v>
      </c>
      <c r="P50" s="538"/>
      <c r="Q50" s="1"/>
      <c r="R50" s="60"/>
      <c r="S50" s="2156" t="s">
        <v>671</v>
      </c>
      <c r="T50" s="70"/>
      <c r="U50" s="1"/>
      <c r="V50" s="269"/>
      <c r="W50" s="126" t="s">
        <v>234</v>
      </c>
      <c r="X50" s="538"/>
      <c r="Y50" s="300"/>
      <c r="Z50" s="455"/>
      <c r="AA50" s="3"/>
      <c r="AB50" s="17"/>
      <c r="AC50" s="1"/>
      <c r="AJ50" s="13"/>
      <c r="AL50" s="40"/>
      <c r="AN50" s="4"/>
      <c r="AO50" s="8"/>
      <c r="AP50" s="108"/>
      <c r="AQ50" s="4"/>
      <c r="AR50" s="8"/>
      <c r="AS50" s="108"/>
      <c r="AT50" s="454"/>
    </row>
    <row r="51" spans="2:48" ht="14.25" customHeight="1">
      <c r="B51" s="124" t="s">
        <v>696</v>
      </c>
      <c r="C51" s="1650" t="s">
        <v>693</v>
      </c>
      <c r="D51" s="278">
        <v>120</v>
      </c>
      <c r="F51" s="1"/>
      <c r="G51" s="1"/>
      <c r="H51" s="1"/>
      <c r="J51" s="60"/>
      <c r="K51" s="293" t="s">
        <v>753</v>
      </c>
      <c r="L51" s="70"/>
      <c r="M51" s="1"/>
      <c r="N51" s="124" t="s">
        <v>657</v>
      </c>
      <c r="O51" s="178" t="s">
        <v>1135</v>
      </c>
      <c r="P51" s="278">
        <v>200</v>
      </c>
      <c r="Q51" s="1"/>
      <c r="R51" s="144" t="s">
        <v>9</v>
      </c>
      <c r="S51" s="178" t="s">
        <v>392</v>
      </c>
      <c r="T51" s="177">
        <v>30</v>
      </c>
      <c r="U51" s="1"/>
      <c r="V51" s="124" t="s">
        <v>833</v>
      </c>
      <c r="W51" s="193" t="s">
        <v>14</v>
      </c>
      <c r="X51" s="129">
        <v>200</v>
      </c>
      <c r="Y51" s="300"/>
      <c r="AA51" s="132"/>
      <c r="AC51" s="1"/>
      <c r="AJ51" s="13"/>
      <c r="AL51" s="40"/>
      <c r="AN51" s="4"/>
      <c r="AO51" s="32"/>
      <c r="AP51" s="104"/>
      <c r="AT51" s="139"/>
      <c r="AU51" s="139"/>
      <c r="AV51" s="98"/>
    </row>
    <row r="52" spans="2:48" ht="15.75" thickBot="1">
      <c r="B52" s="144" t="s">
        <v>9</v>
      </c>
      <c r="C52" s="178" t="s">
        <v>10</v>
      </c>
      <c r="D52" s="177">
        <v>30</v>
      </c>
      <c r="F52" s="1"/>
      <c r="G52" s="1"/>
      <c r="H52" s="1"/>
      <c r="I52" s="77"/>
      <c r="J52" s="144" t="s">
        <v>9</v>
      </c>
      <c r="K52" s="178" t="s">
        <v>392</v>
      </c>
      <c r="L52" s="1813">
        <v>30</v>
      </c>
      <c r="M52" s="1951"/>
      <c r="N52" s="124" t="s">
        <v>658</v>
      </c>
      <c r="O52" s="193" t="s">
        <v>272</v>
      </c>
      <c r="P52" s="129" t="s">
        <v>861</v>
      </c>
      <c r="Q52" s="1"/>
      <c r="R52" s="1213" t="s">
        <v>366</v>
      </c>
      <c r="S52" s="1214"/>
      <c r="T52" s="1470">
        <f>T48+T51+100+20</f>
        <v>350</v>
      </c>
      <c r="U52" s="1"/>
      <c r="V52" s="124" t="s">
        <v>992</v>
      </c>
      <c r="W52" s="193" t="s">
        <v>991</v>
      </c>
      <c r="X52" s="129">
        <v>200</v>
      </c>
      <c r="Y52" s="46"/>
      <c r="Z52" s="32"/>
      <c r="AA52" s="4"/>
      <c r="AB52" s="65"/>
      <c r="AC52" s="1"/>
      <c r="AJ52" s="13"/>
      <c r="AL52" s="40"/>
      <c r="AN52" s="4"/>
      <c r="AO52" s="91"/>
      <c r="AP52" s="106"/>
      <c r="AQ52" s="213"/>
      <c r="AT52" s="139"/>
      <c r="AU52" s="139"/>
      <c r="AV52" s="98"/>
    </row>
    <row r="53" spans="2:48" ht="13.5" customHeight="1" thickBot="1">
      <c r="B53" s="1213" t="s">
        <v>366</v>
      </c>
      <c r="C53" s="1214"/>
      <c r="D53" s="1797">
        <f>SUM(D49:D52)</f>
        <v>350</v>
      </c>
      <c r="G53" s="40"/>
      <c r="I53" s="32"/>
      <c r="J53" s="1213" t="s">
        <v>366</v>
      </c>
      <c r="K53" s="1361"/>
      <c r="L53" s="1797">
        <f>L49+L52+105+20</f>
        <v>355</v>
      </c>
      <c r="M53" s="1"/>
      <c r="N53" s="131"/>
      <c r="O53" s="541" t="s">
        <v>758</v>
      </c>
      <c r="P53" s="70"/>
      <c r="Q53" s="1"/>
      <c r="S53" s="40"/>
      <c r="U53" s="1"/>
      <c r="V53" s="228"/>
      <c r="W53" s="130" t="s">
        <v>990</v>
      </c>
      <c r="X53" s="212"/>
      <c r="Y53" s="8"/>
      <c r="Z53" s="117"/>
      <c r="AA53" s="44"/>
      <c r="AB53" s="1569"/>
      <c r="AC53" s="1"/>
      <c r="AJ53" s="13"/>
      <c r="AL53" s="40"/>
      <c r="AN53" s="80"/>
      <c r="AO53" s="8"/>
      <c r="AP53" s="108"/>
      <c r="AQ53" s="123"/>
      <c r="AR53" s="77"/>
      <c r="AS53" s="103"/>
      <c r="AT53" s="46"/>
      <c r="AU53" s="161"/>
      <c r="AV53" s="98"/>
    </row>
    <row r="54" spans="2:48" ht="13.5" customHeight="1" thickBot="1">
      <c r="G54" s="40"/>
      <c r="I54" s="8"/>
      <c r="J54" s="455"/>
      <c r="M54" s="1"/>
      <c r="N54" s="144" t="s">
        <v>9</v>
      </c>
      <c r="O54" s="178" t="s">
        <v>690</v>
      </c>
      <c r="P54" s="177">
        <v>30</v>
      </c>
      <c r="S54" s="40"/>
      <c r="U54" s="1"/>
      <c r="V54" s="1213" t="s">
        <v>366</v>
      </c>
      <c r="W54" s="1214"/>
      <c r="X54" s="1797">
        <f>SUM(X51:X53)</f>
        <v>400</v>
      </c>
      <c r="Y54" s="153"/>
      <c r="Z54" s="117"/>
      <c r="AA54" s="44"/>
      <c r="AB54" s="1569"/>
      <c r="AC54" s="1"/>
      <c r="AJ54" s="13"/>
      <c r="AL54" s="40"/>
      <c r="AN54" s="4"/>
      <c r="AO54" s="32"/>
      <c r="AP54" s="108"/>
      <c r="AQ54" s="4"/>
      <c r="AR54" s="8"/>
      <c r="AS54" s="108"/>
      <c r="AT54" s="139"/>
      <c r="AU54" s="139"/>
      <c r="AV54" s="108"/>
    </row>
    <row r="55" spans="2:48" ht="16.5" thickBot="1">
      <c r="F55" s="1"/>
      <c r="G55" s="1"/>
      <c r="H55" s="1"/>
      <c r="I55" s="8"/>
      <c r="J55" s="859"/>
      <c r="K55" s="3"/>
      <c r="L55" s="17"/>
      <c r="M55" s="1"/>
      <c r="N55" s="1213" t="s">
        <v>366</v>
      </c>
      <c r="O55" s="1214"/>
      <c r="P55" s="1470">
        <f>P51+P54+110+20</f>
        <v>360</v>
      </c>
      <c r="S55" s="40"/>
      <c r="U55" s="1"/>
      <c r="X55" s="200"/>
      <c r="Y55" s="201"/>
      <c r="AC55" s="1"/>
      <c r="AJ55" s="4"/>
      <c r="AL55" s="40"/>
      <c r="AN55" s="4"/>
      <c r="AO55" s="8"/>
      <c r="AP55" s="108"/>
      <c r="AQ55" s="4"/>
      <c r="AR55" s="8"/>
      <c r="AS55" s="108"/>
      <c r="AT55" s="139"/>
      <c r="AU55" s="139"/>
      <c r="AV55" s="108"/>
    </row>
    <row r="56" spans="2:48" ht="14.25" customHeight="1">
      <c r="F56" s="1"/>
      <c r="G56" s="1"/>
      <c r="H56" s="1"/>
      <c r="N56" s="1"/>
      <c r="O56" s="1"/>
      <c r="P56" s="1"/>
      <c r="R56" s="1"/>
      <c r="S56" s="1"/>
      <c r="T56" s="1"/>
      <c r="U56" s="1"/>
      <c r="X56" s="8"/>
      <c r="Y56" s="108"/>
      <c r="AC56" s="1"/>
      <c r="AJ56" s="4"/>
      <c r="AL56" s="40"/>
      <c r="AN56" s="4"/>
      <c r="AO56" s="8"/>
      <c r="AP56" s="108"/>
      <c r="AQ56" s="4"/>
      <c r="AR56" s="8"/>
      <c r="AS56" s="108"/>
      <c r="AT56" s="8"/>
      <c r="AU56" s="8"/>
      <c r="AV56" s="98"/>
    </row>
    <row r="57" spans="2:48" ht="13.5" customHeight="1">
      <c r="E57" s="314"/>
      <c r="F57" s="1"/>
      <c r="G57" s="1"/>
      <c r="H57" s="1"/>
      <c r="O57" s="40"/>
      <c r="S57" s="40"/>
      <c r="U57" s="1"/>
      <c r="X57" s="8"/>
      <c r="Y57" s="108"/>
      <c r="AC57" s="1"/>
      <c r="AJ57" s="4"/>
      <c r="AL57" s="40"/>
      <c r="AQ57" s="4"/>
      <c r="AR57" s="8"/>
      <c r="AS57" s="108"/>
      <c r="AT57" s="8"/>
      <c r="AU57" s="8"/>
      <c r="AV57" s="106"/>
    </row>
    <row r="58" spans="2:48" ht="13.5" customHeight="1">
      <c r="F58" s="1"/>
      <c r="G58" s="1"/>
      <c r="H58" s="1"/>
      <c r="O58" s="40"/>
      <c r="S58" s="40"/>
      <c r="U58" s="1"/>
      <c r="X58" s="3"/>
      <c r="AC58" s="1"/>
      <c r="AH58" s="4"/>
      <c r="AI58" s="4"/>
      <c r="AJ58" s="4"/>
    </row>
    <row r="59" spans="2:48" ht="15" customHeight="1">
      <c r="E59" s="19"/>
      <c r="F59" s="1"/>
      <c r="G59" s="1"/>
      <c r="H59" s="1"/>
      <c r="I59" s="2"/>
      <c r="N59" s="1"/>
      <c r="O59" s="40"/>
      <c r="P59" s="61"/>
      <c r="S59" s="40"/>
      <c r="U59" s="1"/>
      <c r="X59" s="77"/>
      <c r="Y59" s="217"/>
      <c r="AC59" s="1"/>
      <c r="AD59" s="83"/>
      <c r="AE59" s="32"/>
      <c r="AF59" s="4"/>
      <c r="AG59" s="8"/>
    </row>
    <row r="60" spans="2:48" ht="16.5" customHeight="1">
      <c r="B60" s="1"/>
      <c r="E60" s="19"/>
      <c r="F60" s="1"/>
      <c r="G60" s="1"/>
      <c r="H60" s="1"/>
      <c r="I60" s="74"/>
      <c r="N60" s="1"/>
      <c r="O60" s="1"/>
      <c r="P60" s="1"/>
      <c r="R60" s="1806"/>
      <c r="S60" s="40"/>
      <c r="U60" s="1"/>
      <c r="X60" s="8"/>
      <c r="Y60" s="104"/>
      <c r="AC60" s="1"/>
      <c r="AE60" s="149"/>
    </row>
    <row r="61" spans="2:48" ht="17.25" customHeight="1">
      <c r="B61" s="1"/>
      <c r="C61" s="1"/>
      <c r="D61" s="1"/>
      <c r="E61" s="123"/>
      <c r="F61" s="1"/>
      <c r="G61" s="1"/>
      <c r="H61" s="1"/>
      <c r="N61" s="1"/>
      <c r="O61" s="1"/>
      <c r="P61" s="1"/>
      <c r="R61" s="1"/>
      <c r="S61" s="40"/>
      <c r="T61" s="61"/>
      <c r="U61" s="1"/>
      <c r="X61" s="8"/>
      <c r="Y61" s="104"/>
      <c r="AC61" s="44"/>
      <c r="AE61" s="123"/>
      <c r="AF61" s="77"/>
      <c r="AG61" s="103"/>
    </row>
    <row r="62" spans="2:48">
      <c r="B62" s="1"/>
      <c r="C62" s="1"/>
      <c r="D62" s="1"/>
      <c r="E62" s="4"/>
      <c r="G62" s="40"/>
      <c r="N62" s="1"/>
      <c r="O62" s="1"/>
      <c r="P62" s="1"/>
      <c r="R62" s="1"/>
      <c r="S62" s="1"/>
      <c r="T62" s="1"/>
      <c r="U62" s="1"/>
      <c r="X62" s="8"/>
      <c r="Y62" s="104"/>
      <c r="AC62" s="1"/>
      <c r="AE62" s="4"/>
      <c r="AF62" s="8"/>
      <c r="AG62" s="104"/>
    </row>
    <row r="63" spans="2:48">
      <c r="B63" s="1"/>
      <c r="C63" s="1"/>
      <c r="D63" s="1"/>
      <c r="E63" s="4"/>
      <c r="G63" s="40"/>
      <c r="N63" s="1"/>
      <c r="O63" s="1"/>
      <c r="P63" s="1"/>
      <c r="R63" s="1"/>
      <c r="S63" s="1"/>
      <c r="T63" s="1"/>
      <c r="U63" s="1"/>
      <c r="X63" s="8"/>
      <c r="Y63" s="108"/>
      <c r="AC63" s="1"/>
      <c r="AE63" s="4"/>
      <c r="AF63" s="8"/>
      <c r="AG63" s="104"/>
    </row>
    <row r="64" spans="2:48">
      <c r="B64" s="1"/>
      <c r="C64" s="1"/>
      <c r="D64" s="1"/>
      <c r="E64" s="4"/>
      <c r="F64" s="1"/>
      <c r="G64" s="1"/>
      <c r="H64" s="1"/>
      <c r="I64" s="150"/>
      <c r="N64" s="1"/>
      <c r="O64" s="1"/>
      <c r="P64" s="1"/>
      <c r="R64" s="1"/>
      <c r="S64" s="1"/>
      <c r="T64" s="1"/>
      <c r="U64" s="1"/>
      <c r="X64" s="8"/>
      <c r="Y64" s="104"/>
      <c r="AC64" s="453"/>
      <c r="AE64" s="4"/>
      <c r="AF64" s="8"/>
      <c r="AG64" s="104"/>
    </row>
    <row r="65" spans="2:37">
      <c r="B65" s="1"/>
      <c r="C65" s="1"/>
      <c r="D65" s="1"/>
      <c r="E65" s="4"/>
      <c r="G65" s="40"/>
      <c r="I65" s="123"/>
      <c r="N65" s="1"/>
      <c r="O65" s="1"/>
      <c r="P65" s="1"/>
      <c r="R65" s="1"/>
      <c r="S65" s="1"/>
      <c r="T65" s="1"/>
      <c r="U65" s="1"/>
      <c r="X65" s="32"/>
      <c r="Y65" s="108"/>
      <c r="AC65" s="1"/>
      <c r="AE65" s="4"/>
      <c r="AF65" s="8"/>
      <c r="AG65" s="108"/>
    </row>
    <row r="66" spans="2:37">
      <c r="B66" s="1"/>
      <c r="C66" s="1"/>
      <c r="D66" s="1"/>
      <c r="E66" s="4"/>
      <c r="G66" s="40"/>
      <c r="I66" s="4"/>
      <c r="N66" s="1"/>
      <c r="O66" s="1"/>
      <c r="P66" s="1"/>
      <c r="R66" s="1"/>
      <c r="S66" s="1"/>
      <c r="T66" s="1"/>
      <c r="U66" s="1"/>
      <c r="X66" s="8"/>
      <c r="Y66" s="104"/>
      <c r="AC66" s="44"/>
      <c r="AE66" s="4"/>
      <c r="AF66" s="8"/>
      <c r="AG66" s="104"/>
    </row>
    <row r="67" spans="2:37">
      <c r="B67" s="1"/>
      <c r="C67" s="1"/>
      <c r="D67" s="1"/>
      <c r="E67" s="4"/>
      <c r="G67" s="40"/>
      <c r="I67" s="47"/>
      <c r="N67" s="1"/>
      <c r="O67" s="1"/>
      <c r="P67" s="1"/>
      <c r="R67" s="1"/>
      <c r="S67" s="1"/>
      <c r="T67" s="1"/>
      <c r="U67" s="1"/>
      <c r="X67" s="8"/>
      <c r="Y67" s="108"/>
      <c r="AC67" s="1"/>
      <c r="AE67" s="4"/>
      <c r="AF67" s="32"/>
      <c r="AG67" s="108"/>
    </row>
    <row r="68" spans="2:37">
      <c r="B68" s="1"/>
      <c r="C68" s="1"/>
      <c r="D68" s="1"/>
      <c r="E68" s="4"/>
      <c r="F68" s="1"/>
      <c r="G68" s="1"/>
      <c r="H68" s="1"/>
      <c r="I68" s="4"/>
      <c r="N68" s="1"/>
      <c r="O68" s="1"/>
      <c r="P68" s="1"/>
      <c r="R68" s="1"/>
      <c r="S68" s="1"/>
      <c r="T68" s="1"/>
      <c r="U68" s="1"/>
      <c r="X68" s="88"/>
      <c r="Y68" s="107"/>
      <c r="AC68" s="1"/>
      <c r="AE68" s="4"/>
      <c r="AF68" s="8"/>
      <c r="AG68" s="104"/>
    </row>
    <row r="69" spans="2:37" ht="12.75" customHeight="1">
      <c r="B69" s="4"/>
      <c r="C69" s="91"/>
      <c r="D69" s="106"/>
      <c r="E69" s="45"/>
      <c r="F69" s="1"/>
      <c r="G69" s="1"/>
      <c r="H69" s="1"/>
      <c r="I69" s="80"/>
      <c r="O69" s="40"/>
      <c r="R69" s="1"/>
      <c r="S69" s="1"/>
      <c r="T69" s="1"/>
      <c r="U69" s="1"/>
      <c r="X69" s="8"/>
      <c r="Y69" s="108"/>
      <c r="AC69" s="42"/>
      <c r="AE69" s="4"/>
      <c r="AF69" s="8"/>
      <c r="AG69" s="108"/>
    </row>
    <row r="70" spans="2:37" ht="12.75" customHeight="1">
      <c r="C70" s="132"/>
      <c r="E70" s="149"/>
      <c r="F70" s="1"/>
      <c r="G70" s="1"/>
      <c r="H70" s="1"/>
      <c r="I70" s="4"/>
      <c r="N70" s="1"/>
      <c r="O70" s="1"/>
      <c r="P70" s="1"/>
      <c r="R70" s="1"/>
      <c r="S70" s="1"/>
      <c r="T70" s="1"/>
      <c r="U70" s="1"/>
      <c r="X70" s="20"/>
      <c r="Y70" s="300"/>
      <c r="AC70" s="1"/>
      <c r="AE70" s="80"/>
      <c r="AF70" s="88"/>
      <c r="AG70" s="107"/>
    </row>
    <row r="71" spans="2:37" ht="13.5" customHeight="1">
      <c r="B71" s="54"/>
      <c r="C71" s="91"/>
      <c r="D71" s="3"/>
      <c r="E71" s="123"/>
      <c r="F71" s="1"/>
      <c r="G71" s="1"/>
      <c r="H71" s="1"/>
      <c r="I71" s="61"/>
      <c r="N71" s="1"/>
      <c r="O71" s="1"/>
      <c r="P71" s="1"/>
      <c r="R71" s="1"/>
      <c r="S71" s="1"/>
      <c r="T71" s="1"/>
      <c r="U71" s="1"/>
      <c r="X71" s="20"/>
      <c r="Y71" s="300"/>
      <c r="AC71" s="1"/>
      <c r="AE71" s="4"/>
      <c r="AF71" s="8"/>
      <c r="AG71" s="108"/>
    </row>
    <row r="72" spans="2:37" ht="15.75">
      <c r="B72" s="32"/>
      <c r="C72" s="4"/>
      <c r="D72" s="9"/>
      <c r="E72" s="4"/>
      <c r="F72" s="1"/>
      <c r="G72" s="1"/>
      <c r="H72" s="1"/>
      <c r="I72" s="216"/>
      <c r="N72" s="1"/>
      <c r="O72" s="1"/>
      <c r="P72" s="1"/>
      <c r="S72" s="40"/>
      <c r="U72" s="1"/>
      <c r="X72" s="20"/>
      <c r="Y72" s="300"/>
      <c r="AC72" s="1"/>
    </row>
    <row r="73" spans="2:37" ht="15.75">
      <c r="B73" s="32"/>
      <c r="C73" s="4"/>
      <c r="D73" s="65"/>
      <c r="E73" s="4"/>
      <c r="F73" s="1"/>
      <c r="G73" s="1"/>
      <c r="H73" s="1"/>
      <c r="I73" s="123"/>
      <c r="N73" s="1"/>
      <c r="O73" s="1"/>
      <c r="P73" s="1"/>
      <c r="R73" s="1"/>
      <c r="S73" s="1"/>
      <c r="T73" s="1"/>
      <c r="U73" s="1"/>
      <c r="X73" s="20"/>
      <c r="Y73" s="300"/>
      <c r="AC73" s="1"/>
    </row>
    <row r="74" spans="2:37" ht="15.75">
      <c r="B74" s="32"/>
      <c r="C74" s="4"/>
      <c r="D74" s="65"/>
      <c r="E74" s="4"/>
      <c r="G74" s="132"/>
      <c r="I74" s="45"/>
      <c r="N74" s="1"/>
      <c r="O74" s="1"/>
      <c r="P74" s="1"/>
      <c r="R74" s="1"/>
      <c r="S74" s="1"/>
      <c r="T74" s="1"/>
      <c r="U74" s="1"/>
      <c r="V74" s="8"/>
      <c r="X74" s="20"/>
      <c r="Y74" s="300"/>
      <c r="AC74" s="1"/>
      <c r="AF74" s="32"/>
      <c r="AG74" s="4"/>
      <c r="AH74" s="8"/>
    </row>
    <row r="75" spans="2:37" ht="15.75">
      <c r="B75" s="32"/>
      <c r="C75" s="4"/>
      <c r="D75" s="9"/>
      <c r="E75" s="4"/>
      <c r="F75" s="685"/>
      <c r="H75" s="40"/>
      <c r="I75" s="45"/>
      <c r="N75" s="1"/>
      <c r="O75" s="1"/>
      <c r="P75" s="1"/>
      <c r="R75" s="1"/>
      <c r="S75" s="1"/>
      <c r="T75" s="1"/>
      <c r="U75" s="1"/>
      <c r="X75" s="20"/>
      <c r="Y75" s="300"/>
      <c r="AC75" s="44"/>
      <c r="AF75" s="32"/>
      <c r="AG75" s="4"/>
      <c r="AH75" s="8"/>
    </row>
    <row r="76" spans="2:37" ht="17.25" customHeight="1">
      <c r="B76" s="1607"/>
      <c r="D76" s="1606"/>
      <c r="E76" s="4"/>
      <c r="F76" s="685"/>
      <c r="H76" s="40"/>
      <c r="I76" s="4"/>
      <c r="N76" s="1"/>
      <c r="O76" s="1"/>
      <c r="P76" s="1"/>
      <c r="R76" s="1"/>
      <c r="S76" s="1"/>
      <c r="T76" s="1"/>
      <c r="U76" s="1"/>
      <c r="X76" s="20"/>
      <c r="Y76" s="300"/>
      <c r="AC76" s="1"/>
      <c r="AF76" s="12"/>
    </row>
    <row r="77" spans="2:37" ht="15.75">
      <c r="B77" s="32"/>
      <c r="C77" s="1"/>
      <c r="D77" s="1"/>
      <c r="E77" s="4"/>
      <c r="G77" s="132"/>
      <c r="I77" s="4"/>
      <c r="N77" s="1"/>
      <c r="O77" s="1"/>
      <c r="P77" s="1"/>
      <c r="R77" s="1"/>
      <c r="S77" s="1"/>
      <c r="T77" s="1"/>
      <c r="U77" s="1"/>
      <c r="X77" s="20"/>
      <c r="Y77" s="300"/>
      <c r="AC77" s="1"/>
      <c r="AF77" s="123"/>
      <c r="AG77" s="77"/>
      <c r="AH77" s="103"/>
      <c r="AI77" s="149"/>
    </row>
    <row r="78" spans="2:37" ht="15.75">
      <c r="B78" s="33"/>
      <c r="C78"/>
      <c r="D78" s="132"/>
      <c r="E78" s="80"/>
      <c r="F78" s="32"/>
      <c r="G78" s="4"/>
      <c r="H78" s="65"/>
      <c r="I78" s="4"/>
      <c r="N78" s="455"/>
      <c r="P78" s="40"/>
      <c r="R78" s="1"/>
      <c r="S78" s="1"/>
      <c r="T78" s="1"/>
      <c r="U78" s="1"/>
      <c r="X78" s="20"/>
      <c r="Y78" s="300"/>
      <c r="AC78" s="1"/>
      <c r="AF78" s="4"/>
      <c r="AG78" s="8"/>
      <c r="AH78" s="104"/>
      <c r="AI78" s="123"/>
      <c r="AJ78" s="77"/>
      <c r="AK78" s="103"/>
    </row>
    <row r="79" spans="2:37">
      <c r="C79"/>
      <c r="D79" s="132"/>
      <c r="E79" s="80"/>
      <c r="F79" s="62"/>
      <c r="G79" s="4"/>
      <c r="I79" s="80"/>
      <c r="O79" s="132"/>
      <c r="R79" s="1"/>
      <c r="S79" s="1"/>
      <c r="T79" s="1"/>
      <c r="U79" s="1"/>
      <c r="AC79" s="1"/>
      <c r="AD79" s="32"/>
      <c r="AE79" s="61"/>
      <c r="AF79" s="4"/>
      <c r="AG79" s="8"/>
      <c r="AH79" s="104"/>
      <c r="AI79" s="4"/>
      <c r="AJ79" s="8"/>
      <c r="AK79" s="104"/>
    </row>
    <row r="80" spans="2:37" ht="15.75">
      <c r="E80" s="4"/>
      <c r="F80" s="859"/>
      <c r="H80" s="40"/>
      <c r="I80" s="80"/>
      <c r="N80" s="54"/>
      <c r="O80" s="91"/>
      <c r="P80" s="3"/>
      <c r="R80" s="1"/>
      <c r="S80" s="1"/>
      <c r="T80" s="1"/>
      <c r="U80" s="1"/>
      <c r="Z80" s="1"/>
      <c r="AA80" s="1"/>
      <c r="AB80" s="1"/>
      <c r="AC80" s="1"/>
      <c r="AD80" s="32"/>
      <c r="AE80" s="4"/>
      <c r="AF80" s="4"/>
      <c r="AG80" s="8"/>
      <c r="AH80" s="104"/>
      <c r="AI80" s="4"/>
      <c r="AJ80" s="8"/>
      <c r="AK80" s="104"/>
    </row>
    <row r="81" spans="5:37" ht="15.75">
      <c r="I81" s="4"/>
      <c r="N81" s="455"/>
      <c r="P81" s="40"/>
      <c r="R81" s="1"/>
      <c r="S81" s="1"/>
      <c r="T81" s="1"/>
      <c r="U81" s="1"/>
      <c r="X81" s="98"/>
      <c r="Z81" s="1"/>
      <c r="AA81" s="1"/>
      <c r="AB81" s="1"/>
      <c r="AC81" s="1"/>
      <c r="AF81" s="4"/>
      <c r="AG81" s="220"/>
      <c r="AH81" s="221"/>
      <c r="AI81" s="4"/>
      <c r="AJ81" s="8"/>
      <c r="AK81" s="104"/>
    </row>
    <row r="82" spans="5:37" ht="13.5" customHeight="1">
      <c r="I82" s="4"/>
      <c r="R82" s="1"/>
      <c r="S82" s="1"/>
      <c r="T82" s="1"/>
      <c r="U82" s="1"/>
      <c r="X82" s="98"/>
      <c r="AA82" s="40"/>
      <c r="AC82" s="1"/>
      <c r="AF82" s="4"/>
      <c r="AG82" s="220"/>
      <c r="AH82" s="221"/>
      <c r="AI82" s="4"/>
      <c r="AJ82" s="8"/>
      <c r="AK82" s="108"/>
    </row>
    <row r="83" spans="5:37" ht="12.75" customHeight="1">
      <c r="R83" s="1"/>
      <c r="S83" s="1"/>
      <c r="T83" s="1"/>
      <c r="U83" s="1"/>
      <c r="X83" s="98"/>
      <c r="AA83" s="40"/>
      <c r="AC83" s="1"/>
      <c r="AF83" s="4"/>
      <c r="AG83" s="199"/>
      <c r="AH83" s="104"/>
      <c r="AI83" s="4"/>
      <c r="AJ83" s="8"/>
      <c r="AK83" s="104"/>
    </row>
    <row r="84" spans="5:37">
      <c r="R84" s="1"/>
      <c r="S84" s="1"/>
      <c r="T84" s="1"/>
      <c r="U84" s="1"/>
      <c r="X84" s="98"/>
      <c r="AA84" s="40"/>
      <c r="AC84" s="1"/>
      <c r="AF84" s="4"/>
      <c r="AG84" s="8"/>
      <c r="AH84" s="104"/>
      <c r="AI84" s="4"/>
      <c r="AJ84" s="32"/>
      <c r="AK84" s="108"/>
    </row>
    <row r="85" spans="5:37">
      <c r="R85" s="1"/>
      <c r="S85" s="1"/>
      <c r="T85" s="1"/>
      <c r="U85" s="1"/>
      <c r="X85" s="77"/>
      <c r="Y85" s="217"/>
      <c r="Z85" s="1"/>
      <c r="AA85" s="1"/>
      <c r="AB85" s="1"/>
      <c r="AC85" s="1"/>
      <c r="AD85" s="83"/>
      <c r="AF85" s="47"/>
      <c r="AG85" s="8"/>
      <c r="AH85" s="98"/>
      <c r="AI85" s="4"/>
      <c r="AJ85" s="8"/>
      <c r="AK85" s="104"/>
    </row>
    <row r="86" spans="5:37" ht="12.75" customHeight="1">
      <c r="E86" s="314"/>
      <c r="R86" s="1"/>
      <c r="S86" s="1"/>
      <c r="T86" s="1"/>
      <c r="U86" s="1"/>
      <c r="W86" s="224"/>
      <c r="X86" s="8"/>
      <c r="Y86" s="108"/>
      <c r="Z86" s="1"/>
      <c r="AA86" s="1"/>
      <c r="AB86" s="1"/>
      <c r="AC86" s="1"/>
      <c r="AF86" s="4"/>
      <c r="AG86" s="8"/>
      <c r="AH86" s="108"/>
      <c r="AI86" s="4"/>
      <c r="AJ86" s="8"/>
      <c r="AK86" s="108"/>
    </row>
    <row r="87" spans="5:37" ht="13.5" customHeight="1">
      <c r="U87" s="1"/>
      <c r="W87" s="224"/>
      <c r="X87" s="8"/>
      <c r="Y87" s="108"/>
      <c r="Z87" s="1"/>
      <c r="AA87" s="1"/>
      <c r="AB87" s="1"/>
      <c r="AC87" s="1839"/>
      <c r="AF87" s="4"/>
      <c r="AG87" s="8"/>
      <c r="AH87" s="108"/>
    </row>
    <row r="88" spans="5:37" ht="14.25" customHeight="1">
      <c r="U88" s="1"/>
      <c r="W88" s="4"/>
      <c r="X88" s="8"/>
      <c r="Y88" s="108"/>
      <c r="Z88" s="1"/>
      <c r="AA88" s="1"/>
      <c r="AB88" s="1"/>
      <c r="AC88" s="1"/>
      <c r="AF88" s="4"/>
      <c r="AG88" s="8"/>
      <c r="AH88" s="108"/>
    </row>
    <row r="89" spans="5:37" ht="14.25" customHeight="1">
      <c r="U89" s="1"/>
      <c r="W89" s="4"/>
      <c r="X89" s="8"/>
      <c r="Y89" s="108"/>
      <c r="Z89" s="1"/>
      <c r="AA89" s="1"/>
      <c r="AB89" s="1"/>
      <c r="AC89" s="1821"/>
      <c r="AF89" s="4"/>
      <c r="AG89" s="46"/>
      <c r="AH89" s="98"/>
    </row>
    <row r="90" spans="5:37" ht="12.75" customHeight="1">
      <c r="I90" s="4"/>
      <c r="U90" s="1"/>
      <c r="W90" s="80"/>
      <c r="X90" s="225"/>
      <c r="Y90" s="226"/>
      <c r="Z90" s="1"/>
      <c r="AA90" s="1"/>
      <c r="AB90" s="1"/>
      <c r="AC90" s="1"/>
      <c r="AF90" s="4"/>
      <c r="AG90" s="160"/>
      <c r="AH90" s="222"/>
    </row>
    <row r="91" spans="5:37" ht="13.5" customHeight="1">
      <c r="U91" s="1"/>
      <c r="W91" s="80"/>
      <c r="X91" s="88"/>
      <c r="Y91" s="107"/>
      <c r="AA91" s="40"/>
    </row>
    <row r="92" spans="5:37" ht="16.5" customHeight="1">
      <c r="I92" s="149"/>
      <c r="U92" s="1"/>
      <c r="W92" s="80"/>
      <c r="X92" s="199"/>
      <c r="Y92" s="104"/>
      <c r="AA92" s="40"/>
      <c r="AC92" s="1"/>
    </row>
    <row r="93" spans="5:37" ht="15" customHeight="1">
      <c r="I93" s="123"/>
      <c r="U93" s="1"/>
      <c r="W93" s="80"/>
      <c r="X93" s="8"/>
      <c r="Y93" s="104"/>
      <c r="AA93" s="40"/>
      <c r="AC93" s="1"/>
    </row>
    <row r="94" spans="5:37" ht="14.25" customHeight="1">
      <c r="I94" s="4"/>
      <c r="U94" s="1"/>
      <c r="W94" s="47"/>
      <c r="X94" s="8"/>
      <c r="Y94" s="98"/>
      <c r="AA94" s="40"/>
      <c r="AC94" s="1"/>
    </row>
    <row r="95" spans="5:37" ht="13.5" customHeight="1">
      <c r="I95" s="47"/>
      <c r="U95" s="1"/>
      <c r="W95" s="4"/>
      <c r="X95" s="8"/>
      <c r="Y95" s="108"/>
      <c r="Z95" s="1"/>
      <c r="AA95" s="1"/>
      <c r="AB95" s="1"/>
      <c r="AC95" s="44"/>
      <c r="AH95" s="4"/>
      <c r="AI95" s="4"/>
      <c r="AJ95" s="4"/>
    </row>
    <row r="96" spans="5:37" ht="12.75" customHeight="1">
      <c r="I96" s="4"/>
      <c r="U96" s="1"/>
      <c r="W96" s="4"/>
      <c r="X96" s="8"/>
      <c r="Y96" s="108"/>
      <c r="Z96" s="1"/>
      <c r="AA96" s="1"/>
      <c r="AB96" s="1"/>
      <c r="AC96" s="1"/>
      <c r="AJ96" s="13"/>
      <c r="AK96" s="47"/>
    </row>
    <row r="97" spans="6:37" ht="14.25" customHeight="1">
      <c r="I97" s="4"/>
      <c r="U97" s="1"/>
      <c r="W97" s="4"/>
      <c r="X97" s="8"/>
      <c r="Y97" s="108"/>
      <c r="Z97" s="1"/>
      <c r="AA97" s="1"/>
      <c r="AB97" s="1"/>
      <c r="AC97" s="1"/>
      <c r="AJ97" s="13"/>
      <c r="AK97" s="47"/>
    </row>
    <row r="98" spans="6:37">
      <c r="I98" s="4"/>
      <c r="U98" s="1"/>
      <c r="W98" s="80"/>
      <c r="X98" s="160"/>
      <c r="Y98" s="222"/>
      <c r="Z98" s="1"/>
      <c r="AA98" s="1"/>
      <c r="AB98" s="1"/>
      <c r="AC98" s="1"/>
      <c r="AJ98" s="13"/>
    </row>
    <row r="99" spans="6:37" ht="15" customHeight="1">
      <c r="I99" s="4"/>
      <c r="U99" s="1"/>
      <c r="V99" s="155"/>
      <c r="W99" s="61"/>
      <c r="X99" s="46"/>
      <c r="Y99" s="98"/>
      <c r="Z99" s="1"/>
      <c r="AA99" s="1"/>
      <c r="AB99" s="1"/>
      <c r="AC99" s="1"/>
      <c r="AJ99" s="5"/>
    </row>
    <row r="100" spans="6:37" ht="13.5" customHeight="1">
      <c r="I100" s="149"/>
      <c r="U100" s="1"/>
      <c r="W100" s="4"/>
      <c r="X100" s="8"/>
      <c r="Y100" s="104"/>
      <c r="Z100" s="1"/>
      <c r="AA100" s="1"/>
      <c r="AB100" s="1"/>
      <c r="AC100" s="1"/>
    </row>
    <row r="101" spans="6:37" ht="15.75" customHeight="1">
      <c r="I101" s="123"/>
      <c r="U101" s="1"/>
      <c r="W101" s="4"/>
      <c r="X101" s="8"/>
      <c r="Y101" s="104"/>
      <c r="Z101" s="1"/>
      <c r="AA101" s="1"/>
      <c r="AB101" s="1"/>
      <c r="AC101" s="1"/>
      <c r="AE101" s="4"/>
      <c r="AJ101" s="307"/>
    </row>
    <row r="102" spans="6:37" ht="12.75" customHeight="1">
      <c r="I102" s="4"/>
      <c r="U102" s="1"/>
      <c r="W102" s="4"/>
      <c r="X102" s="8"/>
      <c r="Y102" s="104"/>
      <c r="Z102" s="1"/>
      <c r="AA102" s="1"/>
      <c r="AB102" s="1"/>
      <c r="AC102" s="1"/>
      <c r="AE102" s="47"/>
      <c r="AJ102" s="46"/>
    </row>
    <row r="103" spans="6:37" ht="12.75" customHeight="1">
      <c r="I103" s="47"/>
      <c r="U103" s="1"/>
      <c r="W103" s="4"/>
      <c r="X103" s="8"/>
      <c r="Y103" s="104"/>
      <c r="Z103" s="1"/>
      <c r="AA103" s="1"/>
      <c r="AB103" s="1"/>
      <c r="AC103" s="1"/>
      <c r="AE103" s="8"/>
      <c r="AJ103" s="8"/>
    </row>
    <row r="104" spans="6:37" ht="14.25" customHeight="1">
      <c r="I104" s="4"/>
      <c r="U104" s="1"/>
      <c r="V104" s="8"/>
      <c r="W104" s="47"/>
      <c r="X104" s="20"/>
      <c r="Y104" s="300"/>
      <c r="Z104" s="1"/>
      <c r="AA104" s="1"/>
      <c r="AB104" s="1"/>
      <c r="AC104" s="1"/>
      <c r="AE104" s="8"/>
      <c r="AJ104" s="46"/>
    </row>
    <row r="105" spans="6:37" ht="15" customHeight="1">
      <c r="I105" s="4"/>
      <c r="U105" s="1"/>
      <c r="Z105" s="1"/>
      <c r="AA105" s="1"/>
      <c r="AB105" s="1"/>
      <c r="AC105" s="1"/>
      <c r="AE105" s="8"/>
      <c r="AJ105" s="46"/>
    </row>
    <row r="106" spans="6:37" ht="14.25" customHeight="1">
      <c r="I106" s="80"/>
      <c r="U106" s="1"/>
      <c r="V106" s="4"/>
      <c r="W106" s="32"/>
      <c r="X106" s="4"/>
      <c r="Z106" s="1"/>
      <c r="AA106" s="1"/>
      <c r="AB106" s="1"/>
      <c r="AC106" s="1"/>
      <c r="AE106" s="8"/>
      <c r="AJ106" s="46"/>
    </row>
    <row r="107" spans="6:37" ht="15" customHeight="1">
      <c r="I107" s="2417"/>
      <c r="U107" s="1"/>
      <c r="W107" s="16"/>
      <c r="Z107" s="9"/>
      <c r="AA107" s="44"/>
      <c r="AB107" s="44"/>
      <c r="AC107" s="44"/>
      <c r="AE107" s="8"/>
      <c r="AJ107" s="4"/>
    </row>
    <row r="108" spans="6:37">
      <c r="G108" s="40"/>
      <c r="I108" s="4"/>
      <c r="U108" s="1"/>
      <c r="W108" s="5"/>
      <c r="X108" s="5"/>
      <c r="Y108" s="5"/>
      <c r="Z108" s="1"/>
      <c r="AA108" s="1"/>
      <c r="AB108" s="1"/>
      <c r="AC108" s="1"/>
      <c r="AE108" s="5"/>
      <c r="AG108" s="46"/>
      <c r="AJ108" s="4"/>
    </row>
    <row r="109" spans="6:37" ht="14.25" customHeight="1">
      <c r="G109" s="40"/>
      <c r="I109" s="4"/>
      <c r="U109" s="1"/>
      <c r="Z109" s="859"/>
      <c r="AA109" s="4"/>
      <c r="AB109" s="40"/>
      <c r="AC109" s="1"/>
      <c r="AE109" s="297"/>
      <c r="AG109" s="8"/>
      <c r="AJ109" s="4"/>
    </row>
    <row r="110" spans="6:37" ht="12.75" customHeight="1">
      <c r="F110" s="62"/>
      <c r="G110" s="132"/>
      <c r="H110" s="3"/>
      <c r="I110" s="80"/>
      <c r="S110" s="40"/>
      <c r="U110" s="1"/>
      <c r="AA110" s="132"/>
      <c r="AC110" s="453"/>
      <c r="AE110" s="297"/>
      <c r="AG110" s="8"/>
      <c r="AJ110" s="4"/>
    </row>
    <row r="111" spans="6:37" ht="11.25" customHeight="1">
      <c r="F111" s="1"/>
      <c r="G111" s="1"/>
      <c r="H111" s="1"/>
      <c r="I111" s="80"/>
      <c r="U111" s="1"/>
      <c r="Z111" s="62"/>
      <c r="AA111" s="91"/>
      <c r="AB111" s="115"/>
      <c r="AC111" s="1"/>
      <c r="AD111" s="147"/>
      <c r="AE111" s="297"/>
      <c r="AJ111" s="4"/>
    </row>
    <row r="112" spans="6:37" ht="15" customHeight="1">
      <c r="F112" s="1"/>
      <c r="G112" s="1"/>
      <c r="H112" s="1"/>
      <c r="I112" s="4"/>
      <c r="U112" s="1"/>
      <c r="Z112" s="30"/>
      <c r="AA112" s="4"/>
      <c r="AB112" s="9"/>
      <c r="AC112" s="86"/>
      <c r="AE112" s="297"/>
      <c r="AJ112" s="4"/>
    </row>
    <row r="113" spans="5:46" ht="13.5" customHeight="1">
      <c r="F113" s="1"/>
      <c r="G113" s="1"/>
      <c r="H113" s="1"/>
      <c r="U113" s="1"/>
      <c r="Z113" s="32"/>
      <c r="AA113" s="4"/>
      <c r="AB113" s="9"/>
      <c r="AC113" s="44"/>
      <c r="AE113" s="297"/>
      <c r="AJ113" s="4"/>
    </row>
    <row r="114" spans="5:46" ht="12.75" customHeight="1">
      <c r="F114" s="1"/>
      <c r="G114" s="1"/>
      <c r="H114" s="1"/>
      <c r="U114" s="1"/>
      <c r="Z114" s="32"/>
      <c r="AA114" s="4"/>
      <c r="AC114" s="1"/>
      <c r="AE114" s="297"/>
      <c r="AJ114" s="4"/>
    </row>
    <row r="115" spans="5:46" ht="14.25" customHeight="1">
      <c r="E115" s="314"/>
      <c r="F115" s="1"/>
      <c r="G115" s="1"/>
      <c r="H115" s="1"/>
      <c r="U115" s="1"/>
      <c r="X115" s="1"/>
      <c r="Y115" s="32"/>
      <c r="AJ115" s="4"/>
    </row>
    <row r="116" spans="5:46" ht="16.5" customHeight="1">
      <c r="F116" s="1"/>
      <c r="G116" s="1"/>
      <c r="H116" s="1"/>
      <c r="U116" s="1"/>
      <c r="Y116" s="119"/>
    </row>
    <row r="117" spans="5:46" ht="14.25" customHeight="1">
      <c r="E117" s="109"/>
      <c r="F117" s="1"/>
      <c r="G117" s="1"/>
      <c r="H117" s="1"/>
      <c r="U117" s="1"/>
      <c r="Y117" s="119"/>
      <c r="AH117" s="80"/>
      <c r="AI117" s="4"/>
      <c r="AJ117" s="4"/>
      <c r="AK117" s="4"/>
    </row>
    <row r="118" spans="5:46" ht="15.75" customHeight="1">
      <c r="E118" s="19"/>
      <c r="F118" s="1"/>
      <c r="G118" s="1"/>
      <c r="H118" s="1"/>
      <c r="U118" s="151"/>
      <c r="W118" s="4"/>
      <c r="Y118" s="123"/>
      <c r="AJ118" s="4"/>
      <c r="AK118" s="4"/>
    </row>
    <row r="119" spans="5:46" ht="15" customHeight="1">
      <c r="E119" s="19"/>
      <c r="G119" s="40"/>
      <c r="U119" s="1"/>
      <c r="W119" s="4"/>
      <c r="X119" s="8"/>
      <c r="Y119" s="4"/>
      <c r="AJ119" s="4"/>
    </row>
    <row r="120" spans="5:46" ht="15" customHeight="1">
      <c r="E120" s="224"/>
      <c r="G120" s="1"/>
      <c r="H120" s="1"/>
      <c r="U120" s="1"/>
      <c r="X120" s="1"/>
      <c r="Y120" s="203"/>
      <c r="AJ120" s="4"/>
    </row>
    <row r="121" spans="5:46" ht="14.25" customHeight="1">
      <c r="E121" s="47"/>
      <c r="F121" s="1"/>
      <c r="G121" s="1"/>
      <c r="H121" s="1"/>
      <c r="U121" s="1"/>
      <c r="Y121" s="4"/>
      <c r="AJ121" s="4"/>
    </row>
    <row r="122" spans="5:46" ht="14.25" customHeight="1">
      <c r="E122" s="4"/>
      <c r="F122" s="1"/>
      <c r="G122" s="1"/>
      <c r="H122" s="1"/>
      <c r="I122" s="12"/>
      <c r="U122" s="1"/>
      <c r="Y122" s="80"/>
      <c r="AJ122" s="4"/>
    </row>
    <row r="123" spans="5:46" ht="14.25" customHeight="1">
      <c r="E123" s="4"/>
      <c r="F123" s="1"/>
      <c r="G123" s="1"/>
      <c r="H123" s="1"/>
      <c r="I123" s="123"/>
      <c r="U123" s="1"/>
      <c r="Y123" s="4"/>
      <c r="AM123" s="213"/>
      <c r="AO123" s="16"/>
      <c r="AS123" s="12"/>
      <c r="AT123" s="47"/>
    </row>
    <row r="124" spans="5:46" ht="14.25" customHeight="1">
      <c r="E124" s="4"/>
      <c r="F124" s="1"/>
      <c r="G124" s="1"/>
      <c r="H124" s="1"/>
      <c r="I124" s="4"/>
      <c r="U124" s="1"/>
      <c r="Y124" s="61"/>
      <c r="AJ124" s="30"/>
      <c r="AK124" s="4"/>
      <c r="AL124" s="8"/>
      <c r="AM124" s="4"/>
      <c r="AN124" s="4"/>
      <c r="AO124" s="80"/>
      <c r="AP124" s="80"/>
      <c r="AQ124" s="308"/>
      <c r="AR124" s="308"/>
      <c r="AS124" s="4"/>
      <c r="AT124" s="4"/>
    </row>
    <row r="125" spans="5:46" ht="15.75" customHeight="1">
      <c r="E125" s="119"/>
      <c r="F125" s="1"/>
      <c r="G125" s="1"/>
      <c r="H125" s="1"/>
      <c r="I125" s="4"/>
      <c r="U125" s="1"/>
      <c r="AK125" s="4"/>
      <c r="AL125" s="8"/>
      <c r="AM125" s="4"/>
      <c r="AN125" s="4"/>
      <c r="AO125" s="80"/>
      <c r="AP125" s="309"/>
      <c r="AQ125" s="308"/>
      <c r="AR125" s="308"/>
      <c r="AS125" s="4"/>
      <c r="AT125" s="4"/>
    </row>
    <row r="126" spans="5:46" ht="16.5" customHeight="1">
      <c r="E126" s="81"/>
      <c r="F126" s="1"/>
      <c r="G126" s="1"/>
      <c r="H126" s="1"/>
      <c r="I126" s="4"/>
      <c r="U126" s="1"/>
      <c r="V126" s="155"/>
      <c r="AK126" s="4"/>
      <c r="AL126" s="8"/>
      <c r="AM126" s="4"/>
      <c r="AN126" s="4"/>
      <c r="AO126" s="80"/>
      <c r="AP126" s="80"/>
      <c r="AQ126" s="308"/>
      <c r="AR126" s="308"/>
      <c r="AS126" s="4"/>
      <c r="AT126" s="4"/>
    </row>
    <row r="127" spans="5:46" ht="15.75" customHeight="1">
      <c r="E127" s="123"/>
      <c r="F127" s="1"/>
      <c r="G127" s="1"/>
      <c r="H127" s="1"/>
      <c r="I127" s="4"/>
      <c r="U127" s="1"/>
      <c r="V127" s="155"/>
      <c r="AK127" s="4"/>
      <c r="AL127" s="47"/>
      <c r="AM127" s="4"/>
      <c r="AN127" s="4"/>
      <c r="AO127" s="80"/>
      <c r="AP127" s="80"/>
      <c r="AQ127" s="308"/>
      <c r="AR127" s="308"/>
    </row>
    <row r="128" spans="5:46" ht="15" customHeight="1">
      <c r="E128" s="4"/>
      <c r="F128" s="1"/>
      <c r="G128" s="1"/>
      <c r="H128" s="1"/>
      <c r="I128" s="149"/>
      <c r="U128" s="1"/>
      <c r="V128" s="157"/>
      <c r="AK128" s="4"/>
      <c r="AL128" s="8"/>
      <c r="AM128" s="4"/>
      <c r="AN128" s="4"/>
      <c r="AO128" s="80"/>
      <c r="AP128" s="80"/>
      <c r="AQ128" s="308"/>
      <c r="AR128" s="308"/>
    </row>
    <row r="129" spans="5:46" ht="15" customHeight="1">
      <c r="E129" s="4"/>
      <c r="F129" s="1"/>
      <c r="G129" s="1"/>
      <c r="H129" s="1"/>
      <c r="I129" s="123"/>
      <c r="U129" s="1"/>
      <c r="Y129" s="123"/>
      <c r="AD129" s="217"/>
      <c r="AJ129" s="9"/>
      <c r="AK129" s="4"/>
      <c r="AL129" s="8"/>
      <c r="AM129" s="47"/>
      <c r="AN129" s="47"/>
      <c r="AO129" s="80"/>
      <c r="AP129" s="80"/>
      <c r="AQ129" s="308"/>
      <c r="AR129" s="310"/>
    </row>
    <row r="130" spans="5:46" ht="12.75" customHeight="1">
      <c r="E130" s="4"/>
      <c r="F130" s="1"/>
      <c r="G130" s="1"/>
      <c r="H130" s="40"/>
      <c r="I130" s="47"/>
      <c r="U130" s="1"/>
      <c r="Y130" s="4"/>
      <c r="AD130" s="104"/>
      <c r="AL130" s="40"/>
      <c r="AM130" s="4"/>
      <c r="AN130" s="4"/>
      <c r="AO130" s="4"/>
      <c r="AP130" s="4"/>
      <c r="AS130" s="81"/>
      <c r="AT130" s="47"/>
    </row>
    <row r="131" spans="5:46" ht="17.25" customHeight="1">
      <c r="E131" s="4"/>
      <c r="F131" s="1"/>
      <c r="G131" s="1"/>
      <c r="I131" s="216"/>
      <c r="U131" s="1"/>
      <c r="Y131" s="4"/>
      <c r="AD131" s="98"/>
      <c r="AM131" s="4"/>
      <c r="AN131" s="4"/>
      <c r="AS131" s="47"/>
      <c r="AT131" s="311"/>
    </row>
    <row r="132" spans="5:46" ht="14.25" customHeight="1">
      <c r="E132" s="4"/>
      <c r="F132" s="94"/>
      <c r="G132" s="4"/>
      <c r="H132" s="9"/>
      <c r="I132" s="123"/>
      <c r="U132" s="1"/>
      <c r="Y132" s="4"/>
      <c r="AD132" s="104"/>
      <c r="AJ132" s="4"/>
    </row>
    <row r="133" spans="5:46" ht="15" customHeight="1">
      <c r="E133" s="4"/>
      <c r="G133" s="4"/>
      <c r="I133" s="4"/>
      <c r="U133" s="1"/>
      <c r="W133" s="123"/>
      <c r="Y133" s="4"/>
      <c r="AD133" s="108"/>
      <c r="AH133" s="80"/>
      <c r="AI133" s="4"/>
      <c r="AJ133" s="4"/>
    </row>
    <row r="134" spans="5:46" ht="16.5" customHeight="1">
      <c r="E134" s="4"/>
      <c r="F134" s="455"/>
      <c r="G134" s="40"/>
      <c r="H134" s="17"/>
      <c r="I134" s="4"/>
      <c r="U134" s="1"/>
      <c r="W134" s="4"/>
      <c r="AD134" s="108"/>
      <c r="AH134" s="80"/>
      <c r="AI134" s="4"/>
      <c r="AJ134" s="4"/>
    </row>
    <row r="135" spans="5:46" ht="16.5" customHeight="1">
      <c r="E135" s="80"/>
      <c r="G135" s="132"/>
      <c r="I135" s="4"/>
      <c r="U135" s="1"/>
      <c r="W135" s="119"/>
      <c r="AH135" s="80"/>
      <c r="AI135" s="4"/>
      <c r="AJ135" s="4"/>
    </row>
    <row r="136" spans="5:46" ht="15.75" customHeight="1">
      <c r="E136" s="4"/>
      <c r="I136" s="4"/>
      <c r="U136" s="1"/>
      <c r="W136" s="123"/>
      <c r="X136" s="62"/>
      <c r="Y136" s="158"/>
      <c r="AJ136" s="4"/>
    </row>
    <row r="137" spans="5:46" ht="13.5" customHeight="1">
      <c r="E137" s="47"/>
      <c r="I137" s="80"/>
      <c r="R137" s="1"/>
      <c r="S137" s="40"/>
      <c r="U137" s="1"/>
      <c r="W137" s="5"/>
      <c r="X137" s="4"/>
      <c r="Y137" s="8"/>
      <c r="AD137" s="103"/>
      <c r="AF137" s="45"/>
      <c r="AG137" s="45"/>
      <c r="AH137" s="8"/>
    </row>
    <row r="138" spans="5:46" ht="17.25" customHeight="1">
      <c r="E138" s="4"/>
      <c r="I138" s="80"/>
      <c r="R138" s="1"/>
      <c r="S138" s="40"/>
      <c r="U138" s="1"/>
      <c r="V138" s="8"/>
      <c r="X138" s="47"/>
      <c r="Y138" s="46"/>
      <c r="AD138" s="106"/>
      <c r="AE138" s="32"/>
      <c r="AH138" s="4"/>
    </row>
    <row r="139" spans="5:46" ht="18" customHeight="1">
      <c r="I139" s="4"/>
      <c r="R139" s="1"/>
      <c r="S139" s="40"/>
      <c r="U139" s="1"/>
      <c r="X139" s="47"/>
      <c r="Y139" s="94"/>
      <c r="AD139" s="104"/>
      <c r="AF139" s="4"/>
      <c r="AG139" s="4"/>
      <c r="AI139" s="83"/>
      <c r="AK139" s="4"/>
    </row>
    <row r="140" spans="5:46" ht="18" customHeight="1">
      <c r="I140" s="61"/>
      <c r="R140" s="1"/>
      <c r="S140" s="132"/>
      <c r="T140" s="3"/>
      <c r="U140" s="1"/>
      <c r="X140" s="47"/>
      <c r="Y140" s="46"/>
      <c r="AD140" s="98"/>
      <c r="AH140" s="47"/>
      <c r="AI140" s="83"/>
      <c r="AK140" s="4"/>
    </row>
    <row r="141" spans="5:46" ht="15" customHeight="1">
      <c r="I141" s="203"/>
      <c r="R141" s="1"/>
      <c r="S141" s="4"/>
      <c r="T141" s="9"/>
      <c r="U141" s="1"/>
      <c r="X141" s="47"/>
      <c r="Y141" s="46"/>
      <c r="AD141" s="98"/>
      <c r="AE141" s="4"/>
      <c r="AF141" s="91"/>
      <c r="AG141" s="145"/>
      <c r="AK141" s="16"/>
    </row>
    <row r="142" spans="5:46" ht="15.75" customHeight="1">
      <c r="I142" s="4"/>
      <c r="R142" s="1"/>
      <c r="S142" s="4"/>
      <c r="T142" s="9"/>
      <c r="U142" s="1"/>
      <c r="X142" s="80"/>
      <c r="Y142" s="88"/>
      <c r="AD142" s="98"/>
      <c r="AE142" s="4"/>
      <c r="AF142" s="89"/>
      <c r="AG142" s="1"/>
      <c r="AK142" s="47"/>
      <c r="AL142" s="46"/>
    </row>
    <row r="143" spans="5:46" ht="15.75" customHeight="1">
      <c r="E143" s="123"/>
      <c r="I143" s="61"/>
      <c r="R143" s="1"/>
      <c r="S143" s="4"/>
      <c r="U143" s="1"/>
      <c r="X143" s="47"/>
      <c r="Y143" s="46"/>
      <c r="AD143" s="108"/>
      <c r="AJ143" s="46"/>
      <c r="AK143" s="47"/>
      <c r="AL143" s="47"/>
    </row>
    <row r="144" spans="5:46" ht="18" customHeight="1">
      <c r="E144" s="80"/>
      <c r="I144" s="4"/>
      <c r="R144" s="821"/>
      <c r="S144" s="4"/>
      <c r="T144" s="9"/>
      <c r="U144" s="1"/>
      <c r="W144" s="4"/>
      <c r="X144" s="4"/>
      <c r="Y144" s="8"/>
      <c r="AD144" s="98"/>
      <c r="AJ144" s="161"/>
    </row>
    <row r="145" spans="5:41" ht="15" customHeight="1">
      <c r="E145" s="80"/>
      <c r="I145" s="61"/>
      <c r="R145" s="1"/>
      <c r="S145" s="1"/>
      <c r="T145" s="1"/>
      <c r="U145" s="1"/>
      <c r="X145" s="32"/>
      <c r="Y145" s="4"/>
      <c r="AD145" s="98"/>
      <c r="AJ145" s="46"/>
    </row>
    <row r="146" spans="5:41" ht="15.75" customHeight="1">
      <c r="E146" s="80"/>
      <c r="I146" s="150"/>
      <c r="R146" s="1"/>
      <c r="S146" s="1"/>
      <c r="T146" s="1"/>
      <c r="U146" s="1"/>
      <c r="W146" s="123"/>
      <c r="X146" s="16"/>
      <c r="AD146" s="107"/>
      <c r="AE146" s="4"/>
      <c r="AF146" s="8"/>
      <c r="AG146" s="104"/>
      <c r="AJ146" s="46"/>
      <c r="AM146" s="47"/>
    </row>
    <row r="147" spans="5:41" ht="14.25" customHeight="1">
      <c r="E147" s="80"/>
      <c r="I147" s="123"/>
      <c r="R147" s="1"/>
      <c r="S147" s="1"/>
      <c r="T147" s="1"/>
      <c r="U147" s="1"/>
      <c r="X147" s="4"/>
      <c r="Y147" s="8"/>
      <c r="AE147" s="4"/>
      <c r="AF147" s="8"/>
      <c r="AG147" s="104"/>
      <c r="AJ147" s="1"/>
      <c r="AN147" s="77"/>
    </row>
    <row r="148" spans="5:41" ht="15.75" customHeight="1">
      <c r="E148" s="80"/>
      <c r="I148" s="47"/>
      <c r="R148" s="1"/>
      <c r="S148" s="1"/>
      <c r="T148" s="1"/>
      <c r="U148" s="1"/>
      <c r="X148" s="4"/>
      <c r="Y148" s="8"/>
      <c r="AM148" s="45"/>
      <c r="AN148" s="47"/>
      <c r="AO148" s="47"/>
    </row>
    <row r="149" spans="5:41" ht="18" customHeight="1">
      <c r="I149" s="47"/>
      <c r="R149" s="1"/>
      <c r="S149" s="1"/>
      <c r="T149" s="1"/>
      <c r="U149" s="1"/>
      <c r="X149" s="4"/>
      <c r="Y149" s="8"/>
      <c r="AJ149" s="4"/>
      <c r="AK149" s="4"/>
      <c r="AL149" s="4"/>
      <c r="AM149" s="4"/>
      <c r="AN149" s="4"/>
      <c r="AO149" s="4"/>
    </row>
    <row r="150" spans="5:41" ht="16.5" customHeight="1">
      <c r="E150" s="455"/>
      <c r="R150" s="1"/>
      <c r="S150" s="1"/>
      <c r="T150" s="1"/>
      <c r="U150" s="1"/>
      <c r="X150" s="4"/>
      <c r="Y150" s="8"/>
      <c r="AE150" s="4"/>
      <c r="AF150" s="199"/>
      <c r="AG150" s="104"/>
      <c r="AJ150" s="4"/>
      <c r="AK150" s="4"/>
      <c r="AL150" s="4"/>
      <c r="AM150" s="4"/>
      <c r="AN150" s="47"/>
      <c r="AO150" s="46"/>
    </row>
    <row r="151" spans="5:41" ht="15" customHeight="1">
      <c r="E151" s="123"/>
      <c r="R151" s="1"/>
      <c r="S151" s="1"/>
      <c r="T151" s="1"/>
      <c r="U151" s="1"/>
      <c r="AJ151" s="80"/>
      <c r="AK151" s="80"/>
      <c r="AL151" s="4"/>
      <c r="AM151" s="4"/>
      <c r="AN151" s="4"/>
      <c r="AO151" s="8"/>
    </row>
    <row r="152" spans="5:41" ht="17.25" customHeight="1">
      <c r="E152" s="4"/>
      <c r="I152" s="123"/>
      <c r="R152" s="1"/>
      <c r="S152" s="1"/>
      <c r="T152" s="1"/>
      <c r="U152" s="1"/>
      <c r="X152" s="77"/>
      <c r="Y152" s="217"/>
      <c r="AD152" s="83"/>
      <c r="AJ152" s="80"/>
      <c r="AK152" s="162"/>
      <c r="AN152" s="4"/>
      <c r="AO152" s="8"/>
    </row>
    <row r="153" spans="5:41" ht="17.25" customHeight="1">
      <c r="E153" s="4"/>
      <c r="I153" s="47"/>
      <c r="R153" s="1"/>
      <c r="S153" s="1"/>
      <c r="T153" s="1"/>
      <c r="U153" s="1"/>
      <c r="W153" s="4"/>
      <c r="X153" s="8"/>
      <c r="Y153" s="104"/>
      <c r="AN153" s="4"/>
      <c r="AO153" s="8"/>
    </row>
    <row r="154" spans="5:41" ht="16.5" customHeight="1">
      <c r="E154" s="4"/>
      <c r="I154" s="4"/>
      <c r="R154" s="1"/>
      <c r="S154" s="1"/>
      <c r="T154" s="1"/>
      <c r="U154" s="1"/>
      <c r="W154" s="4"/>
      <c r="X154" s="8"/>
      <c r="Y154" s="104"/>
      <c r="AK154" s="61"/>
    </row>
    <row r="155" spans="5:41" ht="13.5" customHeight="1">
      <c r="E155" s="4"/>
      <c r="I155" s="4"/>
      <c r="R155" s="1"/>
      <c r="S155" s="1"/>
      <c r="T155" s="1"/>
      <c r="U155" s="1"/>
      <c r="W155" s="4"/>
      <c r="X155" s="8"/>
      <c r="Y155" s="104"/>
      <c r="AE155" s="4"/>
      <c r="AF155" s="8"/>
      <c r="AG155" s="108"/>
      <c r="AJ155" s="8"/>
    </row>
    <row r="156" spans="5:41" ht="16.5" customHeight="1">
      <c r="E156" s="4"/>
      <c r="R156" s="1"/>
      <c r="S156" s="1"/>
      <c r="T156" s="1"/>
      <c r="U156" s="1"/>
      <c r="W156" s="4"/>
      <c r="X156" s="220"/>
      <c r="Y156" s="221"/>
    </row>
    <row r="157" spans="5:41" ht="14.25" customHeight="1">
      <c r="E157" s="4"/>
      <c r="I157" s="12"/>
      <c r="R157" s="1"/>
      <c r="S157" s="1"/>
      <c r="T157" s="1"/>
      <c r="U157" s="1"/>
      <c r="V157" s="155"/>
      <c r="W157" s="4"/>
      <c r="X157" s="220"/>
      <c r="Y157" s="221"/>
    </row>
    <row r="158" spans="5:41" ht="17.25" customHeight="1">
      <c r="E158" s="4"/>
      <c r="I158" s="12"/>
      <c r="R158" s="1"/>
      <c r="S158" s="1"/>
      <c r="T158" s="1"/>
      <c r="U158" s="1"/>
      <c r="W158" s="4"/>
      <c r="X158" s="199"/>
      <c r="Y158" s="104"/>
      <c r="AE158" s="4"/>
      <c r="AF158" s="88"/>
      <c r="AG158" s="107"/>
    </row>
    <row r="159" spans="5:41" ht="15" customHeight="1">
      <c r="E159" s="80"/>
      <c r="I159" s="123"/>
      <c r="R159" s="1"/>
      <c r="S159" s="1"/>
      <c r="T159" s="1"/>
      <c r="U159" s="1"/>
      <c r="W159" s="4"/>
      <c r="X159" s="8"/>
      <c r="Y159" s="104"/>
      <c r="AE159" s="4"/>
      <c r="AF159" s="88"/>
      <c r="AG159" s="107"/>
    </row>
    <row r="160" spans="5:41" ht="12.75" customHeight="1">
      <c r="E160" s="47"/>
      <c r="I160" s="4"/>
      <c r="R160" s="1"/>
      <c r="S160" s="1"/>
      <c r="T160" s="1"/>
      <c r="U160" s="1"/>
      <c r="W160" s="47"/>
      <c r="X160" s="8"/>
      <c r="Y160" s="98"/>
      <c r="AG160" s="4"/>
      <c r="AH160" s="8"/>
      <c r="AI160" s="4"/>
    </row>
    <row r="161" spans="5:38" ht="12.75" customHeight="1">
      <c r="E161" s="4"/>
      <c r="I161" s="4"/>
      <c r="R161" s="1"/>
      <c r="S161" s="1"/>
      <c r="T161" s="1"/>
      <c r="U161" s="1"/>
      <c r="W161" s="4"/>
      <c r="X161" s="8"/>
      <c r="Y161" s="108"/>
      <c r="AE161" s="19"/>
      <c r="AH161" s="8"/>
      <c r="AI161" s="47"/>
    </row>
    <row r="162" spans="5:38" ht="15" customHeight="1">
      <c r="E162" s="80"/>
      <c r="I162" s="4"/>
      <c r="R162" s="1"/>
      <c r="S162" s="1"/>
      <c r="T162" s="1"/>
      <c r="U162" s="1"/>
      <c r="W162" s="4"/>
      <c r="X162" s="8"/>
      <c r="Y162" s="108"/>
      <c r="AE162" s="123"/>
      <c r="AF162" s="77"/>
      <c r="AG162" s="217"/>
      <c r="AH162" s="8"/>
      <c r="AK162" s="146"/>
      <c r="AL162" s="146"/>
    </row>
    <row r="163" spans="5:38" ht="14.25" customHeight="1">
      <c r="E163" s="80"/>
      <c r="I163" s="4"/>
      <c r="R163" s="1"/>
      <c r="S163" s="1"/>
      <c r="T163" s="1"/>
      <c r="U163" s="1"/>
      <c r="V163" s="8"/>
      <c r="W163" s="4"/>
      <c r="X163" s="8"/>
      <c r="Y163" s="108"/>
      <c r="AE163" s="4"/>
      <c r="AF163" s="8"/>
      <c r="AG163" s="104"/>
      <c r="AH163" s="8"/>
      <c r="AK163" s="146"/>
      <c r="AL163" s="146"/>
    </row>
    <row r="164" spans="5:38" ht="13.5" customHeight="1">
      <c r="E164" s="4"/>
      <c r="I164" s="80"/>
      <c r="R164" s="4"/>
      <c r="S164" s="9"/>
      <c r="T164" s="44"/>
      <c r="U164" s="44"/>
      <c r="W164" s="4"/>
      <c r="X164" s="46"/>
      <c r="Y164" s="98"/>
      <c r="AH164" s="4"/>
      <c r="AI164" s="4"/>
      <c r="AK164" s="146"/>
      <c r="AL164" s="146"/>
    </row>
    <row r="165" spans="5:38" ht="13.5" customHeight="1">
      <c r="I165" s="80"/>
      <c r="S165" s="1"/>
      <c r="T165" s="1"/>
      <c r="U165" s="1"/>
      <c r="W165" s="4"/>
      <c r="X165" s="160"/>
      <c r="Y165" s="222"/>
      <c r="AH165" s="4"/>
      <c r="AI165" s="4"/>
      <c r="AK165" s="4"/>
      <c r="AL165" s="4"/>
    </row>
    <row r="166" spans="5:38" ht="12.75" customHeight="1">
      <c r="I166" s="80"/>
      <c r="R166" s="62"/>
      <c r="S166" s="1"/>
      <c r="T166" s="1"/>
      <c r="U166" s="1"/>
      <c r="W166" s="4"/>
      <c r="X166" s="20"/>
      <c r="Y166" s="300"/>
      <c r="AH166" s="19"/>
    </row>
    <row r="167" spans="5:38" ht="14.25" customHeight="1">
      <c r="I167" s="47"/>
      <c r="R167" s="94"/>
      <c r="S167" s="44"/>
      <c r="T167" s="44"/>
      <c r="U167" s="44"/>
      <c r="W167" s="47"/>
      <c r="X167" s="20"/>
      <c r="Y167" s="300"/>
      <c r="AH167" s="4"/>
      <c r="AI167" s="8"/>
    </row>
    <row r="168" spans="5:38" ht="14.25" customHeight="1">
      <c r="I168" s="4"/>
      <c r="R168" s="1"/>
      <c r="S168" s="1"/>
      <c r="T168" s="1"/>
      <c r="U168" s="1"/>
      <c r="W168" s="47"/>
      <c r="X168" s="20"/>
      <c r="Y168" s="300"/>
      <c r="AE168" s="13"/>
      <c r="AF168" s="8"/>
      <c r="AH168" s="4"/>
      <c r="AI168" s="8"/>
    </row>
    <row r="169" spans="5:38" ht="15" customHeight="1">
      <c r="I169" s="81"/>
      <c r="R169" s="1"/>
      <c r="S169" s="1"/>
      <c r="T169" s="1"/>
      <c r="U169" s="1"/>
      <c r="W169" s="47"/>
      <c r="X169" s="20"/>
      <c r="Y169" s="300"/>
      <c r="AE169" s="47"/>
      <c r="AF169" s="8"/>
      <c r="AG169" s="104"/>
      <c r="AH169" s="4"/>
      <c r="AI169" s="8"/>
    </row>
    <row r="170" spans="5:38" ht="15" customHeight="1">
      <c r="I170" s="4"/>
      <c r="R170" s="1"/>
      <c r="S170" s="1"/>
      <c r="T170" s="1"/>
      <c r="U170" s="1"/>
      <c r="W170" s="47"/>
      <c r="X170" s="20"/>
      <c r="Y170" s="300"/>
      <c r="AH170" s="4"/>
      <c r="AI170" s="8"/>
    </row>
    <row r="171" spans="5:38" ht="15" customHeight="1">
      <c r="I171" s="47"/>
      <c r="R171" s="1"/>
      <c r="S171" s="1"/>
      <c r="T171" s="40"/>
      <c r="U171" s="1"/>
      <c r="W171" s="47"/>
      <c r="X171" s="20"/>
      <c r="Y171" s="300"/>
      <c r="AE171" s="4"/>
      <c r="AF171" s="8"/>
      <c r="AG171" s="8"/>
      <c r="AH171" s="80"/>
      <c r="AI171" s="88"/>
    </row>
    <row r="172" spans="5:38" ht="18" customHeight="1">
      <c r="I172" s="4"/>
      <c r="R172" s="1"/>
      <c r="S172" s="1"/>
      <c r="T172" s="40"/>
      <c r="U172" s="1"/>
      <c r="W172" s="47"/>
      <c r="X172" s="46"/>
      <c r="Y172" s="98"/>
      <c r="AG172" s="46"/>
      <c r="AH172" s="80"/>
      <c r="AI172" s="88"/>
    </row>
    <row r="173" spans="5:38" ht="14.25" customHeight="1">
      <c r="S173" s="132"/>
      <c r="U173" s="1"/>
      <c r="W173" s="47"/>
      <c r="X173" s="46"/>
      <c r="Y173" s="98"/>
      <c r="AE173" s="19"/>
    </row>
    <row r="174" spans="5:38" ht="15" customHeight="1">
      <c r="R174" s="62"/>
      <c r="S174" s="91"/>
      <c r="T174" s="115"/>
      <c r="U174" s="1"/>
      <c r="W174" s="47"/>
      <c r="X174" s="46"/>
      <c r="Y174" s="98"/>
      <c r="AE174" s="123"/>
      <c r="AF174" s="77"/>
      <c r="AG174" s="217"/>
    </row>
    <row r="175" spans="5:38" ht="14.25" customHeight="1">
      <c r="S175" s="91"/>
      <c r="U175" s="1"/>
      <c r="W175" s="47"/>
      <c r="X175" s="46"/>
      <c r="Y175" s="98"/>
      <c r="AE175" s="4"/>
      <c r="AF175" s="8"/>
      <c r="AG175" s="104"/>
      <c r="AH175" s="32"/>
      <c r="AI175" s="4"/>
      <c r="AJ175" s="9"/>
    </row>
    <row r="176" spans="5:38" ht="17.25" customHeight="1">
      <c r="U176" s="1"/>
      <c r="W176" s="4"/>
      <c r="X176" s="46"/>
      <c r="Y176" s="98"/>
      <c r="AE176" s="4"/>
      <c r="AF176" s="8"/>
      <c r="AG176" s="108"/>
      <c r="AH176" s="45"/>
      <c r="AI176" s="4"/>
      <c r="AJ176" s="3"/>
    </row>
    <row r="177" spans="9:34">
      <c r="U177" s="1"/>
      <c r="W177" s="80"/>
      <c r="X177" s="88"/>
      <c r="Y177" s="107"/>
      <c r="AE177" s="4"/>
      <c r="AF177" s="8"/>
      <c r="AG177" s="108"/>
      <c r="AH177" s="4"/>
    </row>
    <row r="178" spans="9:34" ht="12.75" customHeight="1">
      <c r="U178" s="1"/>
      <c r="W178" s="4"/>
      <c r="X178" s="8"/>
      <c r="Y178" s="104"/>
      <c r="AE178" s="4"/>
      <c r="AF178" s="8"/>
      <c r="AG178" s="108"/>
    </row>
    <row r="179" spans="9:34" ht="15" customHeight="1">
      <c r="U179" s="1"/>
      <c r="AE179" s="4"/>
      <c r="AF179" s="8"/>
      <c r="AG179" s="104"/>
    </row>
    <row r="180" spans="9:34" ht="15.75" customHeight="1">
      <c r="U180" s="1"/>
      <c r="W180" s="47"/>
      <c r="X180" s="46"/>
      <c r="Y180" s="98"/>
      <c r="AE180" s="13"/>
      <c r="AF180" s="8"/>
    </row>
    <row r="181" spans="9:34" ht="15" customHeight="1">
      <c r="U181" s="1"/>
      <c r="W181" s="47"/>
      <c r="X181" s="46"/>
      <c r="Y181" s="98"/>
      <c r="AE181" s="47"/>
      <c r="AF181" s="8"/>
      <c r="AG181" s="104"/>
    </row>
    <row r="182" spans="9:34" ht="15.75" customHeight="1">
      <c r="U182" s="1"/>
      <c r="W182" s="47"/>
      <c r="X182" s="46"/>
      <c r="Y182" s="98"/>
    </row>
    <row r="183" spans="9:34">
      <c r="U183" s="1"/>
      <c r="W183" s="47"/>
      <c r="X183" s="46"/>
      <c r="Y183" s="98"/>
    </row>
    <row r="184" spans="9:34" ht="12.75" customHeight="1">
      <c r="U184" s="9"/>
      <c r="W184" s="4"/>
      <c r="X184" s="46"/>
      <c r="Y184" s="98"/>
    </row>
    <row r="185" spans="9:34" ht="15.75" customHeight="1">
      <c r="I185" s="123"/>
      <c r="U185" s="1"/>
      <c r="W185" s="80"/>
      <c r="X185" s="88"/>
      <c r="Y185" s="107"/>
    </row>
    <row r="186" spans="9:34" ht="13.5" customHeight="1">
      <c r="I186" s="4"/>
      <c r="U186" s="1"/>
      <c r="W186" s="4"/>
      <c r="X186" s="8"/>
      <c r="Y186" s="104"/>
    </row>
    <row r="187" spans="9:34" ht="13.5" customHeight="1">
      <c r="I187" s="4"/>
      <c r="U187" s="453"/>
      <c r="W187" s="47"/>
      <c r="X187" s="65"/>
    </row>
    <row r="188" spans="9:34" ht="13.5" customHeight="1">
      <c r="I188" s="4"/>
      <c r="U188" s="1"/>
      <c r="V188" s="155"/>
      <c r="W188" s="47"/>
      <c r="X188" s="46"/>
      <c r="Y188" s="98"/>
    </row>
    <row r="189" spans="9:34" ht="13.5" customHeight="1">
      <c r="I189" s="4"/>
      <c r="U189" s="44"/>
      <c r="W189" s="47"/>
      <c r="X189" s="46"/>
      <c r="Y189" s="98"/>
    </row>
    <row r="190" spans="9:34" ht="13.5" customHeight="1">
      <c r="I190" s="80"/>
      <c r="U190" s="1"/>
      <c r="W190" s="4"/>
      <c r="X190" s="8"/>
      <c r="Y190" s="1"/>
    </row>
    <row r="191" spans="9:34" ht="12.75" customHeight="1">
      <c r="I191" s="80"/>
      <c r="U191" s="1"/>
      <c r="W191" s="4"/>
      <c r="X191" s="8"/>
      <c r="Y191" s="1"/>
    </row>
    <row r="192" spans="9:34" ht="15" customHeight="1">
      <c r="I192" s="80"/>
      <c r="U192" s="42"/>
      <c r="W192" s="4"/>
      <c r="X192" s="8"/>
      <c r="Y192" s="1"/>
    </row>
    <row r="193" spans="9:35" ht="15.75" customHeight="1">
      <c r="U193" s="1"/>
    </row>
    <row r="194" spans="9:35" ht="13.5" customHeight="1">
      <c r="U194" s="117"/>
      <c r="V194" s="8"/>
      <c r="W194" s="123"/>
      <c r="X194" s="77"/>
      <c r="Y194" s="103"/>
    </row>
    <row r="195" spans="9:35">
      <c r="U195" s="1"/>
    </row>
    <row r="196" spans="9:35" ht="15" customHeight="1">
      <c r="I196" s="123"/>
      <c r="U196" s="1"/>
      <c r="W196" s="4"/>
      <c r="X196" s="8"/>
      <c r="Y196" s="108"/>
    </row>
    <row r="197" spans="9:35" ht="12.75" customHeight="1">
      <c r="I197" s="4"/>
      <c r="U197" s="1"/>
    </row>
    <row r="198" spans="9:35" ht="15" customHeight="1">
      <c r="I198" s="80"/>
      <c r="U198" s="44"/>
      <c r="W198" s="4"/>
      <c r="X198" s="8"/>
      <c r="Y198" s="108"/>
    </row>
    <row r="199" spans="9:35" ht="15" customHeight="1">
      <c r="I199" s="4"/>
      <c r="U199" s="1"/>
      <c r="W199" s="61"/>
      <c r="X199" s="91"/>
      <c r="Y199" s="1"/>
    </row>
    <row r="200" spans="9:35" ht="16.5" customHeight="1">
      <c r="I200" s="47"/>
      <c r="U200" s="1"/>
      <c r="W200" s="61"/>
      <c r="X200" s="91"/>
      <c r="Y200" s="1"/>
    </row>
    <row r="201" spans="9:35" ht="14.25" customHeight="1">
      <c r="I201" s="47"/>
      <c r="U201" s="1"/>
      <c r="W201" s="4"/>
      <c r="X201" s="20"/>
      <c r="Y201" s="1"/>
    </row>
    <row r="202" spans="9:35" ht="15" customHeight="1">
      <c r="I202" s="4"/>
      <c r="U202" s="1"/>
      <c r="X202" s="77"/>
      <c r="Y202" s="217"/>
      <c r="AD202" s="83"/>
      <c r="AE202" s="4"/>
    </row>
    <row r="203" spans="9:35" ht="18" customHeight="1">
      <c r="I203" s="4"/>
      <c r="U203" s="1"/>
      <c r="W203" s="224"/>
      <c r="X203" s="8"/>
      <c r="Y203" s="108"/>
      <c r="AF203" s="77"/>
      <c r="AG203" s="217"/>
    </row>
    <row r="204" spans="9:35" ht="16.5" customHeight="1">
      <c r="I204" s="4"/>
      <c r="U204" s="1"/>
      <c r="V204" s="4"/>
      <c r="W204" s="224"/>
      <c r="X204" s="8"/>
      <c r="Y204" s="108"/>
      <c r="AE204" s="4"/>
      <c r="AF204" s="8"/>
      <c r="AG204" s="108"/>
      <c r="AH204" s="4"/>
      <c r="AI204" s="8"/>
    </row>
    <row r="205" spans="9:35" ht="13.5" customHeight="1">
      <c r="I205" s="4"/>
      <c r="U205" s="1"/>
      <c r="W205" s="4"/>
      <c r="X205" s="8"/>
      <c r="Y205" s="108"/>
      <c r="AE205" s="45"/>
      <c r="AF205" s="200"/>
      <c r="AG205" s="98"/>
    </row>
    <row r="206" spans="9:35" ht="15" customHeight="1">
      <c r="I206" s="47"/>
      <c r="U206" s="1"/>
      <c r="W206" s="4"/>
      <c r="X206" s="8"/>
      <c r="Y206" s="108"/>
      <c r="AE206" s="4"/>
      <c r="AF206" s="8"/>
      <c r="AG206" s="108"/>
      <c r="AH206" s="14"/>
      <c r="AI206" s="105"/>
    </row>
    <row r="207" spans="9:35" ht="15" customHeight="1">
      <c r="I207" s="61"/>
      <c r="U207" s="1"/>
      <c r="W207" s="4"/>
      <c r="X207" s="88"/>
      <c r="Y207" s="107"/>
      <c r="AE207" s="4"/>
      <c r="AF207" s="32"/>
      <c r="AG207" s="108"/>
      <c r="AI207" s="105"/>
    </row>
    <row r="208" spans="9:35" ht="14.25" customHeight="1">
      <c r="I208" s="4"/>
      <c r="U208" s="1"/>
      <c r="W208" s="4"/>
      <c r="X208" s="8"/>
      <c r="Y208" s="104"/>
      <c r="AE208" s="80"/>
      <c r="AF208" s="90"/>
      <c r="AG208" s="148"/>
      <c r="AI208" s="105"/>
    </row>
    <row r="209" spans="9:35" ht="12.75" customHeight="1">
      <c r="I209" s="80"/>
      <c r="U209" s="1"/>
      <c r="W209" s="4"/>
      <c r="X209" s="8"/>
      <c r="Y209" s="104"/>
      <c r="AE209" s="4"/>
      <c r="AF209" s="88"/>
      <c r="AG209" s="107"/>
      <c r="AI209" s="105"/>
    </row>
    <row r="210" spans="9:35" ht="14.25" customHeight="1">
      <c r="I210" s="80"/>
      <c r="U210" s="1"/>
      <c r="W210" s="80"/>
      <c r="X210" s="225"/>
      <c r="Y210" s="226"/>
      <c r="AE210" s="80"/>
      <c r="AF210" s="8"/>
      <c r="AG210" s="108"/>
      <c r="AI210" s="1"/>
    </row>
    <row r="211" spans="9:35" ht="15.75" customHeight="1">
      <c r="I211" s="4"/>
      <c r="U211" s="1"/>
      <c r="W211" s="4"/>
      <c r="X211" s="32"/>
      <c r="Y211" s="206"/>
      <c r="AE211" s="4"/>
      <c r="AF211" s="8"/>
      <c r="AG211" s="108"/>
      <c r="AH211" s="14"/>
      <c r="AI211" s="105"/>
    </row>
    <row r="212" spans="9:35" ht="12.75" customHeight="1">
      <c r="I212" s="4"/>
      <c r="U212" s="1"/>
      <c r="W212" s="4"/>
      <c r="X212" s="32"/>
      <c r="Y212" s="108"/>
      <c r="AE212" s="4"/>
      <c r="AF212" s="8"/>
      <c r="AG212" s="108"/>
      <c r="AH212" s="91"/>
      <c r="AI212" s="106"/>
    </row>
    <row r="213" spans="9:35" ht="15" customHeight="1">
      <c r="U213" s="1"/>
      <c r="W213" s="80"/>
      <c r="X213" s="90"/>
      <c r="Y213" s="148"/>
      <c r="AE213" s="4"/>
      <c r="AF213" s="32"/>
      <c r="AG213" s="108"/>
      <c r="AI213" s="105"/>
    </row>
    <row r="214" spans="9:35" ht="15" customHeight="1">
      <c r="I214" s="5"/>
      <c r="U214" s="1"/>
      <c r="W214" s="47"/>
      <c r="X214" s="20"/>
      <c r="Y214" s="20"/>
      <c r="AE214" s="80"/>
      <c r="AF214" s="90"/>
      <c r="AG214" s="148"/>
      <c r="AH214" s="46"/>
      <c r="AI214" s="98"/>
    </row>
    <row r="215" spans="9:35" ht="12.75" customHeight="1">
      <c r="U215" s="1"/>
      <c r="W215" s="80"/>
      <c r="X215" s="20"/>
    </row>
    <row r="216" spans="9:35" ht="12.75" customHeight="1">
      <c r="I216" s="15"/>
      <c r="U216" s="1"/>
      <c r="W216" s="4"/>
      <c r="X216" s="20"/>
      <c r="Y216" s="20"/>
      <c r="AG216" s="4"/>
      <c r="AH216" s="14"/>
      <c r="AI216" s="105"/>
    </row>
    <row r="217" spans="9:35" ht="12" customHeight="1">
      <c r="U217" s="1"/>
      <c r="W217" s="47"/>
      <c r="X217" s="20"/>
      <c r="Y217" s="313"/>
      <c r="AG217" s="4"/>
      <c r="AH217" s="14"/>
      <c r="AI217" s="105"/>
    </row>
    <row r="218" spans="9:35" ht="12.75" customHeight="1">
      <c r="U218" s="1"/>
      <c r="W218" s="47"/>
      <c r="X218" s="20"/>
      <c r="Y218" s="300"/>
      <c r="AG218" s="4"/>
    </row>
    <row r="219" spans="9:35" ht="14.25" customHeight="1">
      <c r="U219" s="1"/>
      <c r="W219" s="47"/>
      <c r="X219" s="20"/>
      <c r="Y219" s="300"/>
      <c r="AG219" s="80"/>
      <c r="AH219" s="90"/>
    </row>
    <row r="220" spans="9:35" ht="15.75">
      <c r="U220" s="1"/>
      <c r="W220" s="47"/>
      <c r="X220" s="20"/>
      <c r="Y220" s="300"/>
      <c r="AG220" s="80"/>
      <c r="AH220" s="88"/>
      <c r="AI220" s="106"/>
    </row>
    <row r="221" spans="9:35" ht="15.75">
      <c r="U221" s="1"/>
      <c r="W221" s="47"/>
      <c r="X221" s="20"/>
      <c r="Y221" s="300"/>
      <c r="AG221" s="4"/>
      <c r="AH221" s="91"/>
      <c r="AI221" s="106"/>
    </row>
    <row r="222" spans="9:35" ht="15" customHeight="1">
      <c r="U222" s="1"/>
      <c r="V222" s="8"/>
      <c r="AD222" s="32"/>
      <c r="AE222" s="61"/>
      <c r="AG222" s="4"/>
    </row>
    <row r="223" spans="9:35" ht="13.5" customHeight="1">
      <c r="U223" s="1"/>
      <c r="X223" s="108"/>
      <c r="Y223" s="108"/>
    </row>
    <row r="224" spans="9:35" ht="13.5" customHeight="1">
      <c r="U224" s="1"/>
      <c r="X224" s="98"/>
      <c r="Y224" s="98"/>
    </row>
    <row r="225" spans="9:39" ht="14.25" customHeight="1">
      <c r="U225" s="1"/>
      <c r="X225" s="108"/>
      <c r="Y225" s="108"/>
    </row>
    <row r="226" spans="9:39" ht="12.75" customHeight="1">
      <c r="U226" s="1"/>
      <c r="X226" s="108"/>
      <c r="Y226" s="108"/>
    </row>
    <row r="227" spans="9:39" ht="14.25" customHeight="1">
      <c r="U227" s="1"/>
      <c r="W227" s="5"/>
      <c r="X227" s="148"/>
      <c r="Y227" s="148"/>
    </row>
    <row r="228" spans="9:39" ht="15.75" customHeight="1">
      <c r="I228" s="12"/>
      <c r="W228" s="297"/>
      <c r="X228" s="107"/>
      <c r="Y228" s="107"/>
    </row>
    <row r="229" spans="9:39" ht="15" customHeight="1">
      <c r="I229" s="123"/>
      <c r="W229" s="297"/>
    </row>
    <row r="230" spans="9:39" ht="13.5" customHeight="1">
      <c r="I230" s="4"/>
      <c r="U230" s="9"/>
      <c r="W230" s="297"/>
    </row>
    <row r="231" spans="9:39" ht="13.5" customHeight="1">
      <c r="I231" s="4"/>
      <c r="V231" s="108"/>
      <c r="W231" s="47"/>
      <c r="X231" s="46"/>
      <c r="Y231" s="98"/>
      <c r="AD231" s="98"/>
    </row>
    <row r="232" spans="9:39" ht="14.25" customHeight="1">
      <c r="I232" s="4"/>
      <c r="U232" s="9"/>
      <c r="V232" s="108"/>
      <c r="W232" s="4"/>
      <c r="Y232" s="77"/>
      <c r="AD232" s="47"/>
      <c r="AE232" s="83"/>
    </row>
    <row r="233" spans="9:39" ht="15" customHeight="1">
      <c r="I233" s="109"/>
      <c r="V233" s="108"/>
      <c r="W233" s="47"/>
      <c r="X233" s="4"/>
      <c r="Y233" s="8"/>
    </row>
    <row r="234" spans="9:39">
      <c r="I234" s="123"/>
      <c r="U234" s="65"/>
      <c r="W234" s="47"/>
      <c r="X234" s="47"/>
      <c r="Y234" s="46"/>
    </row>
    <row r="235" spans="9:39">
      <c r="I235" s="47"/>
      <c r="U235" s="65"/>
      <c r="W235" s="47"/>
      <c r="X235" s="4"/>
      <c r="Y235" s="8"/>
      <c r="AH235" s="46"/>
      <c r="AI235" s="108"/>
      <c r="AJ235" s="139"/>
      <c r="AK235" s="108"/>
      <c r="AM235" s="98"/>
    </row>
    <row r="236" spans="9:39" ht="12.75" customHeight="1">
      <c r="I236" s="47"/>
      <c r="U236" s="9"/>
      <c r="W236" s="47"/>
      <c r="X236" s="80"/>
      <c r="Y236" s="88"/>
      <c r="AH236" s="149"/>
    </row>
    <row r="237" spans="9:39">
      <c r="I237" s="47"/>
      <c r="U237" s="9"/>
      <c r="W237" s="4"/>
      <c r="X237" s="4"/>
      <c r="Y237" s="8"/>
      <c r="AH237" s="47"/>
      <c r="AI237" s="46"/>
      <c r="AJ237" s="98"/>
      <c r="AK237" s="61"/>
      <c r="AL237" s="46"/>
      <c r="AM237" s="106"/>
    </row>
    <row r="238" spans="9:39" ht="14.25" customHeight="1">
      <c r="I238" s="47"/>
      <c r="X238" s="61"/>
      <c r="Y238" s="91"/>
      <c r="AG238" s="81"/>
      <c r="AH238" s="139"/>
      <c r="AI238" s="139"/>
      <c r="AJ238" s="108"/>
      <c r="AK238" s="4"/>
      <c r="AL238" s="8"/>
      <c r="AM238" s="104"/>
    </row>
    <row r="239" spans="9:39" ht="12.75" customHeight="1">
      <c r="I239" s="47"/>
      <c r="U239" s="1606"/>
      <c r="X239" s="4"/>
      <c r="Y239" s="8"/>
      <c r="AF239" s="123"/>
      <c r="AG239" s="77"/>
      <c r="AI239" s="47"/>
      <c r="AK239" s="450"/>
      <c r="AL239" s="8"/>
      <c r="AM239" s="108"/>
    </row>
    <row r="240" spans="9:39" ht="13.5" customHeight="1">
      <c r="I240" s="4"/>
      <c r="U240" s="1"/>
      <c r="X240" s="4"/>
      <c r="Y240" s="8"/>
      <c r="AF240" s="4"/>
      <c r="AG240" s="14"/>
      <c r="AH240" s="47"/>
      <c r="AI240" s="46"/>
      <c r="AJ240" s="98"/>
      <c r="AK240" s="4"/>
      <c r="AL240" s="8"/>
      <c r="AM240" s="104"/>
    </row>
    <row r="241" spans="9:41">
      <c r="U241" s="9"/>
      <c r="X241" s="4"/>
      <c r="Y241" s="8"/>
      <c r="AF241" s="4"/>
      <c r="AG241" s="159"/>
      <c r="AH241" s="4"/>
      <c r="AI241" s="8"/>
      <c r="AJ241" s="108"/>
      <c r="AK241" s="450"/>
      <c r="AL241" s="8"/>
      <c r="AM241" s="108"/>
    </row>
    <row r="242" spans="9:41">
      <c r="I242" s="16"/>
      <c r="U242" s="1"/>
      <c r="X242" s="4"/>
      <c r="Y242" s="32"/>
      <c r="AF242" s="4"/>
      <c r="AH242" s="139"/>
      <c r="AI242" s="139"/>
      <c r="AJ242" s="108"/>
    </row>
    <row r="243" spans="9:41">
      <c r="I243" s="123"/>
      <c r="U243" s="1"/>
      <c r="X243" s="80"/>
      <c r="Y243" s="90"/>
      <c r="AF243" s="47"/>
      <c r="AG243" s="46"/>
      <c r="AH243" s="80"/>
      <c r="AI243" s="88"/>
      <c r="AJ243" s="107"/>
      <c r="AK243" s="32"/>
      <c r="AL243" s="4"/>
      <c r="AM243" s="8"/>
    </row>
    <row r="244" spans="9:41" ht="14.25" customHeight="1">
      <c r="I244" s="2418"/>
      <c r="U244" s="453"/>
      <c r="V244" s="157"/>
      <c r="X244" s="47"/>
      <c r="Y244" s="20"/>
      <c r="AF244" s="4"/>
      <c r="AH244" s="4"/>
      <c r="AI244" s="8"/>
      <c r="AJ244" s="108"/>
      <c r="AL244" s="4"/>
      <c r="AM244" s="8"/>
    </row>
    <row r="245" spans="9:41" ht="13.5" customHeight="1">
      <c r="I245" s="224"/>
      <c r="U245" s="1"/>
      <c r="V245" s="157"/>
      <c r="X245" s="80"/>
      <c r="Y245" s="20"/>
    </row>
    <row r="246" spans="9:41" ht="15.75">
      <c r="I246" s="224"/>
      <c r="U246" s="44"/>
      <c r="X246" s="4"/>
      <c r="Y246" s="20"/>
    </row>
    <row r="247" spans="9:41" ht="12.75" customHeight="1">
      <c r="I247" s="4"/>
      <c r="U247" s="1"/>
      <c r="X247" s="47"/>
      <c r="Y247" s="20"/>
    </row>
    <row r="248" spans="9:41" ht="15.75">
      <c r="I248" s="4"/>
      <c r="U248" s="1"/>
      <c r="X248" s="47"/>
      <c r="Y248" s="20"/>
    </row>
    <row r="249" spans="9:41" ht="15.75">
      <c r="I249" s="47"/>
      <c r="U249" s="1"/>
      <c r="V249" s="155"/>
      <c r="X249" s="47"/>
      <c r="Y249" s="20"/>
    </row>
    <row r="250" spans="9:41" ht="15.75">
      <c r="I250" s="224"/>
      <c r="U250" s="1"/>
      <c r="X250" s="47"/>
      <c r="Y250" s="20"/>
    </row>
    <row r="251" spans="9:41" ht="15.75">
      <c r="I251" s="224"/>
      <c r="U251" s="1"/>
      <c r="X251" s="47"/>
      <c r="Y251" s="20"/>
    </row>
    <row r="252" spans="9:41" ht="14.25" customHeight="1">
      <c r="I252" s="224"/>
      <c r="U252" s="1"/>
      <c r="X252" s="150"/>
      <c r="AD252" s="151"/>
      <c r="AG252" s="150"/>
      <c r="AJ252" s="454"/>
      <c r="AM252" s="151"/>
    </row>
    <row r="253" spans="9:41" ht="12.75" customHeight="1">
      <c r="I253" s="4"/>
      <c r="U253" s="1"/>
      <c r="V253" s="8"/>
      <c r="X253" s="123"/>
      <c r="Y253" s="77"/>
      <c r="AD253" s="123"/>
      <c r="AE253" s="77"/>
      <c r="AF253" s="103"/>
      <c r="AG253" s="123"/>
      <c r="AH253" s="77"/>
      <c r="AI253" s="103"/>
      <c r="AJ253" s="123"/>
      <c r="AK253" s="77"/>
      <c r="AL253" s="103"/>
      <c r="AM253" s="123"/>
      <c r="AN253" s="77"/>
      <c r="AO253" s="103"/>
    </row>
    <row r="254" spans="9:41" ht="14.25" customHeight="1">
      <c r="I254" s="80"/>
      <c r="U254" s="1"/>
      <c r="W254" s="20"/>
      <c r="X254" s="46"/>
      <c r="Y254" s="161"/>
      <c r="AD254" s="47"/>
      <c r="AE254" s="46"/>
      <c r="AF254" s="98"/>
      <c r="AG254" s="46"/>
      <c r="AH254" s="161"/>
      <c r="AI254" s="98"/>
      <c r="AJ254" s="139"/>
      <c r="AK254" s="139"/>
      <c r="AL254" s="98"/>
      <c r="AM254" s="47"/>
      <c r="AN254" s="46"/>
      <c r="AO254" s="98"/>
    </row>
    <row r="255" spans="9:41" ht="14.25" customHeight="1">
      <c r="I255" s="80"/>
      <c r="U255" s="1"/>
      <c r="W255" s="20"/>
      <c r="X255" s="8"/>
      <c r="Y255" s="8"/>
      <c r="AD255" s="4"/>
      <c r="AE255" s="8"/>
      <c r="AF255" s="108"/>
      <c r="AG255" s="8"/>
      <c r="AH255" s="8"/>
      <c r="AI255" s="106"/>
      <c r="AJ255" s="139"/>
      <c r="AK255" s="139"/>
      <c r="AL255" s="108"/>
      <c r="AM255" s="4"/>
      <c r="AN255" s="8"/>
      <c r="AO255" s="108"/>
    </row>
    <row r="256" spans="9:41" ht="13.5" customHeight="1">
      <c r="U256" s="1"/>
      <c r="X256" s="8"/>
      <c r="Y256" s="8"/>
      <c r="AD256" s="47"/>
      <c r="AE256" s="46"/>
      <c r="AF256" s="98"/>
      <c r="AG256" s="8"/>
      <c r="AH256" s="8"/>
      <c r="AI256" s="98"/>
      <c r="AJ256" s="4"/>
      <c r="AK256" s="8"/>
      <c r="AL256" s="108"/>
      <c r="AM256" s="47"/>
      <c r="AN256" s="46"/>
      <c r="AO256" s="98"/>
    </row>
    <row r="257" spans="9:41" ht="14.25" customHeight="1">
      <c r="U257" s="1"/>
      <c r="X257" s="139"/>
      <c r="Y257" s="139"/>
      <c r="AD257" s="47"/>
      <c r="AE257" s="46"/>
      <c r="AF257" s="108"/>
      <c r="AG257" s="139"/>
      <c r="AH257" s="139"/>
      <c r="AI257" s="98"/>
      <c r="AJ257" s="4"/>
      <c r="AK257" s="8"/>
      <c r="AL257" s="108"/>
      <c r="AM257" s="47"/>
      <c r="AN257" s="46"/>
      <c r="AO257" s="108"/>
    </row>
    <row r="258" spans="9:41">
      <c r="I258" s="123"/>
      <c r="U258" s="1"/>
      <c r="X258" s="139"/>
      <c r="Y258" s="139"/>
      <c r="AD258" s="47"/>
      <c r="AE258" s="46"/>
      <c r="AF258" s="107"/>
      <c r="AG258" s="139"/>
      <c r="AH258" s="139"/>
      <c r="AI258" s="108"/>
      <c r="AM258" s="47"/>
      <c r="AN258" s="46"/>
      <c r="AO258" s="107"/>
    </row>
    <row r="259" spans="9:41" ht="14.25" customHeight="1">
      <c r="I259" s="4"/>
      <c r="U259" s="1"/>
      <c r="AD259" s="47"/>
      <c r="AE259" s="46"/>
      <c r="AF259" s="107"/>
      <c r="AM259" s="47"/>
      <c r="AN259" s="46"/>
      <c r="AO259" s="107"/>
    </row>
    <row r="260" spans="9:41" ht="15" customHeight="1">
      <c r="I260" s="4"/>
      <c r="U260" s="1"/>
      <c r="V260" s="4"/>
      <c r="AD260" s="4"/>
      <c r="AE260" s="8"/>
      <c r="AF260" s="108"/>
      <c r="AM260" s="4"/>
      <c r="AN260" s="8"/>
      <c r="AO260" s="108"/>
    </row>
    <row r="261" spans="9:41">
      <c r="I261" s="4"/>
      <c r="U261" s="1"/>
      <c r="X261" s="14"/>
    </row>
    <row r="262" spans="9:41">
      <c r="I262" s="4"/>
      <c r="U262" s="1"/>
      <c r="X262" s="61"/>
    </row>
    <row r="263" spans="9:41">
      <c r="U263" s="1"/>
      <c r="X263" s="61"/>
      <c r="Y263" s="1"/>
    </row>
    <row r="264" spans="9:41">
      <c r="U264" s="1"/>
      <c r="V264" s="102"/>
      <c r="X264" s="61"/>
      <c r="Y264" s="1"/>
    </row>
    <row r="265" spans="9:41">
      <c r="U265" s="1"/>
      <c r="X265" s="61"/>
      <c r="Y265" s="1"/>
    </row>
    <row r="266" spans="9:41">
      <c r="U266" s="1"/>
    </row>
    <row r="267" spans="9:41">
      <c r="U267" s="1"/>
    </row>
    <row r="268" spans="9:41">
      <c r="U268" s="1"/>
      <c r="X268" s="30"/>
      <c r="Y268" s="4"/>
    </row>
    <row r="269" spans="9:41">
      <c r="U269" s="1"/>
      <c r="X269" s="149"/>
      <c r="Y269" s="47"/>
    </row>
    <row r="270" spans="9:41">
      <c r="U270" s="1"/>
      <c r="X270" s="123"/>
      <c r="Y270" s="77"/>
    </row>
    <row r="271" spans="9:41" ht="12" customHeight="1">
      <c r="I271" s="47"/>
      <c r="U271" s="1"/>
      <c r="X271" s="47"/>
      <c r="Y271" s="152"/>
    </row>
    <row r="272" spans="9:41" ht="14.25" customHeight="1">
      <c r="I272" s="4"/>
      <c r="U272" s="1"/>
      <c r="V272" s="155"/>
      <c r="X272" s="20"/>
    </row>
    <row r="273" spans="9:32" ht="12" customHeight="1">
      <c r="U273" s="1"/>
    </row>
    <row r="274" spans="9:32" ht="14.25" customHeight="1">
      <c r="U274" s="4"/>
      <c r="X274" s="150"/>
      <c r="AD274" s="151"/>
    </row>
    <row r="275" spans="9:32" ht="14.25" customHeight="1">
      <c r="U275" s="1"/>
      <c r="X275" s="123"/>
      <c r="Y275" s="77"/>
      <c r="AD275" s="123"/>
      <c r="AE275" s="77"/>
      <c r="AF275" s="103"/>
    </row>
    <row r="276" spans="9:32" ht="13.5" customHeight="1">
      <c r="U276" s="1655"/>
      <c r="X276" s="46"/>
      <c r="Y276" s="161"/>
    </row>
    <row r="277" spans="9:32">
      <c r="I277" s="150"/>
      <c r="U277" s="1"/>
      <c r="X277" s="8"/>
      <c r="Y277" s="8"/>
      <c r="AD277" s="4"/>
      <c r="AE277" s="8"/>
      <c r="AF277" s="108"/>
    </row>
    <row r="278" spans="9:32">
      <c r="I278" s="149"/>
      <c r="U278" s="1"/>
      <c r="V278" s="8"/>
      <c r="X278" s="8"/>
      <c r="Y278" s="8"/>
    </row>
    <row r="279" spans="9:32" ht="14.25" customHeight="1">
      <c r="I279" s="123"/>
      <c r="U279" s="1"/>
      <c r="X279" s="139"/>
      <c r="Y279" s="139"/>
      <c r="AD279" s="47"/>
      <c r="AE279" s="46"/>
      <c r="AF279" s="108"/>
    </row>
    <row r="280" spans="9:32">
      <c r="I280" s="4"/>
      <c r="U280" s="1"/>
      <c r="AD280" s="47"/>
      <c r="AE280" s="46"/>
      <c r="AF280" s="107"/>
    </row>
    <row r="281" spans="9:32" ht="13.5" customHeight="1">
      <c r="I281" s="4"/>
      <c r="U281" s="1"/>
      <c r="AD281" s="47"/>
      <c r="AE281" s="46"/>
      <c r="AF281" s="107"/>
    </row>
    <row r="282" spans="9:32" ht="14.25" customHeight="1">
      <c r="I282" s="4"/>
      <c r="U282" s="1"/>
      <c r="AD282" s="4"/>
      <c r="AE282" s="8"/>
      <c r="AF282" s="108"/>
    </row>
    <row r="283" spans="9:32" ht="15" customHeight="1">
      <c r="I283" s="4"/>
      <c r="U283" s="1"/>
      <c r="V283" s="83"/>
    </row>
    <row r="284" spans="9:32" ht="14.25" customHeight="1">
      <c r="I284" s="4"/>
      <c r="U284" s="1"/>
    </row>
    <row r="285" spans="9:32">
      <c r="I285" s="80"/>
      <c r="U285" s="1"/>
    </row>
    <row r="286" spans="9:32">
      <c r="I286" s="80"/>
      <c r="U286" s="1"/>
    </row>
    <row r="287" spans="9:32">
      <c r="I287" s="4"/>
      <c r="U287" s="1"/>
    </row>
    <row r="288" spans="9:32">
      <c r="I288" s="4"/>
      <c r="U288" s="1"/>
    </row>
    <row r="289" spans="9:21" ht="15.75">
      <c r="I289" s="223"/>
      <c r="U289" s="1"/>
    </row>
    <row r="290" spans="9:21">
      <c r="I290" s="123"/>
      <c r="U290" s="1"/>
    </row>
    <row r="291" spans="9:21">
      <c r="I291" s="4"/>
      <c r="U291" s="1"/>
    </row>
    <row r="292" spans="9:21">
      <c r="I292" s="4"/>
      <c r="U292" s="1"/>
    </row>
    <row r="293" spans="9:21">
      <c r="I293" s="4"/>
      <c r="U293" s="44"/>
    </row>
    <row r="294" spans="9:21">
      <c r="I294" s="4"/>
      <c r="U294" s="1"/>
    </row>
    <row r="295" spans="9:21">
      <c r="I295" s="4"/>
      <c r="U295" s="1"/>
    </row>
    <row r="296" spans="9:21">
      <c r="I296" s="4"/>
      <c r="U296" s="1"/>
    </row>
    <row r="297" spans="9:21">
      <c r="I297" s="81"/>
      <c r="U297" s="1"/>
    </row>
    <row r="298" spans="9:21">
      <c r="I298" s="123"/>
      <c r="U298" s="1"/>
    </row>
    <row r="299" spans="9:21">
      <c r="I299" s="47"/>
      <c r="U299" s="1"/>
    </row>
    <row r="300" spans="9:21">
      <c r="U300" s="1"/>
    </row>
    <row r="301" spans="9:21">
      <c r="U301" s="1"/>
    </row>
    <row r="302" spans="9:21">
      <c r="U302" s="1"/>
    </row>
    <row r="303" spans="9:21">
      <c r="I303" s="4"/>
      <c r="U303" s="1"/>
    </row>
    <row r="304" spans="9:21">
      <c r="I304" s="4"/>
      <c r="U304" s="1"/>
    </row>
    <row r="305" spans="9:21">
      <c r="I305" s="4"/>
      <c r="U305" s="1"/>
    </row>
    <row r="306" spans="9:21">
      <c r="I306" s="4"/>
      <c r="U306" s="1"/>
    </row>
    <row r="307" spans="9:21">
      <c r="I307" s="4"/>
      <c r="U307" s="1"/>
    </row>
    <row r="308" spans="9:21">
      <c r="I308" s="80"/>
      <c r="U308" s="1"/>
    </row>
    <row r="309" spans="9:21">
      <c r="I309" s="80"/>
      <c r="U309" s="1"/>
    </row>
    <row r="310" spans="9:21">
      <c r="I310" s="47"/>
      <c r="U310" s="1"/>
    </row>
    <row r="311" spans="9:21">
      <c r="U311" s="1"/>
    </row>
    <row r="312" spans="9:21">
      <c r="I312" s="4"/>
      <c r="U312" s="1"/>
    </row>
    <row r="313" spans="9:21">
      <c r="I313" s="47"/>
      <c r="U313" s="1"/>
    </row>
    <row r="314" spans="9:21">
      <c r="I314" s="4"/>
      <c r="U314" s="1"/>
    </row>
    <row r="315" spans="9:21">
      <c r="I315" s="47"/>
      <c r="U315" s="118"/>
    </row>
    <row r="316" spans="9:21">
      <c r="I316" s="47"/>
      <c r="U316" s="1"/>
    </row>
    <row r="317" spans="9:21">
      <c r="U317" s="1"/>
    </row>
    <row r="318" spans="9:21">
      <c r="I318" s="4"/>
      <c r="U318" s="1"/>
    </row>
    <row r="319" spans="9:21">
      <c r="U319" s="1"/>
    </row>
    <row r="320" spans="9:21">
      <c r="U320" s="1"/>
    </row>
    <row r="321" spans="21:21">
      <c r="U321" s="1"/>
    </row>
    <row r="322" spans="21:21">
      <c r="U322" s="1"/>
    </row>
    <row r="323" spans="21:21">
      <c r="U323" s="1"/>
    </row>
    <row r="324" spans="21:21">
      <c r="U324" s="1"/>
    </row>
    <row r="325" spans="21:21">
      <c r="U325" s="1"/>
    </row>
    <row r="326" spans="21:21">
      <c r="U326" s="1"/>
    </row>
    <row r="327" spans="21:21">
      <c r="U327" s="1"/>
    </row>
    <row r="328" spans="21:21">
      <c r="U328" s="1"/>
    </row>
    <row r="329" spans="21:21">
      <c r="U329" s="1"/>
    </row>
    <row r="330" spans="21:21">
      <c r="U330" s="1"/>
    </row>
    <row r="331" spans="21:21">
      <c r="U331" s="1"/>
    </row>
    <row r="332" spans="21:21">
      <c r="U332" s="1"/>
    </row>
    <row r="333" spans="21:21">
      <c r="U333" s="1"/>
    </row>
    <row r="334" spans="21:21">
      <c r="U334" s="1"/>
    </row>
    <row r="335" spans="21:21">
      <c r="U335" s="1"/>
    </row>
    <row r="336" spans="21:21">
      <c r="U336" s="1"/>
    </row>
    <row r="337" spans="9:21">
      <c r="U337" s="1"/>
    </row>
    <row r="338" spans="9:21">
      <c r="I338" s="61"/>
      <c r="U338" s="1"/>
    </row>
    <row r="339" spans="9:21">
      <c r="I339" s="61"/>
      <c r="O339" s="40"/>
      <c r="U339" s="1"/>
    </row>
    <row r="340" spans="9:21">
      <c r="I340" s="61"/>
      <c r="O340" s="40"/>
      <c r="U340" s="1"/>
    </row>
    <row r="341" spans="9:21">
      <c r="I341" s="61"/>
      <c r="O341" s="40"/>
      <c r="U341" s="1"/>
    </row>
    <row r="342" spans="9:21">
      <c r="O342" s="40"/>
      <c r="U342" s="1"/>
    </row>
    <row r="343" spans="9:21">
      <c r="O343" s="40"/>
      <c r="U343" s="1"/>
    </row>
    <row r="344" spans="9:21">
      <c r="O344" s="40"/>
      <c r="U344" s="1"/>
    </row>
    <row r="345" spans="9:21">
      <c r="O345" s="40"/>
      <c r="U345" s="1"/>
    </row>
    <row r="346" spans="9:21">
      <c r="O346" s="40"/>
      <c r="U346" s="9"/>
    </row>
    <row r="347" spans="9:21">
      <c r="O347" s="40"/>
      <c r="U347" s="1"/>
    </row>
    <row r="348" spans="9:21">
      <c r="O348" s="40"/>
      <c r="U348" s="1"/>
    </row>
    <row r="349" spans="9:21">
      <c r="O349" s="40"/>
      <c r="U349" s="453"/>
    </row>
    <row r="350" spans="9:21">
      <c r="O350" s="40"/>
      <c r="U350" s="1"/>
    </row>
    <row r="351" spans="9:21">
      <c r="O351" s="40"/>
      <c r="U351" s="1"/>
    </row>
    <row r="352" spans="9:21">
      <c r="O352" s="40"/>
      <c r="U352" s="1"/>
    </row>
    <row r="353" spans="15:21">
      <c r="O353" s="40"/>
      <c r="U353" s="1"/>
    </row>
    <row r="354" spans="15:21">
      <c r="O354" s="40"/>
      <c r="U354" s="1"/>
    </row>
    <row r="355" spans="15:21">
      <c r="O355" s="40"/>
      <c r="U355" s="1"/>
    </row>
    <row r="356" spans="15:21">
      <c r="O356" s="40"/>
      <c r="U356" s="1"/>
    </row>
    <row r="357" spans="15:21">
      <c r="O357" s="40"/>
      <c r="U357" s="1"/>
    </row>
    <row r="358" spans="15:21">
      <c r="O358" s="40"/>
      <c r="U358" s="1"/>
    </row>
    <row r="359" spans="15:21">
      <c r="O359" s="40"/>
      <c r="U359" s="44"/>
    </row>
    <row r="360" spans="15:21">
      <c r="O360" s="40"/>
      <c r="U360" s="1"/>
    </row>
    <row r="361" spans="15:21">
      <c r="O361" s="40"/>
      <c r="U361" s="1"/>
    </row>
    <row r="362" spans="15:21">
      <c r="O362" s="40"/>
      <c r="U362" s="1"/>
    </row>
    <row r="363" spans="15:21">
      <c r="O363" s="40"/>
      <c r="U363" s="1"/>
    </row>
    <row r="364" spans="15:21">
      <c r="O364" s="40"/>
      <c r="U364" s="1"/>
    </row>
    <row r="365" spans="15:21">
      <c r="O365" s="40"/>
      <c r="U365" s="1"/>
    </row>
    <row r="366" spans="15:21">
      <c r="O366" s="40"/>
      <c r="U366" s="1"/>
    </row>
    <row r="367" spans="15:21">
      <c r="O367" s="40"/>
      <c r="U367" s="1"/>
    </row>
    <row r="368" spans="15:21">
      <c r="O368" s="40"/>
      <c r="U368" s="1"/>
    </row>
    <row r="369" spans="15:21">
      <c r="O369" s="40"/>
      <c r="U369" s="1"/>
    </row>
    <row r="370" spans="15:21">
      <c r="O370" s="40"/>
      <c r="U370" s="1"/>
    </row>
    <row r="371" spans="15:21">
      <c r="O371" s="40"/>
      <c r="U371" s="1"/>
    </row>
    <row r="372" spans="15:21">
      <c r="U372" s="44"/>
    </row>
    <row r="373" spans="15:21">
      <c r="U373" s="1"/>
    </row>
    <row r="374" spans="15:21">
      <c r="U374" s="1"/>
    </row>
    <row r="375" spans="15:21">
      <c r="U375" s="44"/>
    </row>
    <row r="376" spans="15:21">
      <c r="U376" s="1"/>
    </row>
    <row r="377" spans="15:21">
      <c r="U377" s="1"/>
    </row>
    <row r="378" spans="15:21">
      <c r="U378" s="1"/>
    </row>
    <row r="379" spans="15:21">
      <c r="U379" s="1"/>
    </row>
    <row r="380" spans="15:21">
      <c r="U380" s="1"/>
    </row>
    <row r="381" spans="15:21">
      <c r="U381" s="1"/>
    </row>
    <row r="382" spans="15:21">
      <c r="U382" s="1"/>
    </row>
    <row r="383" spans="15:21">
      <c r="U383" s="1"/>
    </row>
    <row r="384" spans="15:21">
      <c r="U384" s="1"/>
    </row>
    <row r="385" spans="21:21">
      <c r="U385" s="1"/>
    </row>
    <row r="386" spans="21:21">
      <c r="U386" s="1"/>
    </row>
    <row r="387" spans="21:21">
      <c r="U387" s="1"/>
    </row>
    <row r="388" spans="21:21">
      <c r="U388" s="1"/>
    </row>
    <row r="389" spans="21:21">
      <c r="U389" s="1"/>
    </row>
    <row r="390" spans="21:21">
      <c r="U390" s="1"/>
    </row>
    <row r="391" spans="21:21">
      <c r="U391" s="1"/>
    </row>
    <row r="392" spans="21:21">
      <c r="U392" s="1"/>
    </row>
    <row r="393" spans="21:21">
      <c r="U393" s="1"/>
    </row>
    <row r="394" spans="21:21">
      <c r="U394" s="1"/>
    </row>
    <row r="395" spans="21:21">
      <c r="U395" s="1"/>
    </row>
    <row r="396" spans="21:21">
      <c r="U396" s="1"/>
    </row>
    <row r="397" spans="21:21">
      <c r="U397" s="1"/>
    </row>
    <row r="398" spans="21:21">
      <c r="U398" s="1"/>
    </row>
    <row r="399" spans="21:21">
      <c r="U399" s="1"/>
    </row>
    <row r="400" spans="21:21">
      <c r="U400" s="1"/>
    </row>
    <row r="401" spans="9:21">
      <c r="U401" s="9"/>
    </row>
    <row r="402" spans="9:21">
      <c r="U402" s="1"/>
    </row>
    <row r="403" spans="9:21">
      <c r="U403" s="1"/>
    </row>
    <row r="404" spans="9:21">
      <c r="U404" s="453"/>
    </row>
    <row r="405" spans="9:21">
      <c r="U405" s="1"/>
    </row>
    <row r="406" spans="9:21">
      <c r="U406" s="1"/>
    </row>
    <row r="407" spans="9:21">
      <c r="U407" s="1"/>
    </row>
    <row r="408" spans="9:21">
      <c r="U408" s="1"/>
    </row>
    <row r="409" spans="9:21">
      <c r="U409" s="1"/>
    </row>
    <row r="410" spans="9:21">
      <c r="U410" s="1"/>
    </row>
    <row r="411" spans="9:21">
      <c r="U411" s="1"/>
    </row>
    <row r="412" spans="9:21">
      <c r="U412" s="1"/>
    </row>
    <row r="413" spans="9:21">
      <c r="U413" s="1"/>
    </row>
    <row r="414" spans="9:21">
      <c r="U414" s="1"/>
    </row>
    <row r="415" spans="9:21">
      <c r="I415" s="227"/>
      <c r="U415" s="1"/>
    </row>
    <row r="416" spans="9:21">
      <c r="I416" s="8"/>
      <c r="U416" s="1"/>
    </row>
    <row r="417" spans="9:21">
      <c r="I417" s="46"/>
      <c r="U417" s="1"/>
    </row>
    <row r="418" spans="9:21">
      <c r="I418" s="88"/>
      <c r="U418" s="1"/>
    </row>
    <row r="419" spans="9:21">
      <c r="U419" s="1"/>
    </row>
    <row r="420" spans="9:21">
      <c r="I420" s="77"/>
      <c r="U420" s="1"/>
    </row>
    <row r="421" spans="9:21">
      <c r="I421" s="46"/>
      <c r="U421" s="1"/>
    </row>
    <row r="422" spans="9:21">
      <c r="U422" s="1"/>
    </row>
    <row r="423" spans="9:21">
      <c r="U423" s="1"/>
    </row>
    <row r="424" spans="9:21">
      <c r="U424" s="1"/>
    </row>
    <row r="425" spans="9:21">
      <c r="U425" s="1"/>
    </row>
    <row r="426" spans="9:21">
      <c r="U426" s="1"/>
    </row>
    <row r="427" spans="9:21">
      <c r="U427" s="1"/>
    </row>
    <row r="428" spans="9:21">
      <c r="U428" s="1"/>
    </row>
    <row r="429" spans="9:21">
      <c r="I429" s="14"/>
      <c r="U429" s="1"/>
    </row>
    <row r="430" spans="9:21">
      <c r="U430" s="1"/>
    </row>
    <row r="431" spans="9:21">
      <c r="I431" s="74"/>
      <c r="U431" s="1"/>
    </row>
    <row r="432" spans="9:21">
      <c r="U432" s="1"/>
    </row>
    <row r="433" spans="9:21">
      <c r="U433" s="1"/>
    </row>
    <row r="434" spans="9:21">
      <c r="I434" s="77"/>
      <c r="U434" s="1"/>
    </row>
    <row r="435" spans="9:21">
      <c r="I435" s="14"/>
      <c r="U435" s="1"/>
    </row>
    <row r="436" spans="9:21">
      <c r="I436" s="91"/>
      <c r="U436" s="1"/>
    </row>
    <row r="437" spans="9:21">
      <c r="I437" s="8"/>
      <c r="U437" s="1"/>
    </row>
    <row r="438" spans="9:21">
      <c r="I438" s="90"/>
      <c r="U438" s="1"/>
    </row>
    <row r="439" spans="9:21">
      <c r="I439" s="8"/>
      <c r="U439" s="1"/>
    </row>
    <row r="440" spans="9:21">
      <c r="I440" s="91"/>
      <c r="U440" s="1"/>
    </row>
    <row r="441" spans="9:21">
      <c r="U441" s="1"/>
    </row>
    <row r="442" spans="9:21">
      <c r="U442" s="1"/>
    </row>
    <row r="443" spans="9:21">
      <c r="U443" s="1"/>
    </row>
    <row r="444" spans="9:21">
      <c r="I444" s="77"/>
      <c r="U444" s="1"/>
    </row>
    <row r="445" spans="9:21">
      <c r="I445" s="8"/>
      <c r="U445" s="1"/>
    </row>
    <row r="446" spans="9:21">
      <c r="U446" s="1"/>
    </row>
    <row r="447" spans="9:21">
      <c r="U447" s="1"/>
    </row>
    <row r="448" spans="9:21">
      <c r="U448" s="1"/>
    </row>
    <row r="449" spans="9:21">
      <c r="I449" s="46"/>
      <c r="U449" s="1"/>
    </row>
    <row r="450" spans="9:21">
      <c r="I450" s="46"/>
      <c r="U450" s="1"/>
    </row>
    <row r="451" spans="9:21">
      <c r="I451" s="46"/>
      <c r="U451" s="1"/>
    </row>
    <row r="452" spans="9:21">
      <c r="U452" s="1"/>
    </row>
    <row r="453" spans="9:21">
      <c r="U453" s="1"/>
    </row>
    <row r="454" spans="9:21">
      <c r="U454" s="1"/>
    </row>
    <row r="455" spans="9:21">
      <c r="U455" s="1"/>
    </row>
    <row r="456" spans="9:21">
      <c r="U456" s="1"/>
    </row>
    <row r="457" spans="9:21">
      <c r="U457" s="1"/>
    </row>
    <row r="458" spans="9:21">
      <c r="U458" s="1"/>
    </row>
    <row r="459" spans="9:21">
      <c r="U459" s="1"/>
    </row>
    <row r="460" spans="9:21">
      <c r="U460" s="1"/>
    </row>
    <row r="461" spans="9:21">
      <c r="U461" s="1"/>
    </row>
    <row r="462" spans="9:21">
      <c r="U462" s="1"/>
    </row>
    <row r="463" spans="9:21">
      <c r="U463" s="1"/>
    </row>
    <row r="464" spans="9:21">
      <c r="U464" s="1"/>
    </row>
    <row r="465" spans="21:21">
      <c r="U465" s="1"/>
    </row>
    <row r="466" spans="21:21">
      <c r="U466" s="1"/>
    </row>
    <row r="467" spans="21:21">
      <c r="U467" s="1"/>
    </row>
    <row r="468" spans="21:21">
      <c r="U468" s="1"/>
    </row>
    <row r="469" spans="21:21">
      <c r="U469" s="1"/>
    </row>
    <row r="470" spans="21:21">
      <c r="U470" s="1"/>
    </row>
    <row r="471" spans="21:21">
      <c r="U471" s="1"/>
    </row>
    <row r="472" spans="21:21">
      <c r="U472" s="1"/>
    </row>
    <row r="473" spans="21:21">
      <c r="U473" s="1"/>
    </row>
    <row r="474" spans="21:21">
      <c r="U474" s="1"/>
    </row>
    <row r="958" spans="10:12">
      <c r="J958" s="1"/>
      <c r="K958" s="1"/>
      <c r="L958" s="1"/>
    </row>
    <row r="959" spans="10:12">
      <c r="J959" s="1"/>
      <c r="K959" s="1"/>
      <c r="L959" s="1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6E66D-07C5-423F-9B5E-0A1417D6C8B9}">
  <dimension ref="A1:BH1294"/>
  <sheetViews>
    <sheetView tabSelected="1" zoomScaleNormal="100" workbookViewId="0">
      <selection activeCell="J19" sqref="J19"/>
    </sheetView>
  </sheetViews>
  <sheetFormatPr defaultRowHeight="15"/>
  <cols>
    <col min="1" max="1" width="1" customWidth="1"/>
    <col min="2" max="2" width="8.7109375" customWidth="1"/>
    <col min="3" max="3" width="33.42578125" customWidth="1"/>
    <col min="4" max="4" width="8.5703125" style="1" customWidth="1"/>
    <col min="5" max="5" width="6.140625" style="1" customWidth="1"/>
    <col min="6" max="6" width="7.140625" style="1" customWidth="1"/>
    <col min="7" max="7" width="9.140625" style="1" customWidth="1"/>
    <col min="8" max="8" width="9.5703125" style="1" customWidth="1"/>
    <col min="9" max="9" width="8.42578125" style="1" customWidth="1"/>
    <col min="10" max="10" width="8.140625" style="1" customWidth="1"/>
    <col min="11" max="11" width="3.85546875" style="1" customWidth="1"/>
    <col min="12" max="12" width="6.28515625" style="1" customWidth="1"/>
    <col min="13" max="13" width="20.28515625" style="1" customWidth="1"/>
    <col min="14" max="14" width="6.85546875" style="1" customWidth="1"/>
    <col min="15" max="15" width="8.42578125" style="1" customWidth="1"/>
    <col min="16" max="16" width="15.140625" style="1" customWidth="1"/>
    <col min="17" max="17" width="12" customWidth="1"/>
    <col min="18" max="18" width="13.42578125" customWidth="1"/>
    <col min="19" max="19" width="15.5703125" customWidth="1"/>
    <col min="20" max="20" width="9.28515625" customWidth="1"/>
    <col min="21" max="21" width="8.7109375" customWidth="1"/>
    <col min="22" max="22" width="8" customWidth="1"/>
    <col min="24" max="24" width="6.42578125" bestFit="1" customWidth="1"/>
    <col min="25" max="25" width="8.42578125" bestFit="1" customWidth="1"/>
    <col min="26" max="26" width="14.7109375" customWidth="1"/>
    <col min="31" max="31" width="7.85546875" customWidth="1"/>
    <col min="32" max="32" width="4.85546875" customWidth="1"/>
    <col min="33" max="33" width="5.85546875" customWidth="1"/>
  </cols>
  <sheetData>
    <row r="1" spans="2:46" ht="7.5" customHeight="1">
      <c r="U1" s="2"/>
      <c r="V1" s="2"/>
      <c r="W1" s="2"/>
      <c r="X1" s="3"/>
      <c r="Y1" s="4"/>
      <c r="Z1" s="2"/>
      <c r="AA1" s="5"/>
      <c r="AB1" s="2"/>
      <c r="AC1" s="1"/>
      <c r="AD1" s="1"/>
      <c r="AE1" s="2"/>
      <c r="AF1" s="1"/>
      <c r="AG1" s="1"/>
      <c r="AH1" s="1"/>
      <c r="AI1" s="1"/>
      <c r="AJ1" s="2"/>
      <c r="AK1" s="2"/>
      <c r="AL1" s="2"/>
      <c r="AM1" s="3"/>
      <c r="AN1" s="6"/>
      <c r="AO1" s="2"/>
      <c r="AP1" s="2"/>
      <c r="AQ1" s="2"/>
      <c r="AR1" s="3"/>
      <c r="AS1" s="3"/>
      <c r="AT1" s="1"/>
    </row>
    <row r="2" spans="2:46">
      <c r="U2" s="2"/>
      <c r="V2" s="2"/>
      <c r="W2" s="2"/>
      <c r="X2" s="6"/>
      <c r="Y2" s="4"/>
      <c r="AA2" s="5"/>
      <c r="AB2" s="2"/>
      <c r="AD2" s="2"/>
      <c r="AE2" s="2"/>
      <c r="AF2" s="2"/>
      <c r="AG2" s="6"/>
      <c r="AH2" s="6"/>
      <c r="AI2" s="1"/>
      <c r="AJ2" s="2"/>
      <c r="AK2" s="2"/>
      <c r="AL2" s="2"/>
      <c r="AM2" s="6"/>
      <c r="AN2" s="6"/>
      <c r="AO2" s="2"/>
      <c r="AP2" s="2"/>
      <c r="AQ2" s="2"/>
      <c r="AR2" s="6"/>
      <c r="AS2" s="6"/>
      <c r="AT2" s="1"/>
    </row>
    <row r="3" spans="2:46" ht="12.75" customHeight="1">
      <c r="K3" s="2"/>
      <c r="L3"/>
      <c r="M3"/>
      <c r="N3"/>
      <c r="O3" s="2"/>
      <c r="P3" s="12"/>
      <c r="V3" s="1"/>
      <c r="W3" s="1"/>
      <c r="Z3" s="2"/>
      <c r="AA3" s="2"/>
      <c r="AB3" s="2"/>
      <c r="AD3" s="5"/>
      <c r="AE3" s="1"/>
      <c r="AG3" s="1"/>
      <c r="AH3" s="1"/>
      <c r="AI3" s="1"/>
      <c r="AJ3" s="2"/>
      <c r="AK3" s="2"/>
      <c r="AL3" s="2"/>
      <c r="AM3" s="6"/>
      <c r="AN3" s="2"/>
      <c r="AO3" s="5"/>
      <c r="AP3" s="1"/>
      <c r="AR3" s="1"/>
      <c r="AS3" s="1"/>
      <c r="AT3" s="1"/>
    </row>
    <row r="4" spans="2:46">
      <c r="L4"/>
      <c r="M4"/>
      <c r="N4"/>
      <c r="O4"/>
      <c r="P4" s="12"/>
      <c r="Z4" s="6"/>
      <c r="AB4" s="2"/>
      <c r="AD4" s="5"/>
      <c r="AE4" s="1"/>
      <c r="AG4" s="1"/>
      <c r="AH4" s="1"/>
      <c r="AI4" s="1"/>
      <c r="AJ4" s="2"/>
      <c r="AL4" s="2"/>
      <c r="AM4" s="6"/>
      <c r="AN4" s="2"/>
      <c r="AO4" s="5"/>
      <c r="AP4" s="1"/>
      <c r="AR4" s="1"/>
      <c r="AS4" s="1"/>
      <c r="AT4" s="1"/>
    </row>
    <row r="5" spans="2:46">
      <c r="K5"/>
      <c r="M5"/>
      <c r="O5"/>
      <c r="P5"/>
      <c r="AA5" s="2"/>
      <c r="AC5" s="1"/>
      <c r="AD5" s="2"/>
      <c r="AE5" s="1"/>
      <c r="AF5" s="1"/>
      <c r="AG5" s="1"/>
      <c r="AH5" s="1"/>
      <c r="AI5" s="1"/>
      <c r="AK5" s="1"/>
      <c r="AN5" s="7"/>
      <c r="AO5" s="2"/>
      <c r="AP5" s="1"/>
      <c r="AQ5" s="1"/>
      <c r="AR5" s="1"/>
      <c r="AS5" s="1"/>
      <c r="AT5" s="1"/>
    </row>
    <row r="6" spans="2:46" ht="15.75">
      <c r="B6" s="2717" t="s">
        <v>1152</v>
      </c>
      <c r="C6" s="290"/>
      <c r="D6" s="290"/>
      <c r="E6" s="290"/>
      <c r="F6" s="10"/>
      <c r="G6" s="2718" t="s">
        <v>1153</v>
      </c>
      <c r="H6" s="2718"/>
      <c r="I6" s="2718"/>
      <c r="J6"/>
      <c r="K6"/>
      <c r="M6"/>
      <c r="O6"/>
      <c r="P6"/>
      <c r="Z6" s="9"/>
      <c r="AA6" s="4"/>
      <c r="AB6" s="8"/>
      <c r="AC6" s="1"/>
      <c r="AD6" s="1"/>
      <c r="AE6" s="1"/>
      <c r="AF6" s="1"/>
      <c r="AG6" s="1"/>
      <c r="AH6" s="1"/>
      <c r="AI6" s="1"/>
      <c r="AK6" s="10"/>
      <c r="AO6" s="4"/>
      <c r="AP6" s="8"/>
      <c r="AQ6" s="8"/>
      <c r="AR6" s="8"/>
      <c r="AS6" s="8"/>
      <c r="AT6" s="1"/>
    </row>
    <row r="7" spans="2:46" ht="15.75">
      <c r="B7" s="2718"/>
      <c r="C7" s="2718"/>
      <c r="D7" s="290"/>
      <c r="E7" s="290"/>
      <c r="F7" s="290" t="s">
        <v>1154</v>
      </c>
      <c r="G7" s="10"/>
      <c r="H7" s="290"/>
      <c r="I7" s="290"/>
      <c r="J7"/>
      <c r="K7"/>
      <c r="M7"/>
      <c r="O7"/>
      <c r="P7"/>
      <c r="Z7" s="9"/>
      <c r="AA7" s="4"/>
      <c r="AB7" s="8"/>
      <c r="AC7" s="1"/>
      <c r="AD7" s="2"/>
      <c r="AF7" s="2"/>
      <c r="AG7" s="1"/>
      <c r="AK7" s="12"/>
      <c r="AO7" s="2"/>
      <c r="AQ7" s="1"/>
      <c r="AR7" s="2"/>
      <c r="AS7" s="6"/>
      <c r="AT7" s="1"/>
    </row>
    <row r="8" spans="2:46" ht="15.75">
      <c r="B8" s="10"/>
      <c r="C8" s="10" t="s">
        <v>1155</v>
      </c>
      <c r="D8" s="290"/>
      <c r="E8" s="290"/>
      <c r="F8" s="10"/>
      <c r="G8" s="2718" t="s">
        <v>1151</v>
      </c>
      <c r="H8" s="2718"/>
      <c r="I8" s="2718"/>
      <c r="J8"/>
      <c r="K8" s="5"/>
      <c r="M8"/>
      <c r="O8"/>
      <c r="P8"/>
      <c r="Z8" s="9"/>
      <c r="AA8" s="4"/>
      <c r="AB8" s="8"/>
      <c r="AC8" s="2"/>
      <c r="AD8" s="2"/>
      <c r="AE8" s="3"/>
      <c r="AF8" s="6"/>
      <c r="AG8" s="13"/>
      <c r="AK8" s="12"/>
    </row>
    <row r="9" spans="2:46" ht="15.75">
      <c r="B9" s="10"/>
      <c r="C9" s="10"/>
      <c r="D9" s="290"/>
      <c r="E9" s="290"/>
      <c r="F9" s="10"/>
      <c r="G9" s="10"/>
      <c r="H9" s="290"/>
      <c r="I9" s="2719"/>
      <c r="K9" s="2"/>
      <c r="L9" s="8"/>
      <c r="M9"/>
      <c r="N9" s="8"/>
      <c r="O9"/>
      <c r="P9"/>
      <c r="Y9" s="1"/>
      <c r="Z9" s="8"/>
      <c r="AA9" s="8"/>
      <c r="AB9" s="8"/>
      <c r="AD9" s="2"/>
      <c r="AE9" s="2"/>
      <c r="AF9" s="2"/>
      <c r="AG9" s="6"/>
      <c r="AK9" s="2"/>
    </row>
    <row r="10" spans="2:46" ht="15.75">
      <c r="B10" s="10"/>
      <c r="C10" s="10"/>
      <c r="D10" s="290"/>
      <c r="E10" s="290"/>
      <c r="F10" s="10"/>
      <c r="G10" s="10"/>
      <c r="H10" s="10"/>
      <c r="I10" s="10"/>
      <c r="J10"/>
      <c r="K10"/>
      <c r="L10"/>
      <c r="M10"/>
      <c r="O10"/>
      <c r="P10"/>
      <c r="AA10" s="18"/>
      <c r="AC10" s="15"/>
      <c r="AD10" s="5"/>
      <c r="AE10" s="1"/>
      <c r="AG10" s="1"/>
      <c r="AK10" s="2"/>
    </row>
    <row r="11" spans="2:46" ht="15.75">
      <c r="B11" s="10"/>
      <c r="C11" s="10"/>
      <c r="D11" s="290"/>
      <c r="E11" s="290"/>
      <c r="F11" s="290"/>
      <c r="G11" s="290"/>
      <c r="H11" s="290"/>
      <c r="I11" s="2717"/>
      <c r="J11" s="2"/>
      <c r="K11"/>
      <c r="L11"/>
      <c r="N11"/>
      <c r="O11" s="14"/>
      <c r="AA11" s="19"/>
      <c r="AB11" s="2"/>
      <c r="AC11" s="2"/>
      <c r="AD11" s="5"/>
      <c r="AE11" s="1"/>
      <c r="AG11" s="1"/>
      <c r="AK11" s="2"/>
    </row>
    <row r="12" spans="2:46" ht="15.75">
      <c r="B12" s="10"/>
      <c r="C12" s="10"/>
      <c r="D12" s="290"/>
      <c r="E12" s="290"/>
      <c r="F12" s="10"/>
      <c r="G12" s="10"/>
      <c r="H12" s="10"/>
      <c r="I12" s="2717"/>
      <c r="J12" s="2"/>
      <c r="K12" s="2"/>
      <c r="L12" s="2"/>
      <c r="M12"/>
      <c r="N12"/>
      <c r="O12"/>
      <c r="P12"/>
      <c r="AB12" s="2"/>
      <c r="AC12" s="2"/>
      <c r="AD12" s="2"/>
      <c r="AE12" s="1"/>
      <c r="AF12" s="1"/>
      <c r="AG12" s="1"/>
    </row>
    <row r="13" spans="2:46" ht="15.75">
      <c r="B13" s="10"/>
      <c r="C13" s="10"/>
      <c r="D13" s="290"/>
      <c r="E13" s="290"/>
      <c r="F13" s="290"/>
      <c r="G13" s="290"/>
      <c r="H13" s="290"/>
      <c r="I13" s="10"/>
      <c r="J13"/>
      <c r="K13" s="2"/>
      <c r="L13" s="2"/>
      <c r="M13" s="8"/>
      <c r="N13" s="6"/>
      <c r="O13"/>
      <c r="P13"/>
      <c r="Y13" s="2"/>
      <c r="AA13" s="14"/>
      <c r="AB13" s="2"/>
      <c r="AC13" s="2"/>
      <c r="AD13" s="8"/>
      <c r="AE13" s="8"/>
      <c r="AF13" s="8"/>
      <c r="AG13" s="8"/>
      <c r="AK13" s="14"/>
      <c r="AN13" s="21"/>
      <c r="AO13" s="19"/>
      <c r="AP13" s="22"/>
    </row>
    <row r="14" spans="2:46" ht="15.75">
      <c r="B14" s="2718" t="s">
        <v>1156</v>
      </c>
      <c r="C14" s="2718"/>
      <c r="D14" s="290"/>
      <c r="E14" s="290"/>
      <c r="F14" s="2720"/>
      <c r="G14" s="2720"/>
      <c r="H14" s="2720"/>
      <c r="I14" s="10" t="s">
        <v>1157</v>
      </c>
      <c r="K14"/>
      <c r="L14"/>
      <c r="M14"/>
      <c r="N14" s="13"/>
      <c r="O14" s="14"/>
      <c r="P14" s="13"/>
      <c r="Q14" s="13"/>
      <c r="S14" s="32"/>
      <c r="T14" s="4"/>
      <c r="U14" s="8"/>
      <c r="Y14" s="2"/>
      <c r="AA14" s="14"/>
      <c r="AB14" s="2"/>
      <c r="AC14" s="1"/>
      <c r="AD14" s="2"/>
      <c r="AF14" s="1"/>
      <c r="AG14" s="2"/>
      <c r="AH14" s="39"/>
      <c r="AJ14" s="40"/>
      <c r="AK14" s="14"/>
      <c r="AM14" s="21"/>
      <c r="AN14" s="13"/>
      <c r="AO14" s="13"/>
      <c r="AP14" s="22"/>
    </row>
    <row r="15" spans="2:46" ht="18.75" customHeight="1">
      <c r="B15" s="10"/>
      <c r="C15" s="10"/>
      <c r="D15" s="10"/>
      <c r="E15" s="10"/>
      <c r="F15" s="10"/>
      <c r="G15" s="2721"/>
      <c r="H15" s="2721"/>
      <c r="I15" s="2721"/>
      <c r="J15" s="22"/>
      <c r="K15"/>
      <c r="N15" s="22"/>
      <c r="O15" s="22"/>
      <c r="P15" s="22"/>
      <c r="Q15" s="22"/>
      <c r="R15" s="30"/>
      <c r="T15" s="132"/>
      <c r="AA15" s="14"/>
      <c r="AC15" s="1"/>
      <c r="AD15" s="1"/>
      <c r="AE15" s="1"/>
      <c r="AF15" s="1"/>
      <c r="AG15" s="1"/>
      <c r="AH15" s="32"/>
      <c r="AI15" s="4"/>
      <c r="AJ15" s="8"/>
      <c r="AK15" s="14"/>
      <c r="AM15" s="13"/>
      <c r="AN15" s="13"/>
      <c r="AO15" s="13"/>
      <c r="AP15" s="22"/>
    </row>
    <row r="16" spans="2:46" ht="16.5" customHeight="1">
      <c r="B16" s="4"/>
      <c r="C16" s="8"/>
      <c r="D16"/>
      <c r="E16"/>
      <c r="F16"/>
      <c r="G16"/>
      <c r="H16"/>
      <c r="I16"/>
      <c r="J16" s="14"/>
      <c r="K16"/>
      <c r="N16" s="429"/>
      <c r="O16" s="229"/>
      <c r="P16" s="230"/>
      <c r="Q16" s="229"/>
      <c r="R16" s="32"/>
      <c r="S16" s="21"/>
      <c r="T16" s="16"/>
      <c r="U16" s="17"/>
      <c r="V16" s="2"/>
      <c r="W16" s="3"/>
      <c r="X16" s="3"/>
      <c r="Y16" s="6"/>
      <c r="AA16" s="8"/>
      <c r="AC16" s="1"/>
      <c r="AD16" s="1"/>
      <c r="AE16" s="1"/>
      <c r="AF16" s="1"/>
      <c r="AG16" s="1"/>
      <c r="AH16" s="44"/>
      <c r="AI16" s="45"/>
      <c r="AJ16" s="8"/>
      <c r="AK16" s="8"/>
      <c r="AM16" s="13"/>
      <c r="AN16" s="13"/>
      <c r="AO16" s="13"/>
      <c r="AP16" s="22"/>
    </row>
    <row r="17" spans="2:60">
      <c r="B17" s="4"/>
      <c r="C17" s="8"/>
      <c r="D17" s="2"/>
      <c r="E17" s="22"/>
      <c r="F17" s="3"/>
      <c r="G17" s="3"/>
      <c r="H17" s="6"/>
      <c r="I17"/>
      <c r="J17" s="8"/>
      <c r="K17"/>
      <c r="L17" s="2"/>
      <c r="M17"/>
      <c r="N17" s="430"/>
      <c r="O17" s="6"/>
      <c r="P17" s="231"/>
      <c r="Q17" s="6"/>
      <c r="R17" s="32"/>
      <c r="T17" s="132"/>
      <c r="V17" s="2"/>
      <c r="W17" s="6"/>
      <c r="X17" s="6"/>
      <c r="Y17" s="6"/>
      <c r="AA17" s="8"/>
      <c r="AC17" s="2"/>
      <c r="AE17" s="2"/>
      <c r="AF17" s="6"/>
      <c r="AG17" s="6"/>
      <c r="AH17" s="45"/>
      <c r="AI17" s="45"/>
      <c r="AK17" s="8"/>
      <c r="AM17" s="13"/>
      <c r="AN17" s="4"/>
      <c r="AO17" s="4"/>
      <c r="AP17" s="22"/>
    </row>
    <row r="18" spans="2:60">
      <c r="B18" s="4"/>
      <c r="C18" s="32"/>
      <c r="D18" s="2"/>
      <c r="E18" s="2"/>
      <c r="F18" s="6"/>
      <c r="G18"/>
      <c r="H18" s="6"/>
      <c r="I18"/>
      <c r="J18" s="8"/>
      <c r="K18" s="14"/>
      <c r="L18" s="14"/>
      <c r="M18" s="63"/>
      <c r="N18" s="118"/>
      <c r="O18" s="118"/>
      <c r="P18" s="118"/>
      <c r="Q18" s="118"/>
      <c r="R18" s="32"/>
      <c r="S18" s="62"/>
      <c r="T18" s="4"/>
      <c r="U18" s="46"/>
      <c r="V18" s="2"/>
      <c r="W18" s="3"/>
      <c r="X18" s="6"/>
      <c r="Y18" s="2"/>
      <c r="AH18" s="45"/>
      <c r="AI18" s="4"/>
      <c r="AJ18" s="8"/>
      <c r="AK18" s="8"/>
      <c r="AM18" s="4"/>
      <c r="AN18" s="13"/>
      <c r="AO18" s="13"/>
      <c r="AP18" s="22"/>
      <c r="AR18" s="9"/>
      <c r="AS18" s="4"/>
      <c r="AT18" s="4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2:60" ht="15.75" customHeight="1">
      <c r="B19" s="4"/>
      <c r="C19" s="5" t="s">
        <v>233</v>
      </c>
      <c r="F19" s="22"/>
      <c r="H19"/>
      <c r="I19" s="13"/>
      <c r="J19" s="13"/>
      <c r="K19" s="22"/>
      <c r="L19" s="22"/>
      <c r="M19" s="22"/>
      <c r="N19"/>
      <c r="O19"/>
      <c r="P19"/>
      <c r="R19" s="21"/>
      <c r="S19" s="32"/>
      <c r="T19" s="4"/>
      <c r="U19" s="32"/>
      <c r="V19" s="2"/>
      <c r="W19" s="6"/>
      <c r="X19" s="6"/>
      <c r="Y19" s="2"/>
      <c r="AH19" s="45"/>
      <c r="AI19" s="4"/>
      <c r="AJ19" s="8"/>
      <c r="AK19" s="8"/>
      <c r="AM19" s="13"/>
      <c r="AN19" s="13"/>
      <c r="AO19" s="13"/>
      <c r="AP19" s="22"/>
    </row>
    <row r="20" spans="2:60" ht="15.75" customHeight="1">
      <c r="B20" s="4"/>
      <c r="C20" s="8"/>
      <c r="D20"/>
      <c r="E20" s="32"/>
      <c r="F20"/>
      <c r="G20" s="22"/>
      <c r="H20" s="22"/>
      <c r="I20" s="22"/>
      <c r="J20" s="22"/>
      <c r="N20"/>
      <c r="O20" s="149"/>
      <c r="Q20" s="1"/>
      <c r="R20" s="32"/>
      <c r="S20" s="62"/>
      <c r="T20" s="91"/>
      <c r="U20" s="46"/>
      <c r="V20" s="16"/>
      <c r="W20" s="17"/>
      <c r="X20" s="8"/>
      <c r="AH20" s="45"/>
      <c r="AI20" s="4"/>
      <c r="AJ20" s="8"/>
      <c r="AK20" s="8"/>
      <c r="AM20" s="13"/>
      <c r="AN20" s="13"/>
      <c r="AO20" s="13"/>
      <c r="AP20" s="22"/>
      <c r="AR20" s="9"/>
      <c r="AS20" s="4"/>
      <c r="AT20" s="4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2:60" ht="20.25" customHeight="1">
      <c r="C21" s="7" t="s">
        <v>173</v>
      </c>
      <c r="D21" s="8"/>
      <c r="E21" s="2"/>
      <c r="F21" s="3"/>
      <c r="G21" s="3"/>
      <c r="H21" s="81"/>
      <c r="J21" s="9"/>
      <c r="K21" s="5"/>
      <c r="M21"/>
      <c r="N21" s="21"/>
      <c r="O21" s="16"/>
      <c r="P21" s="17"/>
      <c r="Q21" s="1"/>
      <c r="R21" s="32"/>
      <c r="S21" s="32"/>
      <c r="T21" s="4"/>
      <c r="U21" s="8"/>
      <c r="V21" s="2"/>
      <c r="W21" s="3"/>
      <c r="X21" s="3"/>
      <c r="Y21" s="6"/>
      <c r="AB21" s="2"/>
      <c r="AC21" s="2"/>
      <c r="AD21" s="2"/>
      <c r="AE21" s="3"/>
      <c r="AF21" s="3"/>
      <c r="AG21" s="1"/>
      <c r="AI21" s="40"/>
      <c r="AK21" s="8"/>
      <c r="AM21" s="13"/>
      <c r="AN21" s="213"/>
      <c r="AO21" s="13"/>
      <c r="AP21" s="22"/>
    </row>
    <row r="22" spans="2:60" ht="15.75" customHeight="1">
      <c r="B22" s="169"/>
      <c r="C22" s="4"/>
      <c r="E22"/>
      <c r="F22"/>
      <c r="G22" s="6"/>
      <c r="H22" s="6"/>
      <c r="I22"/>
      <c r="J22" s="9"/>
      <c r="K22"/>
      <c r="L22"/>
      <c r="M22"/>
      <c r="N22" s="62"/>
      <c r="O22" s="4"/>
      <c r="P22" s="46"/>
      <c r="Q22" s="1"/>
      <c r="S22" s="32"/>
      <c r="T22" s="4"/>
      <c r="U22" s="8"/>
      <c r="X22" s="6"/>
      <c r="Y22" s="6"/>
      <c r="AB22" s="2"/>
      <c r="AC22" s="2"/>
      <c r="AD22" s="2"/>
      <c r="AE22" s="6"/>
      <c r="AF22" s="6"/>
      <c r="AG22" s="1"/>
      <c r="AH22" s="39"/>
      <c r="AK22" s="8"/>
      <c r="AM22" s="213"/>
      <c r="AN22" s="13"/>
      <c r="AO22" s="13"/>
      <c r="AP22" s="22"/>
    </row>
    <row r="23" spans="2:60" ht="13.5" customHeight="1">
      <c r="B23" s="45"/>
      <c r="C23" s="328" t="s">
        <v>240</v>
      </c>
      <c r="K23"/>
      <c r="L23"/>
      <c r="N23" s="32"/>
      <c r="O23" s="4"/>
      <c r="P23" s="32"/>
      <c r="Q23" s="1"/>
      <c r="S23" s="32"/>
      <c r="T23" s="4"/>
      <c r="U23" s="8"/>
      <c r="X23" s="6"/>
      <c r="Y23" s="2"/>
      <c r="AB23" s="5"/>
      <c r="AC23" s="1"/>
      <c r="AE23" s="1"/>
      <c r="AF23" s="1"/>
      <c r="AG23" s="1"/>
      <c r="AH23" s="30"/>
      <c r="AI23" s="4"/>
      <c r="AJ23" s="8"/>
      <c r="AK23" s="14"/>
      <c r="AM23" s="13"/>
      <c r="AN23" s="13"/>
      <c r="AO23" s="13"/>
      <c r="AP23" s="22"/>
    </row>
    <row r="24" spans="2:60" ht="13.5" customHeight="1">
      <c r="B24" s="54"/>
      <c r="K24"/>
      <c r="L24"/>
      <c r="M24"/>
      <c r="N24"/>
      <c r="O24"/>
      <c r="P24"/>
      <c r="Q24" s="506"/>
      <c r="T24" s="132"/>
      <c r="AE24" s="1"/>
      <c r="AF24" s="1"/>
      <c r="AG24" s="1"/>
      <c r="AH24" s="32"/>
      <c r="AI24" s="4"/>
      <c r="AJ24" s="8"/>
      <c r="AK24" s="14"/>
      <c r="AM24" s="213"/>
      <c r="AN24" s="13"/>
      <c r="AO24" s="13"/>
      <c r="AP24" s="22"/>
    </row>
    <row r="25" spans="2:60" ht="12.75" customHeight="1">
      <c r="C25" s="19" t="s">
        <v>174</v>
      </c>
      <c r="E25"/>
      <c r="G25" s="6"/>
      <c r="H25" s="2"/>
      <c r="I25"/>
      <c r="J25" s="9"/>
      <c r="K25" s="44"/>
      <c r="L25" s="44"/>
      <c r="M25" s="44"/>
      <c r="O25" s="4"/>
      <c r="P25" s="8"/>
      <c r="Q25" s="8"/>
      <c r="S25" s="45"/>
      <c r="T25" s="4"/>
      <c r="U25" s="8"/>
      <c r="AD25" s="1"/>
      <c r="AE25" s="1"/>
      <c r="AF25" s="1"/>
      <c r="AG25" s="1"/>
      <c r="AH25" s="32"/>
      <c r="AI25" s="4"/>
      <c r="AJ25" s="8"/>
      <c r="AK25" s="8"/>
      <c r="AM25" s="13"/>
      <c r="AN25" s="13"/>
      <c r="AO25" s="13"/>
      <c r="AP25" s="22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2:60" ht="13.5" customHeight="1">
      <c r="B26" s="32"/>
      <c r="C26" s="46"/>
      <c r="D26" s="46"/>
      <c r="E26" s="9"/>
      <c r="F26" s="9"/>
      <c r="G26" s="9"/>
      <c r="H26" s="32"/>
      <c r="I26" s="4"/>
      <c r="J26" s="9"/>
      <c r="K26" s="44"/>
      <c r="L26" s="44"/>
      <c r="M26" s="167"/>
      <c r="N26" s="32"/>
      <c r="O26" s="4"/>
      <c r="P26" s="8"/>
      <c r="Q26" s="9"/>
      <c r="S26" s="54"/>
      <c r="T26" s="164"/>
      <c r="U26" s="46"/>
      <c r="AE26" s="1"/>
      <c r="AH26" s="32"/>
      <c r="AI26" s="4"/>
      <c r="AJ26" s="46"/>
      <c r="AK26" s="8"/>
      <c r="AM26" s="13"/>
      <c r="AN26" s="13"/>
      <c r="AO26" s="13"/>
      <c r="AP26" s="22"/>
    </row>
    <row r="27" spans="2:60" ht="15.75" customHeight="1">
      <c r="B27" s="33"/>
      <c r="C27" s="46"/>
      <c r="D27"/>
      <c r="E27"/>
      <c r="F27"/>
      <c r="G27"/>
      <c r="H27" s="33"/>
      <c r="I27" s="4"/>
      <c r="J27" s="9"/>
      <c r="K27" s="44"/>
      <c r="L27" s="44"/>
      <c r="M27" s="44"/>
      <c r="N27" s="32"/>
      <c r="O27" s="4"/>
      <c r="P27" s="8"/>
      <c r="Q27" s="8"/>
      <c r="R27" s="45"/>
      <c r="S27" s="33"/>
      <c r="T27" s="4"/>
      <c r="U27" s="8"/>
      <c r="Y27" s="32"/>
      <c r="Z27" s="8"/>
      <c r="AA27" s="9"/>
      <c r="AB27" s="44"/>
      <c r="AC27" s="44"/>
      <c r="AD27" s="44"/>
      <c r="AE27" s="86"/>
      <c r="AF27" s="44"/>
      <c r="AG27" s="44"/>
      <c r="AH27" s="44"/>
      <c r="AI27" s="44"/>
      <c r="AJ27" s="44"/>
      <c r="AK27" s="44"/>
      <c r="AL27" s="44"/>
      <c r="AM27" s="44"/>
      <c r="AN27" s="8"/>
      <c r="AO27" s="8"/>
      <c r="AP27" s="22"/>
      <c r="AQ27" s="14"/>
      <c r="AR27" s="14"/>
      <c r="AS27" s="9"/>
      <c r="AT27" s="4"/>
      <c r="AU27" s="4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36"/>
    </row>
    <row r="28" spans="2:60" ht="17.25" customHeight="1">
      <c r="C28" s="4"/>
      <c r="D28" s="81" t="s">
        <v>433</v>
      </c>
      <c r="F28"/>
      <c r="H28"/>
      <c r="I28" s="5" t="s">
        <v>430</v>
      </c>
      <c r="K28" s="44"/>
      <c r="L28" s="44"/>
      <c r="M28" s="44"/>
      <c r="N28" s="33"/>
      <c r="O28" s="4"/>
      <c r="P28" s="8"/>
      <c r="Q28" s="8"/>
      <c r="R28" s="45"/>
      <c r="S28" s="32"/>
      <c r="T28" s="4"/>
      <c r="U28" s="8"/>
      <c r="Y28" s="32"/>
      <c r="Z28" s="4"/>
      <c r="AA28" s="9"/>
      <c r="AB28" s="44"/>
      <c r="AC28" s="44"/>
      <c r="AD28" s="167"/>
      <c r="AE28" s="86"/>
      <c r="AF28" s="44"/>
      <c r="AG28" s="118"/>
      <c r="AH28" s="118"/>
      <c r="AI28" s="118"/>
      <c r="AJ28" s="118"/>
      <c r="AK28" s="118"/>
      <c r="AL28" s="118"/>
      <c r="AM28" s="118"/>
      <c r="AN28" s="8"/>
      <c r="AO28" s="8"/>
      <c r="AP28" s="22"/>
    </row>
    <row r="29" spans="2:60" ht="13.5" customHeight="1">
      <c r="C29" s="4"/>
      <c r="D29" s="8"/>
      <c r="E29"/>
      <c r="F29"/>
      <c r="G29"/>
      <c r="H29"/>
      <c r="I29"/>
      <c r="J29"/>
      <c r="K29" s="44"/>
      <c r="L29" s="117"/>
      <c r="M29" s="44"/>
      <c r="N29" s="39"/>
      <c r="O29"/>
      <c r="P29" s="40"/>
      <c r="Q29" s="8"/>
      <c r="R29" s="45"/>
      <c r="S29" s="32"/>
      <c r="T29" s="4"/>
      <c r="U29" s="8"/>
      <c r="Y29" s="32"/>
      <c r="Z29" s="4"/>
      <c r="AA29" s="9"/>
      <c r="AB29" s="44"/>
      <c r="AC29" s="44"/>
      <c r="AD29" s="44"/>
      <c r="AE29" s="86"/>
      <c r="AF29" s="44"/>
      <c r="AG29" s="44"/>
      <c r="AH29" s="44"/>
      <c r="AI29" s="167"/>
      <c r="AJ29" s="44"/>
      <c r="AK29" s="117"/>
      <c r="AL29" s="44"/>
      <c r="AM29" s="44"/>
      <c r="AN29" s="8"/>
      <c r="AO29" s="8"/>
      <c r="AP29" s="22"/>
    </row>
    <row r="30" spans="2:60" ht="15.75" customHeight="1">
      <c r="C30" s="40"/>
      <c r="D30"/>
      <c r="E30"/>
      <c r="F30"/>
      <c r="G30"/>
      <c r="H30"/>
      <c r="I30"/>
      <c r="J30" s="8"/>
      <c r="K30" s="41"/>
      <c r="L30" s="4"/>
      <c r="M30" s="8"/>
      <c r="N30" s="32"/>
      <c r="O30" s="4"/>
      <c r="P30" s="8"/>
      <c r="Q30" s="506"/>
      <c r="R30" s="45"/>
      <c r="T30" s="132"/>
      <c r="V30" s="9"/>
      <c r="W30" s="9"/>
      <c r="X30" s="9"/>
      <c r="Y30" s="32"/>
      <c r="Z30" s="4"/>
      <c r="AA30" s="9"/>
      <c r="AB30" s="44"/>
      <c r="AC30" s="44"/>
      <c r="AD30" s="44"/>
      <c r="AE30" s="86"/>
      <c r="AF30" s="526"/>
      <c r="AG30" s="44"/>
      <c r="AH30" s="44"/>
      <c r="AI30" s="167"/>
      <c r="AJ30" s="168"/>
      <c r="AK30" s="117"/>
      <c r="AL30" s="44"/>
      <c r="AM30" s="44"/>
      <c r="AN30" s="8"/>
      <c r="AO30" s="8"/>
      <c r="AP30" s="9"/>
    </row>
    <row r="31" spans="2:60" ht="15" customHeight="1">
      <c r="C31" s="233" t="s">
        <v>857</v>
      </c>
      <c r="D31"/>
      <c r="E31"/>
      <c r="F31" s="20"/>
      <c r="G31" s="232"/>
      <c r="H31"/>
      <c r="I31" s="20"/>
      <c r="J31" s="20"/>
      <c r="K31"/>
      <c r="L31" s="43"/>
      <c r="M31"/>
      <c r="N31" s="431"/>
      <c r="O31" s="4"/>
      <c r="P31" s="8"/>
      <c r="Q31" s="506"/>
      <c r="R31" s="32"/>
      <c r="S31" s="32"/>
      <c r="T31" s="4"/>
      <c r="U31" s="65"/>
      <c r="Y31" s="33"/>
      <c r="Z31" s="4"/>
      <c r="AA31" s="9"/>
      <c r="AB31" s="44"/>
      <c r="AC31" s="117"/>
      <c r="AD31" s="44"/>
      <c r="AE31" s="86"/>
      <c r="AF31" s="44"/>
      <c r="AG31" s="44"/>
      <c r="AH31" s="44"/>
      <c r="AI31" s="167"/>
      <c r="AJ31" s="168"/>
      <c r="AK31" s="44"/>
      <c r="AL31" s="168"/>
      <c r="AM31" s="44"/>
      <c r="AN31" s="8"/>
      <c r="AO31" s="8"/>
      <c r="AP31" s="527"/>
    </row>
    <row r="32" spans="2:60" ht="13.5" customHeight="1">
      <c r="C32" s="1"/>
      <c r="E32"/>
      <c r="G32"/>
      <c r="H32"/>
      <c r="I32"/>
      <c r="J32"/>
      <c r="K32"/>
      <c r="L32"/>
      <c r="M32"/>
      <c r="N32" s="431"/>
      <c r="O32" s="4"/>
      <c r="P32" s="8"/>
      <c r="Q32" s="8"/>
      <c r="R32" s="32"/>
      <c r="S32" s="54"/>
      <c r="T32" s="164"/>
      <c r="U32" s="65"/>
      <c r="AE32" s="8"/>
      <c r="AJ32" s="8"/>
      <c r="AK32" s="8"/>
      <c r="AL32" s="8"/>
      <c r="AM32" s="8"/>
      <c r="AN32" s="8"/>
      <c r="AO32" s="8"/>
      <c r="AP32" s="527"/>
    </row>
    <row r="33" spans="2:42" ht="14.25" customHeight="1">
      <c r="D33"/>
      <c r="E33"/>
      <c r="F33"/>
      <c r="G33"/>
      <c r="H33"/>
      <c r="I33"/>
      <c r="J33"/>
      <c r="K33" s="4"/>
      <c r="L33"/>
      <c r="M33"/>
      <c r="N33" s="45"/>
      <c r="O33" s="4"/>
      <c r="P33" s="8"/>
      <c r="Q33" s="8"/>
      <c r="S33" s="33"/>
      <c r="T33" s="4"/>
      <c r="U33" s="9"/>
      <c r="AE33" s="8"/>
      <c r="AJ33" s="8"/>
      <c r="AK33" s="8"/>
      <c r="AL33" s="8"/>
      <c r="AM33" s="8"/>
      <c r="AN33" s="8"/>
      <c r="AO33" s="8"/>
      <c r="AP33" s="22"/>
    </row>
    <row r="34" spans="2:42" ht="12.75" customHeight="1">
      <c r="B34" s="234"/>
      <c r="C34" s="235"/>
      <c r="D34" s="236"/>
      <c r="E34" s="237"/>
      <c r="F34" s="42"/>
      <c r="G34" s="42"/>
      <c r="H34" s="42"/>
      <c r="I34" s="42"/>
      <c r="J34" s="42"/>
      <c r="K34" s="42"/>
      <c r="L34" s="234"/>
      <c r="M34" s="234"/>
      <c r="N34" s="54"/>
      <c r="O34" s="4"/>
      <c r="P34" s="8"/>
      <c r="Q34" s="8"/>
      <c r="R34" s="39"/>
      <c r="T34" s="40"/>
      <c r="AA34" s="8"/>
      <c r="AB34" s="41"/>
      <c r="AC34" s="4"/>
      <c r="AD34" s="8"/>
      <c r="AE34" s="506"/>
      <c r="AJ34" s="8"/>
      <c r="AK34" s="8"/>
      <c r="AL34" s="8"/>
      <c r="AM34" s="8"/>
      <c r="AN34" s="214"/>
      <c r="AO34" s="8"/>
      <c r="AP34" s="22"/>
    </row>
    <row r="35" spans="2:42" ht="16.5" customHeight="1">
      <c r="B35" s="48"/>
      <c r="C35" s="48"/>
      <c r="D35" s="48"/>
      <c r="E35" s="238"/>
      <c r="F35" s="48"/>
      <c r="G35" s="48"/>
      <c r="H35" s="48"/>
      <c r="I35" s="48"/>
      <c r="J35" s="48"/>
      <c r="K35" s="48"/>
      <c r="L35" s="48"/>
      <c r="M35" s="48"/>
      <c r="N35" s="45"/>
      <c r="O35" s="4"/>
      <c r="P35" s="8"/>
      <c r="Q35" s="8"/>
      <c r="W35" s="20"/>
      <c r="X35" s="232"/>
      <c r="Z35" s="20"/>
      <c r="AA35" s="20"/>
      <c r="AC35" s="43"/>
      <c r="AF35" s="9"/>
      <c r="AM35" s="8"/>
      <c r="AN35" s="8"/>
      <c r="AO35" s="8"/>
      <c r="AP35" s="22"/>
    </row>
    <row r="36" spans="2:42" ht="15" customHeight="1">
      <c r="B36" s="44"/>
      <c r="C36" s="44"/>
      <c r="D36" s="117"/>
      <c r="E36" s="86"/>
      <c r="F36" s="44"/>
      <c r="G36" s="118"/>
      <c r="H36" s="118"/>
      <c r="I36" s="118"/>
      <c r="J36" s="118"/>
      <c r="K36" s="118"/>
      <c r="L36" s="118"/>
      <c r="M36" s="118"/>
      <c r="N36" s="45"/>
      <c r="O36" s="4"/>
      <c r="P36" s="8"/>
      <c r="Q36" s="8"/>
      <c r="AH36" s="39"/>
      <c r="AJ36" s="40"/>
      <c r="AM36" s="8"/>
      <c r="AN36" s="8"/>
      <c r="AO36" s="8"/>
      <c r="AP36" s="22"/>
    </row>
    <row r="37" spans="2:42" ht="16.5" customHeight="1">
      <c r="B37" s="239"/>
      <c r="C37" s="239"/>
      <c r="D37" s="239"/>
      <c r="E37" s="240"/>
      <c r="F37" s="239"/>
      <c r="G37" s="239"/>
      <c r="H37" s="241"/>
      <c r="I37" s="239"/>
      <c r="J37" s="241"/>
      <c r="K37" s="241"/>
      <c r="L37" s="239"/>
      <c r="M37" s="239"/>
      <c r="N37" s="39"/>
      <c r="O37"/>
      <c r="P37"/>
      <c r="Q37" s="8"/>
      <c r="V37" s="20"/>
      <c r="W37" s="20"/>
      <c r="Y37" s="20"/>
      <c r="Z37" s="20"/>
      <c r="AB37" s="4"/>
      <c r="AI37" s="132"/>
      <c r="AM37" s="8"/>
      <c r="AN37" s="8"/>
      <c r="AO37" s="8"/>
      <c r="AP37" s="22"/>
    </row>
    <row r="38" spans="2:42" ht="13.5" customHeight="1">
      <c r="D38"/>
      <c r="E38"/>
      <c r="F38"/>
      <c r="G38"/>
      <c r="H38"/>
      <c r="I38"/>
      <c r="J38"/>
      <c r="K38"/>
      <c r="L38"/>
      <c r="M38"/>
      <c r="N38" s="62"/>
      <c r="O38" s="4"/>
      <c r="P38" s="91"/>
      <c r="Q38" s="8"/>
      <c r="S38" s="234"/>
      <c r="T38" s="235"/>
      <c r="U38" s="236"/>
      <c r="V38" s="237"/>
      <c r="W38" s="42"/>
      <c r="X38" s="42"/>
      <c r="Y38" s="42"/>
      <c r="Z38" s="42"/>
      <c r="AA38" s="42"/>
      <c r="AB38" s="42"/>
      <c r="AC38" s="234"/>
      <c r="AD38" s="234"/>
      <c r="AE38" s="494"/>
      <c r="AH38" s="32"/>
      <c r="AI38" s="4"/>
      <c r="AJ38" s="8"/>
      <c r="AM38" s="504"/>
      <c r="AN38" s="504"/>
      <c r="AO38" s="504"/>
      <c r="AP38" s="22"/>
    </row>
    <row r="39" spans="2:42" ht="17.25" customHeight="1">
      <c r="D39"/>
      <c r="E39"/>
      <c r="F39"/>
      <c r="G39"/>
      <c r="H39"/>
      <c r="I39"/>
      <c r="J39"/>
      <c r="K39" s="43"/>
      <c r="L39"/>
      <c r="M39" s="43"/>
      <c r="N39" s="30"/>
      <c r="O39" s="4"/>
      <c r="P39" s="8"/>
      <c r="S39" s="48"/>
      <c r="T39" s="48"/>
      <c r="U39" s="48"/>
      <c r="V39" s="238"/>
      <c r="W39" s="48"/>
      <c r="X39" s="48"/>
      <c r="Y39" s="48"/>
      <c r="Z39" s="48"/>
      <c r="AA39" s="48"/>
      <c r="AB39" s="48"/>
      <c r="AC39" s="48"/>
      <c r="AD39" s="48"/>
      <c r="AE39" s="48"/>
      <c r="AF39" s="8"/>
      <c r="AH39" s="169"/>
      <c r="AI39" s="4"/>
      <c r="AJ39" s="8"/>
      <c r="AM39" s="13"/>
      <c r="AN39" s="13"/>
      <c r="AO39" s="13"/>
      <c r="AP39" s="22"/>
    </row>
    <row r="40" spans="2:42" ht="13.5" customHeight="1">
      <c r="D40"/>
      <c r="E40" s="111"/>
      <c r="F40"/>
      <c r="G40"/>
      <c r="H40"/>
      <c r="I40"/>
      <c r="J40"/>
      <c r="K40"/>
      <c r="L40"/>
      <c r="M40"/>
      <c r="P40"/>
      <c r="Q40" s="1"/>
      <c r="S40" s="44"/>
      <c r="T40" s="117"/>
      <c r="U40" s="44"/>
      <c r="V40" s="86"/>
      <c r="W40" s="44"/>
      <c r="X40" s="44"/>
      <c r="Y40" s="44"/>
      <c r="Z40" s="44"/>
      <c r="AA40" s="44"/>
      <c r="AB40" s="44"/>
      <c r="AC40" s="168"/>
      <c r="AD40" s="44"/>
      <c r="AE40" s="279"/>
      <c r="AH40" s="45"/>
      <c r="AI40" s="4"/>
      <c r="AJ40" s="91"/>
      <c r="AM40" s="213"/>
      <c r="AN40" s="4"/>
      <c r="AO40" s="4"/>
      <c r="AP40" s="9"/>
    </row>
    <row r="41" spans="2:42" ht="15" customHeight="1">
      <c r="B41" s="39"/>
      <c r="D41"/>
      <c r="E41"/>
      <c r="F41"/>
      <c r="G41"/>
      <c r="H41"/>
      <c r="I41"/>
      <c r="J41"/>
      <c r="K41"/>
      <c r="L41"/>
      <c r="M41"/>
      <c r="N41" s="83"/>
      <c r="O41"/>
      <c r="P41"/>
      <c r="Q41" s="1"/>
      <c r="S41" s="239"/>
      <c r="T41" s="239"/>
      <c r="U41" s="239"/>
      <c r="V41" s="240"/>
      <c r="W41" s="239"/>
      <c r="X41" s="239"/>
      <c r="Y41" s="241"/>
      <c r="Z41" s="239"/>
      <c r="AA41" s="241"/>
      <c r="AB41" s="241"/>
      <c r="AC41" s="239"/>
      <c r="AD41" s="239"/>
      <c r="AE41" s="239"/>
      <c r="AH41" s="32"/>
      <c r="AI41" s="4"/>
      <c r="AJ41" s="8"/>
      <c r="AM41" s="13"/>
      <c r="AN41" s="13"/>
      <c r="AO41" s="13"/>
      <c r="AP41" s="22"/>
    </row>
    <row r="42" spans="2:42" ht="12" customHeight="1">
      <c r="D42" s="91"/>
      <c r="E42"/>
      <c r="F42"/>
      <c r="G42"/>
      <c r="H42"/>
      <c r="I42"/>
      <c r="J42"/>
      <c r="K42"/>
      <c r="L42"/>
      <c r="M42"/>
      <c r="N42" s="83"/>
      <c r="O42"/>
      <c r="P42"/>
      <c r="Q42" s="1"/>
      <c r="AH42" s="45"/>
      <c r="AI42" s="4"/>
      <c r="AJ42" s="8"/>
      <c r="AM42" s="13"/>
      <c r="AN42" s="13"/>
      <c r="AO42" s="13"/>
      <c r="AP42" s="22"/>
    </row>
    <row r="43" spans="2:42" ht="12" customHeight="1">
      <c r="B43" s="30"/>
      <c r="C43" s="4"/>
      <c r="D43" s="8"/>
      <c r="E43"/>
      <c r="F43"/>
      <c r="G43" s="8"/>
      <c r="H43" s="8"/>
      <c r="I43" s="8"/>
      <c r="J43" s="8"/>
      <c r="K43" s="8"/>
      <c r="L43" s="8"/>
      <c r="M43"/>
      <c r="N43" s="83"/>
      <c r="O43"/>
      <c r="P43"/>
      <c r="Q43" s="1"/>
      <c r="R43" s="792"/>
      <c r="AB43" s="43"/>
      <c r="AD43" s="43"/>
      <c r="AH43" s="45"/>
      <c r="AI43" s="4"/>
      <c r="AJ43" s="8"/>
      <c r="AM43" s="4"/>
      <c r="AN43" s="13"/>
      <c r="AO43" s="13"/>
      <c r="AP43" s="22"/>
    </row>
    <row r="44" spans="2:42" ht="15" customHeight="1">
      <c r="B44" s="32"/>
      <c r="C44" s="4"/>
      <c r="D44" s="8"/>
      <c r="E44"/>
      <c r="F44"/>
      <c r="G44" s="8"/>
      <c r="H44" s="8"/>
      <c r="I44" s="8"/>
      <c r="J44" s="8"/>
      <c r="K44"/>
      <c r="L44"/>
      <c r="M44"/>
      <c r="N44" s="83"/>
      <c r="O44"/>
      <c r="P44" s="792"/>
      <c r="Q44" s="1"/>
      <c r="V44" s="111"/>
      <c r="AD44" s="43"/>
      <c r="AI44" s="40"/>
      <c r="AM44" s="13"/>
      <c r="AN44" s="21"/>
      <c r="AO44" s="13"/>
      <c r="AP44" s="22"/>
    </row>
    <row r="45" spans="2:42" ht="16.5" customHeight="1">
      <c r="B45" s="32"/>
      <c r="K45" s="8"/>
      <c r="L45" s="8"/>
      <c r="M45"/>
      <c r="Q45" s="1"/>
      <c r="R45" s="1"/>
      <c r="S45" s="39"/>
      <c r="AI45" s="40"/>
      <c r="AM45" s="13"/>
      <c r="AN45" s="13"/>
      <c r="AO45" s="13"/>
      <c r="AP45" s="22"/>
    </row>
    <row r="46" spans="2:42" ht="16.5" customHeight="1">
      <c r="M46"/>
      <c r="P46"/>
      <c r="Q46" s="1"/>
      <c r="S46" s="32"/>
      <c r="T46" s="4"/>
      <c r="U46" s="8"/>
      <c r="AM46" s="13"/>
      <c r="AN46" s="13"/>
      <c r="AO46" s="13"/>
      <c r="AP46" s="22"/>
    </row>
    <row r="47" spans="2:42" ht="15.75" customHeight="1">
      <c r="M47" s="62"/>
      <c r="S47" s="32"/>
      <c r="T47" s="4"/>
      <c r="U47" s="8"/>
      <c r="X47" s="8"/>
      <c r="Y47" s="8"/>
      <c r="Z47" s="8"/>
      <c r="AA47" s="8"/>
      <c r="AB47" s="8"/>
      <c r="AC47" s="8"/>
      <c r="AD47" s="8"/>
      <c r="AE47" s="8"/>
      <c r="AH47" s="45"/>
      <c r="AI47" s="4"/>
      <c r="AJ47" s="8"/>
      <c r="AM47" s="13"/>
      <c r="AN47" s="4"/>
      <c r="AO47" s="4"/>
      <c r="AP47" s="8"/>
    </row>
    <row r="48" spans="2:42" ht="12.75" customHeight="1">
      <c r="M48" s="32"/>
      <c r="N48"/>
      <c r="S48" s="45"/>
      <c r="T48" s="4"/>
      <c r="U48" s="159"/>
      <c r="X48" s="8"/>
      <c r="Y48" s="8"/>
      <c r="Z48" s="8"/>
      <c r="AA48" s="8"/>
      <c r="AH48" s="32"/>
      <c r="AI48" s="4"/>
      <c r="AJ48" s="8"/>
      <c r="AM48" s="13"/>
      <c r="AN48" s="4"/>
      <c r="AO48" s="4"/>
      <c r="AP48" s="46"/>
    </row>
    <row r="49" spans="1:56" ht="15" customHeight="1">
      <c r="M49" s="32"/>
      <c r="N49" s="4"/>
      <c r="O49" s="8"/>
      <c r="P49"/>
      <c r="S49" s="32"/>
      <c r="T49" s="4"/>
      <c r="U49" s="8"/>
      <c r="X49" s="8"/>
      <c r="Y49" s="8"/>
      <c r="Z49" s="8"/>
      <c r="AA49" s="8"/>
      <c r="AB49" s="8"/>
      <c r="AC49" s="8"/>
      <c r="AD49" s="8"/>
      <c r="AE49" s="8"/>
      <c r="AI49" s="40"/>
      <c r="AN49" s="13"/>
      <c r="AO49" s="13"/>
      <c r="AP49" s="22"/>
    </row>
    <row r="50" spans="1:56" ht="16.5" customHeight="1">
      <c r="C50" s="1" t="s">
        <v>175</v>
      </c>
      <c r="D50"/>
      <c r="E50"/>
      <c r="F50"/>
      <c r="G50" t="s">
        <v>118</v>
      </c>
      <c r="H50"/>
      <c r="I50"/>
      <c r="R50" s="32"/>
      <c r="S50" s="45"/>
      <c r="T50" s="4"/>
      <c r="U50" s="8"/>
      <c r="Y50" s="8"/>
      <c r="Z50" s="8"/>
      <c r="AA50" s="8"/>
      <c r="AB50" s="8"/>
      <c r="AC50" s="8"/>
      <c r="AD50" s="8"/>
      <c r="AE50" s="8"/>
    </row>
    <row r="51" spans="1:56" ht="15" customHeight="1">
      <c r="R51" s="32"/>
      <c r="S51" s="45"/>
      <c r="T51" s="4"/>
      <c r="U51" s="8"/>
    </row>
    <row r="52" spans="1:56" ht="15.75" customHeight="1">
      <c r="E52" t="s">
        <v>431</v>
      </c>
      <c r="R52" s="32"/>
      <c r="T52" s="40"/>
    </row>
    <row r="53" spans="1:56" ht="14.25" customHeight="1">
      <c r="R53" s="92"/>
      <c r="T53" s="40"/>
    </row>
    <row r="54" spans="1:56" ht="15" customHeight="1">
      <c r="R54" s="32"/>
      <c r="T54" s="132"/>
      <c r="V54" s="44"/>
      <c r="W54" s="44"/>
      <c r="X54" s="44"/>
      <c r="Y54" s="86"/>
      <c r="Z54" s="44"/>
      <c r="AA54" s="44"/>
      <c r="AB54" s="44"/>
      <c r="AC54" s="44"/>
      <c r="AD54" s="44"/>
      <c r="AE54" s="44"/>
      <c r="AF54" s="44"/>
      <c r="AG54" s="44"/>
      <c r="AH54" s="118"/>
    </row>
    <row r="55" spans="1:56" ht="18" customHeight="1">
      <c r="H55" s="118"/>
      <c r="I55" s="87"/>
      <c r="S55" s="54"/>
      <c r="T55" s="46"/>
      <c r="U55" s="46"/>
    </row>
    <row r="56" spans="1:56" ht="15" customHeight="1">
      <c r="E56" s="44"/>
      <c r="F56" s="117"/>
      <c r="G56" s="44"/>
      <c r="H56" s="86"/>
      <c r="J56" s="279"/>
      <c r="K56" s="1569"/>
      <c r="R56" s="32"/>
      <c r="T56" s="46"/>
      <c r="V56" s="506"/>
      <c r="W56" s="8"/>
      <c r="X56" s="8"/>
      <c r="Y56" s="8"/>
      <c r="Z56" s="8"/>
      <c r="AA56" s="8"/>
      <c r="AB56" s="8"/>
      <c r="AC56" s="8"/>
      <c r="AD56" s="8"/>
      <c r="AE56" s="14"/>
    </row>
    <row r="57" spans="1:56" ht="12.75" customHeight="1">
      <c r="L57" s="450"/>
      <c r="M57" s="9"/>
      <c r="N57" s="44"/>
      <c r="O57" s="44"/>
      <c r="P57" s="44"/>
      <c r="Q57" s="1569"/>
      <c r="R57" s="517"/>
      <c r="S57" s="516"/>
      <c r="T57" s="4"/>
      <c r="U57" s="46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56" ht="12.75" customHeight="1">
      <c r="D58" s="5" t="s">
        <v>207</v>
      </c>
      <c r="K58"/>
      <c r="L58" s="4"/>
      <c r="M58" s="4"/>
      <c r="N58" s="9"/>
      <c r="O58" s="44"/>
      <c r="P58" s="44"/>
      <c r="Q58" s="44"/>
      <c r="R58" s="1569"/>
      <c r="S58" s="574"/>
      <c r="T58" s="4"/>
      <c r="U58" s="8"/>
    </row>
    <row r="59" spans="1:56" ht="15.75" customHeight="1">
      <c r="B59" s="19" t="s">
        <v>435</v>
      </c>
      <c r="D59"/>
      <c r="E59"/>
      <c r="I59"/>
      <c r="J59"/>
      <c r="K59" s="145"/>
      <c r="L59" s="118"/>
      <c r="M59" s="87"/>
      <c r="N59" s="9"/>
      <c r="O59" s="44"/>
      <c r="P59" s="44"/>
      <c r="Q59" s="44"/>
      <c r="R59" s="44"/>
      <c r="S59" s="516"/>
      <c r="T59" s="40"/>
    </row>
    <row r="60" spans="1:56" ht="14.25" customHeight="1">
      <c r="C60" s="19" t="s">
        <v>204</v>
      </c>
      <c r="E60"/>
      <c r="F60"/>
      <c r="G60" s="19"/>
      <c r="H60" s="19"/>
      <c r="I60" s="13"/>
      <c r="J60" s="13"/>
      <c r="K60" s="13"/>
      <c r="L60" s="118"/>
      <c r="M60" s="87"/>
      <c r="N60" s="9"/>
      <c r="O60" s="44"/>
      <c r="P60" s="44"/>
      <c r="Q60" s="44"/>
      <c r="R60" s="44"/>
    </row>
    <row r="61" spans="1:56" ht="15" customHeight="1">
      <c r="B61" s="20" t="s">
        <v>838</v>
      </c>
      <c r="C61" s="13"/>
      <c r="D61"/>
      <c r="E61" s="20" t="s">
        <v>0</v>
      </c>
      <c r="F61"/>
      <c r="G61" s="2" t="s">
        <v>436</v>
      </c>
      <c r="H61" s="13"/>
      <c r="I61" s="13"/>
      <c r="J61" s="24"/>
      <c r="L61"/>
      <c r="M61"/>
      <c r="N61" s="9"/>
      <c r="O61" s="1977"/>
      <c r="P61" s="1977"/>
      <c r="Q61" s="1977"/>
      <c r="R61" s="1977"/>
      <c r="AN61" s="2"/>
      <c r="AO61" s="2"/>
      <c r="AP61" s="48"/>
    </row>
    <row r="62" spans="1:56" ht="18" customHeight="1" thickBot="1">
      <c r="A62" s="47"/>
      <c r="D62" s="23" t="s">
        <v>1</v>
      </c>
      <c r="K62" s="145"/>
      <c r="M62" s="4"/>
      <c r="N62" s="9"/>
      <c r="O62" s="44"/>
      <c r="P62" s="44"/>
      <c r="Q62" s="44"/>
      <c r="R62" s="1569"/>
      <c r="W62" s="20"/>
      <c r="X62" s="232"/>
      <c r="Z62" s="20"/>
      <c r="AA62" s="20"/>
      <c r="AC62" s="43"/>
      <c r="AM62" s="21"/>
      <c r="AN62" s="13"/>
      <c r="AO62" s="22"/>
      <c r="AP62" s="22"/>
    </row>
    <row r="63" spans="1:56" ht="15.75" thickBot="1">
      <c r="B63" s="329" t="s">
        <v>176</v>
      </c>
      <c r="C63" s="82"/>
      <c r="D63" s="330" t="s">
        <v>177</v>
      </c>
      <c r="E63" s="266" t="s">
        <v>178</v>
      </c>
      <c r="F63" s="266"/>
      <c r="G63" s="266"/>
      <c r="H63" s="331" t="s">
        <v>179</v>
      </c>
      <c r="I63" s="332" t="s">
        <v>180</v>
      </c>
      <c r="J63" s="333" t="s">
        <v>181</v>
      </c>
      <c r="M63" s="22"/>
      <c r="N63" s="9"/>
      <c r="O63" s="44"/>
      <c r="P63" s="44"/>
      <c r="Q63" s="44"/>
      <c r="R63" s="44"/>
      <c r="AE63" s="32"/>
      <c r="BA63" s="13"/>
      <c r="BB63" s="13"/>
      <c r="BC63" s="22"/>
      <c r="BD63" s="22"/>
    </row>
    <row r="64" spans="1:56" ht="15" customHeight="1">
      <c r="B64" s="334" t="s">
        <v>182</v>
      </c>
      <c r="C64" s="335" t="s">
        <v>183</v>
      </c>
      <c r="D64" s="336" t="s">
        <v>184</v>
      </c>
      <c r="E64" s="337" t="s">
        <v>185</v>
      </c>
      <c r="F64" s="337" t="s">
        <v>56</v>
      </c>
      <c r="G64" s="337" t="s">
        <v>57</v>
      </c>
      <c r="H64" s="338" t="s">
        <v>186</v>
      </c>
      <c r="I64" s="339" t="s">
        <v>187</v>
      </c>
      <c r="J64" s="340" t="s">
        <v>327</v>
      </c>
      <c r="L64" s="81"/>
      <c r="M64" s="16"/>
      <c r="N64" s="17"/>
      <c r="O64" s="44"/>
      <c r="V64" s="14"/>
      <c r="W64" s="14"/>
      <c r="X64" s="63"/>
      <c r="Y64" s="13"/>
      <c r="Z64" s="13"/>
      <c r="AA64" s="14"/>
      <c r="AB64" s="13"/>
      <c r="AC64" s="13"/>
      <c r="AD64" s="13"/>
      <c r="AE64" s="13"/>
      <c r="AF64" s="32"/>
      <c r="AJ64" s="20"/>
      <c r="AK64" s="20"/>
      <c r="AM64" s="20"/>
      <c r="AN64" s="20"/>
      <c r="AP64" s="4"/>
      <c r="BA64" s="61"/>
      <c r="BB64" s="13"/>
      <c r="BC64" s="22"/>
    </row>
    <row r="65" spans="2:56" ht="14.25" customHeight="1" thickBot="1">
      <c r="B65" s="341"/>
      <c r="C65" s="385"/>
      <c r="D65" s="342"/>
      <c r="E65" s="343" t="s">
        <v>6</v>
      </c>
      <c r="F65" s="343" t="s">
        <v>7</v>
      </c>
      <c r="G65" s="343" t="s">
        <v>8</v>
      </c>
      <c r="H65" s="344" t="s">
        <v>188</v>
      </c>
      <c r="I65" s="345" t="s">
        <v>432</v>
      </c>
      <c r="J65" s="346" t="s">
        <v>326</v>
      </c>
      <c r="L65"/>
      <c r="M65" s="132"/>
      <c r="N65"/>
      <c r="O65" s="1977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30"/>
      <c r="AG65" s="234"/>
      <c r="AH65" s="235"/>
      <c r="AI65" s="236"/>
      <c r="AJ65" s="237"/>
      <c r="AK65" s="42"/>
      <c r="AL65" s="42"/>
      <c r="AM65" s="42"/>
      <c r="AN65" s="42"/>
      <c r="AO65" s="42"/>
      <c r="AP65" s="42"/>
      <c r="AQ65" s="234"/>
      <c r="AR65" s="234"/>
      <c r="AS65" s="494"/>
      <c r="AT65" s="9"/>
      <c r="BA65" s="13"/>
      <c r="BB65" s="13"/>
      <c r="BC65" s="22"/>
    </row>
    <row r="66" spans="2:56" ht="12.75" customHeight="1">
      <c r="B66" s="82"/>
      <c r="C66" s="347" t="s">
        <v>156</v>
      </c>
      <c r="D66" s="348"/>
      <c r="E66" s="349"/>
      <c r="F66" s="350"/>
      <c r="G66" s="350"/>
      <c r="H66" s="351"/>
      <c r="I66" s="352"/>
      <c r="J66" s="353"/>
      <c r="L66" s="94"/>
      <c r="M66" s="4"/>
      <c r="N66" s="9"/>
      <c r="O66"/>
      <c r="V66" s="1"/>
      <c r="W66" s="1"/>
      <c r="X66" s="1"/>
      <c r="Y66" s="1"/>
      <c r="Z66" s="1"/>
      <c r="AA66" s="1"/>
      <c r="AB66" s="1"/>
      <c r="AC66" s="1"/>
      <c r="AD66" s="1"/>
      <c r="AG66" s="48"/>
      <c r="AH66" s="48"/>
      <c r="AI66" s="48"/>
      <c r="AJ66" s="238"/>
      <c r="AK66" s="48"/>
      <c r="AL66" s="48"/>
      <c r="AM66" s="48"/>
      <c r="AN66" s="48"/>
      <c r="AO66" s="48"/>
      <c r="AP66" s="48"/>
      <c r="AQ66" s="48"/>
      <c r="AR66" s="48"/>
      <c r="AS66" s="48"/>
      <c r="BA66" s="4"/>
      <c r="BB66" s="4"/>
      <c r="BC66" s="9"/>
    </row>
    <row r="67" spans="2:56" ht="15.75" customHeight="1">
      <c r="B67" s="355" t="s">
        <v>190</v>
      </c>
      <c r="C67" s="388" t="s">
        <v>498</v>
      </c>
      <c r="D67" s="366">
        <v>210</v>
      </c>
      <c r="E67" s="166">
        <v>6.6429999999999998</v>
      </c>
      <c r="F67" s="179">
        <v>8.4</v>
      </c>
      <c r="G67" s="605">
        <v>34.28</v>
      </c>
      <c r="H67" s="733">
        <v>215.334</v>
      </c>
      <c r="I67" s="362"/>
      <c r="J67" s="363" t="s">
        <v>447</v>
      </c>
      <c r="L67" s="529"/>
      <c r="M67" s="45"/>
      <c r="N67" s="9"/>
      <c r="P67" s="4"/>
      <c r="Q67" s="505"/>
      <c r="R67" s="1"/>
      <c r="S67" s="1"/>
      <c r="T67" s="1"/>
      <c r="U67" s="1"/>
      <c r="V67" s="86"/>
      <c r="W67" s="259"/>
      <c r="X67" s="259"/>
      <c r="Y67" s="259"/>
      <c r="Z67" s="259"/>
      <c r="AA67" s="44"/>
      <c r="AB67" s="168"/>
      <c r="AC67" s="44"/>
      <c r="AD67" s="44"/>
      <c r="AE67" s="118"/>
      <c r="AF67" s="47"/>
      <c r="AG67" s="44"/>
      <c r="AH67" s="44"/>
      <c r="AI67" s="44"/>
      <c r="AJ67" s="86"/>
      <c r="AK67" s="44"/>
      <c r="AL67" s="44"/>
      <c r="AM67" s="44"/>
      <c r="AN67" s="44"/>
      <c r="AO67" s="44"/>
      <c r="AP67" s="44"/>
      <c r="AQ67" s="44"/>
      <c r="AR67" s="44"/>
      <c r="AS67" s="118"/>
      <c r="BA67" s="4"/>
      <c r="BB67" s="4"/>
      <c r="BC67" s="9"/>
    </row>
    <row r="68" spans="2:56" ht="16.5" customHeight="1">
      <c r="B68" s="79"/>
      <c r="C68" s="361" t="s">
        <v>351</v>
      </c>
      <c r="D68" s="177">
        <v>30</v>
      </c>
      <c r="E68" s="1847">
        <v>7</v>
      </c>
      <c r="F68" s="253">
        <v>8.8000000000000007</v>
      </c>
      <c r="G68" s="247">
        <v>0</v>
      </c>
      <c r="H68" s="743">
        <v>107.501</v>
      </c>
      <c r="I68" s="367"/>
      <c r="J68" s="390" t="s">
        <v>448</v>
      </c>
      <c r="K68" s="13"/>
      <c r="L68" s="1806"/>
      <c r="M68" s="4"/>
      <c r="N68" s="65"/>
      <c r="O68"/>
      <c r="P68" s="44"/>
      <c r="Q68" s="44"/>
      <c r="R68" s="44"/>
      <c r="S68" s="44"/>
      <c r="T68" s="44"/>
      <c r="U68" s="13"/>
      <c r="V68" s="86"/>
      <c r="W68" s="44"/>
      <c r="X68" s="44"/>
      <c r="Y68" s="44"/>
      <c r="Z68" s="44"/>
      <c r="AA68" s="44"/>
      <c r="AB68" s="44"/>
      <c r="AC68" s="44"/>
      <c r="AD68" s="44"/>
      <c r="AE68" s="118"/>
      <c r="AF68" s="8"/>
      <c r="AG68" s="239"/>
      <c r="AH68" s="239"/>
      <c r="AI68" s="239"/>
      <c r="AJ68" s="240"/>
      <c r="AK68" s="239"/>
      <c r="AL68" s="239"/>
      <c r="AM68" s="241"/>
      <c r="AN68" s="239"/>
      <c r="AO68" s="241"/>
      <c r="AP68" s="241"/>
      <c r="AQ68" s="239"/>
      <c r="AR68" s="239"/>
      <c r="AS68" s="239"/>
      <c r="BA68" s="13"/>
      <c r="BB68" s="13"/>
      <c r="BC68" s="22"/>
    </row>
    <row r="69" spans="2:56" ht="13.5" customHeight="1">
      <c r="B69" s="79"/>
      <c r="C69" s="361" t="s">
        <v>13</v>
      </c>
      <c r="D69" s="366">
        <v>200</v>
      </c>
      <c r="E69" s="248">
        <v>0.2</v>
      </c>
      <c r="F69" s="247">
        <v>0</v>
      </c>
      <c r="G69" s="247">
        <v>6.5</v>
      </c>
      <c r="H69" s="733">
        <v>26.8</v>
      </c>
      <c r="I69" s="378"/>
      <c r="J69" s="363" t="s">
        <v>356</v>
      </c>
      <c r="L69" s="2149"/>
      <c r="M69" s="450"/>
      <c r="N69" s="9"/>
      <c r="P69" s="9"/>
      <c r="Q69" s="117"/>
      <c r="R69" s="117"/>
      <c r="S69" s="44"/>
      <c r="T69" s="86"/>
      <c r="U69" s="22"/>
      <c r="V69" s="86"/>
      <c r="W69" s="44"/>
      <c r="X69" s="44"/>
      <c r="Y69" s="117"/>
      <c r="Z69" s="44"/>
      <c r="AA69" s="44"/>
      <c r="AB69" s="44"/>
      <c r="AC69" s="44"/>
      <c r="AD69" s="44"/>
      <c r="AE69" s="118"/>
      <c r="AF69" s="30"/>
      <c r="AT69" s="8"/>
      <c r="AU69" s="9"/>
      <c r="BA69" s="13"/>
      <c r="BB69" s="13"/>
      <c r="BC69" s="22"/>
    </row>
    <row r="70" spans="2:56" ht="15.75">
      <c r="B70" s="358" t="s">
        <v>191</v>
      </c>
      <c r="C70" s="1559" t="s">
        <v>486</v>
      </c>
      <c r="D70" s="366">
        <v>35</v>
      </c>
      <c r="E70" s="1847">
        <v>2.3250000000000002</v>
      </c>
      <c r="F70" s="253">
        <v>3.6309999999999998</v>
      </c>
      <c r="G70" s="253">
        <v>22.42</v>
      </c>
      <c r="H70" s="733">
        <v>130.96</v>
      </c>
      <c r="I70" s="165"/>
      <c r="J70" s="363" t="s">
        <v>9</v>
      </c>
      <c r="L70" s="2149"/>
      <c r="M70" s="4"/>
      <c r="N70" s="9"/>
      <c r="Q70" s="493"/>
      <c r="R70" s="493"/>
      <c r="S70" s="493"/>
      <c r="T70" s="493"/>
      <c r="U70" s="1"/>
      <c r="V70" s="86"/>
      <c r="W70" s="44"/>
      <c r="X70" s="44"/>
      <c r="Y70" s="44"/>
      <c r="Z70" s="44"/>
      <c r="AA70" s="44"/>
      <c r="AB70" s="44"/>
      <c r="AC70" s="44"/>
      <c r="AD70" s="44"/>
      <c r="AE70" s="118"/>
      <c r="AF70" s="93"/>
      <c r="AP70" s="43"/>
      <c r="AR70" s="43"/>
      <c r="AU70" s="9"/>
      <c r="BA70" s="13"/>
      <c r="BB70" s="13"/>
      <c r="BC70" s="22"/>
    </row>
    <row r="71" spans="2:56">
      <c r="B71" s="79"/>
      <c r="C71" s="361" t="s">
        <v>10</v>
      </c>
      <c r="D71" s="366">
        <v>35</v>
      </c>
      <c r="E71" s="1847">
        <v>1.3480000000000001</v>
      </c>
      <c r="F71" s="253">
        <v>0.48099999999999998</v>
      </c>
      <c r="G71" s="247">
        <v>18.97</v>
      </c>
      <c r="H71" s="733">
        <v>85.600999999999999</v>
      </c>
      <c r="I71" s="367"/>
      <c r="J71" s="363" t="s">
        <v>9</v>
      </c>
      <c r="L71" s="2149"/>
      <c r="M71" s="4"/>
      <c r="N71" s="9"/>
      <c r="P71" s="81"/>
      <c r="U71" s="44"/>
      <c r="V71" s="86"/>
      <c r="W71" s="44"/>
      <c r="X71" s="44"/>
      <c r="Y71" s="44"/>
      <c r="Z71" s="44"/>
      <c r="AA71" s="44"/>
      <c r="AB71" s="44"/>
      <c r="AC71" s="44"/>
      <c r="AD71" s="44"/>
      <c r="AE71" s="118"/>
      <c r="AJ71" s="111"/>
      <c r="AR71" s="43"/>
      <c r="AU71" s="9"/>
      <c r="AV71" s="8"/>
      <c r="AW71" s="8"/>
    </row>
    <row r="72" spans="2:56" ht="15.75">
      <c r="B72" s="360" t="s">
        <v>12</v>
      </c>
      <c r="C72" s="361" t="s">
        <v>392</v>
      </c>
      <c r="D72" s="356">
        <v>30</v>
      </c>
      <c r="E72" s="1944">
        <v>1.6950000000000001</v>
      </c>
      <c r="F72" s="256">
        <v>0.45</v>
      </c>
      <c r="G72" s="256">
        <v>12.56</v>
      </c>
      <c r="H72" s="733">
        <v>61.07</v>
      </c>
      <c r="I72" s="367"/>
      <c r="J72" s="357" t="s">
        <v>9</v>
      </c>
      <c r="L72" s="529"/>
      <c r="M72" s="4"/>
      <c r="N72" s="9"/>
      <c r="Q72" s="4"/>
      <c r="R72" s="44"/>
      <c r="S72" s="44"/>
      <c r="T72" s="44"/>
      <c r="U72" s="44"/>
      <c r="V72" s="152"/>
      <c r="W72" s="46"/>
      <c r="X72" s="46"/>
      <c r="Y72" s="46"/>
      <c r="Z72" s="46"/>
      <c r="AA72" s="46"/>
      <c r="AB72" s="161"/>
      <c r="AC72" s="46"/>
      <c r="AD72" s="46"/>
      <c r="AE72" s="65"/>
      <c r="AG72" s="30"/>
      <c r="AH72" s="4"/>
      <c r="AI72" s="8"/>
      <c r="AJ72" s="9"/>
      <c r="AK72" s="9"/>
      <c r="AL72" s="9"/>
      <c r="AM72" s="87"/>
      <c r="AN72" s="113"/>
      <c r="AO72" s="116"/>
      <c r="AP72" s="116"/>
      <c r="AQ72" s="116"/>
      <c r="AR72" s="95"/>
      <c r="AS72" s="116"/>
      <c r="AT72" s="116"/>
      <c r="AU72" s="116"/>
      <c r="AV72" s="8"/>
      <c r="AW72" s="8"/>
    </row>
    <row r="73" spans="2:56" ht="16.5" thickBot="1">
      <c r="B73" s="710" t="s">
        <v>192</v>
      </c>
      <c r="C73" s="656" t="s">
        <v>760</v>
      </c>
      <c r="D73" s="379">
        <v>100</v>
      </c>
      <c r="E73" s="392">
        <v>0.90500000000000003</v>
      </c>
      <c r="F73" s="393">
        <v>0.2</v>
      </c>
      <c r="G73" s="394">
        <v>12.22</v>
      </c>
      <c r="H73" s="733">
        <v>54.256999999999998</v>
      </c>
      <c r="I73" s="547"/>
      <c r="J73" s="1521" t="s">
        <v>446</v>
      </c>
      <c r="L73" s="1607"/>
      <c r="M73" s="40"/>
      <c r="N73" s="1606"/>
      <c r="P73" s="453"/>
      <c r="V73" s="1"/>
      <c r="W73" s="1"/>
      <c r="X73" s="1"/>
      <c r="Y73" s="1"/>
      <c r="Z73" s="1"/>
      <c r="AA73" s="1"/>
      <c r="AB73" s="1"/>
      <c r="AC73" s="1"/>
      <c r="AD73" s="1"/>
      <c r="AG73" s="39"/>
      <c r="AI73" s="40"/>
      <c r="AJ73" s="9"/>
      <c r="AK73" s="9"/>
      <c r="AL73" s="9"/>
      <c r="AM73" s="492"/>
      <c r="AN73" s="496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2:56">
      <c r="B74" s="834" t="s">
        <v>205</v>
      </c>
      <c r="C74" s="67"/>
      <c r="D74" s="2197">
        <f>SUM(D66:D73)</f>
        <v>640</v>
      </c>
      <c r="E74" s="371">
        <f>SUM(E66:E73)</f>
        <v>20.116</v>
      </c>
      <c r="F74" s="372">
        <f>SUM(F66:F73)</f>
        <v>21.962000000000003</v>
      </c>
      <c r="G74" s="373">
        <f>SUM(G66:G73)</f>
        <v>106.95</v>
      </c>
      <c r="H74" s="559">
        <f>SUM(H66:H73)</f>
        <v>681.52300000000002</v>
      </c>
      <c r="I74" s="704" t="s">
        <v>287</v>
      </c>
      <c r="J74" s="672" t="s">
        <v>203</v>
      </c>
      <c r="L74" s="62"/>
      <c r="M74" s="132"/>
      <c r="N74"/>
      <c r="V74" s="86"/>
      <c r="W74" s="259"/>
      <c r="X74" s="259"/>
      <c r="Y74" s="259"/>
      <c r="Z74" s="259"/>
      <c r="AA74" s="44"/>
      <c r="AB74" s="168"/>
      <c r="AC74" s="44"/>
      <c r="AD74" s="44"/>
      <c r="AE74" s="94"/>
      <c r="AH74" s="132"/>
      <c r="AJ74" s="9"/>
      <c r="AK74" s="9"/>
      <c r="AL74" s="9"/>
      <c r="AM74" s="32"/>
      <c r="AN74" s="22"/>
      <c r="AO74" s="22"/>
      <c r="AP74" s="13"/>
      <c r="AQ74" s="13"/>
      <c r="AR74" s="13"/>
      <c r="AS74" s="14"/>
      <c r="AT74" s="14"/>
      <c r="AU74" s="63"/>
      <c r="AV74" s="13"/>
      <c r="AW74" s="13"/>
      <c r="AX74" s="14"/>
      <c r="AY74" s="13"/>
      <c r="AZ74" s="13"/>
      <c r="BA74" s="13"/>
      <c r="BB74" s="13"/>
    </row>
    <row r="75" spans="2:56" ht="12.75" customHeight="1">
      <c r="B75" s="807"/>
      <c r="C75" s="808" t="s">
        <v>11</v>
      </c>
      <c r="D75" s="1515">
        <v>0.25</v>
      </c>
      <c r="E75" s="914">
        <f>(E401/100)*25</f>
        <v>22.5</v>
      </c>
      <c r="F75" s="913">
        <f>(F401/100)*25</f>
        <v>23</v>
      </c>
      <c r="G75" s="913">
        <f>(G401/100)*25</f>
        <v>95.75</v>
      </c>
      <c r="H75" s="2252">
        <f>(H401/100)*25</f>
        <v>680</v>
      </c>
      <c r="I75" s="2198">
        <f>H75-H74</f>
        <v>-1.5230000000000246</v>
      </c>
      <c r="J75" s="904" t="s">
        <v>429</v>
      </c>
      <c r="L75" s="32"/>
      <c r="M75" s="4"/>
      <c r="N75" s="65"/>
      <c r="P75" s="44"/>
      <c r="Q75" s="44"/>
      <c r="R75" s="44"/>
      <c r="S75" s="44"/>
      <c r="T75" s="44"/>
      <c r="V75" s="86"/>
      <c r="W75" s="118"/>
      <c r="X75" s="118"/>
      <c r="Y75" s="112"/>
      <c r="Z75" s="279"/>
      <c r="AA75" s="118"/>
      <c r="AB75" s="112"/>
      <c r="AC75" s="118"/>
      <c r="AD75" s="497"/>
      <c r="AE75" s="118"/>
      <c r="AM75" s="3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</row>
    <row r="76" spans="2:56" ht="13.5" customHeight="1" thickBot="1">
      <c r="B76" s="1492"/>
      <c r="C76" s="1491" t="s">
        <v>434</v>
      </c>
      <c r="D76" s="22"/>
      <c r="E76" s="814">
        <f>(E74*100/E401)-25</f>
        <v>-2.6488888888888908</v>
      </c>
      <c r="F76" s="815">
        <f>(F74*100/F401)-25</f>
        <v>-1.1282608695652137</v>
      </c>
      <c r="G76" s="815">
        <f>(G74*100/G401)-25</f>
        <v>2.9242819843342041</v>
      </c>
      <c r="H76" s="1513">
        <f>(H74*100/H401)-25</f>
        <v>5.5992647058825895E-2</v>
      </c>
      <c r="I76" s="722"/>
      <c r="J76" s="384"/>
      <c r="L76" s="32"/>
      <c r="M76" s="4"/>
      <c r="N76" s="115"/>
      <c r="P76" s="9"/>
      <c r="Q76" s="117"/>
      <c r="R76" s="44"/>
      <c r="S76" s="44"/>
      <c r="T76" s="86"/>
      <c r="V76" s="86"/>
      <c r="W76" s="44"/>
      <c r="X76" s="118"/>
      <c r="Y76" s="118"/>
      <c r="Z76" s="118"/>
      <c r="AA76" s="118"/>
      <c r="AB76" s="118"/>
      <c r="AC76" s="118"/>
      <c r="AD76" s="118"/>
      <c r="AE76" s="118"/>
      <c r="AL76" s="65"/>
      <c r="BC76" s="8"/>
    </row>
    <row r="77" spans="2:56" ht="13.5" customHeight="1">
      <c r="B77" s="82"/>
      <c r="C77" s="127" t="s">
        <v>123</v>
      </c>
      <c r="D77" s="82"/>
      <c r="E77" s="55"/>
      <c r="F77" s="375"/>
      <c r="G77" s="375"/>
      <c r="H77" s="375"/>
      <c r="I77" s="398"/>
      <c r="J77" s="398"/>
      <c r="L77" s="32"/>
      <c r="M77" s="4"/>
      <c r="N77" s="9"/>
      <c r="O77" s="12"/>
      <c r="Q77" s="493"/>
      <c r="R77" s="493"/>
      <c r="S77" s="493"/>
      <c r="T77" s="493"/>
      <c r="V77" s="86"/>
      <c r="W77" s="259"/>
      <c r="X77" s="259"/>
      <c r="Y77" s="259"/>
      <c r="Z77" s="259"/>
      <c r="AA77" s="44"/>
      <c r="AB77" s="168"/>
      <c r="AC77" s="44"/>
      <c r="AD77" s="44"/>
      <c r="AE77" s="94"/>
      <c r="AL77" s="46"/>
    </row>
    <row r="78" spans="2:56">
      <c r="B78" s="355" t="s">
        <v>190</v>
      </c>
      <c r="C78" s="193" t="s">
        <v>715</v>
      </c>
      <c r="D78" s="356">
        <v>60</v>
      </c>
      <c r="E78" s="1547">
        <v>0.48</v>
      </c>
      <c r="F78" s="294">
        <v>0.06</v>
      </c>
      <c r="G78" s="256">
        <v>1.02</v>
      </c>
      <c r="H78" s="1571">
        <v>6.6</v>
      </c>
      <c r="I78" s="397"/>
      <c r="J78" s="604" t="s">
        <v>711</v>
      </c>
      <c r="L78" s="32"/>
      <c r="M78" s="1838"/>
      <c r="N78" s="9"/>
      <c r="O78" s="572"/>
      <c r="P78" s="81"/>
      <c r="V78" s="86"/>
      <c r="W78" s="167"/>
      <c r="X78" s="117"/>
      <c r="Y78" s="117"/>
      <c r="Z78" s="117"/>
      <c r="AA78" s="117"/>
      <c r="AB78" s="117"/>
      <c r="AC78" s="117"/>
      <c r="AD78" s="117"/>
      <c r="AE78" s="118"/>
      <c r="AJ78" s="1"/>
      <c r="AK78" s="1"/>
      <c r="AL78" s="1"/>
    </row>
    <row r="79" spans="2:56" ht="13.5" customHeight="1">
      <c r="B79" s="79"/>
      <c r="C79" s="406" t="s">
        <v>540</v>
      </c>
      <c r="D79" s="356">
        <v>250</v>
      </c>
      <c r="E79" s="242">
        <v>6.3</v>
      </c>
      <c r="F79" s="243">
        <v>3.5750000000000002</v>
      </c>
      <c r="G79" s="244">
        <v>14.6</v>
      </c>
      <c r="H79" s="743">
        <v>115.75</v>
      </c>
      <c r="I79" s="397"/>
      <c r="J79" s="357" t="s">
        <v>712</v>
      </c>
      <c r="K79" s="22"/>
      <c r="L79" s="32"/>
      <c r="M79" s="4"/>
      <c r="N79" s="9"/>
      <c r="O79" s="118"/>
      <c r="V79" s="86"/>
      <c r="W79" s="44"/>
      <c r="X79" s="44"/>
      <c r="Y79" s="44"/>
      <c r="Z79" s="44"/>
      <c r="AA79" s="44"/>
      <c r="AB79" s="44"/>
      <c r="AC79" s="44"/>
      <c r="AD79" s="44"/>
      <c r="AE79" s="118"/>
      <c r="BC79" s="19"/>
      <c r="BD79" s="22"/>
    </row>
    <row r="80" spans="2:56" ht="16.5" customHeight="1">
      <c r="B80" s="358" t="s">
        <v>191</v>
      </c>
      <c r="C80" s="361" t="s">
        <v>531</v>
      </c>
      <c r="D80" s="389">
        <v>120</v>
      </c>
      <c r="E80" s="1847">
        <v>12.451000000000001</v>
      </c>
      <c r="F80" s="253">
        <v>12.821</v>
      </c>
      <c r="G80" s="253">
        <v>7.3630000000000004</v>
      </c>
      <c r="H80" s="743">
        <v>244.0822</v>
      </c>
      <c r="I80" s="362"/>
      <c r="J80" s="354" t="s">
        <v>713</v>
      </c>
      <c r="L80" s="32"/>
      <c r="M80" s="4"/>
      <c r="N80" s="9"/>
      <c r="O80" s="44"/>
      <c r="R80" s="18"/>
      <c r="V80" s="86"/>
      <c r="W80" s="44"/>
      <c r="X80" s="44"/>
      <c r="Y80" s="44"/>
      <c r="Z80" s="44"/>
      <c r="AA80" s="44"/>
      <c r="AB80" s="44"/>
      <c r="AC80" s="44"/>
      <c r="AD80" s="44"/>
      <c r="AE80" s="118"/>
      <c r="AM80" s="32"/>
      <c r="AN80" s="258"/>
      <c r="AO80" s="9"/>
      <c r="AP80" s="118"/>
      <c r="AQ80" s="279"/>
      <c r="AR80" s="118"/>
      <c r="AS80" s="86"/>
      <c r="AT80" s="118"/>
      <c r="AU80" s="259"/>
      <c r="AV80" s="112"/>
      <c r="AW80" s="279"/>
      <c r="AX80" s="118"/>
      <c r="AY80" s="112"/>
      <c r="AZ80" s="118"/>
      <c r="BA80" s="118"/>
      <c r="BB80" s="118"/>
      <c r="BC80" s="13"/>
      <c r="BD80" s="22"/>
    </row>
    <row r="81" spans="2:56">
      <c r="B81" s="79"/>
      <c r="C81" s="1624" t="s">
        <v>537</v>
      </c>
      <c r="D81" s="366">
        <v>180</v>
      </c>
      <c r="E81" s="163">
        <v>2.9060000000000001</v>
      </c>
      <c r="F81" s="247">
        <v>12.646000000000001</v>
      </c>
      <c r="G81" s="257">
        <v>33.805</v>
      </c>
      <c r="H81" s="733">
        <v>260.65800000000002</v>
      </c>
      <c r="I81" s="386"/>
      <c r="J81" s="354" t="s">
        <v>714</v>
      </c>
      <c r="L81" s="32"/>
      <c r="M81" s="4"/>
      <c r="N81" s="9"/>
      <c r="O81" s="4"/>
      <c r="R81" s="115"/>
      <c r="V81" s="86"/>
      <c r="W81" s="44"/>
      <c r="X81" s="44"/>
      <c r="Y81" s="44"/>
      <c r="Z81" s="44"/>
      <c r="AA81" s="44"/>
      <c r="AB81" s="44"/>
      <c r="AC81" s="168"/>
      <c r="AD81" s="44"/>
      <c r="AE81" s="118"/>
      <c r="AH81" s="40"/>
      <c r="AM81" s="32"/>
      <c r="AN81" s="4"/>
      <c r="AO81" s="9"/>
      <c r="AP81" s="44"/>
      <c r="AQ81" s="44"/>
      <c r="AR81" s="117"/>
      <c r="AS81" s="86"/>
      <c r="AT81" s="44"/>
      <c r="AU81" s="118"/>
      <c r="AV81" s="118"/>
      <c r="AW81" s="118"/>
      <c r="AX81" s="118"/>
      <c r="AY81" s="118"/>
      <c r="AZ81" s="118"/>
      <c r="BA81" s="118"/>
      <c r="BB81" s="118"/>
      <c r="BC81" s="13"/>
      <c r="BD81" s="22"/>
    </row>
    <row r="82" spans="2:56" ht="15.75">
      <c r="B82" s="360" t="s">
        <v>12</v>
      </c>
      <c r="C82" s="276" t="s">
        <v>294</v>
      </c>
      <c r="D82" s="366">
        <v>200</v>
      </c>
      <c r="E82" s="163">
        <v>1</v>
      </c>
      <c r="F82" s="247">
        <v>0</v>
      </c>
      <c r="G82" s="247">
        <v>23.4</v>
      </c>
      <c r="H82" s="733">
        <v>97.6</v>
      </c>
      <c r="I82" s="165"/>
      <c r="J82" s="363" t="s">
        <v>517</v>
      </c>
      <c r="L82" s="1607"/>
      <c r="N82" s="119"/>
      <c r="O82" s="44"/>
      <c r="V82" s="152"/>
      <c r="W82" s="46"/>
      <c r="X82" s="46"/>
      <c r="Y82" s="46"/>
      <c r="Z82" s="46"/>
      <c r="AA82" s="46"/>
      <c r="AB82" s="161"/>
      <c r="AC82" s="46"/>
      <c r="AD82" s="46"/>
      <c r="AE82" s="47"/>
      <c r="AH82" s="40"/>
      <c r="AL82" s="8"/>
      <c r="AM82" s="32"/>
      <c r="AN82" s="4"/>
      <c r="BC82" s="4"/>
      <c r="BD82" s="22"/>
    </row>
    <row r="83" spans="2:56">
      <c r="B83" s="364" t="s">
        <v>192</v>
      </c>
      <c r="C83" s="361" t="s">
        <v>10</v>
      </c>
      <c r="D83" s="366">
        <v>60</v>
      </c>
      <c r="E83" s="1847">
        <v>2.31</v>
      </c>
      <c r="F83" s="253">
        <v>0.82499999999999996</v>
      </c>
      <c r="G83" s="247">
        <v>32.520000000000003</v>
      </c>
      <c r="H83" s="733">
        <v>146.75</v>
      </c>
      <c r="I83" s="367"/>
      <c r="J83" s="363" t="s">
        <v>9</v>
      </c>
      <c r="L83" s="62"/>
      <c r="M83" s="132"/>
      <c r="N83" s="3"/>
      <c r="O83" s="4"/>
      <c r="P83" s="4"/>
      <c r="Q83" s="9"/>
      <c r="R83" s="44"/>
      <c r="S83" s="44"/>
      <c r="T83" s="44"/>
      <c r="U83" s="1610"/>
      <c r="V83" s="592"/>
      <c r="W83" s="516"/>
      <c r="X83" s="498"/>
      <c r="Y83" s="499"/>
      <c r="Z83" s="498"/>
      <c r="AA83" s="499"/>
      <c r="AB83" s="499"/>
      <c r="AC83" s="498"/>
      <c r="AD83" s="498"/>
      <c r="AE83" s="498"/>
      <c r="AG83" s="62"/>
      <c r="AH83" s="132"/>
      <c r="AM83" s="32"/>
      <c r="AN83" s="4"/>
      <c r="AO83" s="9"/>
      <c r="AP83" s="44"/>
      <c r="AQ83" s="44"/>
      <c r="AR83" s="44"/>
      <c r="AS83" s="86"/>
      <c r="AT83" s="44"/>
      <c r="AU83" s="44"/>
      <c r="AV83" s="44"/>
      <c r="AW83" s="44"/>
      <c r="AX83" s="44"/>
      <c r="AY83" s="44"/>
      <c r="AZ83" s="44"/>
      <c r="BA83" s="44"/>
      <c r="BB83" s="118"/>
      <c r="BC83" s="13"/>
      <c r="BD83" s="22"/>
    </row>
    <row r="84" spans="2:56" ht="17.25" customHeight="1" thickBot="1">
      <c r="B84" s="712"/>
      <c r="C84" s="361" t="s">
        <v>392</v>
      </c>
      <c r="D84" s="356">
        <v>40</v>
      </c>
      <c r="E84" s="1944">
        <v>2.2599999999999998</v>
      </c>
      <c r="F84" s="256">
        <v>0.6</v>
      </c>
      <c r="G84" s="256">
        <v>16.739999999999998</v>
      </c>
      <c r="H84" s="733">
        <v>81.426000000000002</v>
      </c>
      <c r="I84" s="367"/>
      <c r="J84" s="357" t="s">
        <v>9</v>
      </c>
      <c r="L84" s="482"/>
      <c r="M84" s="4"/>
      <c r="N84" s="9"/>
      <c r="O84" s="572"/>
      <c r="R84" s="9"/>
      <c r="V84" s="286"/>
      <c r="W84" s="500"/>
      <c r="X84" s="286"/>
      <c r="Y84" s="286"/>
      <c r="Z84" s="286"/>
      <c r="AA84" s="281"/>
      <c r="AB84" s="281"/>
      <c r="AC84" s="286"/>
      <c r="AD84" s="286"/>
      <c r="AE84" s="287"/>
      <c r="AG84" s="62"/>
      <c r="AH84" s="4"/>
      <c r="AI84" s="115"/>
      <c r="AM84" s="32"/>
      <c r="AN84" s="4"/>
      <c r="AO84" s="9"/>
      <c r="AP84" s="44"/>
      <c r="AQ84" s="44"/>
      <c r="AR84" s="44"/>
      <c r="AS84" s="86"/>
      <c r="AT84" s="44"/>
      <c r="AU84" s="44"/>
      <c r="AV84" s="44"/>
      <c r="AW84" s="44"/>
      <c r="AX84" s="44"/>
      <c r="AY84" s="44"/>
      <c r="AZ84" s="44"/>
      <c r="BA84" s="44"/>
      <c r="BB84" s="118"/>
      <c r="BC84" s="13"/>
      <c r="BD84" s="22"/>
    </row>
    <row r="85" spans="2:56" ht="16.5" customHeight="1">
      <c r="B85" s="834" t="s">
        <v>193</v>
      </c>
      <c r="C85" s="34"/>
      <c r="D85" s="702">
        <f>SUM(D78:D84)</f>
        <v>910</v>
      </c>
      <c r="E85" s="381">
        <f>SUM(E78:E84)</f>
        <v>27.707000000000001</v>
      </c>
      <c r="F85" s="372">
        <f>SUM(F78:F84)</f>
        <v>30.527000000000001</v>
      </c>
      <c r="G85" s="382">
        <f>SUM(G78:G84)</f>
        <v>129.44800000000001</v>
      </c>
      <c r="H85" s="559">
        <f>SUM(H78:H84)</f>
        <v>952.86620000000005</v>
      </c>
      <c r="I85" s="704" t="s">
        <v>287</v>
      </c>
      <c r="J85" s="672" t="s">
        <v>203</v>
      </c>
      <c r="L85" s="1935"/>
      <c r="M85" s="4"/>
      <c r="N85" s="527"/>
      <c r="O85" s="572"/>
      <c r="Q85" s="155"/>
      <c r="R85" s="9"/>
      <c r="V85" s="1"/>
      <c r="W85" s="1"/>
      <c r="X85" s="1"/>
      <c r="Y85" s="1"/>
      <c r="Z85" s="1"/>
      <c r="AA85" s="1"/>
      <c r="AB85" s="1"/>
      <c r="AC85" s="1"/>
      <c r="AD85" s="1"/>
      <c r="AG85" s="250"/>
      <c r="AH85" s="4"/>
      <c r="AI85" s="9"/>
      <c r="AL85" s="22"/>
      <c r="AN85" s="132"/>
      <c r="AP85" s="44"/>
      <c r="AQ85" s="44"/>
      <c r="AR85" s="44"/>
      <c r="AS85" s="86"/>
      <c r="AT85" s="44"/>
      <c r="AU85" s="44"/>
      <c r="AV85" s="44"/>
      <c r="AW85" s="44"/>
      <c r="AX85" s="44"/>
      <c r="AY85" s="44"/>
      <c r="AZ85" s="44"/>
      <c r="BA85" s="44"/>
      <c r="BB85" s="118"/>
      <c r="BC85" s="13"/>
      <c r="BD85" s="22"/>
    </row>
    <row r="86" spans="2:56" ht="15" customHeight="1">
      <c r="B86" s="327"/>
      <c r="C86" s="709" t="s">
        <v>11</v>
      </c>
      <c r="D86" s="2194">
        <v>0.35</v>
      </c>
      <c r="E86" s="914">
        <f>(E401/100)*35</f>
        <v>31.5</v>
      </c>
      <c r="F86" s="913">
        <f>(F401/100)*35</f>
        <v>32.200000000000003</v>
      </c>
      <c r="G86" s="913">
        <f>(G401/100)*35</f>
        <v>134.05000000000001</v>
      </c>
      <c r="H86" s="2252">
        <f>(H401/100)*35</f>
        <v>952</v>
      </c>
      <c r="I86" s="2195">
        <f>H86-H85</f>
        <v>-0.86620000000004893</v>
      </c>
      <c r="J86" s="904" t="s">
        <v>429</v>
      </c>
      <c r="L86" s="30"/>
      <c r="M86" s="4"/>
      <c r="N86" s="9"/>
      <c r="P86" s="821"/>
      <c r="R86" s="9"/>
      <c r="V86" s="1"/>
      <c r="W86" s="1"/>
      <c r="X86" s="1"/>
      <c r="Y86" s="1"/>
      <c r="Z86" s="1"/>
      <c r="AA86" s="1"/>
      <c r="AB86" s="1"/>
      <c r="AC86" s="1"/>
      <c r="AD86" s="1"/>
      <c r="AG86" s="45"/>
      <c r="AH86" s="4"/>
      <c r="AI86" s="9"/>
      <c r="AJ86" s="8"/>
      <c r="AK86" s="8"/>
      <c r="AL86" s="8"/>
      <c r="AM86" s="45"/>
      <c r="AN86" s="4"/>
      <c r="AO86" s="9"/>
      <c r="AP86" s="44"/>
      <c r="AQ86" s="44"/>
      <c r="AR86" s="44"/>
      <c r="AS86" s="86"/>
      <c r="AT86" s="44"/>
      <c r="AU86" s="44"/>
      <c r="AV86" s="117"/>
      <c r="AW86" s="44"/>
      <c r="AX86" s="44"/>
      <c r="AY86" s="44"/>
      <c r="AZ86" s="44"/>
      <c r="BA86" s="44"/>
      <c r="BB86" s="118"/>
      <c r="BC86" s="13"/>
      <c r="BD86" s="22"/>
    </row>
    <row r="87" spans="2:56" ht="13.5" customHeight="1" thickBot="1">
      <c r="B87" s="175"/>
      <c r="C87" s="1493" t="s">
        <v>434</v>
      </c>
      <c r="D87" s="847"/>
      <c r="E87" s="1785">
        <f>(E85*100/E401)-35</f>
        <v>-4.2144444444444424</v>
      </c>
      <c r="F87" s="1786">
        <f>(F85*100/F401)-35</f>
        <v>-1.8184782608695613</v>
      </c>
      <c r="G87" s="1786">
        <f>(G85*100/G401)-35</f>
        <v>-1.2015665796344592</v>
      </c>
      <c r="H87" s="1834">
        <f>(H85*100/H401)-35</f>
        <v>3.184558823529926E-2</v>
      </c>
      <c r="I87" s="722"/>
      <c r="J87" s="384"/>
      <c r="L87" s="1607"/>
      <c r="M87" s="40"/>
      <c r="N87" s="1606"/>
      <c r="O87" s="4"/>
      <c r="R87" s="9"/>
      <c r="V87" s="1"/>
      <c r="W87" s="1"/>
      <c r="X87" s="1"/>
      <c r="Y87" s="1"/>
      <c r="Z87" s="1"/>
      <c r="AA87" s="1"/>
      <c r="AB87" s="1"/>
      <c r="AC87" s="1"/>
      <c r="AD87" s="1"/>
      <c r="AJ87" s="8"/>
      <c r="AK87" s="8"/>
      <c r="AL87" s="8"/>
      <c r="AM87" s="54"/>
      <c r="AN87" s="46"/>
      <c r="AO87" s="65"/>
      <c r="AP87" s="44"/>
      <c r="AQ87" s="44"/>
      <c r="AR87" s="44"/>
      <c r="AS87" s="86"/>
      <c r="AT87" s="44"/>
      <c r="AU87" s="44"/>
      <c r="AV87" s="117"/>
      <c r="AW87" s="44"/>
      <c r="AX87" s="44"/>
      <c r="AY87" s="44"/>
      <c r="AZ87" s="44"/>
      <c r="BA87" s="44"/>
      <c r="BB87" s="118"/>
      <c r="BC87" s="13"/>
      <c r="BD87" s="22"/>
    </row>
    <row r="88" spans="2:56" ht="12.75" customHeight="1">
      <c r="B88" s="409" t="s">
        <v>190</v>
      </c>
      <c r="C88" s="132" t="s">
        <v>234</v>
      </c>
      <c r="D88" s="82"/>
      <c r="E88" s="55"/>
      <c r="F88" s="375"/>
      <c r="G88" s="375"/>
      <c r="H88" s="376"/>
      <c r="I88" s="377"/>
      <c r="J88" s="377"/>
      <c r="L88"/>
      <c r="M88" s="40"/>
      <c r="N88"/>
      <c r="O88" s="80"/>
      <c r="V88" s="14"/>
      <c r="W88" s="14"/>
      <c r="X88" s="63"/>
      <c r="Y88" s="13"/>
      <c r="Z88" s="13"/>
      <c r="AA88" s="14"/>
      <c r="AB88" s="13"/>
      <c r="AC88" s="13"/>
      <c r="AD88" s="13"/>
      <c r="AE88" s="13"/>
      <c r="AJ88" s="9"/>
      <c r="AK88" s="9"/>
      <c r="AL88" s="9"/>
      <c r="AM88" s="33"/>
      <c r="AN88" s="4"/>
      <c r="AO88" s="9"/>
      <c r="AP88" s="44"/>
      <c r="AQ88" s="117"/>
      <c r="AR88" s="44"/>
      <c r="AS88" s="86"/>
      <c r="AT88" s="44"/>
      <c r="AU88" s="44"/>
      <c r="AV88" s="44"/>
      <c r="AW88" s="44"/>
      <c r="AX88" s="44"/>
      <c r="AY88" s="44"/>
      <c r="AZ88" s="168"/>
      <c r="BA88" s="44"/>
      <c r="BB88" s="118"/>
      <c r="BC88" s="13"/>
      <c r="BD88" s="22"/>
    </row>
    <row r="89" spans="2:56" ht="16.5" customHeight="1">
      <c r="B89" s="358" t="s">
        <v>191</v>
      </c>
      <c r="C89" s="276" t="s">
        <v>237</v>
      </c>
      <c r="D89" s="366">
        <v>200</v>
      </c>
      <c r="E89" s="1789">
        <v>5.2039999999999997</v>
      </c>
      <c r="F89" s="253">
        <v>4.7480000000000002</v>
      </c>
      <c r="G89" s="253">
        <v>17.876999999999999</v>
      </c>
      <c r="H89" s="733">
        <v>135.25</v>
      </c>
      <c r="I89" s="378"/>
      <c r="J89" s="354" t="s">
        <v>549</v>
      </c>
      <c r="K89" s="22"/>
      <c r="L89"/>
      <c r="M89" s="40"/>
      <c r="N89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J89" s="8"/>
      <c r="AK89" s="8"/>
      <c r="AL89" s="8"/>
      <c r="BC89" s="13"/>
      <c r="BD89" s="22"/>
    </row>
    <row r="90" spans="2:56" ht="16.5" customHeight="1">
      <c r="B90" s="360" t="s">
        <v>12</v>
      </c>
      <c r="C90" s="178" t="s">
        <v>248</v>
      </c>
      <c r="D90" s="1497" t="s">
        <v>875</v>
      </c>
      <c r="E90" s="248">
        <v>4.18</v>
      </c>
      <c r="F90" s="247">
        <v>4.2</v>
      </c>
      <c r="G90" s="257">
        <v>14.2</v>
      </c>
      <c r="H90" s="1653">
        <v>78.95</v>
      </c>
      <c r="I90" s="362"/>
      <c r="J90" s="445" t="s">
        <v>653</v>
      </c>
      <c r="L90"/>
      <c r="M90" s="40"/>
      <c r="N90"/>
      <c r="Q90" s="530"/>
      <c r="V90" s="1"/>
      <c r="W90" s="1"/>
      <c r="X90" s="1"/>
      <c r="Y90" s="1"/>
      <c r="Z90" s="1"/>
      <c r="AA90" s="1"/>
      <c r="AB90" s="1"/>
      <c r="AC90" s="1"/>
      <c r="AD90" s="1"/>
      <c r="AJ90" s="8"/>
      <c r="AK90" s="8"/>
      <c r="AL90" s="8"/>
      <c r="BD90" s="22"/>
    </row>
    <row r="91" spans="2:56" ht="16.5" customHeight="1" thickBot="1">
      <c r="B91" s="364" t="s">
        <v>192</v>
      </c>
      <c r="C91" s="178" t="s">
        <v>293</v>
      </c>
      <c r="D91" s="379">
        <v>140</v>
      </c>
      <c r="E91" s="254">
        <v>0.48</v>
      </c>
      <c r="F91" s="878">
        <v>0.48</v>
      </c>
      <c r="G91" s="256">
        <v>11.76</v>
      </c>
      <c r="H91" s="746">
        <v>56.4</v>
      </c>
      <c r="I91" s="432"/>
      <c r="J91" s="1521" t="s">
        <v>446</v>
      </c>
      <c r="L91"/>
      <c r="M91" s="40"/>
      <c r="N91"/>
      <c r="V91" s="86"/>
      <c r="W91" s="259"/>
      <c r="X91" s="259"/>
      <c r="Y91" s="259"/>
      <c r="Z91" s="259"/>
      <c r="AA91" s="44"/>
      <c r="AB91" s="168"/>
      <c r="AC91" s="44"/>
      <c r="AD91" s="44"/>
      <c r="AE91" s="118"/>
      <c r="AF91" s="30"/>
      <c r="AJ91" s="8"/>
      <c r="AK91" s="8"/>
      <c r="AL91" s="8"/>
      <c r="AM91" s="8"/>
      <c r="AN91" s="8"/>
      <c r="AO91" s="8"/>
      <c r="AP91" s="8"/>
      <c r="AQ91" s="8"/>
      <c r="AR91" s="8"/>
      <c r="AS91" s="8"/>
      <c r="AX91" s="8"/>
      <c r="AY91" s="8"/>
      <c r="BB91" s="13"/>
      <c r="BC91" s="13"/>
      <c r="BD91" s="22"/>
    </row>
    <row r="92" spans="2:56" ht="17.25" customHeight="1">
      <c r="B92" s="834" t="s">
        <v>243</v>
      </c>
      <c r="C92" s="34"/>
      <c r="D92" s="2196">
        <f>D89+D91+20+30</f>
        <v>390</v>
      </c>
      <c r="E92" s="381">
        <f>SUM(E89:E91)</f>
        <v>9.8640000000000008</v>
      </c>
      <c r="F92" s="372">
        <f>SUM(F89:F91)</f>
        <v>9.4280000000000008</v>
      </c>
      <c r="G92" s="382">
        <f>SUM(G89:G91)</f>
        <v>43.836999999999996</v>
      </c>
      <c r="H92" s="2127">
        <f>SUM(H89:H91)</f>
        <v>270.59999999999997</v>
      </c>
      <c r="I92" s="704" t="s">
        <v>287</v>
      </c>
      <c r="J92" s="672" t="s">
        <v>203</v>
      </c>
      <c r="L92"/>
      <c r="M92" s="40"/>
      <c r="N92"/>
      <c r="P92"/>
      <c r="Q92" s="40"/>
      <c r="V92" s="86"/>
      <c r="W92" s="118"/>
      <c r="X92" s="118"/>
      <c r="Y92" s="112"/>
      <c r="Z92" s="279"/>
      <c r="AA92" s="118"/>
      <c r="AB92" s="112"/>
      <c r="AC92" s="118"/>
      <c r="AD92" s="497"/>
      <c r="AE92" s="118"/>
      <c r="AF92" s="32"/>
      <c r="AG92" s="62"/>
      <c r="AH92" s="46"/>
      <c r="AI92" s="3"/>
      <c r="AJ92" s="86"/>
      <c r="AK92" s="44"/>
      <c r="AL92" s="44"/>
      <c r="AM92" s="44"/>
      <c r="AN92" s="44"/>
      <c r="AO92" s="44"/>
      <c r="AP92" s="44"/>
      <c r="AQ92" s="44"/>
      <c r="AR92" s="44"/>
      <c r="AX92" s="17"/>
      <c r="AY92" s="8"/>
      <c r="BB92" s="4"/>
      <c r="BC92" s="4"/>
      <c r="BD92" s="8"/>
    </row>
    <row r="93" spans="2:56" ht="15" customHeight="1">
      <c r="B93" s="807"/>
      <c r="C93" s="808" t="s">
        <v>11</v>
      </c>
      <c r="D93" s="1515">
        <v>0.1</v>
      </c>
      <c r="E93" s="914">
        <f>(E401/100)*10</f>
        <v>9</v>
      </c>
      <c r="F93" s="913">
        <f>(F401/100)*10</f>
        <v>9.2000000000000011</v>
      </c>
      <c r="G93" s="913">
        <f>(G401/100)*10</f>
        <v>38.299999999999997</v>
      </c>
      <c r="H93" s="2252">
        <f>(H401/100)*10</f>
        <v>272</v>
      </c>
      <c r="I93" s="577">
        <f>H93-H92</f>
        <v>1.4000000000000341</v>
      </c>
      <c r="J93" s="671" t="s">
        <v>429</v>
      </c>
      <c r="P93"/>
      <c r="Q93" s="40"/>
      <c r="U93" s="132"/>
      <c r="V93" s="86"/>
      <c r="W93" s="44"/>
      <c r="X93" s="118"/>
      <c r="Y93" s="118"/>
      <c r="Z93" s="118"/>
      <c r="AA93" s="118"/>
      <c r="AB93" s="118"/>
      <c r="AC93" s="118"/>
      <c r="AD93" s="118"/>
      <c r="AE93" s="118"/>
      <c r="AF93" s="8"/>
      <c r="AG93" s="45"/>
      <c r="AH93" s="4"/>
      <c r="AI93" s="65"/>
      <c r="AJ93" s="138"/>
      <c r="AK93" s="138"/>
      <c r="AL93" s="138"/>
      <c r="AM93" s="138"/>
      <c r="AN93" s="138"/>
      <c r="AO93" s="138"/>
      <c r="AP93" s="138"/>
      <c r="AQ93" s="138"/>
      <c r="AR93" s="138"/>
      <c r="AX93" s="17"/>
      <c r="AY93" s="8"/>
      <c r="BB93" s="4"/>
      <c r="BC93" s="4"/>
      <c r="BD93" s="22"/>
    </row>
    <row r="94" spans="2:56" ht="15.75" customHeight="1" thickBot="1">
      <c r="B94" s="698"/>
      <c r="C94" s="1493" t="s">
        <v>434</v>
      </c>
      <c r="D94" s="1477"/>
      <c r="E94" s="1785">
        <f>(E92*100/E401)-10</f>
        <v>0.96000000000000085</v>
      </c>
      <c r="F94" s="1786">
        <f>(F92*100/F401)-10</f>
        <v>0.24782608695652186</v>
      </c>
      <c r="G94" s="1786">
        <f>(G92*100/G401)-10</f>
        <v>1.4456919060052211</v>
      </c>
      <c r="H94" s="1834">
        <f>(H92*100/H401)-10</f>
        <v>-5.1470588235295267E-2</v>
      </c>
      <c r="I94" s="1500"/>
      <c r="J94" s="805"/>
      <c r="P94" s="1607"/>
      <c r="Q94" s="40"/>
      <c r="R94" s="1606"/>
      <c r="U94" s="44"/>
      <c r="V94" s="86"/>
      <c r="W94" s="167"/>
      <c r="X94" s="117"/>
      <c r="Y94" s="117"/>
      <c r="Z94" s="117"/>
      <c r="AA94" s="117"/>
      <c r="AB94" s="117"/>
      <c r="AC94" s="117"/>
      <c r="AD94" s="117"/>
      <c r="AE94" s="118"/>
      <c r="AF94" s="32"/>
      <c r="AG94" s="250"/>
      <c r="AH94" s="4"/>
      <c r="AI94" s="9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X94" s="8"/>
      <c r="AY94" s="8"/>
      <c r="BB94" s="13"/>
      <c r="BC94" s="13"/>
      <c r="BD94" s="22"/>
    </row>
    <row r="95" spans="2:56" ht="16.5" customHeight="1">
      <c r="O95" s="572"/>
      <c r="P95" s="62"/>
      <c r="Q95" s="132"/>
      <c r="R95" s="3"/>
      <c r="Y95" s="44"/>
      <c r="Z95" s="44"/>
      <c r="AA95" s="44"/>
      <c r="AB95" s="44"/>
      <c r="AC95" s="44"/>
      <c r="AD95" s="44"/>
      <c r="AE95" s="118"/>
      <c r="AF95" s="32"/>
      <c r="AG95" s="118"/>
      <c r="AH95" s="118"/>
      <c r="AI95" s="118"/>
      <c r="AJ95" s="86"/>
      <c r="AK95" s="118"/>
      <c r="AL95" s="118"/>
      <c r="AM95" s="118"/>
      <c r="AN95" s="118"/>
      <c r="AO95" s="118"/>
      <c r="AP95" s="118"/>
      <c r="AQ95" s="118"/>
      <c r="AR95" s="118"/>
      <c r="AS95" s="118"/>
      <c r="AX95" s="8"/>
      <c r="AY95" s="8"/>
      <c r="BB95" s="13"/>
      <c r="BC95" s="13"/>
      <c r="BD95" s="22"/>
    </row>
    <row r="96" spans="2:56" ht="17.25" customHeight="1" thickBot="1">
      <c r="C96" s="455"/>
      <c r="E96" s="570"/>
      <c r="F96" s="570"/>
      <c r="G96" s="570"/>
      <c r="H96" s="504"/>
      <c r="P96" s="482"/>
      <c r="Q96" s="4"/>
      <c r="R96" s="9"/>
      <c r="Z96" s="44"/>
      <c r="AA96" s="44"/>
      <c r="AB96" s="44"/>
      <c r="AC96" s="44"/>
      <c r="AD96" s="44"/>
      <c r="AE96" s="118"/>
      <c r="AF96" s="32"/>
      <c r="AX96" s="8"/>
      <c r="AY96" s="8"/>
      <c r="BB96" s="21"/>
      <c r="BC96" s="13"/>
      <c r="BD96" s="22"/>
    </row>
    <row r="97" spans="2:58" ht="14.25" customHeight="1">
      <c r="B97" s="674"/>
      <c r="C97" s="34" t="s">
        <v>286</v>
      </c>
      <c r="D97" s="35"/>
      <c r="E97" s="110">
        <f>E74+E85</f>
        <v>47.823</v>
      </c>
      <c r="F97" s="180">
        <f>F74+F85</f>
        <v>52.489000000000004</v>
      </c>
      <c r="G97" s="180">
        <f>G74+G85</f>
        <v>236.39800000000002</v>
      </c>
      <c r="H97" s="676">
        <f>H74+H85</f>
        <v>1634.3892000000001</v>
      </c>
      <c r="I97" s="704" t="s">
        <v>287</v>
      </c>
      <c r="J97" s="672" t="s">
        <v>203</v>
      </c>
      <c r="K97" s="22"/>
      <c r="O97" s="572"/>
      <c r="P97"/>
      <c r="Q97" s="4"/>
      <c r="U97" s="46"/>
      <c r="V97" s="152"/>
      <c r="W97" s="46"/>
      <c r="X97" s="46"/>
      <c r="Y97" s="46"/>
      <c r="Z97" s="46"/>
      <c r="AA97" s="46"/>
      <c r="AB97" s="161"/>
      <c r="AC97" s="46"/>
      <c r="AD97" s="46"/>
      <c r="AE97" s="65"/>
      <c r="AF97" s="30"/>
      <c r="AJ97" s="20"/>
      <c r="AK97" s="232"/>
      <c r="AM97" s="20"/>
      <c r="AN97" s="20"/>
      <c r="AP97" s="43"/>
      <c r="AT97" s="17"/>
      <c r="AX97" s="8"/>
      <c r="AY97" s="8"/>
      <c r="BB97" s="13"/>
      <c r="BC97" s="13"/>
      <c r="BD97" s="22"/>
    </row>
    <row r="98" spans="2:58" ht="14.25" customHeight="1">
      <c r="B98" s="327"/>
      <c r="C98" s="709" t="s">
        <v>11</v>
      </c>
      <c r="D98" s="1499">
        <v>0.6</v>
      </c>
      <c r="E98" s="914">
        <f>(E401/100)*60</f>
        <v>54</v>
      </c>
      <c r="F98" s="913">
        <f>(F401/100)*60</f>
        <v>55.2</v>
      </c>
      <c r="G98" s="913">
        <f>(G401/100)*60</f>
        <v>229.8</v>
      </c>
      <c r="H98" s="2252">
        <f>(H401/100)*60</f>
        <v>1632</v>
      </c>
      <c r="I98" s="2191">
        <f>H98-H97</f>
        <v>-2.3892000000000735</v>
      </c>
      <c r="J98" s="671" t="s">
        <v>429</v>
      </c>
      <c r="P98" s="1935"/>
      <c r="Q98" s="4"/>
      <c r="R98" s="527"/>
      <c r="U98" s="1"/>
      <c r="V98" s="1"/>
      <c r="W98" s="1"/>
      <c r="X98" s="1"/>
      <c r="Y98" s="1"/>
      <c r="Z98" s="1"/>
      <c r="AA98" s="1"/>
      <c r="AB98" s="1"/>
      <c r="AC98" s="1"/>
      <c r="AD98" s="1"/>
      <c r="AT98" s="17"/>
      <c r="AX98" s="8"/>
      <c r="AY98" s="8"/>
      <c r="BB98" s="13"/>
      <c r="BC98" s="13"/>
      <c r="BD98" s="22"/>
    </row>
    <row r="99" spans="2:58" ht="13.5" customHeight="1" thickBot="1">
      <c r="B99" s="175"/>
      <c r="C99" s="803" t="s">
        <v>438</v>
      </c>
      <c r="D99" s="1494"/>
      <c r="E99" s="1495">
        <f>(E97*100/E401)-60</f>
        <v>-6.8633333333333297</v>
      </c>
      <c r="F99" s="879">
        <f>(F97*100/F401)-60</f>
        <v>-2.9467391304347785</v>
      </c>
      <c r="G99" s="879">
        <f>(G97*100/G401)-60</f>
        <v>1.7227154046997484</v>
      </c>
      <c r="H99" s="1496">
        <f>(H97*100/H401)-60</f>
        <v>8.7838235294121603E-2</v>
      </c>
      <c r="I99" s="1500"/>
      <c r="J99" s="805"/>
      <c r="P99" s="30"/>
      <c r="Q99" s="853"/>
      <c r="R99" s="9"/>
      <c r="S99" s="44"/>
      <c r="T99" s="44"/>
      <c r="U99" s="44"/>
      <c r="V99" s="86"/>
      <c r="W99" s="259"/>
      <c r="X99" s="259"/>
      <c r="Y99" s="259"/>
      <c r="Z99" s="259"/>
      <c r="AA99" s="44"/>
      <c r="AB99" s="168"/>
      <c r="AC99" s="44"/>
      <c r="AD99" s="44"/>
      <c r="AE99" s="94"/>
      <c r="AF99" s="93"/>
      <c r="AJ99" s="20"/>
      <c r="AK99" s="20"/>
      <c r="AM99" s="20"/>
      <c r="AN99" s="20"/>
      <c r="AP99" s="4"/>
      <c r="AT99" s="8"/>
      <c r="AX99" s="14"/>
      <c r="AY99" s="14"/>
      <c r="BB99" s="13"/>
      <c r="BC99" s="13"/>
      <c r="BD99" s="528"/>
    </row>
    <row r="100" spans="2:58" ht="15" customHeight="1">
      <c r="L100"/>
      <c r="M100" s="40"/>
      <c r="N100"/>
      <c r="O100" s="86"/>
      <c r="P100" s="1607"/>
      <c r="Q100" s="40"/>
      <c r="R100" s="1606"/>
      <c r="S100" s="44"/>
      <c r="T100" s="44"/>
      <c r="U100" s="44"/>
      <c r="V100" s="86"/>
      <c r="W100" s="44"/>
      <c r="X100" s="44"/>
      <c r="Y100" s="44"/>
      <c r="Z100" s="44"/>
      <c r="AA100" s="44"/>
      <c r="AB100" s="44"/>
      <c r="AC100" s="44"/>
      <c r="AD100" s="44"/>
      <c r="AE100" s="94"/>
      <c r="AF100" s="92"/>
      <c r="AG100" s="234"/>
      <c r="AH100" s="235"/>
      <c r="AI100" s="236"/>
      <c r="AJ100" s="237"/>
      <c r="AK100" s="42"/>
      <c r="AL100" s="42"/>
      <c r="AM100" s="42"/>
      <c r="AN100" s="42"/>
      <c r="AO100" s="42"/>
      <c r="AP100" s="42"/>
      <c r="AQ100" s="234"/>
      <c r="AR100" s="234"/>
      <c r="AS100" s="494"/>
      <c r="AT100" s="46"/>
      <c r="AX100" s="14"/>
      <c r="AY100" s="14"/>
      <c r="BB100" s="13"/>
      <c r="BC100" s="13"/>
      <c r="BD100" s="22"/>
    </row>
    <row r="101" spans="2:58" ht="15" customHeight="1" thickBot="1">
      <c r="L101" s="117"/>
      <c r="O101" s="86"/>
      <c r="Q101" s="4"/>
      <c r="R101" s="9"/>
      <c r="S101" s="117"/>
      <c r="T101" s="117"/>
      <c r="U101" s="167"/>
      <c r="V101" s="86"/>
      <c r="W101" s="259"/>
      <c r="X101" s="259"/>
      <c r="Y101" s="259"/>
      <c r="Z101" s="259"/>
      <c r="AA101" s="44"/>
      <c r="AB101" s="168"/>
      <c r="AC101" s="44"/>
      <c r="AD101" s="44"/>
      <c r="AE101" s="279"/>
      <c r="AF101" s="32"/>
      <c r="AG101" s="48"/>
      <c r="AH101" s="48"/>
      <c r="AI101" s="48"/>
      <c r="AJ101" s="238"/>
      <c r="AK101" s="48"/>
      <c r="AL101" s="48"/>
      <c r="AM101" s="48"/>
      <c r="AN101" s="48"/>
      <c r="AO101" s="48"/>
      <c r="AP101" s="48"/>
      <c r="AQ101" s="48"/>
      <c r="AR101" s="48"/>
      <c r="AS101" s="48"/>
      <c r="AT101" s="8"/>
      <c r="AX101" s="8"/>
      <c r="AY101" s="8"/>
      <c r="BB101" s="13"/>
      <c r="BC101" s="13"/>
      <c r="BD101" s="22"/>
    </row>
    <row r="102" spans="2:58" ht="13.5" customHeight="1">
      <c r="B102" s="674"/>
      <c r="C102" s="34" t="s">
        <v>285</v>
      </c>
      <c r="D102" s="35"/>
      <c r="E102" s="110">
        <f>E85+E92</f>
        <v>37.570999999999998</v>
      </c>
      <c r="F102" s="180">
        <f>F85+F92</f>
        <v>39.954999999999998</v>
      </c>
      <c r="G102" s="180">
        <f>G85+G92</f>
        <v>173.285</v>
      </c>
      <c r="H102" s="676">
        <f>H85+H92</f>
        <v>1223.4662000000001</v>
      </c>
      <c r="I102" s="675" t="s">
        <v>287</v>
      </c>
      <c r="J102" s="672" t="s">
        <v>203</v>
      </c>
      <c r="Q102" s="4"/>
      <c r="R102" s="9"/>
      <c r="S102" s="117"/>
      <c r="T102" s="117"/>
      <c r="U102" s="167"/>
      <c r="V102" s="86"/>
      <c r="W102" s="259"/>
      <c r="X102" s="259"/>
      <c r="Y102" s="259"/>
      <c r="Z102" s="259"/>
      <c r="AA102" s="44"/>
      <c r="AB102" s="168"/>
      <c r="AC102" s="44"/>
      <c r="AD102" s="44"/>
      <c r="AE102" s="279"/>
      <c r="AF102" s="32"/>
      <c r="AG102" s="118"/>
      <c r="AH102" s="279"/>
      <c r="AI102" s="118"/>
      <c r="AJ102" s="86"/>
      <c r="AK102" s="118"/>
      <c r="AL102" s="118"/>
      <c r="AM102" s="279"/>
      <c r="AN102" s="279"/>
      <c r="AO102" s="118"/>
      <c r="AP102" s="112"/>
      <c r="AQ102" s="118"/>
      <c r="AR102" s="118"/>
      <c r="AS102" s="118"/>
      <c r="AX102" s="14"/>
      <c r="AY102" s="14"/>
      <c r="BB102" s="13"/>
      <c r="BC102" s="13"/>
      <c r="BD102" s="22"/>
    </row>
    <row r="103" spans="2:58" ht="17.25" customHeight="1">
      <c r="B103" s="327"/>
      <c r="C103" s="709" t="s">
        <v>11</v>
      </c>
      <c r="D103" s="1499">
        <v>0.45</v>
      </c>
      <c r="E103" s="914">
        <f>(E401/100)*45</f>
        <v>40.5</v>
      </c>
      <c r="F103" s="913">
        <f>(F401/100)*45</f>
        <v>41.4</v>
      </c>
      <c r="G103" s="913">
        <f>(G401/100)*45</f>
        <v>172.35</v>
      </c>
      <c r="H103" s="2252">
        <f>(H401/100)*45</f>
        <v>1224</v>
      </c>
      <c r="I103" s="301">
        <f>H103-H102</f>
        <v>0.53379999999992833</v>
      </c>
      <c r="J103" s="671" t="s">
        <v>429</v>
      </c>
      <c r="L103" s="81"/>
      <c r="O103" s="81"/>
      <c r="Q103" s="4"/>
      <c r="R103" s="9"/>
      <c r="S103" s="44"/>
      <c r="T103" s="44"/>
      <c r="U103" s="44"/>
      <c r="V103" s="86"/>
      <c r="W103" s="44"/>
      <c r="X103" s="44"/>
      <c r="Y103" s="44"/>
      <c r="Z103" s="44"/>
      <c r="AA103" s="44"/>
      <c r="AB103" s="44"/>
      <c r="AC103" s="44"/>
      <c r="AD103" s="44"/>
      <c r="AE103" s="118"/>
      <c r="AF103" s="32"/>
      <c r="AG103" s="501"/>
      <c r="AH103" s="501"/>
      <c r="AI103" s="501"/>
      <c r="AJ103" s="501"/>
      <c r="AK103" s="501"/>
      <c r="AL103" s="501"/>
      <c r="AM103" s="502"/>
      <c r="AN103" s="501"/>
      <c r="AO103" s="502"/>
      <c r="AP103" s="502"/>
      <c r="AQ103" s="501"/>
      <c r="AR103" s="501"/>
      <c r="AS103" s="501"/>
      <c r="AT103" s="8"/>
      <c r="AX103" s="8"/>
      <c r="AY103" s="8"/>
      <c r="BB103" s="213"/>
      <c r="BC103" s="13"/>
      <c r="BD103" s="22"/>
    </row>
    <row r="104" spans="2:58" ht="17.25" customHeight="1" thickBot="1">
      <c r="B104" s="175"/>
      <c r="C104" s="803" t="s">
        <v>438</v>
      </c>
      <c r="D104" s="1494"/>
      <c r="E104" s="1495">
        <f>(E102*100/E401)-45</f>
        <v>-3.2544444444444451</v>
      </c>
      <c r="F104" s="879">
        <f>(F102*100/F401)-45</f>
        <v>-1.5706521739130466</v>
      </c>
      <c r="G104" s="879">
        <f>(G102*100/G401)-45</f>
        <v>0.24412532637075657</v>
      </c>
      <c r="H104" s="1496">
        <f>(H102*100/H401)-45</f>
        <v>-1.9624999999997783E-2</v>
      </c>
      <c r="I104" s="1500"/>
      <c r="J104" s="805"/>
      <c r="L104"/>
      <c r="T104" s="44"/>
      <c r="U104" s="44"/>
      <c r="V104" s="86"/>
      <c r="W104" s="44"/>
      <c r="X104" s="44"/>
      <c r="Y104" s="44"/>
      <c r="Z104" s="44"/>
      <c r="AA104" s="44"/>
      <c r="AB104" s="44"/>
      <c r="AC104" s="44"/>
      <c r="AD104" s="44"/>
      <c r="AE104" s="118"/>
      <c r="AF104" s="32"/>
      <c r="AT104" s="8"/>
      <c r="AX104" s="8"/>
      <c r="AY104" s="8"/>
      <c r="BB104" s="13"/>
      <c r="BC104" s="13"/>
      <c r="BD104" s="22"/>
    </row>
    <row r="105" spans="2:58" ht="18" customHeight="1">
      <c r="L105" s="2270"/>
      <c r="O105" s="2270"/>
      <c r="Q105" s="4"/>
      <c r="R105" s="9"/>
      <c r="S105" s="44"/>
      <c r="T105" s="44"/>
      <c r="U105" s="44"/>
      <c r="V105" s="86"/>
      <c r="W105" s="44"/>
      <c r="X105" s="44"/>
      <c r="Y105" s="44"/>
      <c r="Z105" s="44"/>
      <c r="AA105" s="44"/>
      <c r="AB105" s="44"/>
      <c r="AC105" s="44"/>
      <c r="AD105" s="44"/>
      <c r="AE105" s="118"/>
      <c r="AF105" s="33"/>
      <c r="AP105" s="43"/>
      <c r="AR105" s="43"/>
      <c r="AT105" s="8"/>
      <c r="AX105" s="8"/>
      <c r="AY105" s="8"/>
      <c r="BB105" s="13"/>
      <c r="BC105" s="13"/>
      <c r="BD105" s="22"/>
    </row>
    <row r="106" spans="2:58" ht="15.75" customHeight="1" thickBot="1">
      <c r="L106" s="574"/>
      <c r="Q106" s="4"/>
      <c r="R106" s="9"/>
      <c r="S106" s="44"/>
      <c r="T106" s="117"/>
      <c r="U106" s="44"/>
      <c r="V106" s="86"/>
      <c r="W106" s="44"/>
      <c r="X106" s="44"/>
      <c r="Y106" s="44"/>
      <c r="Z106" s="44"/>
      <c r="AA106" s="44"/>
      <c r="AB106" s="44"/>
      <c r="AC106" s="168"/>
      <c r="AD106" s="44"/>
      <c r="AE106" s="118"/>
      <c r="AF106" s="44"/>
      <c r="AJ106" s="503"/>
      <c r="AR106" s="43"/>
      <c r="AT106" s="8"/>
      <c r="AX106" s="8"/>
      <c r="AY106" s="8"/>
      <c r="BB106" s="13"/>
      <c r="BC106" s="13"/>
      <c r="BD106" s="22"/>
    </row>
    <row r="107" spans="2:58" ht="12.75" customHeight="1">
      <c r="B107" s="674"/>
      <c r="C107" s="34" t="s">
        <v>244</v>
      </c>
      <c r="D107" s="35"/>
      <c r="E107" s="110">
        <f>E74+E85+E92</f>
        <v>57.686999999999998</v>
      </c>
      <c r="F107" s="180">
        <f>F74+F85+F92</f>
        <v>61.917000000000002</v>
      </c>
      <c r="G107" s="180">
        <f>G74+G85+G92</f>
        <v>280.23500000000001</v>
      </c>
      <c r="H107" s="585">
        <f>H74+H85+H92</f>
        <v>1904.9892</v>
      </c>
      <c r="I107" s="675" t="s">
        <v>287</v>
      </c>
      <c r="J107" s="672" t="s">
        <v>203</v>
      </c>
      <c r="L107" s="516"/>
      <c r="Q107" s="495"/>
      <c r="R107" s="1"/>
      <c r="S107" s="46"/>
      <c r="T107" s="46"/>
      <c r="U107" s="46"/>
      <c r="V107" s="152"/>
      <c r="W107" s="46"/>
      <c r="X107" s="46"/>
      <c r="Y107" s="46"/>
      <c r="Z107" s="46"/>
      <c r="AA107" s="46"/>
      <c r="AB107" s="161"/>
      <c r="AC107" s="46"/>
      <c r="AD107" s="46"/>
      <c r="AE107" s="47"/>
      <c r="AF107" s="44"/>
      <c r="AG107" s="32"/>
      <c r="AH107" s="4"/>
      <c r="AI107" s="9"/>
      <c r="AJ107" s="44"/>
      <c r="AK107" s="44"/>
      <c r="AL107" s="44"/>
      <c r="AM107" s="86"/>
      <c r="AN107" s="44"/>
      <c r="AO107" s="44"/>
      <c r="AP107" s="44"/>
      <c r="AQ107" s="44"/>
      <c r="AR107" s="44"/>
      <c r="AS107" s="44"/>
      <c r="AT107" s="44"/>
      <c r="AU107" s="44"/>
      <c r="AV107" s="118"/>
    </row>
    <row r="108" spans="2:58" ht="16.5" customHeight="1">
      <c r="B108" s="327"/>
      <c r="C108" s="709" t="s">
        <v>11</v>
      </c>
      <c r="D108" s="1499">
        <v>0.7</v>
      </c>
      <c r="E108" s="914">
        <f>(E401/100)*70</f>
        <v>63</v>
      </c>
      <c r="F108" s="913">
        <f>(F401/100)*70</f>
        <v>64.400000000000006</v>
      </c>
      <c r="G108" s="913">
        <f>(G401/100)*70</f>
        <v>268.10000000000002</v>
      </c>
      <c r="H108" s="2252">
        <f>(H401/100)*70</f>
        <v>1904</v>
      </c>
      <c r="I108" s="306">
        <f>H108-H107</f>
        <v>-0.98919999999998254</v>
      </c>
      <c r="J108" s="671" t="s">
        <v>429</v>
      </c>
      <c r="L108" s="516"/>
      <c r="Q108" s="282"/>
      <c r="R108" s="8"/>
      <c r="S108" s="498"/>
      <c r="T108" s="498"/>
      <c r="U108" s="498"/>
      <c r="V108" s="498"/>
      <c r="W108" s="498"/>
      <c r="X108" s="498"/>
      <c r="Y108" s="499"/>
      <c r="Z108" s="498"/>
      <c r="AA108" s="499"/>
      <c r="AB108" s="499"/>
      <c r="AC108" s="498"/>
      <c r="AD108" s="498"/>
      <c r="AE108" s="498"/>
      <c r="AG108" s="32"/>
      <c r="AH108" s="258"/>
      <c r="AI108" s="9"/>
      <c r="AJ108" s="44"/>
      <c r="AK108" s="44"/>
      <c r="AL108" s="44"/>
      <c r="AM108" s="86"/>
      <c r="AN108" s="259"/>
      <c r="AO108" s="259"/>
      <c r="AP108" s="259"/>
      <c r="AQ108" s="259"/>
      <c r="AR108" s="44"/>
      <c r="AS108" s="168"/>
      <c r="AT108" s="44"/>
      <c r="AU108" s="44"/>
      <c r="AV108" s="94"/>
    </row>
    <row r="109" spans="2:58" ht="12.75" customHeight="1" thickBot="1">
      <c r="B109" s="175"/>
      <c r="C109" s="803" t="s">
        <v>438</v>
      </c>
      <c r="D109" s="1494"/>
      <c r="E109" s="2192">
        <f>(E107*100/E401)-70</f>
        <v>-5.903333333333336</v>
      </c>
      <c r="F109" s="393">
        <f>(F107*100/F401)-70</f>
        <v>-2.6989130434782567</v>
      </c>
      <c r="G109" s="393">
        <f>(G107*100/G401)-70</f>
        <v>3.1684073107049642</v>
      </c>
      <c r="H109" s="2193">
        <f>(H107*100/H401)-70</f>
        <v>3.6367647058824559E-2</v>
      </c>
      <c r="I109" s="1500"/>
      <c r="J109" s="805"/>
      <c r="L109" s="516"/>
      <c r="Q109" s="285"/>
      <c r="S109" s="286"/>
      <c r="T109" s="286"/>
      <c r="U109" s="286"/>
      <c r="V109" s="286"/>
      <c r="W109" s="500"/>
      <c r="X109" s="286"/>
      <c r="Y109" s="286"/>
      <c r="Z109" s="286"/>
      <c r="AA109" s="281"/>
      <c r="AB109" s="281"/>
      <c r="AC109" s="286"/>
      <c r="AD109" s="286"/>
      <c r="AE109" s="287"/>
      <c r="AF109" s="8"/>
      <c r="AG109" s="62"/>
      <c r="AH109" s="4"/>
      <c r="AI109" s="115"/>
      <c r="AJ109" s="44"/>
      <c r="AK109" s="44"/>
      <c r="AL109" s="44"/>
      <c r="AM109" s="86"/>
      <c r="AN109" s="259"/>
      <c r="AO109" s="259"/>
      <c r="AP109" s="259"/>
      <c r="AQ109" s="259"/>
      <c r="AR109" s="44"/>
      <c r="AS109" s="168"/>
      <c r="AT109" s="44"/>
      <c r="AU109" s="44"/>
      <c r="AV109" s="94"/>
    </row>
    <row r="110" spans="2:58" ht="14.25" customHeight="1">
      <c r="L110" s="516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F110" s="21"/>
      <c r="AG110" s="1"/>
      <c r="AH110" s="40"/>
      <c r="AL110" s="18"/>
      <c r="AR110" s="1"/>
    </row>
    <row r="111" spans="2:58" ht="15" customHeight="1">
      <c r="L111" s="529"/>
      <c r="M111" s="4"/>
      <c r="N111" s="9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F111" s="30"/>
      <c r="AG111" s="2"/>
      <c r="AH111" s="40"/>
      <c r="AJ111" s="1"/>
      <c r="AK111" s="1"/>
      <c r="AL111" s="19"/>
      <c r="AM111" s="19"/>
      <c r="AN111" s="13"/>
      <c r="AO111" s="13"/>
      <c r="AP111" s="13"/>
      <c r="AQ111" s="13"/>
      <c r="AS111" s="32"/>
      <c r="AX111" s="87"/>
      <c r="AY111" s="8"/>
      <c r="AZ111" s="8"/>
      <c r="BA111" s="8"/>
      <c r="BB111" s="8"/>
      <c r="BC111" s="8"/>
      <c r="BD111" s="8"/>
      <c r="BE111" s="8"/>
      <c r="BF111" s="8"/>
    </row>
    <row r="112" spans="2:58" ht="14.25" customHeight="1">
      <c r="C112" s="9"/>
      <c r="D112" s="44"/>
      <c r="E112" s="44"/>
      <c r="F112" s="44"/>
      <c r="G112" s="44"/>
      <c r="H112" s="44"/>
      <c r="I112" s="516"/>
      <c r="L112" s="1607"/>
      <c r="M112" s="40"/>
      <c r="N112" s="1606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F112" s="32"/>
      <c r="AG112" s="32"/>
      <c r="AH112" s="4"/>
      <c r="AI112" s="8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2:56" ht="19.5" customHeight="1">
      <c r="D113" s="5" t="s">
        <v>207</v>
      </c>
      <c r="L113" s="455"/>
      <c r="M113" s="3"/>
      <c r="N113" s="17"/>
      <c r="P113" s="578"/>
      <c r="R113" s="566"/>
      <c r="S113" s="19"/>
      <c r="T113" s="19"/>
      <c r="U113" s="19"/>
      <c r="V113" s="566"/>
      <c r="W113" s="566"/>
      <c r="X113" s="567"/>
      <c r="Y113" s="1"/>
      <c r="Z113" s="1"/>
      <c r="AA113" s="1"/>
      <c r="AB113" s="1"/>
      <c r="AC113" s="1"/>
      <c r="AD113" s="1"/>
      <c r="AF113" s="9"/>
      <c r="AG113" s="32"/>
      <c r="AI113" s="8"/>
      <c r="AJ113" s="504"/>
      <c r="AK113" s="504"/>
      <c r="AL113" s="504"/>
      <c r="AM113" s="504"/>
      <c r="AN113" s="504"/>
      <c r="AO113" s="504"/>
      <c r="AP113" s="504"/>
      <c r="AQ113" s="504"/>
      <c r="AR113" s="504"/>
      <c r="AS113" s="504"/>
      <c r="AX113" s="8"/>
      <c r="AY113" s="8"/>
    </row>
    <row r="114" spans="2:56" ht="16.5" customHeight="1">
      <c r="B114" s="19" t="s">
        <v>435</v>
      </c>
      <c r="D114"/>
      <c r="E114"/>
      <c r="I114"/>
      <c r="J114"/>
      <c r="L114"/>
      <c r="M114" s="132"/>
      <c r="N114"/>
      <c r="P114" s="137"/>
      <c r="Q114" s="18"/>
      <c r="R114" s="137"/>
      <c r="S114" s="568"/>
      <c r="T114" s="568"/>
      <c r="U114" s="568"/>
      <c r="V114" s="137"/>
      <c r="W114" s="569"/>
      <c r="X114" s="219"/>
      <c r="Y114" s="1"/>
      <c r="Z114" s="1"/>
      <c r="AA114" s="1"/>
      <c r="AB114" s="1"/>
      <c r="AC114" s="1"/>
      <c r="AD114" s="1"/>
      <c r="AF114" s="44"/>
      <c r="AG114" s="39"/>
      <c r="AJ114" s="13"/>
      <c r="AK114" s="13"/>
      <c r="AL114" s="13"/>
    </row>
    <row r="115" spans="2:56" ht="21.75" customHeight="1">
      <c r="C115" s="19" t="s">
        <v>204</v>
      </c>
      <c r="E115"/>
      <c r="F115"/>
      <c r="G115" s="19"/>
      <c r="H115" s="19"/>
      <c r="I115" s="13"/>
      <c r="J115" s="13"/>
      <c r="L115" s="32"/>
      <c r="M115" s="4"/>
      <c r="N115" s="65"/>
      <c r="P115" s="568"/>
      <c r="Q115" s="81"/>
      <c r="R115" s="18"/>
      <c r="S115" s="570"/>
      <c r="T115" s="570"/>
      <c r="U115" s="570"/>
      <c r="V115" s="18"/>
      <c r="W115" s="219"/>
      <c r="X115" s="219"/>
      <c r="AF115" s="44"/>
      <c r="AH115" s="132"/>
    </row>
    <row r="116" spans="2:56" ht="17.25" customHeight="1">
      <c r="B116" s="20" t="s">
        <v>838</v>
      </c>
      <c r="C116" s="13"/>
      <c r="D116"/>
      <c r="E116" s="20" t="s">
        <v>0</v>
      </c>
      <c r="F116"/>
      <c r="G116" s="2" t="s">
        <v>436</v>
      </c>
      <c r="H116" s="13"/>
      <c r="I116" s="13"/>
      <c r="J116" s="24"/>
      <c r="K116" s="44"/>
      <c r="L116" s="117"/>
      <c r="M116" s="44"/>
      <c r="N116" s="1569"/>
      <c r="P116"/>
      <c r="Q116" s="132"/>
      <c r="R116" s="9"/>
      <c r="S116" s="44"/>
      <c r="T116" s="44"/>
      <c r="U116" s="44"/>
      <c r="V116" s="572"/>
      <c r="W116" s="517"/>
      <c r="X116" s="571"/>
      <c r="Y116" s="13"/>
      <c r="Z116" s="13"/>
      <c r="AF116" s="41"/>
      <c r="AG116" s="32"/>
      <c r="AH116" s="4"/>
      <c r="AI116" s="32"/>
    </row>
    <row r="117" spans="2:56" ht="18.75" customHeight="1" thickBot="1">
      <c r="D117" s="23" t="s">
        <v>1</v>
      </c>
      <c r="K117" s="44"/>
      <c r="L117" s="117"/>
      <c r="M117" s="44"/>
      <c r="N117" s="1569"/>
      <c r="P117" s="132"/>
      <c r="Q117" s="4"/>
      <c r="R117" s="9"/>
      <c r="S117" s="117"/>
      <c r="T117" s="117"/>
      <c r="U117" s="117"/>
      <c r="V117" s="1569"/>
      <c r="W117" s="517"/>
      <c r="X117" s="516"/>
      <c r="Y117" s="1"/>
      <c r="Z117" s="1"/>
      <c r="AA117" s="1"/>
      <c r="AB117" s="1"/>
      <c r="AC117" s="1"/>
      <c r="AD117" s="1"/>
      <c r="AF117" s="8"/>
      <c r="AG117" s="62"/>
      <c r="AH117" s="4"/>
      <c r="AU117" s="1"/>
      <c r="AX117" s="1"/>
      <c r="AY117" s="1"/>
    </row>
    <row r="118" spans="2:56" ht="13.5" customHeight="1" thickBot="1">
      <c r="B118" s="329" t="s">
        <v>176</v>
      </c>
      <c r="C118" s="82"/>
      <c r="D118" s="330" t="s">
        <v>177</v>
      </c>
      <c r="E118" s="266" t="s">
        <v>178</v>
      </c>
      <c r="F118" s="266"/>
      <c r="G118" s="266"/>
      <c r="H118" s="331" t="s">
        <v>179</v>
      </c>
      <c r="I118" s="332" t="s">
        <v>180</v>
      </c>
      <c r="J118" s="333" t="s">
        <v>181</v>
      </c>
      <c r="L118" s="455"/>
      <c r="M118"/>
      <c r="N118"/>
      <c r="P118"/>
      <c r="Q118" s="4"/>
      <c r="R118" s="9"/>
      <c r="S118" s="44"/>
      <c r="T118" s="44"/>
      <c r="U118" s="44"/>
      <c r="V118" s="86"/>
      <c r="W118" s="3"/>
      <c r="X118" s="516"/>
      <c r="Y118" s="13"/>
      <c r="Z118" s="13"/>
      <c r="AA118" s="13"/>
      <c r="AD118" s="24"/>
      <c r="AG118" s="45"/>
      <c r="AH118" s="4"/>
      <c r="AI118" s="8"/>
      <c r="AU118" s="1"/>
      <c r="AX118" s="1"/>
      <c r="AY118" s="1"/>
    </row>
    <row r="119" spans="2:56" ht="15" customHeight="1">
      <c r="B119" s="334" t="s">
        <v>182</v>
      </c>
      <c r="C119" s="335" t="s">
        <v>183</v>
      </c>
      <c r="D119" s="336" t="s">
        <v>184</v>
      </c>
      <c r="E119" s="337" t="s">
        <v>185</v>
      </c>
      <c r="F119" s="337" t="s">
        <v>56</v>
      </c>
      <c r="G119" s="337" t="s">
        <v>57</v>
      </c>
      <c r="H119" s="338" t="s">
        <v>186</v>
      </c>
      <c r="I119" s="339" t="s">
        <v>187</v>
      </c>
      <c r="J119" s="340" t="s">
        <v>327</v>
      </c>
      <c r="L119"/>
      <c r="M119" s="132"/>
      <c r="N119"/>
      <c r="P119" s="548"/>
      <c r="Q119" s="4"/>
      <c r="R119" s="65"/>
      <c r="S119" s="44"/>
      <c r="T119" s="44"/>
      <c r="U119" s="44"/>
      <c r="V119" s="1821"/>
      <c r="W119" s="229"/>
      <c r="X119" s="574"/>
      <c r="Y119" s="13"/>
      <c r="Z119" s="13"/>
      <c r="AB119" s="18"/>
      <c r="AD119" s="2"/>
      <c r="AG119" s="32"/>
      <c r="AH119" s="4"/>
      <c r="AI119" s="8"/>
      <c r="AS119" s="18"/>
      <c r="AT119" s="1"/>
      <c r="AU119" s="1"/>
      <c r="AX119" s="1"/>
      <c r="AY119" s="1"/>
    </row>
    <row r="120" spans="2:56" ht="14.25" customHeight="1" thickBot="1">
      <c r="B120" s="341"/>
      <c r="C120" s="385"/>
      <c r="D120" s="342"/>
      <c r="E120" s="343" t="s">
        <v>6</v>
      </c>
      <c r="F120" s="343" t="s">
        <v>7</v>
      </c>
      <c r="G120" s="343" t="s">
        <v>8</v>
      </c>
      <c r="H120" s="344" t="s">
        <v>188</v>
      </c>
      <c r="I120" s="345" t="s">
        <v>189</v>
      </c>
      <c r="J120" s="346" t="s">
        <v>326</v>
      </c>
      <c r="L120" s="32"/>
      <c r="M120" s="45"/>
      <c r="N120" s="32"/>
      <c r="P120" s="549"/>
      <c r="Q120" s="4"/>
      <c r="R120" s="9"/>
      <c r="S120" s="44"/>
      <c r="T120" s="44"/>
      <c r="U120" s="44"/>
      <c r="V120" s="1569"/>
      <c r="W120" s="517"/>
      <c r="X120" s="516"/>
      <c r="Y120" s="1"/>
      <c r="Z120" s="1"/>
      <c r="AA120" s="1"/>
      <c r="AB120" s="1"/>
      <c r="AC120" s="1"/>
      <c r="AD120" s="1"/>
      <c r="AG120" s="250"/>
      <c r="AH120" s="4"/>
      <c r="AI120" s="8"/>
      <c r="AR120" s="1"/>
      <c r="AS120" s="1"/>
      <c r="AT120" s="1"/>
      <c r="AU120" s="1"/>
      <c r="AY120" s="2"/>
    </row>
    <row r="121" spans="2:56" ht="14.25" customHeight="1">
      <c r="B121" s="82"/>
      <c r="C121" s="347" t="s">
        <v>156</v>
      </c>
      <c r="D121" s="348"/>
      <c r="E121" s="349"/>
      <c r="F121" s="350"/>
      <c r="G121" s="350"/>
      <c r="H121" s="557"/>
      <c r="I121" s="395"/>
      <c r="J121" s="353"/>
      <c r="L121" s="32"/>
      <c r="M121" s="4"/>
      <c r="N121" s="65"/>
      <c r="P121" s="550"/>
      <c r="Q121" s="4"/>
      <c r="R121" s="9"/>
      <c r="S121" s="44"/>
      <c r="T121" s="117"/>
      <c r="U121" s="44"/>
      <c r="V121" s="86"/>
      <c r="W121" s="229"/>
      <c r="X121" s="571"/>
      <c r="Y121" s="1"/>
      <c r="Z121" s="1"/>
      <c r="AA121" s="1"/>
      <c r="AB121" s="1"/>
      <c r="AC121" s="1"/>
      <c r="AD121" s="1"/>
      <c r="AG121" s="62"/>
      <c r="AH121" s="132"/>
      <c r="AU121" s="92"/>
      <c r="AW121" s="40"/>
      <c r="AX121" s="14"/>
      <c r="AY121" s="14"/>
    </row>
    <row r="122" spans="2:56" ht="18" customHeight="1">
      <c r="B122" s="355" t="s">
        <v>190</v>
      </c>
      <c r="C122" s="404" t="s">
        <v>831</v>
      </c>
      <c r="D122" s="356" t="s">
        <v>862</v>
      </c>
      <c r="E122" s="2152">
        <v>30.111999999999998</v>
      </c>
      <c r="F122" s="255">
        <v>12.366</v>
      </c>
      <c r="G122" s="1791">
        <v>39.01</v>
      </c>
      <c r="H122" s="743">
        <v>387.78199999999998</v>
      </c>
      <c r="I122" s="397"/>
      <c r="J122" s="565" t="s">
        <v>520</v>
      </c>
      <c r="L122" s="54"/>
      <c r="M122" s="4"/>
      <c r="N122" s="9"/>
      <c r="R122" s="624"/>
      <c r="S122" s="498"/>
      <c r="T122" s="575"/>
      <c r="U122" s="576"/>
      <c r="V122" s="931"/>
      <c r="AE122" s="32"/>
      <c r="AG122" s="62"/>
      <c r="AH122" s="4"/>
      <c r="AI122" s="91"/>
      <c r="AJ122" s="17"/>
      <c r="AK122" s="200"/>
      <c r="AL122" s="8"/>
      <c r="AM122" s="506"/>
      <c r="AN122" s="8"/>
      <c r="AO122" s="8"/>
      <c r="AP122" s="8"/>
      <c r="AQ122" s="8"/>
      <c r="AR122" s="8"/>
      <c r="AS122" s="8"/>
      <c r="AU122" s="32"/>
      <c r="AV122" s="4"/>
      <c r="AW122" s="8"/>
      <c r="AX122" s="14"/>
      <c r="AY122" s="14"/>
      <c r="BB122" s="12"/>
      <c r="BC122" s="13"/>
      <c r="BD122" s="22"/>
    </row>
    <row r="123" spans="2:56" ht="13.5" customHeight="1">
      <c r="B123" s="79"/>
      <c r="C123" s="178" t="s">
        <v>701</v>
      </c>
      <c r="D123" s="366">
        <v>200</v>
      </c>
      <c r="E123" s="248">
        <v>3.1</v>
      </c>
      <c r="F123" s="247">
        <v>2.2000000000000002</v>
      </c>
      <c r="G123" s="247">
        <v>10.95</v>
      </c>
      <c r="H123" s="746">
        <v>75.7</v>
      </c>
      <c r="I123" s="378"/>
      <c r="J123" s="363" t="s">
        <v>1112</v>
      </c>
      <c r="L123" s="32"/>
      <c r="M123" s="4"/>
      <c r="N123" s="65"/>
      <c r="Q123" s="132"/>
      <c r="S123" s="1"/>
      <c r="T123" s="1"/>
      <c r="U123" s="1"/>
      <c r="V123" s="1"/>
      <c r="W123" s="1"/>
      <c r="X123" s="1"/>
      <c r="Y123" s="529"/>
      <c r="Z123" s="4"/>
      <c r="AA123" s="8"/>
      <c r="AB123" s="4"/>
      <c r="AC123" s="4"/>
      <c r="AD123" s="4"/>
      <c r="AE123" s="13"/>
      <c r="AJ123" s="8"/>
      <c r="AK123" s="8"/>
      <c r="AL123" s="8"/>
      <c r="AM123" s="506"/>
      <c r="AN123" s="8"/>
      <c r="AO123" s="8"/>
      <c r="AP123" s="8"/>
      <c r="AQ123" s="8"/>
      <c r="AR123" s="8"/>
      <c r="AS123" s="8"/>
      <c r="AU123" s="32"/>
      <c r="AV123" s="61"/>
      <c r="AW123" s="61"/>
      <c r="AX123" s="14"/>
      <c r="AY123" s="14"/>
      <c r="BB123" s="13"/>
      <c r="BC123" s="13"/>
      <c r="BD123" s="22"/>
    </row>
    <row r="124" spans="2:56">
      <c r="B124" s="358" t="s">
        <v>191</v>
      </c>
      <c r="C124" s="319" t="s">
        <v>801</v>
      </c>
      <c r="D124" s="389">
        <v>10</v>
      </c>
      <c r="E124" s="163">
        <v>0.08</v>
      </c>
      <c r="F124" s="247">
        <v>7.25</v>
      </c>
      <c r="G124" s="247">
        <v>0.13</v>
      </c>
      <c r="H124" s="743">
        <v>66.09</v>
      </c>
      <c r="I124" s="433"/>
      <c r="J124" s="390" t="s">
        <v>800</v>
      </c>
      <c r="L124" s="2655"/>
      <c r="M124" s="4"/>
      <c r="N124" s="9"/>
      <c r="O124" s="44"/>
      <c r="Q124" s="4"/>
      <c r="R124" s="9"/>
      <c r="S124" s="44"/>
      <c r="T124" s="44"/>
      <c r="U124" s="44"/>
      <c r="V124" s="86"/>
      <c r="W124" s="517"/>
      <c r="X124" s="529"/>
      <c r="Y124" s="1"/>
      <c r="Z124" s="9"/>
      <c r="AA124" s="9"/>
      <c r="AB124" s="9"/>
      <c r="AC124" s="9"/>
      <c r="AD124" s="9"/>
      <c r="AE124" s="22"/>
      <c r="AJ124" s="8"/>
      <c r="AK124" s="200"/>
      <c r="AL124" s="8"/>
      <c r="AM124" s="506"/>
      <c r="AN124" s="8"/>
      <c r="AO124" s="8"/>
      <c r="AP124" s="8"/>
      <c r="AQ124" s="8"/>
      <c r="AR124" s="8"/>
      <c r="AS124" s="8"/>
      <c r="AU124" s="32"/>
      <c r="AV124" s="4"/>
      <c r="AW124" s="8"/>
      <c r="AX124" s="8"/>
      <c r="AY124" s="8"/>
      <c r="BB124" s="13"/>
      <c r="BD124" s="22"/>
    </row>
    <row r="125" spans="2:56" ht="15.75">
      <c r="B125" s="360" t="s">
        <v>12</v>
      </c>
      <c r="C125" s="276" t="s">
        <v>10</v>
      </c>
      <c r="D125" s="366">
        <v>40</v>
      </c>
      <c r="E125" s="163">
        <v>1.54</v>
      </c>
      <c r="F125" s="247">
        <v>0.55000000000000004</v>
      </c>
      <c r="G125" s="247">
        <v>21.68</v>
      </c>
      <c r="H125" s="743">
        <v>97.83</v>
      </c>
      <c r="I125" s="165"/>
      <c r="J125" s="363" t="s">
        <v>9</v>
      </c>
      <c r="L125" s="1607"/>
      <c r="M125" s="40"/>
      <c r="N125" s="1606"/>
      <c r="Q125" s="4"/>
      <c r="R125" s="115"/>
      <c r="S125" s="112"/>
      <c r="T125" s="112"/>
      <c r="U125" s="112"/>
      <c r="V125" s="86"/>
      <c r="W125" s="592"/>
      <c r="X125" s="571"/>
      <c r="Y125" s="1"/>
      <c r="Z125" s="1"/>
      <c r="AA125" s="1"/>
      <c r="AB125" s="1"/>
      <c r="AC125" s="1"/>
      <c r="AD125" s="1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U125" s="32"/>
      <c r="AV125" s="4"/>
      <c r="AW125" s="8"/>
      <c r="AX125" s="8"/>
      <c r="AY125" s="8"/>
      <c r="BB125" s="13"/>
      <c r="BC125" s="13"/>
      <c r="BD125" s="22"/>
    </row>
    <row r="126" spans="2:56" ht="13.5" customHeight="1" thickBot="1">
      <c r="B126" s="364" t="s">
        <v>194</v>
      </c>
      <c r="C126" s="434" t="s">
        <v>568</v>
      </c>
      <c r="D126" s="379">
        <v>115</v>
      </c>
      <c r="E126" s="392">
        <v>0.46</v>
      </c>
      <c r="F126" s="393">
        <v>0.46</v>
      </c>
      <c r="G126" s="394">
        <v>11.27</v>
      </c>
      <c r="H126" s="733">
        <v>54.05</v>
      </c>
      <c r="I126" s="432"/>
      <c r="J126" s="354" t="s">
        <v>576</v>
      </c>
      <c r="L126" s="62"/>
      <c r="M126" s="132"/>
      <c r="N126"/>
      <c r="Q126" s="91"/>
      <c r="R126" s="65"/>
      <c r="S126" s="117"/>
      <c r="T126" s="117"/>
      <c r="U126" s="117"/>
      <c r="V126" s="86"/>
      <c r="W126" s="517"/>
      <c r="X126" s="571"/>
      <c r="Y126" s="44"/>
      <c r="Z126" s="44"/>
      <c r="AA126" s="44"/>
      <c r="AB126" s="44"/>
      <c r="AC126" s="44"/>
      <c r="AD126" s="44"/>
      <c r="AE126" s="11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U126" s="32"/>
      <c r="AV126" s="4"/>
      <c r="AW126" s="8"/>
      <c r="AX126" s="8"/>
      <c r="AY126" s="8"/>
      <c r="BB126" s="4"/>
      <c r="BC126" s="4"/>
      <c r="BD126" s="9"/>
    </row>
    <row r="127" spans="2:56" ht="13.5" customHeight="1">
      <c r="B127" s="370" t="s">
        <v>205</v>
      </c>
      <c r="D127" s="624">
        <f>D123+D124+D125+D126+160+40</f>
        <v>565</v>
      </c>
      <c r="E127" s="371">
        <f>SUM(E122:E126)</f>
        <v>35.291999999999994</v>
      </c>
      <c r="F127" s="372">
        <f>SUM(F122:F126)</f>
        <v>22.826000000000001</v>
      </c>
      <c r="G127" s="373">
        <f>SUM(G122:G126)</f>
        <v>83.039999999999992</v>
      </c>
      <c r="H127" s="559">
        <f>SUM(H122:H126)</f>
        <v>681.452</v>
      </c>
      <c r="I127" s="704" t="s">
        <v>287</v>
      </c>
      <c r="J127" s="672" t="s">
        <v>203</v>
      </c>
      <c r="L127" s="32"/>
      <c r="M127" s="4"/>
      <c r="N127" s="9"/>
      <c r="O127" s="453"/>
      <c r="Q127" s="91"/>
      <c r="R127" s="115"/>
      <c r="S127" s="44"/>
      <c r="T127" s="44"/>
      <c r="U127" s="117"/>
      <c r="V127" s="1821"/>
      <c r="W127" s="517"/>
      <c r="X127" s="516"/>
      <c r="Y127" s="44"/>
      <c r="Z127" s="44"/>
      <c r="AA127" s="44"/>
      <c r="AB127" s="44"/>
      <c r="AC127" s="44"/>
      <c r="AD127" s="44"/>
      <c r="AE127" s="118"/>
      <c r="AJ127" s="504"/>
      <c r="AK127" s="504"/>
      <c r="AL127" s="504"/>
      <c r="AM127" s="504"/>
      <c r="AN127" s="504"/>
      <c r="AO127" s="504"/>
      <c r="AP127" s="504"/>
      <c r="AQ127" s="504"/>
      <c r="AR127" s="504"/>
      <c r="AS127" s="504"/>
      <c r="AU127" s="32"/>
      <c r="AV127" s="4"/>
      <c r="AW127" s="8"/>
      <c r="AX127" s="8"/>
      <c r="AY127" s="8"/>
      <c r="BB127" s="4"/>
      <c r="BC127" s="4"/>
      <c r="BD127" s="22"/>
    </row>
    <row r="128" spans="2:56" ht="12.75" customHeight="1">
      <c r="B128" s="327"/>
      <c r="C128" s="709" t="s">
        <v>11</v>
      </c>
      <c r="D128" s="1499">
        <v>0.25</v>
      </c>
      <c r="E128" s="914">
        <f>(E401/100)*25</f>
        <v>22.5</v>
      </c>
      <c r="F128" s="913">
        <f>(F401/100)*25</f>
        <v>23</v>
      </c>
      <c r="G128" s="913">
        <f>(G401/100)*25</f>
        <v>95.75</v>
      </c>
      <c r="H128" s="2252">
        <f>(H401/100)*25</f>
        <v>680</v>
      </c>
      <c r="I128" s="703">
        <f>H128-H127</f>
        <v>-1.4519999999999982</v>
      </c>
      <c r="J128" s="671" t="s">
        <v>429</v>
      </c>
      <c r="L128" s="2659"/>
      <c r="M128" s="4"/>
      <c r="N128" s="115"/>
      <c r="Q128" s="4"/>
      <c r="R128" s="9"/>
      <c r="S128" s="44"/>
      <c r="T128" s="117"/>
      <c r="U128" s="117"/>
      <c r="V128" s="1821"/>
      <c r="W128" s="517"/>
      <c r="X128" s="516"/>
      <c r="Y128" s="118"/>
      <c r="Z128" s="118"/>
      <c r="AA128" s="118"/>
      <c r="AB128" s="118"/>
      <c r="AC128" s="118"/>
      <c r="AD128" s="118"/>
      <c r="AE128" s="118"/>
      <c r="AF128" s="30"/>
      <c r="AG128" s="32"/>
      <c r="AH128" s="4"/>
      <c r="AI128" s="65"/>
      <c r="AJ128" s="44"/>
      <c r="AK128" s="44"/>
      <c r="AL128" s="117"/>
      <c r="AM128" s="86"/>
      <c r="AN128" s="44"/>
      <c r="AO128" s="259"/>
      <c r="AP128" s="118"/>
      <c r="AQ128" s="118"/>
      <c r="AR128" s="118"/>
      <c r="AS128" s="118"/>
      <c r="AT128" s="118"/>
      <c r="AU128" s="118"/>
      <c r="AV128" s="118"/>
      <c r="AX128" s="8"/>
      <c r="AY128" s="8"/>
      <c r="BB128" s="13"/>
      <c r="BC128" s="13"/>
      <c r="BD128" s="22"/>
    </row>
    <row r="129" spans="2:56" ht="13.5" customHeight="1" thickBot="1">
      <c r="B129" s="175"/>
      <c r="C129" s="803" t="s">
        <v>438</v>
      </c>
      <c r="D129" s="1494"/>
      <c r="E129" s="2192">
        <f>(E127*100/E401)-25</f>
        <v>14.213333333333324</v>
      </c>
      <c r="F129" s="393">
        <f>(F127*100/F401)-25</f>
        <v>-0.1891304347826086</v>
      </c>
      <c r="G129" s="393">
        <f>(G127*100/G401)-25</f>
        <v>-3.3185378590078329</v>
      </c>
      <c r="H129" s="2193">
        <f>(H127*100/H401)-25</f>
        <v>5.3382352941174105E-2</v>
      </c>
      <c r="I129" s="1500"/>
      <c r="J129" s="805"/>
      <c r="L129" s="32"/>
      <c r="M129" s="4"/>
      <c r="N129" s="65"/>
      <c r="O129" s="44"/>
      <c r="Q129" s="4"/>
      <c r="R129" s="9"/>
      <c r="S129" s="117"/>
      <c r="T129" s="117"/>
      <c r="U129" s="44"/>
      <c r="V129" s="1569"/>
      <c r="W129" s="517"/>
      <c r="X129" s="516"/>
      <c r="Y129" s="44"/>
      <c r="Z129" s="44"/>
      <c r="AA129" s="44"/>
      <c r="AB129" s="44"/>
      <c r="AC129" s="168"/>
      <c r="AD129" s="44"/>
      <c r="AE129" s="118"/>
      <c r="AF129" s="39"/>
      <c r="AG129" s="54"/>
      <c r="AH129" s="46"/>
      <c r="AI129" s="65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X129" s="8"/>
      <c r="AY129" s="8"/>
      <c r="BB129" s="13"/>
      <c r="BC129" s="13"/>
      <c r="BD129" s="22"/>
    </row>
    <row r="130" spans="2:56" ht="13.5" customHeight="1">
      <c r="B130" s="82"/>
      <c r="C130" s="127" t="s">
        <v>123</v>
      </c>
      <c r="D130" s="82"/>
      <c r="F130" s="375"/>
      <c r="G130" s="375"/>
      <c r="H130" s="375"/>
      <c r="I130" s="377"/>
      <c r="J130" s="377"/>
      <c r="L130" s="62"/>
      <c r="M130" s="4"/>
      <c r="N130"/>
      <c r="Q130" s="4"/>
      <c r="R130" s="9"/>
      <c r="S130" s="117"/>
      <c r="T130" s="44"/>
      <c r="U130" s="44"/>
      <c r="V130" s="86"/>
      <c r="W130" s="517"/>
      <c r="X130" s="516"/>
      <c r="Y130" s="46"/>
      <c r="Z130" s="46"/>
      <c r="AA130" s="46"/>
      <c r="AB130" s="161"/>
      <c r="AC130" s="46"/>
      <c r="AD130" s="46"/>
      <c r="AE130" s="47"/>
      <c r="AF130" s="32"/>
      <c r="AG130" s="30"/>
      <c r="AH130" s="4"/>
      <c r="AI130" s="9"/>
      <c r="AU130" s="92"/>
      <c r="AX130" s="8"/>
      <c r="AY130" s="8"/>
      <c r="BB130" s="16"/>
      <c r="BC130" s="4"/>
      <c r="BD130" s="8"/>
    </row>
    <row r="131" spans="2:56" ht="12.75" customHeight="1">
      <c r="B131" s="79"/>
      <c r="C131" s="388" t="s">
        <v>472</v>
      </c>
      <c r="D131" s="366">
        <v>60</v>
      </c>
      <c r="E131" s="248">
        <v>1.1399999999999999</v>
      </c>
      <c r="F131" s="247">
        <v>5.34</v>
      </c>
      <c r="G131" s="247">
        <v>4.62</v>
      </c>
      <c r="H131" s="743">
        <v>70.8</v>
      </c>
      <c r="I131" s="362"/>
      <c r="J131" s="445" t="s">
        <v>427</v>
      </c>
      <c r="L131" s="62"/>
      <c r="M131" s="91"/>
      <c r="N131" s="115"/>
      <c r="R131" s="1"/>
      <c r="S131" s="498"/>
      <c r="T131" s="575"/>
      <c r="U131" s="576"/>
      <c r="V131" s="931"/>
      <c r="W131" s="1"/>
      <c r="X131" s="1"/>
      <c r="Y131" s="1"/>
      <c r="Z131" s="1"/>
      <c r="AA131" s="1"/>
      <c r="AB131" s="1"/>
      <c r="AC131" s="1"/>
      <c r="AD131" s="1"/>
      <c r="AG131" s="30"/>
      <c r="AH131" s="4"/>
      <c r="AI131" s="8"/>
      <c r="AU131" s="45"/>
      <c r="AV131" s="4"/>
      <c r="AW131" s="8"/>
      <c r="AX131" s="14"/>
      <c r="AY131" s="14"/>
      <c r="BB131" s="13"/>
      <c r="BC131" s="13"/>
      <c r="BD131" s="22"/>
    </row>
    <row r="132" spans="2:56" ht="15.75">
      <c r="B132" s="355" t="s">
        <v>190</v>
      </c>
      <c r="C132" s="388" t="s">
        <v>563</v>
      </c>
      <c r="D132" s="396">
        <v>250</v>
      </c>
      <c r="E132" s="2137">
        <v>2.0179999999999998</v>
      </c>
      <c r="F132" s="839">
        <v>5.0168999999999997</v>
      </c>
      <c r="G132" s="839">
        <v>20.821999999999999</v>
      </c>
      <c r="H132" s="743">
        <v>136.5121</v>
      </c>
      <c r="I132" s="560"/>
      <c r="J132" s="354" t="s">
        <v>716</v>
      </c>
      <c r="L132"/>
      <c r="M132" s="91"/>
      <c r="N132"/>
      <c r="O132" s="42"/>
      <c r="Y132" s="112"/>
      <c r="Z132" s="118"/>
      <c r="AA132" s="507"/>
      <c r="AB132" s="112"/>
      <c r="AC132" s="118"/>
      <c r="AD132" s="118"/>
      <c r="AE132" s="118"/>
      <c r="AF132" s="32"/>
      <c r="AJ132" s="20"/>
      <c r="AK132" s="232"/>
      <c r="AM132" s="20"/>
      <c r="AN132" s="20"/>
      <c r="AP132" s="43"/>
      <c r="AT132" s="13"/>
      <c r="AU132" s="44"/>
      <c r="AV132" s="4"/>
      <c r="AW132" s="8"/>
      <c r="AX132" s="14"/>
      <c r="AY132" s="14"/>
      <c r="BB132" s="4"/>
      <c r="BC132" s="4"/>
      <c r="BD132" s="8"/>
    </row>
    <row r="133" spans="2:56" ht="13.5" customHeight="1">
      <c r="B133" s="358" t="s">
        <v>191</v>
      </c>
      <c r="C133" s="408" t="s">
        <v>717</v>
      </c>
      <c r="D133" s="389">
        <v>120</v>
      </c>
      <c r="E133" s="1789">
        <v>18.45</v>
      </c>
      <c r="F133" s="253">
        <v>16</v>
      </c>
      <c r="G133" s="253">
        <v>20.96</v>
      </c>
      <c r="H133" s="743">
        <v>291.61</v>
      </c>
      <c r="I133" s="362"/>
      <c r="J133" s="354" t="s">
        <v>718</v>
      </c>
      <c r="L133" s="2149"/>
      <c r="M133" s="2660"/>
      <c r="N133" s="65"/>
      <c r="Y133" s="44"/>
      <c r="Z133" s="44"/>
      <c r="AA133" s="44"/>
      <c r="AB133" s="44"/>
      <c r="AC133" s="44"/>
      <c r="AD133" s="44"/>
      <c r="AE133" s="118"/>
      <c r="AF133" s="32"/>
      <c r="AU133" s="32"/>
      <c r="AV133" s="4"/>
      <c r="AW133" s="8"/>
      <c r="AY133" s="8"/>
      <c r="BB133" s="4"/>
      <c r="BD133" s="46"/>
    </row>
    <row r="134" spans="2:56" ht="12.75" customHeight="1">
      <c r="B134" s="360" t="s">
        <v>12</v>
      </c>
      <c r="C134" s="1792" t="s">
        <v>877</v>
      </c>
      <c r="D134" s="396" t="s">
        <v>880</v>
      </c>
      <c r="E134" s="531">
        <v>3.84</v>
      </c>
      <c r="F134" s="256">
        <v>3.6</v>
      </c>
      <c r="G134" s="1791">
        <v>16.2</v>
      </c>
      <c r="H134" s="733">
        <v>112.8</v>
      </c>
      <c r="I134" s="397"/>
      <c r="J134" s="565" t="s">
        <v>719</v>
      </c>
      <c r="K134" s="22"/>
      <c r="L134" s="32"/>
      <c r="M134" s="4"/>
      <c r="N134" s="9"/>
      <c r="R134" s="18"/>
      <c r="Y134" s="44"/>
      <c r="Z134" s="44"/>
      <c r="AA134" s="44"/>
      <c r="AB134" s="44"/>
      <c r="AC134" s="44"/>
      <c r="AD134" s="44"/>
      <c r="AE134" s="118"/>
      <c r="AF134" s="32"/>
      <c r="AJ134" s="20"/>
      <c r="AK134" s="20"/>
      <c r="AM134" s="20"/>
      <c r="AN134" s="20"/>
      <c r="AP134" s="4"/>
      <c r="AU134" s="32"/>
      <c r="AV134" s="4"/>
      <c r="AW134" s="46"/>
      <c r="AY134" s="8"/>
      <c r="BB134" s="4"/>
      <c r="BC134" s="4"/>
      <c r="BD134" s="8"/>
    </row>
    <row r="135" spans="2:56" ht="13.5" customHeight="1">
      <c r="B135" s="364" t="s">
        <v>194</v>
      </c>
      <c r="C135" s="365" t="s">
        <v>158</v>
      </c>
      <c r="D135" s="366">
        <v>200</v>
      </c>
      <c r="E135" s="163">
        <v>0.5</v>
      </c>
      <c r="F135" s="253">
        <v>0</v>
      </c>
      <c r="G135" s="253">
        <v>19.8</v>
      </c>
      <c r="H135" s="743">
        <v>81</v>
      </c>
      <c r="I135" s="367"/>
      <c r="J135" s="363" t="s">
        <v>357</v>
      </c>
      <c r="L135" s="32"/>
      <c r="M135" s="4"/>
      <c r="N135" s="9"/>
      <c r="P135" s="44"/>
      <c r="Q135" s="44"/>
      <c r="R135" s="44"/>
      <c r="S135" s="44"/>
      <c r="T135" s="44"/>
      <c r="V135" s="86"/>
      <c r="W135" s="167"/>
      <c r="X135" s="117"/>
      <c r="Y135" s="117"/>
      <c r="Z135" s="117"/>
      <c r="AA135" s="117"/>
      <c r="AB135" s="117"/>
      <c r="AC135" s="117"/>
      <c r="AD135" s="117"/>
      <c r="AE135" s="118"/>
      <c r="AF135" s="32"/>
      <c r="AG135" s="234"/>
      <c r="AH135" s="235"/>
      <c r="AI135" s="236"/>
      <c r="AJ135" s="237"/>
      <c r="AK135" s="42"/>
      <c r="AL135" s="42"/>
      <c r="AM135" s="42"/>
      <c r="AN135" s="42"/>
      <c r="AO135" s="42"/>
      <c r="AP135" s="42"/>
      <c r="AQ135" s="234"/>
      <c r="AR135" s="234"/>
      <c r="AS135" s="494"/>
      <c r="AU135" s="32"/>
      <c r="AV135" s="4"/>
      <c r="AW135" s="8"/>
      <c r="AX135" s="8"/>
      <c r="AY135" s="8"/>
      <c r="BB135" s="4"/>
      <c r="BC135" s="4"/>
      <c r="BD135" s="46"/>
    </row>
    <row r="136" spans="2:56" ht="12.75" customHeight="1">
      <c r="B136" s="79"/>
      <c r="C136" s="365" t="s">
        <v>10</v>
      </c>
      <c r="D136" s="366">
        <v>70</v>
      </c>
      <c r="E136" s="1847">
        <v>2.5030000000000001</v>
      </c>
      <c r="F136" s="253">
        <v>0.89500000000000002</v>
      </c>
      <c r="G136" s="247">
        <v>35.229999999999997</v>
      </c>
      <c r="H136" s="743">
        <v>158.98699999999999</v>
      </c>
      <c r="I136" s="367"/>
      <c r="J136" s="363" t="s">
        <v>9</v>
      </c>
      <c r="K136" s="3"/>
      <c r="L136" s="1607"/>
      <c r="M136" s="40"/>
      <c r="N136" s="119"/>
      <c r="P136" s="9"/>
      <c r="Q136" s="117"/>
      <c r="R136" s="117"/>
      <c r="S136" s="44"/>
      <c r="T136" s="86"/>
      <c r="V136" s="86"/>
      <c r="W136" s="44"/>
      <c r="X136" s="44"/>
      <c r="Y136" s="44"/>
      <c r="Z136" s="44"/>
      <c r="AA136" s="44"/>
      <c r="AB136" s="44"/>
      <c r="AC136" s="44"/>
      <c r="AD136" s="44"/>
      <c r="AE136" s="118"/>
      <c r="AF136" s="32"/>
      <c r="AG136" s="48"/>
      <c r="AH136" s="48"/>
      <c r="AI136" s="48"/>
      <c r="AJ136" s="238"/>
      <c r="AK136" s="48"/>
      <c r="AL136" s="48"/>
      <c r="AM136" s="48"/>
      <c r="AN136" s="48"/>
      <c r="AO136" s="48"/>
      <c r="AP136" s="48"/>
      <c r="AQ136" s="48"/>
      <c r="AR136" s="48"/>
      <c r="AS136" s="48"/>
      <c r="AU136" s="32"/>
      <c r="AV136" s="4"/>
      <c r="AW136" s="8"/>
      <c r="AX136" s="8"/>
      <c r="AY136" s="8"/>
      <c r="BB136" s="4"/>
      <c r="BC136" s="4"/>
      <c r="BD136" s="22"/>
    </row>
    <row r="137" spans="2:56" ht="12.75" customHeight="1" thickBot="1">
      <c r="B137" s="712"/>
      <c r="C137" s="365" t="s">
        <v>392</v>
      </c>
      <c r="D137" s="379">
        <v>50</v>
      </c>
      <c r="E137" s="1944">
        <v>2.8250000000000002</v>
      </c>
      <c r="F137" s="256">
        <v>0.75</v>
      </c>
      <c r="G137" s="256">
        <v>20.94</v>
      </c>
      <c r="H137" s="733">
        <v>101</v>
      </c>
      <c r="I137" s="367"/>
      <c r="J137" s="357" t="s">
        <v>9</v>
      </c>
      <c r="K137" s="3"/>
      <c r="L137" s="62"/>
      <c r="M137" s="132"/>
      <c r="N137" s="3"/>
      <c r="Q137" s="493"/>
      <c r="R137" s="493"/>
      <c r="S137" s="493"/>
      <c r="T137" s="493"/>
      <c r="V137" s="86"/>
      <c r="W137" s="44"/>
      <c r="X137" s="44"/>
      <c r="Y137" s="44"/>
      <c r="Z137" s="44"/>
      <c r="AA137" s="44"/>
      <c r="AB137" s="44"/>
      <c r="AC137" s="44"/>
      <c r="AD137" s="44"/>
      <c r="AE137" s="118"/>
      <c r="AF137" s="32"/>
      <c r="AG137" s="44"/>
      <c r="AH137" s="44"/>
      <c r="AI137" s="44"/>
      <c r="AJ137" s="86"/>
      <c r="AK137" s="44"/>
      <c r="AL137" s="44"/>
      <c r="AM137" s="44"/>
      <c r="AN137" s="44"/>
      <c r="AO137" s="44"/>
      <c r="AP137" s="44"/>
      <c r="AQ137" s="44"/>
      <c r="AR137" s="44"/>
      <c r="AS137" s="118"/>
      <c r="AU137" s="30"/>
      <c r="AV137" s="4"/>
      <c r="AW137" s="8"/>
      <c r="AY137" s="8"/>
      <c r="BB137" s="4"/>
      <c r="BC137" s="4"/>
      <c r="BD137" s="8"/>
    </row>
    <row r="138" spans="2:56" ht="13.5" customHeight="1">
      <c r="B138" s="370" t="s">
        <v>193</v>
      </c>
      <c r="C138" s="34"/>
      <c r="D138" s="2199">
        <f>D131+D132+D133+D135+D136+90+90+D137</f>
        <v>930</v>
      </c>
      <c r="E138" s="381">
        <f>SUM(E131:E137)</f>
        <v>31.275999999999996</v>
      </c>
      <c r="F138" s="372">
        <f>SUM(F131:F137)</f>
        <v>31.601900000000001</v>
      </c>
      <c r="G138" s="382">
        <f>SUM(G131:G137)</f>
        <v>138.572</v>
      </c>
      <c r="H138" s="559">
        <f>SUM(H131:H137)</f>
        <v>952.70909999999992</v>
      </c>
      <c r="I138" s="704" t="s">
        <v>287</v>
      </c>
      <c r="J138" s="672" t="s">
        <v>203</v>
      </c>
      <c r="K138" s="3"/>
      <c r="L138" s="431"/>
      <c r="M138" s="4"/>
      <c r="N138" s="65"/>
      <c r="O138" s="44"/>
      <c r="P138" s="81"/>
      <c r="U138" s="46"/>
      <c r="V138" s="161"/>
      <c r="W138" s="46"/>
      <c r="X138" s="46"/>
      <c r="Y138" s="161"/>
      <c r="Z138" s="46"/>
      <c r="AA138" s="307"/>
      <c r="AB138" s="161"/>
      <c r="AC138" s="46"/>
      <c r="AD138" s="46"/>
      <c r="AE138" s="47"/>
      <c r="AF138" s="30"/>
      <c r="AG138" s="501"/>
      <c r="AH138" s="501"/>
      <c r="AI138" s="501"/>
      <c r="AJ138" s="508"/>
      <c r="AK138" s="501"/>
      <c r="AL138" s="501"/>
      <c r="AM138" s="501"/>
      <c r="AN138" s="501"/>
      <c r="AO138" s="502"/>
      <c r="AP138" s="502"/>
      <c r="AQ138" s="501"/>
      <c r="AR138" s="501"/>
      <c r="AS138" s="501"/>
      <c r="AY138" s="8"/>
      <c r="BB138" s="4"/>
      <c r="BC138" s="4"/>
      <c r="BD138" s="8"/>
    </row>
    <row r="139" spans="2:56" ht="15" customHeight="1">
      <c r="B139" s="807"/>
      <c r="C139" s="808" t="s">
        <v>11</v>
      </c>
      <c r="D139" s="1793">
        <v>0.35</v>
      </c>
      <c r="E139" s="914">
        <f>(E401/100)*35</f>
        <v>31.5</v>
      </c>
      <c r="F139" s="913">
        <f>(F401/100)*35</f>
        <v>32.200000000000003</v>
      </c>
      <c r="G139" s="913">
        <f>(G401/100)*35</f>
        <v>134.05000000000001</v>
      </c>
      <c r="H139" s="2252">
        <f>(H401/100)*35</f>
        <v>952</v>
      </c>
      <c r="I139" s="230">
        <f>H139-H138</f>
        <v>-0.70909999999992124</v>
      </c>
      <c r="J139" s="671" t="s">
        <v>429</v>
      </c>
      <c r="K139" s="3"/>
      <c r="L139" s="32"/>
      <c r="M139" s="4"/>
      <c r="N139" s="9"/>
      <c r="Q139" s="4"/>
      <c r="R139" s="44"/>
      <c r="S139" s="44"/>
      <c r="T139" s="44"/>
      <c r="U139" s="284"/>
      <c r="V139" s="283"/>
      <c r="W139" s="284"/>
      <c r="X139" s="283"/>
      <c r="Y139" s="283"/>
      <c r="Z139" s="284"/>
      <c r="AA139" s="509"/>
      <c r="AB139" s="283"/>
      <c r="AC139" s="283"/>
      <c r="AD139" s="284"/>
      <c r="AE139" s="284"/>
      <c r="AF139" s="39"/>
      <c r="AV139" s="40"/>
      <c r="AX139" s="504"/>
      <c r="AY139" s="8"/>
    </row>
    <row r="140" spans="2:56" ht="14.25" customHeight="1" thickBot="1">
      <c r="B140" s="175"/>
      <c r="C140" s="803" t="s">
        <v>438</v>
      </c>
      <c r="D140" s="1494"/>
      <c r="E140" s="2192">
        <f>(E138*100/E401)-35</f>
        <v>-0.24888888888889227</v>
      </c>
      <c r="F140" s="393">
        <f>(F138*100/F401)-35</f>
        <v>-0.65010869565217178</v>
      </c>
      <c r="G140" s="393">
        <f>(G138*100/G401)-35</f>
        <v>1.1806788511749389</v>
      </c>
      <c r="H140" s="2193">
        <f>(H138*100/H401)-35</f>
        <v>2.6069852941169813E-2</v>
      </c>
      <c r="I140" s="1500"/>
      <c r="J140" s="805"/>
      <c r="K140" s="3"/>
      <c r="L140"/>
      <c r="M140" s="91"/>
      <c r="N140"/>
      <c r="P140" s="453"/>
      <c r="Z140" s="286"/>
      <c r="AA140" s="281"/>
      <c r="AB140" s="281"/>
      <c r="AC140" s="286"/>
      <c r="AD140" s="286"/>
      <c r="AE140" s="287"/>
      <c r="AF140" s="9"/>
      <c r="AP140" s="43"/>
      <c r="AR140" s="43"/>
      <c r="AV140" s="40"/>
      <c r="AX140" s="8"/>
      <c r="AY140" s="8"/>
    </row>
    <row r="141" spans="2:56" ht="13.5" customHeight="1">
      <c r="B141" s="409" t="s">
        <v>190</v>
      </c>
      <c r="C141" s="126" t="s">
        <v>234</v>
      </c>
      <c r="D141" s="82"/>
      <c r="F141" s="375"/>
      <c r="G141" s="375"/>
      <c r="H141" s="375"/>
      <c r="I141" s="377"/>
      <c r="J141" s="377"/>
      <c r="K141" s="3"/>
      <c r="L141" s="32"/>
      <c r="M141" s="4"/>
      <c r="N141" s="9"/>
      <c r="U141" s="572"/>
      <c r="V141" s="517"/>
      <c r="W141" s="571"/>
      <c r="Z141" s="1"/>
      <c r="AA141" s="1"/>
      <c r="AB141" s="1"/>
      <c r="AC141" s="1"/>
      <c r="AD141" s="1"/>
      <c r="AF141" s="32"/>
      <c r="AJ141" s="510"/>
      <c r="AR141" s="43"/>
      <c r="AW141" s="1"/>
      <c r="AX141" s="1"/>
      <c r="AY141" s="1"/>
    </row>
    <row r="142" spans="2:56" ht="17.25" customHeight="1">
      <c r="B142" s="358" t="s">
        <v>191</v>
      </c>
      <c r="C142" s="388" t="s">
        <v>643</v>
      </c>
      <c r="D142" s="356">
        <v>200</v>
      </c>
      <c r="E142" s="1547">
        <v>0.34799999999999998</v>
      </c>
      <c r="F142" s="1794">
        <v>4.8000000000000001E-2</v>
      </c>
      <c r="G142" s="1794">
        <v>7.726</v>
      </c>
      <c r="H142" s="746">
        <v>32.828000000000003</v>
      </c>
      <c r="I142" s="397"/>
      <c r="J142" s="357" t="s">
        <v>644</v>
      </c>
      <c r="K142" s="3"/>
      <c r="L142" s="1607"/>
      <c r="M142" s="40"/>
      <c r="N142" s="1606"/>
      <c r="P142" s="44"/>
      <c r="Q142" s="44"/>
      <c r="R142" s="44"/>
      <c r="S142" s="44"/>
      <c r="T142" s="44"/>
      <c r="U142" s="86"/>
      <c r="V142" s="517"/>
      <c r="W142" s="529"/>
      <c r="Z142" s="1"/>
      <c r="AA142" s="1"/>
      <c r="AB142" s="1"/>
      <c r="AC142" s="1"/>
      <c r="AD142" s="1"/>
      <c r="AF142" s="32"/>
      <c r="AG142" s="32"/>
      <c r="AH142" s="4"/>
      <c r="AI142" s="4"/>
      <c r="AJ142" s="8"/>
    </row>
    <row r="143" spans="2:56" ht="12.75" customHeight="1">
      <c r="B143" s="360" t="s">
        <v>12</v>
      </c>
      <c r="C143" s="406" t="s">
        <v>853</v>
      </c>
      <c r="D143" s="356" t="s">
        <v>861</v>
      </c>
      <c r="E143" s="294">
        <v>8.5139999999999993</v>
      </c>
      <c r="F143" s="256">
        <v>8.1560000000000006</v>
      </c>
      <c r="G143" s="1857">
        <v>17.855</v>
      </c>
      <c r="H143" s="2614">
        <v>175.88</v>
      </c>
      <c r="I143" s="397"/>
      <c r="J143" s="1795" t="s">
        <v>819</v>
      </c>
      <c r="K143" s="3"/>
      <c r="P143" s="9"/>
      <c r="Q143" s="117"/>
      <c r="R143" s="44"/>
      <c r="S143" s="44"/>
      <c r="T143" s="86"/>
      <c r="U143" s="1"/>
      <c r="V143" s="1"/>
      <c r="W143" s="1"/>
      <c r="Z143" s="1"/>
      <c r="AA143" s="1"/>
      <c r="AB143" s="1"/>
      <c r="AC143" s="1"/>
      <c r="AD143" s="1"/>
      <c r="AF143" s="32"/>
      <c r="AG143" s="93"/>
      <c r="AH143" s="4"/>
      <c r="AI143" s="8"/>
      <c r="AJ143" s="86"/>
      <c r="AK143" s="118"/>
      <c r="AL143" s="118"/>
      <c r="AM143" s="118"/>
      <c r="AN143" s="118"/>
      <c r="AO143" s="118"/>
      <c r="AP143" s="118"/>
      <c r="AQ143" s="118"/>
      <c r="AR143" s="118"/>
      <c r="AS143" s="118"/>
    </row>
    <row r="144" spans="2:56" ht="10.5" customHeight="1">
      <c r="B144" s="79"/>
      <c r="C144" s="61" t="s">
        <v>852</v>
      </c>
      <c r="D144" s="398"/>
      <c r="E144" s="774"/>
      <c r="F144" s="758"/>
      <c r="G144" s="774"/>
      <c r="H144" s="871"/>
      <c r="I144" s="398"/>
      <c r="J144" s="398"/>
      <c r="K144" s="22"/>
      <c r="Q144" s="493"/>
      <c r="R144" s="493"/>
      <c r="S144" s="493"/>
      <c r="T144" s="493"/>
      <c r="U144" s="86"/>
      <c r="V144" s="592"/>
      <c r="W144" s="516"/>
      <c r="X144" s="1"/>
      <c r="Y144" s="1"/>
      <c r="Z144" s="1"/>
      <c r="AA144" s="1"/>
      <c r="AB144" s="1"/>
      <c r="AC144" s="1"/>
      <c r="AD144" s="1"/>
      <c r="AF144" s="30"/>
      <c r="AH144" s="132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W144" s="61"/>
      <c r="AX144" s="61"/>
    </row>
    <row r="145" spans="2:52" ht="15.75" customHeight="1" thickBot="1">
      <c r="B145" s="710" t="s">
        <v>194</v>
      </c>
      <c r="C145" s="388" t="s">
        <v>392</v>
      </c>
      <c r="D145" s="356">
        <v>30</v>
      </c>
      <c r="E145" s="1944">
        <v>1.6950000000000001</v>
      </c>
      <c r="F145" s="256">
        <v>0.45</v>
      </c>
      <c r="G145" s="256">
        <v>12.56</v>
      </c>
      <c r="H145" s="857">
        <v>61.07</v>
      </c>
      <c r="I145" s="1514"/>
      <c r="J145" s="1796" t="s">
        <v>9</v>
      </c>
      <c r="L145"/>
      <c r="M145" s="40"/>
      <c r="N145"/>
      <c r="P145" s="81"/>
      <c r="U145" s="86"/>
      <c r="V145" s="517"/>
      <c r="W145" s="571"/>
      <c r="X145" s="17"/>
      <c r="Y145" s="4"/>
      <c r="Z145" s="4"/>
      <c r="AA145" s="8"/>
      <c r="AB145" s="4"/>
      <c r="AC145" s="4"/>
      <c r="AD145" s="4"/>
      <c r="AE145" s="4"/>
      <c r="AF145" s="9"/>
      <c r="AG145" s="32"/>
      <c r="AH145" s="4"/>
      <c r="AI145" s="9"/>
      <c r="AW145" s="61"/>
    </row>
    <row r="146" spans="2:52">
      <c r="B146" s="370" t="s">
        <v>243</v>
      </c>
      <c r="C146" s="34"/>
      <c r="D146" s="2613">
        <f>D142+D145+110+20</f>
        <v>360</v>
      </c>
      <c r="E146" s="381">
        <f>SUM(E142:E145)</f>
        <v>10.557</v>
      </c>
      <c r="F146" s="372">
        <f>SUM(F142:F145)</f>
        <v>8.6539999999999999</v>
      </c>
      <c r="G146" s="382">
        <f>SUM(G142:G145)</f>
        <v>38.140999999999998</v>
      </c>
      <c r="H146" s="559">
        <f>SUM(H142:H145)</f>
        <v>269.77800000000002</v>
      </c>
      <c r="I146" s="704" t="s">
        <v>287</v>
      </c>
      <c r="J146" s="672" t="s">
        <v>203</v>
      </c>
      <c r="K146" s="44"/>
      <c r="L146"/>
      <c r="M146" s="40"/>
      <c r="N146"/>
      <c r="U146" s="86"/>
      <c r="V146" s="517"/>
      <c r="W146" s="516"/>
      <c r="X146" s="9"/>
      <c r="Y146" s="9"/>
      <c r="Z146" s="9"/>
      <c r="AA146" s="9"/>
      <c r="AB146" s="9"/>
      <c r="AC146" s="9"/>
      <c r="AD146" s="9"/>
      <c r="AE146" s="9"/>
      <c r="AF146" s="32"/>
      <c r="AG146" s="32"/>
      <c r="AH146" s="13"/>
      <c r="AI146" s="115"/>
    </row>
    <row r="147" spans="2:52" ht="15" customHeight="1">
      <c r="B147" s="807"/>
      <c r="C147" s="808" t="s">
        <v>11</v>
      </c>
      <c r="D147" s="1499">
        <v>0.1</v>
      </c>
      <c r="E147" s="914">
        <f>(E401/100)*10</f>
        <v>9</v>
      </c>
      <c r="F147" s="913">
        <f>(F401/100)*10</f>
        <v>9.2000000000000011</v>
      </c>
      <c r="G147" s="913">
        <f>(G401/100)*10</f>
        <v>38.299999999999997</v>
      </c>
      <c r="H147" s="2252">
        <f>(H401/100)*10</f>
        <v>272</v>
      </c>
      <c r="I147" s="677">
        <f>H147-H146</f>
        <v>2.22199999999998</v>
      </c>
      <c r="J147" s="673" t="s">
        <v>429</v>
      </c>
      <c r="K147" s="3"/>
      <c r="L147"/>
      <c r="M147" s="40"/>
      <c r="N147"/>
      <c r="R147" s="4"/>
      <c r="S147" s="44"/>
      <c r="T147" s="44"/>
      <c r="U147" s="572"/>
      <c r="V147" s="517"/>
      <c r="W147" s="516"/>
      <c r="AA147" s="1"/>
      <c r="AB147" s="1"/>
      <c r="AC147" s="1"/>
      <c r="AD147" s="1"/>
      <c r="AF147" s="92"/>
      <c r="AG147" s="289"/>
      <c r="AH147" s="13"/>
      <c r="AI147" s="3"/>
      <c r="AW147" s="511"/>
    </row>
    <row r="148" spans="2:52" ht="15" customHeight="1" thickBot="1">
      <c r="B148" s="175"/>
      <c r="C148" s="803" t="s">
        <v>438</v>
      </c>
      <c r="D148" s="1494"/>
      <c r="E148" s="2192">
        <f>(E146*100/E401)-10</f>
        <v>1.7300000000000004</v>
      </c>
      <c r="F148" s="393">
        <f>(F146*100/F401)-10</f>
        <v>-0.59347826086956523</v>
      </c>
      <c r="G148" s="393">
        <f>(G146*100/G401)-10</f>
        <v>-4.1514360313316345E-2</v>
      </c>
      <c r="H148" s="2193">
        <f>(H146*100/H401)-10</f>
        <v>-8.1691176470586768E-2</v>
      </c>
      <c r="I148" s="1500"/>
      <c r="J148" s="805"/>
      <c r="K148" s="544"/>
      <c r="R148" s="61"/>
      <c r="AA148" s="44"/>
      <c r="AB148" s="168"/>
      <c r="AC148" s="117"/>
      <c r="AD148" s="44"/>
      <c r="AE148" s="44"/>
      <c r="AF148" s="94"/>
      <c r="AG148" s="289"/>
      <c r="AH148" s="13"/>
      <c r="AI148" s="22"/>
      <c r="AX148" s="61"/>
    </row>
    <row r="149" spans="2:52" ht="16.5" customHeight="1">
      <c r="K149" s="33"/>
      <c r="AA149" s="44"/>
      <c r="AB149" s="168"/>
      <c r="AC149" s="44"/>
      <c r="AD149" s="44"/>
      <c r="AE149" s="118"/>
      <c r="AF149" s="32"/>
      <c r="AG149" s="289"/>
      <c r="AH149" s="13"/>
      <c r="AI149" s="22"/>
    </row>
    <row r="150" spans="2:52" ht="14.25" customHeight="1" thickBot="1">
      <c r="C150" s="455"/>
      <c r="E150" s="570"/>
      <c r="F150" s="570"/>
      <c r="G150" s="570"/>
      <c r="H150" s="504"/>
      <c r="K150" s="22"/>
      <c r="O150" s="1839"/>
      <c r="AA150" s="44"/>
      <c r="AB150" s="44"/>
      <c r="AC150" s="44"/>
      <c r="AD150" s="44"/>
      <c r="AE150" s="118"/>
      <c r="AF150" s="32"/>
      <c r="AH150" s="40"/>
      <c r="AJ150" s="86"/>
    </row>
    <row r="151" spans="2:52" ht="12.75" customHeight="1">
      <c r="B151" s="674"/>
      <c r="C151" s="34" t="s">
        <v>286</v>
      </c>
      <c r="D151" s="35"/>
      <c r="E151" s="110">
        <f>E127+E138</f>
        <v>66.567999999999984</v>
      </c>
      <c r="F151" s="180">
        <f>F127+F138</f>
        <v>54.427900000000001</v>
      </c>
      <c r="G151" s="180">
        <f>G127+G138</f>
        <v>221.61199999999999</v>
      </c>
      <c r="H151" s="676">
        <f>H127+H138</f>
        <v>1634.1610999999998</v>
      </c>
      <c r="I151" s="675" t="s">
        <v>287</v>
      </c>
      <c r="J151" s="672" t="s">
        <v>203</v>
      </c>
      <c r="R151" s="224"/>
      <c r="AA151" s="44"/>
      <c r="AB151" s="44"/>
      <c r="AC151" s="44"/>
      <c r="AD151" s="44"/>
      <c r="AE151" s="118"/>
      <c r="AF151" s="32"/>
      <c r="AG151" s="62"/>
      <c r="AH151" s="132"/>
    </row>
    <row r="152" spans="2:52" ht="13.5" customHeight="1">
      <c r="B152" s="327"/>
      <c r="C152" s="709" t="s">
        <v>11</v>
      </c>
      <c r="D152" s="1499">
        <v>0.6</v>
      </c>
      <c r="E152" s="914">
        <f>(E401/100)*60</f>
        <v>54</v>
      </c>
      <c r="F152" s="913">
        <f>(F401/100)*60</f>
        <v>55.2</v>
      </c>
      <c r="G152" s="913">
        <f>(G401/100)*60</f>
        <v>229.8</v>
      </c>
      <c r="H152" s="2252">
        <f>(H401/100)*60</f>
        <v>1632</v>
      </c>
      <c r="I152" s="677">
        <f>H152-H151</f>
        <v>-2.1610999999998057</v>
      </c>
      <c r="J152" s="671" t="s">
        <v>429</v>
      </c>
      <c r="K152" s="3"/>
      <c r="O152" s="1821"/>
      <c r="R152" s="9"/>
      <c r="AA152" s="44"/>
      <c r="AB152" s="44"/>
      <c r="AC152" s="44"/>
      <c r="AD152" s="44"/>
      <c r="AE152" s="118"/>
      <c r="AF152" s="44"/>
      <c r="AG152" s="94"/>
      <c r="AH152" s="91"/>
      <c r="AI152" s="46"/>
      <c r="AJ152" s="155"/>
      <c r="AK152" s="45"/>
      <c r="AL152" s="4"/>
      <c r="AM152" s="9"/>
      <c r="AN152" s="44"/>
      <c r="AO152" s="44"/>
      <c r="AP152" s="44"/>
      <c r="AQ152" s="86"/>
      <c r="AR152" s="44"/>
      <c r="AS152" s="44"/>
      <c r="AT152" s="44"/>
      <c r="AU152" s="44"/>
      <c r="AV152" s="44"/>
      <c r="AW152" s="44"/>
      <c r="AX152" s="44"/>
      <c r="AY152" s="44"/>
      <c r="AZ152" s="118"/>
    </row>
    <row r="153" spans="2:52" ht="15.75" thickBot="1">
      <c r="B153" s="175"/>
      <c r="C153" s="803" t="s">
        <v>438</v>
      </c>
      <c r="D153" s="1494"/>
      <c r="E153" s="2192">
        <f>(E151*100/E401)-60</f>
        <v>13.964444444444425</v>
      </c>
      <c r="F153" s="393">
        <f>(F151*100/F401)-60</f>
        <v>-0.83923913043478393</v>
      </c>
      <c r="G153" s="393">
        <f>(G151*100/G401)-60</f>
        <v>-2.1378590078328941</v>
      </c>
      <c r="H153" s="2193">
        <f>(H151*100/H401)-60</f>
        <v>7.9452205882347471E-2</v>
      </c>
      <c r="I153" s="1500"/>
      <c r="J153" s="805"/>
      <c r="K153" s="3"/>
      <c r="R153" s="1"/>
      <c r="S153" s="46"/>
      <c r="T153" s="46"/>
      <c r="U153" s="46"/>
      <c r="V153" s="152"/>
      <c r="W153" s="46"/>
      <c r="X153" s="46"/>
      <c r="Y153" s="46"/>
      <c r="Z153" s="46"/>
      <c r="AA153" s="46"/>
      <c r="AB153" s="161"/>
      <c r="AC153" s="46"/>
      <c r="AD153" s="46"/>
      <c r="AE153" s="65"/>
      <c r="AF153" s="44"/>
      <c r="AG153" s="32"/>
      <c r="AH153" s="4"/>
      <c r="AI153" s="8"/>
    </row>
    <row r="154" spans="2:52" ht="13.5" customHeight="1">
      <c r="K154" s="3"/>
      <c r="L154"/>
      <c r="M154" s="40"/>
      <c r="N154"/>
      <c r="O154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F154" s="9"/>
      <c r="AG154" s="62"/>
      <c r="AH154" s="4"/>
    </row>
    <row r="155" spans="2:52" ht="16.5" customHeight="1" thickBot="1">
      <c r="K155" s="3"/>
      <c r="L155"/>
      <c r="M155" s="40"/>
      <c r="N155"/>
      <c r="T155" s="44"/>
      <c r="U155" s="44"/>
      <c r="V155" s="86"/>
      <c r="W155" s="44"/>
      <c r="X155" s="117"/>
      <c r="Y155" s="44"/>
      <c r="Z155" s="44"/>
      <c r="AA155" s="44"/>
      <c r="AB155" s="168"/>
      <c r="AC155" s="117"/>
      <c r="AD155" s="44"/>
      <c r="AE155" s="44"/>
      <c r="AG155" s="32"/>
      <c r="AH155" s="61"/>
      <c r="AI155" s="47"/>
    </row>
    <row r="156" spans="2:52" ht="12.75" customHeight="1">
      <c r="B156" s="674"/>
      <c r="C156" s="34" t="s">
        <v>285</v>
      </c>
      <c r="D156" s="35"/>
      <c r="E156" s="110">
        <f>E138+E146</f>
        <v>41.832999999999998</v>
      </c>
      <c r="F156" s="180">
        <f>F138+F146</f>
        <v>40.255899999999997</v>
      </c>
      <c r="G156" s="180">
        <f>G138+G146</f>
        <v>176.71299999999999</v>
      </c>
      <c r="H156" s="676">
        <f>H138+H146</f>
        <v>1222.4870999999998</v>
      </c>
      <c r="I156" s="675" t="s">
        <v>287</v>
      </c>
      <c r="J156" s="672" t="s">
        <v>203</v>
      </c>
      <c r="K156" s="3"/>
      <c r="L156"/>
      <c r="M156" s="40"/>
      <c r="N156"/>
      <c r="R156" s="9"/>
      <c r="S156" s="44"/>
      <c r="T156" s="44"/>
      <c r="U156" s="44"/>
      <c r="V156" s="86"/>
      <c r="W156" s="44"/>
      <c r="X156" s="44"/>
      <c r="Y156" s="44"/>
      <c r="Z156" s="44"/>
      <c r="AA156" s="44"/>
      <c r="AB156" s="44"/>
      <c r="AC156" s="44"/>
      <c r="AD156" s="44"/>
      <c r="AE156" s="94"/>
      <c r="AG156" s="32"/>
      <c r="AH156" s="4"/>
      <c r="AI156" s="8"/>
    </row>
    <row r="157" spans="2:52" ht="12" customHeight="1">
      <c r="B157" s="327"/>
      <c r="C157" s="709" t="s">
        <v>11</v>
      </c>
      <c r="D157" s="1499">
        <v>0.45</v>
      </c>
      <c r="E157" s="914">
        <f>(E401/100)*45</f>
        <v>40.5</v>
      </c>
      <c r="F157" s="913">
        <f>(F401/100)*45</f>
        <v>41.4</v>
      </c>
      <c r="G157" s="913">
        <f>(G401/100)*45</f>
        <v>172.35</v>
      </c>
      <c r="H157" s="2252">
        <f>(H401/100)*45</f>
        <v>1224</v>
      </c>
      <c r="I157" s="703">
        <f>H157-H156</f>
        <v>1.5129000000001724</v>
      </c>
      <c r="J157" s="671" t="s">
        <v>429</v>
      </c>
      <c r="K157" s="3"/>
      <c r="L157"/>
      <c r="M157" s="40"/>
      <c r="N157"/>
      <c r="R157" s="9"/>
      <c r="S157" s="44"/>
      <c r="T157" s="44"/>
      <c r="U157" s="44"/>
      <c r="V157" s="86"/>
      <c r="W157" s="44"/>
      <c r="X157" s="44"/>
      <c r="Y157" s="44"/>
      <c r="Z157" s="44"/>
      <c r="AA157" s="44"/>
      <c r="AB157" s="44"/>
      <c r="AC157" s="44"/>
      <c r="AD157" s="44"/>
      <c r="AE157" s="118"/>
      <c r="AG157" s="32"/>
      <c r="AH157" s="4"/>
      <c r="AI157" s="8"/>
    </row>
    <row r="158" spans="2:52" ht="13.5" customHeight="1" thickBot="1">
      <c r="B158" s="175"/>
      <c r="C158" s="803" t="s">
        <v>438</v>
      </c>
      <c r="D158" s="1494"/>
      <c r="E158" s="2192">
        <f>(E156*100/E401)-45</f>
        <v>1.4811111111111117</v>
      </c>
      <c r="F158" s="393">
        <f>(F156*100/F401)-45</f>
        <v>-1.2435869565217459</v>
      </c>
      <c r="G158" s="393">
        <f>(G156*100/G401)-45</f>
        <v>1.1391644908616172</v>
      </c>
      <c r="H158" s="2193">
        <f>(H156*100/H401)-45</f>
        <v>-5.5621323529422284E-2</v>
      </c>
      <c r="I158" s="1500"/>
      <c r="J158" s="805"/>
      <c r="K158" s="3"/>
      <c r="O158" s="44"/>
      <c r="P158" s="44"/>
      <c r="Q158" s="589"/>
      <c r="R158" s="517"/>
      <c r="S158" s="516"/>
      <c r="T158" s="44"/>
      <c r="U158" s="44"/>
      <c r="V158" s="86"/>
      <c r="W158" s="44"/>
      <c r="X158" s="44"/>
      <c r="Y158" s="44"/>
      <c r="Z158" s="44"/>
      <c r="AA158" s="44"/>
      <c r="AB158" s="44"/>
      <c r="AC158" s="44"/>
      <c r="AD158" s="44"/>
      <c r="AE158" s="118"/>
      <c r="AG158" s="32"/>
      <c r="AH158" s="4"/>
      <c r="AI158" s="8"/>
    </row>
    <row r="159" spans="2:52" ht="15" customHeight="1">
      <c r="K159" s="3"/>
      <c r="R159" s="9"/>
      <c r="S159" s="44"/>
      <c r="T159" s="44"/>
      <c r="U159" s="44"/>
      <c r="V159" s="86"/>
      <c r="W159" s="44"/>
      <c r="X159" s="44"/>
      <c r="Y159" s="44"/>
      <c r="Z159" s="44"/>
      <c r="AA159" s="44"/>
      <c r="AB159" s="44"/>
      <c r="AC159" s="44"/>
      <c r="AD159" s="44"/>
      <c r="AE159" s="118"/>
      <c r="AG159" s="32"/>
      <c r="AH159" s="4"/>
      <c r="AI159" s="8"/>
      <c r="AJ159" s="44"/>
      <c r="AK159" s="44"/>
      <c r="AL159" s="44"/>
      <c r="AM159" s="86"/>
      <c r="AN159" s="44"/>
      <c r="AO159" s="44"/>
      <c r="AP159" s="117"/>
      <c r="AQ159" s="44"/>
      <c r="AR159" s="44"/>
      <c r="AS159" s="44"/>
      <c r="AT159" s="44"/>
      <c r="AU159" s="44"/>
      <c r="AV159" s="118"/>
    </row>
    <row r="160" spans="2:52" ht="15.75" thickBot="1">
      <c r="K160" s="3"/>
      <c r="R160" s="9"/>
      <c r="S160" s="44"/>
      <c r="T160" s="44"/>
      <c r="U160" s="44"/>
      <c r="V160" s="86"/>
      <c r="W160" s="44"/>
      <c r="X160" s="44"/>
      <c r="Y160" s="44"/>
      <c r="Z160" s="44"/>
      <c r="AA160" s="44"/>
      <c r="AB160" s="44"/>
      <c r="AC160" s="44"/>
      <c r="AD160" s="44"/>
      <c r="AE160" s="118"/>
      <c r="AG160" s="33"/>
      <c r="AH160" s="4"/>
      <c r="AI160" s="8"/>
      <c r="AJ160" s="44"/>
      <c r="AK160" s="44"/>
      <c r="AL160" s="44"/>
      <c r="AM160" s="86"/>
      <c r="AN160" s="44"/>
      <c r="AO160" s="44"/>
      <c r="AP160" s="117"/>
      <c r="AQ160" s="44"/>
      <c r="AR160" s="44"/>
      <c r="AS160" s="44"/>
      <c r="AT160" s="44"/>
      <c r="AU160" s="44"/>
      <c r="AV160" s="118"/>
    </row>
    <row r="161" spans="2:51">
      <c r="B161" s="674"/>
      <c r="C161" s="34" t="s">
        <v>244</v>
      </c>
      <c r="D161" s="35"/>
      <c r="E161" s="110">
        <f>E127+E138+E146</f>
        <v>77.124999999999986</v>
      </c>
      <c r="F161" s="180">
        <f>F127+F138+F146</f>
        <v>63.081900000000005</v>
      </c>
      <c r="G161" s="180">
        <f>G127+G138+G146</f>
        <v>259.75299999999999</v>
      </c>
      <c r="H161" s="585">
        <f>H127+H138+H146</f>
        <v>1903.9390999999998</v>
      </c>
      <c r="I161" s="675" t="s">
        <v>287</v>
      </c>
      <c r="J161" s="672" t="s">
        <v>203</v>
      </c>
      <c r="K161" s="3"/>
      <c r="R161" s="9"/>
      <c r="S161" s="44"/>
      <c r="T161" s="117"/>
      <c r="U161" s="44"/>
      <c r="V161" s="86"/>
      <c r="W161" s="44"/>
      <c r="X161" s="44"/>
      <c r="Y161" s="44"/>
      <c r="Z161" s="44"/>
      <c r="AA161" s="44"/>
      <c r="AB161" s="44"/>
      <c r="AC161" s="168"/>
      <c r="AD161" s="44"/>
      <c r="AE161" s="118"/>
      <c r="AG161" s="33"/>
      <c r="AH161" s="4"/>
      <c r="AI161" s="8"/>
      <c r="AJ161" s="44"/>
      <c r="AK161" s="117"/>
      <c r="AL161" s="44"/>
      <c r="AM161" s="86"/>
      <c r="AN161" s="44"/>
      <c r="AO161" s="44"/>
      <c r="AP161" s="44"/>
      <c r="AQ161" s="44"/>
      <c r="AR161" s="44"/>
      <c r="AS161" s="44"/>
      <c r="AT161" s="168"/>
      <c r="AU161" s="44"/>
      <c r="AV161" s="118"/>
    </row>
    <row r="162" spans="2:51">
      <c r="B162" s="327"/>
      <c r="C162" s="709" t="s">
        <v>11</v>
      </c>
      <c r="D162" s="1499">
        <v>0.7</v>
      </c>
      <c r="E162" s="914">
        <f>(E401/100)*70</f>
        <v>63</v>
      </c>
      <c r="F162" s="913">
        <f>(F401/100)*70</f>
        <v>64.400000000000006</v>
      </c>
      <c r="G162" s="913">
        <f>(G401/100)*70</f>
        <v>268.10000000000002</v>
      </c>
      <c r="H162" s="2252">
        <f>(H401/100)*70</f>
        <v>1904</v>
      </c>
      <c r="I162" s="703">
        <f>H162-H161</f>
        <v>6.0900000000174259E-2</v>
      </c>
      <c r="J162" s="671" t="s">
        <v>429</v>
      </c>
      <c r="K162" s="3"/>
      <c r="R162" s="1"/>
      <c r="S162" s="46"/>
      <c r="T162" s="46"/>
      <c r="U162" s="46"/>
      <c r="V162" s="161"/>
      <c r="W162" s="46"/>
      <c r="X162" s="161"/>
      <c r="Y162" s="161"/>
      <c r="Z162" s="46"/>
      <c r="AA162" s="307"/>
      <c r="AB162" s="161"/>
      <c r="AC162" s="152"/>
      <c r="AD162" s="46"/>
      <c r="AE162" s="47"/>
      <c r="AJ162" s="32"/>
      <c r="AK162" s="4"/>
      <c r="AL162" s="9"/>
      <c r="AM162" s="44"/>
      <c r="AN162" s="44"/>
      <c r="AO162" s="44"/>
      <c r="AP162" s="86"/>
      <c r="AQ162" s="167"/>
      <c r="AR162" s="117"/>
      <c r="AS162" s="117"/>
      <c r="AT162" s="117"/>
      <c r="AU162" s="117"/>
      <c r="AV162" s="117"/>
      <c r="AW162" s="117"/>
      <c r="AX162" s="117"/>
      <c r="AY162" s="118"/>
    </row>
    <row r="163" spans="2:51" ht="15.75" thickBot="1">
      <c r="B163" s="175"/>
      <c r="C163" s="803" t="s">
        <v>438</v>
      </c>
      <c r="D163" s="1494"/>
      <c r="E163" s="2192">
        <f>(E161*100/E401)-70</f>
        <v>15.694444444444429</v>
      </c>
      <c r="F163" s="393">
        <f>(F161*100/F401)-70</f>
        <v>-1.4327173913043367</v>
      </c>
      <c r="G163" s="393">
        <f>(G161*100/G401)-70</f>
        <v>-2.1793733681462157</v>
      </c>
      <c r="H163" s="2193">
        <f>(H161*100/H401)-70</f>
        <v>-2.2389705882517319E-3</v>
      </c>
      <c r="I163" s="1500"/>
      <c r="J163" s="805"/>
      <c r="K163" s="3"/>
      <c r="R163" s="8"/>
      <c r="S163" s="284"/>
      <c r="T163" s="284"/>
      <c r="U163" s="284"/>
      <c r="V163" s="283"/>
      <c r="W163" s="284"/>
      <c r="X163" s="283"/>
      <c r="Y163" s="283"/>
      <c r="Z163" s="284"/>
      <c r="AA163" s="509"/>
      <c r="AB163" s="283"/>
      <c r="AC163" s="283"/>
      <c r="AD163" s="284"/>
      <c r="AE163" s="284"/>
      <c r="AG163" s="32"/>
      <c r="AH163" s="4"/>
      <c r="AI163" s="139"/>
      <c r="AJ163" s="32"/>
      <c r="AK163" s="4"/>
      <c r="AL163" s="65"/>
      <c r="AM163" s="44"/>
      <c r="AN163" s="44"/>
      <c r="AO163" s="44"/>
      <c r="AP163" s="86"/>
      <c r="AQ163" s="44"/>
      <c r="AR163" s="44"/>
      <c r="AS163" s="117"/>
      <c r="AT163" s="44"/>
      <c r="AU163" s="44"/>
      <c r="AV163" s="44"/>
      <c r="AW163" s="44"/>
      <c r="AX163" s="44"/>
      <c r="AY163" s="118"/>
    </row>
    <row r="164" spans="2:51">
      <c r="K164" s="3"/>
      <c r="S164" s="286"/>
      <c r="T164" s="286"/>
      <c r="U164" s="286"/>
      <c r="V164" s="286"/>
      <c r="W164" s="500"/>
      <c r="X164" s="286"/>
      <c r="Y164" s="286"/>
      <c r="Z164" s="286"/>
      <c r="AA164" s="281"/>
      <c r="AB164" s="281"/>
      <c r="AC164" s="286"/>
      <c r="AD164" s="286"/>
      <c r="AE164" s="287"/>
      <c r="AG164" s="32"/>
      <c r="AH164" s="4"/>
      <c r="AI164" s="8"/>
      <c r="AJ164" s="54"/>
      <c r="AK164" s="164"/>
      <c r="AL164" s="65"/>
      <c r="AM164" s="44"/>
      <c r="AN164" s="44"/>
      <c r="AO164" s="44"/>
      <c r="AP164" s="86"/>
      <c r="AQ164" s="44"/>
      <c r="AR164" s="44"/>
      <c r="AS164" s="117"/>
      <c r="AT164" s="44"/>
      <c r="AU164" s="44"/>
      <c r="AV164" s="44"/>
      <c r="AW164" s="44"/>
      <c r="AX164" s="44"/>
      <c r="AY164" s="118"/>
    </row>
    <row r="165" spans="2:51">
      <c r="E165" s="118"/>
      <c r="F165" s="118"/>
      <c r="G165" s="118"/>
      <c r="H165" s="118"/>
      <c r="K165" s="3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G165" s="4"/>
      <c r="AH165" s="8"/>
      <c r="AI165" s="40"/>
      <c r="AJ165" s="33"/>
      <c r="AK165" s="4"/>
      <c r="AL165" s="9"/>
      <c r="AM165" s="44"/>
      <c r="AN165" s="117"/>
      <c r="AO165" s="44"/>
      <c r="AP165" s="86"/>
      <c r="AQ165" s="44"/>
      <c r="AR165" s="44"/>
      <c r="AS165" s="44"/>
      <c r="AT165" s="44"/>
      <c r="AU165" s="44"/>
      <c r="AV165" s="44"/>
      <c r="AW165" s="168"/>
      <c r="AX165" s="44"/>
      <c r="AY165" s="118"/>
    </row>
    <row r="166" spans="2:51">
      <c r="K166" s="3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G166" s="4"/>
      <c r="AH166" s="46"/>
    </row>
    <row r="167" spans="2:51" ht="15.75">
      <c r="C167" s="1212"/>
      <c r="E167" s="44"/>
      <c r="F167" s="44"/>
      <c r="G167" s="44"/>
      <c r="H167" s="44"/>
      <c r="K167" s="3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F167" s="512"/>
      <c r="AJ167" s="20"/>
      <c r="AK167" s="232"/>
      <c r="AM167" s="20"/>
      <c r="AN167" s="20"/>
      <c r="AP167" s="43"/>
      <c r="AT167" s="13"/>
    </row>
    <row r="168" spans="2:51">
      <c r="E168" s="44"/>
      <c r="F168" s="44"/>
      <c r="G168" s="44"/>
      <c r="H168" s="86"/>
      <c r="K168" s="3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F168" s="513"/>
    </row>
    <row r="169" spans="2:51" ht="18" customHeight="1">
      <c r="I169" s="145"/>
      <c r="K169" s="3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F169" s="54"/>
      <c r="AJ169" s="20"/>
      <c r="AK169" s="20"/>
      <c r="AM169" s="20"/>
      <c r="AN169" s="20"/>
      <c r="AP169" s="4"/>
    </row>
    <row r="170" spans="2:51" ht="14.25" customHeight="1">
      <c r="D170" s="5" t="s">
        <v>207</v>
      </c>
      <c r="K170" s="3"/>
      <c r="L170" s="9"/>
      <c r="M170" s="44"/>
      <c r="N170" s="44"/>
      <c r="O170" s="44"/>
      <c r="P170" s="1569"/>
      <c r="X170" s="1"/>
      <c r="Y170" s="1"/>
      <c r="Z170" s="1"/>
      <c r="AA170" s="1"/>
      <c r="AB170" s="1"/>
      <c r="AC170" s="1"/>
      <c r="AD170" s="1"/>
      <c r="AG170" s="234"/>
      <c r="AH170" s="235"/>
      <c r="AI170" s="236"/>
      <c r="AJ170" s="237"/>
      <c r="AK170" s="42"/>
      <c r="AL170" s="42"/>
      <c r="AM170" s="42"/>
      <c r="AN170" s="42"/>
      <c r="AO170" s="42"/>
      <c r="AP170" s="42"/>
      <c r="AQ170" s="234"/>
      <c r="AR170" s="234"/>
      <c r="AS170" s="494"/>
    </row>
    <row r="171" spans="2:51" ht="12.75" customHeight="1">
      <c r="B171" s="19" t="s">
        <v>435</v>
      </c>
      <c r="D171"/>
      <c r="E171"/>
      <c r="I171"/>
      <c r="J171"/>
      <c r="K171" s="3"/>
      <c r="P171" s="4"/>
      <c r="Q171" s="9"/>
      <c r="R171" s="44"/>
      <c r="S171" s="44"/>
      <c r="T171" s="44"/>
      <c r="U171" s="1569"/>
      <c r="X171" s="1"/>
      <c r="Y171" s="1"/>
      <c r="Z171" s="1"/>
      <c r="AA171" s="1"/>
      <c r="AB171" s="1"/>
      <c r="AC171" s="1"/>
      <c r="AD171" s="1"/>
      <c r="AG171" s="48"/>
      <c r="AH171" s="48"/>
      <c r="AI171" s="48"/>
      <c r="AJ171" s="238"/>
      <c r="AK171" s="48"/>
      <c r="AL171" s="48"/>
      <c r="AM171" s="48"/>
      <c r="AN171" s="48"/>
      <c r="AO171" s="48"/>
      <c r="AP171" s="48"/>
      <c r="AQ171" s="48"/>
      <c r="AR171" s="48"/>
      <c r="AS171" s="48"/>
    </row>
    <row r="172" spans="2:51" ht="15.75" customHeight="1">
      <c r="C172" s="19" t="s">
        <v>204</v>
      </c>
      <c r="E172"/>
      <c r="F172"/>
      <c r="G172" s="19"/>
      <c r="H172" s="19"/>
      <c r="I172" s="13"/>
      <c r="J172" s="13"/>
      <c r="K172" s="3"/>
      <c r="L172" s="859"/>
      <c r="M172" s="4"/>
      <c r="N172" s="40"/>
      <c r="P172" s="22"/>
      <c r="Q172" s="9"/>
      <c r="R172" s="44"/>
      <c r="S172" s="44"/>
      <c r="T172" s="44"/>
      <c r="U172" s="44"/>
      <c r="X172" s="1"/>
      <c r="Y172" s="1"/>
      <c r="Z172" s="1"/>
      <c r="AA172" s="1"/>
      <c r="AB172" s="1"/>
      <c r="AC172" s="1"/>
      <c r="AD172" s="1"/>
      <c r="AG172" s="44"/>
      <c r="AH172" s="44"/>
      <c r="AI172" s="44"/>
      <c r="AJ172" s="86"/>
      <c r="AK172" s="44"/>
      <c r="AL172" s="44"/>
      <c r="AM172" s="44"/>
      <c r="AN172" s="44"/>
      <c r="AO172" s="44"/>
      <c r="AP172" s="44"/>
      <c r="AQ172" s="44"/>
      <c r="AR172" s="44"/>
      <c r="AS172" s="118"/>
    </row>
    <row r="173" spans="2:51" ht="18.75" customHeight="1">
      <c r="B173" s="20" t="s">
        <v>838</v>
      </c>
      <c r="C173" s="13"/>
      <c r="D173"/>
      <c r="E173" s="20" t="s">
        <v>0</v>
      </c>
      <c r="F173"/>
      <c r="G173" s="2" t="s">
        <v>436</v>
      </c>
      <c r="H173" s="13"/>
      <c r="I173" s="13"/>
      <c r="J173" s="24"/>
      <c r="K173" s="3"/>
      <c r="L173"/>
      <c r="M173" s="132"/>
      <c r="N173"/>
      <c r="O173" s="453"/>
      <c r="P173" s="4"/>
      <c r="Q173" s="9"/>
      <c r="R173" s="44"/>
      <c r="S173" s="44"/>
      <c r="T173" s="44"/>
      <c r="U173" s="44"/>
      <c r="X173" s="1"/>
      <c r="Y173" s="1"/>
      <c r="Z173" s="1"/>
      <c r="AA173" s="1"/>
      <c r="AB173" s="1"/>
      <c r="AC173" s="1"/>
      <c r="AD173" s="1"/>
      <c r="AG173" s="501"/>
      <c r="AH173" s="501"/>
      <c r="AI173" s="501"/>
      <c r="AJ173" s="508"/>
      <c r="AK173" s="501"/>
      <c r="AL173" s="501"/>
      <c r="AM173" s="501"/>
      <c r="AN173" s="501"/>
      <c r="AO173" s="502"/>
      <c r="AP173" s="502"/>
      <c r="AQ173" s="501"/>
      <c r="AR173" s="501"/>
      <c r="AS173" s="501"/>
    </row>
    <row r="174" spans="2:51" ht="17.25" customHeight="1" thickBot="1">
      <c r="D174" s="23" t="s">
        <v>1</v>
      </c>
      <c r="K174" s="3"/>
      <c r="L174" s="62"/>
      <c r="M174" s="91"/>
      <c r="N174" s="115"/>
      <c r="P174" s="4"/>
      <c r="S174" s="1977"/>
      <c r="T174" s="1977"/>
      <c r="U174" s="1977"/>
    </row>
    <row r="175" spans="2:51" ht="15" customHeight="1" thickBot="1">
      <c r="B175" s="329" t="s">
        <v>176</v>
      </c>
      <c r="C175" s="82"/>
      <c r="D175" s="330" t="s">
        <v>177</v>
      </c>
      <c r="E175" s="266" t="s">
        <v>178</v>
      </c>
      <c r="F175" s="266"/>
      <c r="G175" s="266"/>
      <c r="H175" s="331" t="s">
        <v>179</v>
      </c>
      <c r="I175" s="332" t="s">
        <v>180</v>
      </c>
      <c r="J175" s="333" t="s">
        <v>181</v>
      </c>
      <c r="K175" s="3"/>
      <c r="L175" s="30"/>
      <c r="M175" s="4"/>
      <c r="N175" s="9"/>
      <c r="O175" s="86"/>
      <c r="P175" s="4"/>
      <c r="S175" s="44"/>
      <c r="T175" s="44"/>
      <c r="U175" s="1569"/>
      <c r="X175" s="13"/>
      <c r="Y175" s="13"/>
      <c r="Z175" s="13"/>
      <c r="AP175" s="43"/>
      <c r="AR175" s="43"/>
    </row>
    <row r="176" spans="2:51" ht="12" customHeight="1">
      <c r="B176" s="334" t="s">
        <v>182</v>
      </c>
      <c r="C176" s="335" t="s">
        <v>183</v>
      </c>
      <c r="D176" s="336" t="s">
        <v>184</v>
      </c>
      <c r="E176" s="337" t="s">
        <v>185</v>
      </c>
      <c r="F176" s="337" t="s">
        <v>56</v>
      </c>
      <c r="G176" s="337" t="s">
        <v>57</v>
      </c>
      <c r="H176" s="338" t="s">
        <v>186</v>
      </c>
      <c r="I176" s="339" t="s">
        <v>187</v>
      </c>
      <c r="J176" s="340" t="s">
        <v>327</v>
      </c>
      <c r="K176" s="3"/>
      <c r="L176" s="32"/>
      <c r="M176" s="4"/>
      <c r="N176" s="9"/>
      <c r="O176" s="44"/>
      <c r="P176" s="22"/>
      <c r="S176" s="44"/>
      <c r="T176" s="44"/>
      <c r="U176" s="44"/>
      <c r="X176" s="1"/>
      <c r="Y176" s="1"/>
      <c r="Z176" s="1"/>
      <c r="AA176" s="1"/>
      <c r="AB176" s="1"/>
      <c r="AC176" s="1"/>
      <c r="AD176" s="1"/>
      <c r="AJ176" s="510"/>
      <c r="AR176" s="43"/>
    </row>
    <row r="177" spans="2:48" ht="15.75" customHeight="1" thickBot="1">
      <c r="B177" s="341"/>
      <c r="C177" s="385"/>
      <c r="D177" s="342"/>
      <c r="E177" s="343" t="s">
        <v>6</v>
      </c>
      <c r="F177" s="343" t="s">
        <v>7</v>
      </c>
      <c r="G177" s="343" t="s">
        <v>8</v>
      </c>
      <c r="H177" s="344" t="s">
        <v>188</v>
      </c>
      <c r="I177" s="345" t="s">
        <v>189</v>
      </c>
      <c r="J177" s="346" t="s">
        <v>326</v>
      </c>
      <c r="K177" s="3"/>
      <c r="L177" s="32"/>
      <c r="M177" s="4"/>
      <c r="N177"/>
      <c r="P177" s="4"/>
      <c r="S177" s="44"/>
      <c r="T177" s="44"/>
      <c r="U177" s="44"/>
      <c r="X177" s="2"/>
      <c r="Y177" s="13"/>
      <c r="Z177" s="13"/>
      <c r="AA177" s="13"/>
      <c r="AD177" s="24"/>
      <c r="AE177" s="30"/>
    </row>
    <row r="178" spans="2:48" ht="15.75" customHeight="1">
      <c r="B178" s="78"/>
      <c r="C178" s="556" t="s">
        <v>156</v>
      </c>
      <c r="D178" s="1545"/>
      <c r="E178" s="349"/>
      <c r="F178" s="350"/>
      <c r="G178" s="350"/>
      <c r="H178" s="564"/>
      <c r="I178" s="395"/>
      <c r="J178" s="353"/>
      <c r="K178" s="3"/>
      <c r="L178" s="859"/>
      <c r="M178" s="4"/>
      <c r="N178" s="40"/>
      <c r="S178" s="1977"/>
      <c r="T178" s="1977"/>
      <c r="U178" s="1977"/>
      <c r="V178" s="19"/>
      <c r="W178" s="13"/>
      <c r="X178" s="13"/>
      <c r="Y178" s="13"/>
      <c r="Z178" s="13"/>
      <c r="AB178" s="18"/>
      <c r="AD178" s="2"/>
      <c r="AE178" s="32"/>
    </row>
    <row r="179" spans="2:48">
      <c r="B179" s="1541" t="s">
        <v>190</v>
      </c>
      <c r="C179" s="657" t="s">
        <v>335</v>
      </c>
      <c r="D179" s="129">
        <v>60</v>
      </c>
      <c r="E179" s="254">
        <v>1.7</v>
      </c>
      <c r="F179" s="256">
        <v>0.1</v>
      </c>
      <c r="G179" s="256">
        <v>3.5</v>
      </c>
      <c r="H179" s="746">
        <v>22.1</v>
      </c>
      <c r="I179" s="397"/>
      <c r="J179" s="357" t="s">
        <v>349</v>
      </c>
      <c r="K179" s="3"/>
      <c r="L179"/>
      <c r="M179" s="132"/>
      <c r="N179"/>
      <c r="O179" s="4"/>
      <c r="R179" s="44"/>
      <c r="S179" s="167"/>
      <c r="T179" s="572"/>
      <c r="U179" s="517"/>
      <c r="V179" s="516"/>
      <c r="W179" s="1"/>
      <c r="X179" s="1"/>
      <c r="Y179" s="1"/>
      <c r="Z179" s="1"/>
      <c r="AA179" s="1"/>
      <c r="AB179" s="1"/>
      <c r="AC179" s="1"/>
      <c r="AD179" s="1"/>
      <c r="AG179" s="32"/>
      <c r="AH179" s="4"/>
      <c r="AI179" s="9"/>
    </row>
    <row r="180" spans="2:48">
      <c r="B180" s="1542" t="s">
        <v>191</v>
      </c>
      <c r="C180" s="404" t="s">
        <v>519</v>
      </c>
      <c r="D180" s="129" t="s">
        <v>861</v>
      </c>
      <c r="E180" s="1948">
        <v>11.44</v>
      </c>
      <c r="F180" s="255">
        <v>13.97</v>
      </c>
      <c r="G180" s="255">
        <v>6.57</v>
      </c>
      <c r="H180" s="2615">
        <v>201.77</v>
      </c>
      <c r="I180" s="386"/>
      <c r="J180" s="357" t="s">
        <v>455</v>
      </c>
      <c r="K180" s="3"/>
      <c r="L180" s="62"/>
      <c r="M180" s="46"/>
      <c r="N180" s="115"/>
      <c r="O180" s="4"/>
      <c r="S180" s="118"/>
      <c r="T180" s="1979"/>
      <c r="U180" s="3"/>
      <c r="V180" s="571"/>
      <c r="W180" s="1"/>
      <c r="X180" s="1"/>
      <c r="Y180" s="1"/>
      <c r="Z180" s="1"/>
      <c r="AA180" s="1"/>
      <c r="AB180" s="1"/>
      <c r="AC180" s="1"/>
      <c r="AD180" s="1"/>
      <c r="AG180" s="32"/>
      <c r="AH180" s="13"/>
      <c r="AI180" s="115"/>
      <c r="AJ180" s="44"/>
      <c r="AK180" s="44"/>
      <c r="AL180" s="44"/>
      <c r="AM180" s="86"/>
      <c r="AN180" s="44"/>
      <c r="AO180" s="44"/>
      <c r="AP180" s="44"/>
      <c r="AQ180" s="44"/>
      <c r="AR180" s="44"/>
      <c r="AS180" s="44"/>
      <c r="AT180" s="44"/>
      <c r="AU180" s="44"/>
      <c r="AV180" s="118"/>
    </row>
    <row r="181" spans="2:48" ht="14.25" customHeight="1">
      <c r="B181" s="60"/>
      <c r="C181" s="404" t="s">
        <v>1113</v>
      </c>
      <c r="D181" s="129">
        <v>180</v>
      </c>
      <c r="E181" s="294">
        <v>3.68</v>
      </c>
      <c r="F181" s="256">
        <v>5.76</v>
      </c>
      <c r="G181" s="591">
        <v>24.5</v>
      </c>
      <c r="H181" s="2167">
        <v>164.7</v>
      </c>
      <c r="I181" s="397"/>
      <c r="J181" s="357" t="s">
        <v>1114</v>
      </c>
      <c r="K181" s="3"/>
      <c r="L181" s="30"/>
      <c r="M181" s="4"/>
      <c r="N181" s="9"/>
      <c r="Q181" s="530"/>
      <c r="S181" s="450"/>
      <c r="T181" s="450"/>
      <c r="U181" s="450"/>
      <c r="V181" s="483"/>
      <c r="W181" s="483"/>
      <c r="X181" s="514"/>
      <c r="Y181" s="450"/>
      <c r="Z181" s="450"/>
      <c r="AA181" s="483"/>
      <c r="AB181" s="450"/>
      <c r="AC181" s="450"/>
      <c r="AD181" s="450"/>
      <c r="AE181" s="450"/>
      <c r="AG181" s="289"/>
      <c r="AH181" s="13"/>
      <c r="AI181" s="3"/>
      <c r="AJ181" s="44"/>
      <c r="AK181" s="117"/>
      <c r="AL181" s="44"/>
      <c r="AM181" s="86"/>
      <c r="AN181" s="44"/>
      <c r="AO181" s="44"/>
      <c r="AP181" s="44"/>
      <c r="AQ181" s="44"/>
      <c r="AR181" s="44"/>
      <c r="AS181" s="44"/>
      <c r="AT181" s="168"/>
      <c r="AU181" s="44"/>
      <c r="AV181" s="118"/>
    </row>
    <row r="182" spans="2:48" ht="14.25" customHeight="1">
      <c r="B182" s="1544" t="s">
        <v>195</v>
      </c>
      <c r="C182" s="361" t="s">
        <v>298</v>
      </c>
      <c r="D182" s="177">
        <v>200</v>
      </c>
      <c r="E182" s="248">
        <v>1</v>
      </c>
      <c r="F182" s="247">
        <v>0</v>
      </c>
      <c r="G182" s="247">
        <v>25.4</v>
      </c>
      <c r="H182" s="857">
        <v>105.6</v>
      </c>
      <c r="I182" s="387"/>
      <c r="J182" s="363" t="s">
        <v>517</v>
      </c>
      <c r="K182" s="3"/>
      <c r="L182" s="32"/>
      <c r="M182" s="4"/>
      <c r="N182" s="9"/>
      <c r="P182" s="4"/>
      <c r="Q182" s="566"/>
      <c r="R182" s="570"/>
      <c r="S182" s="570"/>
      <c r="T182" s="570"/>
      <c r="U182" s="18"/>
      <c r="V182" s="219"/>
      <c r="W182" s="219"/>
      <c r="X182" s="484"/>
      <c r="Y182" s="484"/>
      <c r="Z182" s="484"/>
      <c r="AA182" s="484"/>
      <c r="AB182" s="484"/>
      <c r="AC182" s="484"/>
      <c r="AD182" s="484"/>
      <c r="AE182" s="484"/>
      <c r="AG182" s="289"/>
      <c r="AH182" s="13"/>
      <c r="AI182" s="22"/>
    </row>
    <row r="183" spans="2:48">
      <c r="B183" s="60"/>
      <c r="C183" s="361" t="s">
        <v>10</v>
      </c>
      <c r="D183" s="366">
        <v>50</v>
      </c>
      <c r="E183" s="1847">
        <v>1.93</v>
      </c>
      <c r="F183" s="253">
        <v>0.69</v>
      </c>
      <c r="G183" s="247">
        <v>27.1</v>
      </c>
      <c r="H183" s="733">
        <v>122.29</v>
      </c>
      <c r="I183" s="367"/>
      <c r="J183" s="363" t="s">
        <v>9</v>
      </c>
      <c r="K183" s="3"/>
      <c r="L183" s="32"/>
      <c r="M183" s="4"/>
      <c r="N183" s="9"/>
      <c r="P183" s="61"/>
      <c r="Q183" s="65"/>
      <c r="R183" s="44"/>
      <c r="S183" s="44"/>
      <c r="T183" s="44"/>
      <c r="U183" s="1569"/>
      <c r="V183" s="592"/>
      <c r="W183" s="516"/>
      <c r="X183" s="1"/>
      <c r="Y183" s="1"/>
      <c r="Z183" s="1"/>
      <c r="AA183" s="1"/>
      <c r="AB183" s="1"/>
      <c r="AC183" s="1"/>
      <c r="AD183" s="1"/>
      <c r="AG183" s="289"/>
      <c r="AH183" s="13"/>
      <c r="AI183" s="22"/>
    </row>
    <row r="184" spans="2:48" ht="15.75" thickBot="1">
      <c r="B184" s="1599"/>
      <c r="C184" s="368" t="s">
        <v>392</v>
      </c>
      <c r="D184" s="379">
        <v>30</v>
      </c>
      <c r="E184" s="1944">
        <v>1.6950000000000001</v>
      </c>
      <c r="F184" s="256">
        <v>0.45</v>
      </c>
      <c r="G184" s="256">
        <v>12.56</v>
      </c>
      <c r="H184" s="733">
        <v>61.07</v>
      </c>
      <c r="I184" s="367"/>
      <c r="J184" s="369" t="s">
        <v>9</v>
      </c>
      <c r="K184" s="3"/>
      <c r="L184" s="32"/>
      <c r="M184" s="4"/>
      <c r="N184" s="9"/>
      <c r="W184" s="566"/>
      <c r="X184" s="566"/>
      <c r="Y184" s="567"/>
      <c r="Z184" s="1"/>
      <c r="AA184" s="44"/>
      <c r="AB184" s="168"/>
      <c r="AC184" s="117"/>
      <c r="AD184" s="44"/>
      <c r="AE184" s="44"/>
      <c r="AH184" s="40"/>
    </row>
    <row r="185" spans="2:48">
      <c r="B185" s="370" t="s">
        <v>205</v>
      </c>
      <c r="D185" s="119">
        <f>D179+D182+D183+D184+110+20+150+30</f>
        <v>650</v>
      </c>
      <c r="E185" s="371">
        <f>SUM(E179:E184)</f>
        <v>21.445</v>
      </c>
      <c r="F185" s="372">
        <f>SUM(F179:F184)</f>
        <v>20.97</v>
      </c>
      <c r="G185" s="373">
        <f>SUM(G179:G184)</f>
        <v>99.63</v>
      </c>
      <c r="H185" s="559">
        <f>SUM(H179:H184)</f>
        <v>677.53</v>
      </c>
      <c r="I185" s="704" t="s">
        <v>287</v>
      </c>
      <c r="J185" s="672" t="s">
        <v>203</v>
      </c>
      <c r="K185" s="3"/>
      <c r="L185" s="32"/>
      <c r="M185" s="4"/>
      <c r="N185" s="9"/>
      <c r="W185" s="137"/>
      <c r="X185" s="569"/>
      <c r="Y185" s="219"/>
      <c r="Z185" s="1"/>
      <c r="AA185" s="44"/>
      <c r="AB185" s="44"/>
      <c r="AC185" s="44"/>
      <c r="AD185" s="44"/>
      <c r="AE185" s="118"/>
      <c r="AG185" s="62"/>
      <c r="AH185" s="132"/>
    </row>
    <row r="186" spans="2:48">
      <c r="B186" s="807"/>
      <c r="C186" s="808" t="s">
        <v>11</v>
      </c>
      <c r="D186" s="1499">
        <v>0.25</v>
      </c>
      <c r="E186" s="914">
        <f>(E401/100)*25</f>
        <v>22.5</v>
      </c>
      <c r="F186" s="913">
        <f>(F401/100)*25</f>
        <v>23</v>
      </c>
      <c r="G186" s="913">
        <f>(G401/100)*25</f>
        <v>95.75</v>
      </c>
      <c r="H186" s="2252">
        <f>(H401/100)*25</f>
        <v>680</v>
      </c>
      <c r="I186" s="703">
        <f>H186-H185</f>
        <v>2.4700000000000273</v>
      </c>
      <c r="J186" s="671" t="s">
        <v>429</v>
      </c>
      <c r="K186" s="3"/>
      <c r="L186" s="1607"/>
      <c r="M186" s="40"/>
      <c r="N186" s="2661"/>
      <c r="W186" s="18"/>
      <c r="X186" s="219"/>
      <c r="Y186" s="219"/>
      <c r="Z186" s="1"/>
      <c r="AA186" s="118"/>
      <c r="AB186" s="118"/>
      <c r="AC186" s="118"/>
      <c r="AD186" s="118"/>
      <c r="AE186" s="118"/>
      <c r="AG186" s="94"/>
      <c r="AH186" s="91"/>
      <c r="AI186" s="46"/>
    </row>
    <row r="187" spans="2:48" ht="18" customHeight="1" thickBot="1">
      <c r="B187" s="175"/>
      <c r="C187" s="803" t="s">
        <v>438</v>
      </c>
      <c r="D187" s="1494"/>
      <c r="E187" s="2192">
        <f>(E185*100/E401)-25</f>
        <v>-1.1722222222222207</v>
      </c>
      <c r="F187" s="393">
        <f>(F185*100/F401)-25</f>
        <v>-2.2065217391304337</v>
      </c>
      <c r="G187" s="393">
        <f>(G185*100/G401)-25</f>
        <v>1.0130548302872064</v>
      </c>
      <c r="H187" s="2193">
        <f>(H185*100/H401)-25</f>
        <v>-9.0808823529410887E-2</v>
      </c>
      <c r="I187" s="1500"/>
      <c r="J187" s="805"/>
      <c r="K187" s="3"/>
      <c r="L187" s="62"/>
      <c r="M187" s="132"/>
      <c r="N187"/>
      <c r="O187" s="44"/>
      <c r="W187" s="86"/>
      <c r="X187" s="517"/>
      <c r="Y187" s="571"/>
      <c r="Z187" s="1"/>
      <c r="AA187" s="44"/>
      <c r="AB187" s="44"/>
      <c r="AC187" s="44"/>
      <c r="AD187" s="44"/>
      <c r="AE187" s="118"/>
      <c r="AG187" s="32"/>
      <c r="AH187" s="4"/>
      <c r="AI187" s="8"/>
    </row>
    <row r="188" spans="2:48" ht="16.5" customHeight="1">
      <c r="B188" s="82"/>
      <c r="C188" s="347" t="s">
        <v>123</v>
      </c>
      <c r="D188" s="82"/>
      <c r="F188" s="375"/>
      <c r="G188" s="375"/>
      <c r="H188" s="375"/>
      <c r="I188" s="377"/>
      <c r="J188" s="377"/>
      <c r="K188" s="3"/>
      <c r="L188" s="54"/>
      <c r="M188" s="91"/>
      <c r="N188" s="65"/>
      <c r="O188" s="44"/>
      <c r="W188" s="572"/>
      <c r="X188" s="517"/>
      <c r="Y188" s="516"/>
      <c r="Z188" s="1"/>
      <c r="AA188" s="44"/>
      <c r="AB188" s="44"/>
      <c r="AC188" s="44"/>
      <c r="AD188" s="44"/>
      <c r="AE188" s="118"/>
      <c r="AG188" s="62"/>
      <c r="AH188" s="4"/>
    </row>
    <row r="189" spans="2:48" ht="15.75">
      <c r="B189" s="355" t="s">
        <v>190</v>
      </c>
      <c r="C189" s="1722" t="s">
        <v>341</v>
      </c>
      <c r="D189" s="366">
        <v>60</v>
      </c>
      <c r="E189" s="163">
        <v>0.9</v>
      </c>
      <c r="F189" s="247">
        <v>2.16</v>
      </c>
      <c r="G189" s="247">
        <v>5.0999999999999996</v>
      </c>
      <c r="H189" s="743">
        <v>43.2</v>
      </c>
      <c r="I189" s="362"/>
      <c r="J189" s="445" t="s">
        <v>559</v>
      </c>
      <c r="K189" s="3"/>
      <c r="L189" s="30"/>
      <c r="M189" s="4"/>
      <c r="N189" s="9"/>
      <c r="Q189" s="4"/>
      <c r="R189" s="505"/>
      <c r="S189" s="1"/>
      <c r="T189" s="1"/>
      <c r="U189" s="1"/>
      <c r="V189" s="1"/>
      <c r="W189" s="86"/>
      <c r="X189" s="573"/>
      <c r="Y189" s="40"/>
      <c r="Z189" s="1"/>
      <c r="AA189" s="46"/>
      <c r="AB189" s="161"/>
      <c r="AC189" s="152"/>
      <c r="AD189" s="46"/>
      <c r="AE189" s="65"/>
      <c r="AG189" s="32"/>
      <c r="AH189" s="61"/>
      <c r="AI189" s="47"/>
    </row>
    <row r="190" spans="2:48">
      <c r="B190" s="358" t="s">
        <v>191</v>
      </c>
      <c r="C190" s="319" t="s">
        <v>554</v>
      </c>
      <c r="D190" s="366">
        <v>250</v>
      </c>
      <c r="E190" s="163">
        <v>1.3</v>
      </c>
      <c r="F190" s="247">
        <v>4.375</v>
      </c>
      <c r="G190" s="247">
        <v>6</v>
      </c>
      <c r="H190" s="743">
        <v>68.5</v>
      </c>
      <c r="I190" s="560"/>
      <c r="J190" s="445" t="s">
        <v>723</v>
      </c>
      <c r="K190" s="3"/>
      <c r="L190" s="2662"/>
      <c r="M190" s="4"/>
      <c r="N190" s="9"/>
      <c r="O190" s="44"/>
      <c r="Q190" s="44"/>
      <c r="R190" s="44"/>
      <c r="S190" s="44"/>
      <c r="T190" s="44"/>
      <c r="U190" s="44"/>
      <c r="V190" s="13"/>
      <c r="W190" s="86"/>
      <c r="X190" s="517"/>
      <c r="Y190" s="516"/>
      <c r="Z190" s="1"/>
      <c r="AA190" s="1"/>
      <c r="AB190" s="1"/>
      <c r="AC190" s="1"/>
      <c r="AD190" s="1"/>
      <c r="AF190" s="32"/>
      <c r="AG190" s="32"/>
      <c r="AH190" s="4"/>
      <c r="AI190" s="8"/>
    </row>
    <row r="191" spans="2:48" ht="15.75">
      <c r="B191" s="360" t="s">
        <v>12</v>
      </c>
      <c r="C191" s="319" t="s">
        <v>731</v>
      </c>
      <c r="D191" s="356" t="s">
        <v>247</v>
      </c>
      <c r="E191" s="294">
        <v>14.592000000000001</v>
      </c>
      <c r="F191" s="256">
        <v>14.439</v>
      </c>
      <c r="G191" s="294">
        <v>3.0379999999999998</v>
      </c>
      <c r="H191" s="733">
        <v>201.28800000000001</v>
      </c>
      <c r="I191" s="362"/>
      <c r="J191" s="357" t="s">
        <v>732</v>
      </c>
      <c r="K191" s="22"/>
      <c r="L191" s="32"/>
      <c r="M191" s="61"/>
      <c r="N191" s="65"/>
      <c r="Q191" s="9"/>
      <c r="R191" s="117"/>
      <c r="S191" s="117"/>
      <c r="T191" s="44"/>
      <c r="U191" s="86"/>
      <c r="V191" s="22"/>
      <c r="W191" s="86"/>
      <c r="X191" s="517"/>
      <c r="Y191" s="574"/>
      <c r="Z191" s="1"/>
      <c r="AA191" s="259"/>
      <c r="AB191" s="515"/>
      <c r="AC191" s="259"/>
      <c r="AD191" s="259"/>
      <c r="AE191" s="118"/>
      <c r="AF191" s="92"/>
      <c r="AG191" s="32"/>
      <c r="AH191" s="4"/>
      <c r="AI191" s="8"/>
    </row>
    <row r="192" spans="2:48">
      <c r="B192" s="364" t="s">
        <v>195</v>
      </c>
      <c r="C192" s="1256" t="s">
        <v>725</v>
      </c>
      <c r="D192" s="399">
        <v>180</v>
      </c>
      <c r="E192" s="294">
        <v>2.66</v>
      </c>
      <c r="F192" s="256">
        <v>6.1959999999999997</v>
      </c>
      <c r="G192" s="294">
        <v>34.247</v>
      </c>
      <c r="H192" s="2615">
        <v>203.392</v>
      </c>
      <c r="I192" s="386"/>
      <c r="J192" s="357" t="s">
        <v>724</v>
      </c>
      <c r="L192" s="482"/>
      <c r="M192" s="4"/>
      <c r="N192" s="9"/>
      <c r="O192"/>
      <c r="Q192" s="1"/>
      <c r="R192" s="493"/>
      <c r="S192" s="493"/>
      <c r="T192" s="493"/>
      <c r="U192" s="493"/>
      <c r="V192" s="1"/>
      <c r="W192" s="86"/>
      <c r="X192" s="517"/>
      <c r="Y192" s="516"/>
      <c r="Z192" s="1"/>
      <c r="AA192" s="44"/>
      <c r="AB192" s="168"/>
      <c r="AC192" s="44"/>
      <c r="AD192" s="44"/>
      <c r="AE192" s="118"/>
      <c r="AF192" s="32"/>
      <c r="AG192" s="32"/>
      <c r="AH192" s="4"/>
      <c r="AI192" s="8"/>
    </row>
    <row r="193" spans="2:46">
      <c r="B193" s="79"/>
      <c r="C193" s="1501" t="s">
        <v>237</v>
      </c>
      <c r="D193" s="366">
        <v>200</v>
      </c>
      <c r="E193" s="1789">
        <v>5.2039999999999997</v>
      </c>
      <c r="F193" s="253">
        <v>4.7480000000000002</v>
      </c>
      <c r="G193" s="253">
        <v>17.876999999999999</v>
      </c>
      <c r="H193" s="733">
        <v>135.25</v>
      </c>
      <c r="I193" s="378"/>
      <c r="J193" s="354" t="s">
        <v>549</v>
      </c>
      <c r="K193" s="3"/>
      <c r="L193" s="45"/>
      <c r="M193" s="4"/>
      <c r="N193" s="9"/>
      <c r="Q193" s="81"/>
      <c r="V193" s="44"/>
      <c r="W193" s="86"/>
      <c r="X193" s="229"/>
      <c r="Y193" s="529"/>
      <c r="Z193" s="1"/>
      <c r="AA193" s="118"/>
      <c r="AB193" s="112"/>
      <c r="AC193" s="118"/>
      <c r="AD193" s="497"/>
      <c r="AE193" s="118"/>
      <c r="AF193" s="32"/>
      <c r="AG193" s="32"/>
      <c r="AH193" s="4"/>
      <c r="AI193" s="8"/>
    </row>
    <row r="194" spans="2:46">
      <c r="B194" s="79"/>
      <c r="C194" s="365" t="s">
        <v>10</v>
      </c>
      <c r="D194" s="366">
        <v>70</v>
      </c>
      <c r="E194" s="1847">
        <v>2.5030000000000001</v>
      </c>
      <c r="F194" s="253">
        <v>0.89500000000000002</v>
      </c>
      <c r="G194" s="247">
        <v>35.229999999999997</v>
      </c>
      <c r="H194" s="733">
        <v>158.97900000000001</v>
      </c>
      <c r="I194" s="367"/>
      <c r="J194" s="363" t="s">
        <v>9</v>
      </c>
      <c r="K194" s="3"/>
      <c r="L194" s="45"/>
      <c r="M194" s="4"/>
      <c r="N194" s="9"/>
      <c r="Q194" s="1"/>
      <c r="R194" s="4"/>
      <c r="S194" s="44"/>
      <c r="T194" s="44"/>
      <c r="U194" s="44"/>
      <c r="V194" s="44"/>
      <c r="Z194" s="1"/>
      <c r="AA194" s="118"/>
      <c r="AB194" s="118"/>
      <c r="AC194" s="118"/>
      <c r="AD194" s="118"/>
      <c r="AE194" s="118"/>
      <c r="AF194" s="32"/>
      <c r="AG194" s="33"/>
      <c r="AH194" s="4"/>
      <c r="AI194" s="8"/>
    </row>
    <row r="195" spans="2:46">
      <c r="B195" s="79"/>
      <c r="C195" s="365" t="s">
        <v>392</v>
      </c>
      <c r="D195" s="356">
        <v>50</v>
      </c>
      <c r="E195" s="1944">
        <v>2.8250000000000002</v>
      </c>
      <c r="F195" s="256">
        <v>0.75</v>
      </c>
      <c r="G195" s="256">
        <v>20.94</v>
      </c>
      <c r="H195" s="733">
        <v>101</v>
      </c>
      <c r="I195" s="367"/>
      <c r="J195" s="357" t="s">
        <v>9</v>
      </c>
      <c r="K195" s="3"/>
      <c r="L195" s="30"/>
      <c r="M195" s="4"/>
      <c r="N195" s="9"/>
      <c r="Q195" s="453"/>
      <c r="Z195" s="1"/>
      <c r="AA195" s="117"/>
      <c r="AB195" s="117"/>
      <c r="AC195" s="117"/>
      <c r="AD195" s="117"/>
      <c r="AE195" s="118"/>
      <c r="AF195" s="32"/>
      <c r="AH195" s="40"/>
    </row>
    <row r="196" spans="2:46" ht="15.75" thickBot="1">
      <c r="B196" s="712"/>
      <c r="C196" s="319" t="s">
        <v>293</v>
      </c>
      <c r="D196" s="379">
        <v>100</v>
      </c>
      <c r="E196" s="254">
        <v>0.34</v>
      </c>
      <c r="F196" s="255">
        <v>0.34</v>
      </c>
      <c r="G196" s="256">
        <v>8.4</v>
      </c>
      <c r="H196" s="1798">
        <v>40.29</v>
      </c>
      <c r="I196" s="705"/>
      <c r="J196" s="445" t="s">
        <v>726</v>
      </c>
      <c r="K196" s="3"/>
      <c r="L196" s="1607"/>
      <c r="M196" s="40"/>
      <c r="N196" s="119"/>
      <c r="Q196" s="1"/>
      <c r="Z196" s="1"/>
      <c r="AA196" s="44"/>
      <c r="AB196" s="44"/>
      <c r="AC196" s="44"/>
      <c r="AD196" s="44"/>
      <c r="AE196" s="118"/>
      <c r="AF196" s="32"/>
      <c r="AH196" s="132"/>
    </row>
    <row r="197" spans="2:46">
      <c r="B197" s="370" t="s">
        <v>193</v>
      </c>
      <c r="C197" s="34"/>
      <c r="D197" s="901">
        <f>D189+D190+D192+D193+D194+D195+D196+50+50</f>
        <v>1010</v>
      </c>
      <c r="E197" s="381">
        <f>SUM(E189:E196)</f>
        <v>30.324000000000002</v>
      </c>
      <c r="F197" s="372">
        <f>SUM(F189:F196)</f>
        <v>33.903000000000006</v>
      </c>
      <c r="G197" s="382">
        <f>SUM(G189:G196)</f>
        <v>130.83199999999999</v>
      </c>
      <c r="H197" s="559">
        <f>SUM(H189:H196)</f>
        <v>951.899</v>
      </c>
      <c r="I197" s="704" t="s">
        <v>287</v>
      </c>
      <c r="J197" s="672" t="s">
        <v>203</v>
      </c>
      <c r="K197" s="3"/>
      <c r="L197" s="62"/>
      <c r="M197" s="132"/>
      <c r="N197" s="3"/>
      <c r="Q197" s="44"/>
      <c r="R197" s="44"/>
      <c r="S197" s="44"/>
      <c r="T197" s="44"/>
      <c r="U197" s="44"/>
      <c r="Z197" s="1"/>
      <c r="AA197" s="44"/>
      <c r="AB197" s="44"/>
      <c r="AC197" s="44"/>
      <c r="AD197" s="44"/>
      <c r="AE197" s="118"/>
      <c r="AF197" s="32"/>
      <c r="AG197" s="32"/>
      <c r="AH197" s="4"/>
      <c r="AI197" s="139"/>
      <c r="AJ197" s="138"/>
      <c r="AK197" s="138"/>
      <c r="AL197" s="138"/>
      <c r="AM197" s="138"/>
      <c r="AN197" s="138"/>
      <c r="AO197" s="138"/>
      <c r="AP197" s="138"/>
      <c r="AQ197" s="138"/>
      <c r="AR197" s="138"/>
      <c r="AS197" s="138"/>
    </row>
    <row r="198" spans="2:46">
      <c r="B198" s="807"/>
      <c r="C198" s="808" t="s">
        <v>11</v>
      </c>
      <c r="D198" s="1499">
        <v>0.35</v>
      </c>
      <c r="E198" s="914">
        <f>(E401/100)*35</f>
        <v>31.5</v>
      </c>
      <c r="F198" s="913">
        <f>(F401/100)*35</f>
        <v>32.200000000000003</v>
      </c>
      <c r="G198" s="913">
        <f>(G401/100)*35</f>
        <v>134.05000000000001</v>
      </c>
      <c r="H198" s="2252">
        <f>(H401/100)*35</f>
        <v>952</v>
      </c>
      <c r="I198" s="703">
        <f>H198-H197</f>
        <v>0.10099999999999909</v>
      </c>
      <c r="J198" s="671" t="s">
        <v>429</v>
      </c>
      <c r="K198" s="3"/>
      <c r="L198" s="32"/>
      <c r="M198" s="4"/>
      <c r="N198" s="65"/>
      <c r="Q198" s="9"/>
      <c r="R198" s="117"/>
      <c r="S198" s="44"/>
      <c r="T198" s="44"/>
      <c r="U198" s="86"/>
      <c r="W198" s="86"/>
      <c r="X198" s="517"/>
      <c r="Y198" s="516"/>
      <c r="Z198" s="1"/>
      <c r="AA198" s="44"/>
      <c r="AB198" s="44"/>
      <c r="AC198" s="168"/>
      <c r="AD198" s="44"/>
      <c r="AE198" s="118"/>
      <c r="AG198" s="32"/>
      <c r="AH198" s="4"/>
      <c r="AI198" s="8"/>
    </row>
    <row r="199" spans="2:46" ht="15.75" thickBot="1">
      <c r="B199" s="175"/>
      <c r="C199" s="803" t="s">
        <v>438</v>
      </c>
      <c r="D199" s="1494"/>
      <c r="E199" s="2192">
        <f>(E197*100/E401)-35</f>
        <v>-1.3066666666666649</v>
      </c>
      <c r="F199" s="393">
        <f>(F197*100/F401)-35</f>
        <v>1.8510869565217476</v>
      </c>
      <c r="G199" s="393">
        <f>(G197*100/G401)-35</f>
        <v>-0.8402088772845957</v>
      </c>
      <c r="H199" s="2193">
        <f>(H197*100/H401)-35</f>
        <v>-3.7132352941213753E-3</v>
      </c>
      <c r="I199" s="1500"/>
      <c r="J199" s="805"/>
      <c r="K199" s="3"/>
      <c r="L199" s="32"/>
      <c r="M199" s="4"/>
      <c r="N199" s="9"/>
      <c r="Q199" s="1"/>
      <c r="R199" s="493"/>
      <c r="S199" s="493"/>
      <c r="T199" s="493"/>
      <c r="U199" s="493"/>
      <c r="W199" s="86"/>
      <c r="X199" s="517"/>
      <c r="Y199" s="516"/>
      <c r="Z199" s="1"/>
      <c r="AA199" s="46"/>
      <c r="AB199" s="161"/>
      <c r="AC199" s="46"/>
      <c r="AD199" s="46"/>
      <c r="AE199" s="65"/>
      <c r="AG199" s="44"/>
      <c r="AH199" s="4"/>
      <c r="AI199" s="8"/>
    </row>
    <row r="200" spans="2:46" ht="15.75">
      <c r="B200" s="355" t="s">
        <v>190</v>
      </c>
      <c r="C200" s="126" t="s">
        <v>234</v>
      </c>
      <c r="D200" s="82"/>
      <c r="E200" s="55"/>
      <c r="F200" s="375"/>
      <c r="G200" s="375"/>
      <c r="H200" s="375"/>
      <c r="I200" s="377"/>
      <c r="J200" s="398"/>
      <c r="K200" s="3"/>
      <c r="L200" s="62"/>
      <c r="M200" s="4"/>
      <c r="N200"/>
      <c r="O200" s="572"/>
      <c r="Q200" s="81"/>
      <c r="Z200" s="1"/>
      <c r="AA200" s="509"/>
      <c r="AB200" s="283"/>
      <c r="AC200" s="283"/>
      <c r="AD200" s="284"/>
      <c r="AE200" s="284"/>
      <c r="AF200" s="92"/>
      <c r="AJ200" s="20"/>
      <c r="AK200" s="232"/>
      <c r="AM200" s="20"/>
      <c r="AN200" s="20"/>
      <c r="AP200" s="43"/>
      <c r="AT200" s="13"/>
    </row>
    <row r="201" spans="2:46">
      <c r="B201" s="358" t="s">
        <v>191</v>
      </c>
      <c r="C201" s="404" t="s">
        <v>835</v>
      </c>
      <c r="D201" s="366">
        <v>200</v>
      </c>
      <c r="E201" s="163">
        <v>5.8</v>
      </c>
      <c r="F201" s="247">
        <v>5</v>
      </c>
      <c r="G201" s="247">
        <v>8</v>
      </c>
      <c r="H201" s="1800">
        <v>101</v>
      </c>
      <c r="I201" s="362"/>
      <c r="J201" s="445" t="s">
        <v>657</v>
      </c>
      <c r="L201" s="32"/>
      <c r="M201" s="4"/>
      <c r="N201" s="9"/>
      <c r="Q201" s="1"/>
      <c r="Z201" s="1"/>
      <c r="AA201" s="281"/>
      <c r="AB201" s="281"/>
      <c r="AC201" s="286"/>
      <c r="AD201" s="286"/>
      <c r="AE201" s="287"/>
      <c r="AF201" s="45"/>
    </row>
    <row r="202" spans="2:46" ht="15.75">
      <c r="B202" s="360" t="s">
        <v>12</v>
      </c>
      <c r="C202" s="1501" t="s">
        <v>728</v>
      </c>
      <c r="D202" s="356" t="s">
        <v>878</v>
      </c>
      <c r="E202" s="1791">
        <v>3.419</v>
      </c>
      <c r="F202" s="255">
        <v>3.6</v>
      </c>
      <c r="G202" s="1791">
        <v>15.58</v>
      </c>
      <c r="H202" s="746">
        <v>96.233999999999995</v>
      </c>
      <c r="I202" s="397"/>
      <c r="J202" s="357" t="s">
        <v>727</v>
      </c>
      <c r="K202" s="22"/>
      <c r="L202" s="1607"/>
      <c r="M202" s="40"/>
      <c r="N202" s="1606"/>
      <c r="O202" s="572"/>
      <c r="W202" s="572"/>
      <c r="X202" s="592"/>
      <c r="Y202" s="516"/>
      <c r="Z202" s="1"/>
      <c r="AA202" s="1"/>
      <c r="AB202" s="1"/>
      <c r="AC202" s="1"/>
      <c r="AD202" s="1"/>
      <c r="AF202" s="44"/>
      <c r="AJ202" s="20"/>
      <c r="AK202" s="20"/>
      <c r="AM202" s="20"/>
      <c r="AN202" s="20"/>
      <c r="AP202" s="4"/>
    </row>
    <row r="203" spans="2:46" ht="18" customHeight="1">
      <c r="B203" s="364"/>
      <c r="C203" s="442" t="s">
        <v>729</v>
      </c>
      <c r="D203" s="1549"/>
      <c r="E203" s="118"/>
      <c r="F203" s="758"/>
      <c r="G203" s="118"/>
      <c r="H203" s="871"/>
      <c r="I203" s="1549"/>
      <c r="J203" s="751" t="s">
        <v>706</v>
      </c>
      <c r="W203" s="572"/>
      <c r="X203" s="592"/>
      <c r="Y203" s="516"/>
      <c r="Z203" s="1"/>
      <c r="AA203" s="1"/>
      <c r="AB203" s="1"/>
      <c r="AC203" s="1"/>
      <c r="AD203" s="1"/>
      <c r="AF203" s="32"/>
      <c r="AG203" s="234"/>
      <c r="AH203" s="235"/>
      <c r="AI203" s="236"/>
      <c r="AJ203" s="237"/>
      <c r="AK203" s="42"/>
      <c r="AL203" s="42"/>
      <c r="AM203" s="42"/>
      <c r="AN203" s="42"/>
      <c r="AO203" s="42"/>
      <c r="AP203" s="42"/>
      <c r="AQ203" s="234"/>
      <c r="AR203" s="234"/>
      <c r="AS203" s="494"/>
    </row>
    <row r="204" spans="2:46" ht="14.25" customHeight="1" thickBot="1">
      <c r="B204" s="364" t="s">
        <v>195</v>
      </c>
      <c r="C204" s="1501" t="s">
        <v>680</v>
      </c>
      <c r="D204" s="379">
        <v>32</v>
      </c>
      <c r="E204" s="163">
        <v>1.232</v>
      </c>
      <c r="F204" s="247">
        <v>0.60799999999999998</v>
      </c>
      <c r="G204" s="247">
        <v>16.448</v>
      </c>
      <c r="H204" s="733">
        <v>72.352000000000004</v>
      </c>
      <c r="I204" s="1514"/>
      <c r="J204" s="363" t="s">
        <v>9</v>
      </c>
      <c r="K204" s="3"/>
      <c r="L204"/>
      <c r="M204" s="40"/>
      <c r="N204"/>
      <c r="O204" s="1951"/>
      <c r="W204" s="572"/>
      <c r="X204" s="517"/>
      <c r="Y204" s="516"/>
      <c r="Z204" s="1"/>
      <c r="AA204" s="1"/>
      <c r="AB204" s="1"/>
      <c r="AC204" s="1"/>
      <c r="AD204" s="1"/>
      <c r="AF204" s="32"/>
      <c r="AG204" s="48"/>
      <c r="AH204" s="48"/>
      <c r="AI204" s="48"/>
      <c r="AJ204" s="238"/>
      <c r="AK204" s="48"/>
      <c r="AL204" s="48"/>
      <c r="AM204" s="48"/>
      <c r="AN204" s="48"/>
      <c r="AO204" s="48"/>
      <c r="AP204" s="48"/>
      <c r="AQ204" s="48"/>
      <c r="AR204" s="48"/>
      <c r="AS204" s="48"/>
    </row>
    <row r="205" spans="2:46" ht="14.25" customHeight="1">
      <c r="B205" s="370" t="s">
        <v>243</v>
      </c>
      <c r="C205" s="34"/>
      <c r="D205" s="901">
        <f>D201+D204+110+25</f>
        <v>367</v>
      </c>
      <c r="E205" s="381">
        <f>SUM(E201:E204)</f>
        <v>10.450999999999999</v>
      </c>
      <c r="F205" s="372">
        <f>SUM(F201:F204)</f>
        <v>9.2080000000000002</v>
      </c>
      <c r="G205" s="382">
        <f>SUM(G201:G204)</f>
        <v>40.027999999999999</v>
      </c>
      <c r="H205" s="559">
        <f>SUM(H201:H204)</f>
        <v>269.58600000000001</v>
      </c>
      <c r="I205" s="704" t="s">
        <v>287</v>
      </c>
      <c r="J205" s="672" t="s">
        <v>203</v>
      </c>
      <c r="K205" s="3"/>
      <c r="L205"/>
      <c r="M205" s="40"/>
      <c r="N205"/>
      <c r="Q205" s="530"/>
      <c r="S205" s="9"/>
      <c r="T205" s="44"/>
      <c r="U205" s="44"/>
      <c r="V205" s="44"/>
      <c r="W205" s="572"/>
      <c r="X205" s="3"/>
      <c r="Y205" s="40"/>
      <c r="Z205" s="1"/>
      <c r="AA205" s="483"/>
      <c r="AB205" s="450"/>
      <c r="AC205" s="450"/>
      <c r="AD205" s="450"/>
      <c r="AE205" s="450"/>
      <c r="AF205" s="32"/>
      <c r="AG205" s="118"/>
      <c r="AH205" s="279"/>
      <c r="AI205" s="118"/>
      <c r="AJ205" s="86"/>
      <c r="AK205" s="118"/>
      <c r="AL205" s="118"/>
      <c r="AM205" s="112"/>
      <c r="AN205" s="279"/>
      <c r="AO205" s="118"/>
      <c r="AP205" s="112"/>
      <c r="AQ205" s="118"/>
      <c r="AR205" s="497"/>
      <c r="AS205" s="118"/>
    </row>
    <row r="206" spans="2:46" ht="14.25" customHeight="1">
      <c r="B206" s="807"/>
      <c r="C206" s="808" t="s">
        <v>11</v>
      </c>
      <c r="D206" s="1499">
        <v>0.1</v>
      </c>
      <c r="E206" s="914">
        <f>(E401/100)*10</f>
        <v>9</v>
      </c>
      <c r="F206" s="913">
        <f>(F401/100)*10</f>
        <v>9.2000000000000011</v>
      </c>
      <c r="G206" s="913">
        <f>(G401/100)*10</f>
        <v>38.299999999999997</v>
      </c>
      <c r="H206" s="2252">
        <f>(H401/100)*10</f>
        <v>272</v>
      </c>
      <c r="I206" s="230">
        <f>H206-H205</f>
        <v>2.4139999999999873</v>
      </c>
      <c r="J206" s="671" t="s">
        <v>429</v>
      </c>
      <c r="K206" s="3"/>
      <c r="L206"/>
      <c r="M206" s="40"/>
      <c r="N206"/>
      <c r="Y206" s="1"/>
      <c r="Z206" s="1"/>
      <c r="AA206" s="484"/>
      <c r="AB206" s="484"/>
      <c r="AC206" s="484"/>
      <c r="AD206" s="484"/>
      <c r="AE206" s="484"/>
      <c r="AF206" s="32"/>
      <c r="AG206" s="501"/>
      <c r="AH206" s="501"/>
      <c r="AI206" s="501"/>
      <c r="AJ206" s="508"/>
      <c r="AK206" s="501"/>
      <c r="AL206" s="501"/>
      <c r="AM206" s="501"/>
      <c r="AN206" s="501"/>
      <c r="AO206" s="502"/>
      <c r="AP206" s="502"/>
      <c r="AQ206" s="501"/>
      <c r="AR206" s="501"/>
      <c r="AS206" s="501"/>
    </row>
    <row r="207" spans="2:46" ht="15" customHeight="1" thickBot="1">
      <c r="B207" s="175"/>
      <c r="C207" s="803" t="s">
        <v>438</v>
      </c>
      <c r="D207" s="1494"/>
      <c r="E207" s="2192">
        <f>(E205*100/E401)-10</f>
        <v>1.612222222222222</v>
      </c>
      <c r="F207" s="393">
        <f>(F205*100/F401)-10</f>
        <v>8.6956521739143255E-3</v>
      </c>
      <c r="G207" s="393">
        <f>(G205*100/G401)-10</f>
        <v>0.45117493472584869</v>
      </c>
      <c r="H207" s="2193">
        <f>(H205*100/H401)-10</f>
        <v>-8.8749999999999218E-2</v>
      </c>
      <c r="I207" s="1500"/>
      <c r="J207" s="805"/>
      <c r="K207" s="3"/>
      <c r="L207"/>
      <c r="M207" s="40"/>
      <c r="N207"/>
      <c r="O207" s="44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F207" s="30"/>
    </row>
    <row r="208" spans="2:46">
      <c r="K208" s="22"/>
      <c r="L208"/>
      <c r="M208" s="40"/>
      <c r="N208"/>
      <c r="S208" s="1"/>
      <c r="T208" s="1"/>
      <c r="U208" s="1"/>
      <c r="V208" s="1"/>
      <c r="W208" s="1"/>
      <c r="X208" s="1"/>
      <c r="Y208" s="1"/>
      <c r="Z208" s="1"/>
      <c r="AA208" s="118"/>
      <c r="AB208" s="118"/>
      <c r="AC208" s="118"/>
      <c r="AD208" s="118"/>
      <c r="AE208" s="94"/>
      <c r="AP208" s="43"/>
      <c r="AR208" s="43"/>
    </row>
    <row r="209" spans="2:44" ht="17.25" customHeight="1">
      <c r="S209" s="1"/>
      <c r="T209" s="1"/>
      <c r="U209" s="1"/>
      <c r="V209" s="1"/>
      <c r="W209" s="1"/>
      <c r="X209" s="1"/>
      <c r="Y209" s="1"/>
      <c r="Z209" s="1"/>
      <c r="AA209" s="118"/>
      <c r="AB209" s="118"/>
      <c r="AC209" s="118"/>
      <c r="AD209" s="118"/>
      <c r="AE209" s="62"/>
      <c r="AJ209" s="510"/>
      <c r="AR209" s="43"/>
    </row>
    <row r="210" spans="2:44" ht="16.5" thickBot="1">
      <c r="C210" s="455"/>
      <c r="E210" s="570"/>
      <c r="F210" s="570"/>
      <c r="G210" s="570"/>
      <c r="H210" s="504"/>
      <c r="K210" s="3"/>
      <c r="L210"/>
      <c r="M210" s="40"/>
      <c r="N210"/>
      <c r="O210" s="44"/>
      <c r="R210" s="517"/>
      <c r="S210" s="516"/>
      <c r="T210" s="19"/>
      <c r="U210" s="19"/>
      <c r="V210" s="19"/>
      <c r="W210" s="566"/>
      <c r="X210" s="566"/>
      <c r="Y210" s="567"/>
      <c r="Z210" s="1"/>
      <c r="AA210" s="44"/>
      <c r="AB210" s="44"/>
      <c r="AC210" s="44"/>
      <c r="AD210" s="44"/>
      <c r="AE210" s="118"/>
      <c r="AF210" s="44"/>
      <c r="AG210" s="32"/>
      <c r="AH210" s="4"/>
      <c r="AI210" s="8"/>
    </row>
    <row r="211" spans="2:44" ht="11.25" customHeight="1">
      <c r="B211" s="674"/>
      <c r="C211" s="34" t="s">
        <v>286</v>
      </c>
      <c r="D211" s="35"/>
      <c r="E211" s="110">
        <f>E185+E197</f>
        <v>51.769000000000005</v>
      </c>
      <c r="F211" s="180">
        <f>F185+F197</f>
        <v>54.873000000000005</v>
      </c>
      <c r="G211" s="180">
        <f>G185+G197</f>
        <v>230.46199999999999</v>
      </c>
      <c r="H211" s="676">
        <f>H185+H197</f>
        <v>1629.4290000000001</v>
      </c>
      <c r="I211" s="704" t="s">
        <v>287</v>
      </c>
      <c r="J211" s="672" t="s">
        <v>203</v>
      </c>
      <c r="K211" s="3"/>
      <c r="L211"/>
      <c r="M211" s="40"/>
      <c r="N211"/>
      <c r="O211" s="44"/>
      <c r="R211" s="18"/>
      <c r="S211" s="137"/>
      <c r="T211" s="568"/>
      <c r="U211" s="568"/>
      <c r="V211" s="568"/>
      <c r="W211" s="137"/>
      <c r="X211" s="569"/>
      <c r="Y211" s="219"/>
      <c r="Z211" s="1"/>
      <c r="AA211" s="44"/>
      <c r="AB211" s="44"/>
      <c r="AC211" s="44"/>
      <c r="AD211" s="44"/>
      <c r="AE211" s="118"/>
      <c r="AF211" s="32"/>
      <c r="AG211" s="21"/>
      <c r="AH211" s="16"/>
      <c r="AI211" s="17"/>
    </row>
    <row r="212" spans="2:44">
      <c r="B212" s="327"/>
      <c r="C212" s="709" t="s">
        <v>11</v>
      </c>
      <c r="D212" s="1499">
        <v>0.6</v>
      </c>
      <c r="E212" s="914">
        <f>(E401/100)*60</f>
        <v>54</v>
      </c>
      <c r="F212" s="913">
        <f>(F401/100)*60</f>
        <v>55.2</v>
      </c>
      <c r="G212" s="913">
        <f>(G401/100)*60</f>
        <v>229.8</v>
      </c>
      <c r="H212" s="2252">
        <f>(H401/100)*60</f>
        <v>1632</v>
      </c>
      <c r="I212" s="677">
        <f>H212-H211</f>
        <v>2.5709999999999127</v>
      </c>
      <c r="J212" s="671" t="s">
        <v>429</v>
      </c>
      <c r="K212" s="3"/>
      <c r="L212"/>
      <c r="M212" s="40"/>
      <c r="N212"/>
      <c r="P212" s="54"/>
      <c r="Q212" s="568"/>
      <c r="R212" s="81"/>
      <c r="S212" s="18"/>
      <c r="T212" s="570"/>
      <c r="U212" s="570"/>
      <c r="V212" s="570"/>
      <c r="W212" s="18"/>
      <c r="X212" s="219"/>
      <c r="Y212" s="219"/>
      <c r="Z212" s="1"/>
      <c r="AA212" s="44"/>
      <c r="AB212" s="44"/>
      <c r="AC212" s="44"/>
      <c r="AD212" s="44"/>
      <c r="AE212" s="118"/>
      <c r="AF212" s="32"/>
      <c r="AH212" s="132"/>
    </row>
    <row r="213" spans="2:44" ht="15.75" thickBot="1">
      <c r="B213" s="175"/>
      <c r="C213" s="803" t="s">
        <v>438</v>
      </c>
      <c r="D213" s="1494"/>
      <c r="E213" s="2192">
        <f>(E211*100/E401)-60</f>
        <v>-2.478888888888882</v>
      </c>
      <c r="F213" s="393">
        <f>(F211*100/F401)-60</f>
        <v>-0.35543478260869676</v>
      </c>
      <c r="G213" s="393">
        <f>(G211*100/G401)-60</f>
        <v>0.17284595300260008</v>
      </c>
      <c r="H213" s="2193">
        <f>(H211*100/H401)-60</f>
        <v>-9.4522058823521604E-2</v>
      </c>
      <c r="I213" s="1500"/>
      <c r="J213" s="805"/>
      <c r="K213" s="3"/>
      <c r="L213"/>
      <c r="M213" s="40"/>
      <c r="N213"/>
      <c r="P213" s="32"/>
      <c r="R213" s="132"/>
      <c r="S213" s="9"/>
      <c r="T213" s="44"/>
      <c r="U213" s="44"/>
      <c r="V213" s="44"/>
      <c r="W213" s="86"/>
      <c r="X213" s="517"/>
      <c r="Y213" s="571"/>
      <c r="Z213" s="1"/>
      <c r="AA213" s="44"/>
      <c r="AB213" s="44"/>
      <c r="AC213" s="168"/>
      <c r="AD213" s="44"/>
      <c r="AE213" s="118"/>
      <c r="AF213" s="32"/>
      <c r="AG213" s="30"/>
      <c r="AH213" s="4"/>
      <c r="AI213" s="9"/>
    </row>
    <row r="214" spans="2:44" ht="15.75" customHeight="1">
      <c r="K214" s="3"/>
      <c r="P214" s="32"/>
      <c r="Q214" s="132"/>
      <c r="R214" s="4"/>
      <c r="S214" s="9"/>
      <c r="T214" s="44"/>
      <c r="U214" s="44"/>
      <c r="V214" s="44"/>
      <c r="W214" s="86"/>
      <c r="X214" s="517"/>
      <c r="Y214" s="516"/>
      <c r="Z214" s="1"/>
      <c r="AA214" s="46"/>
      <c r="AB214" s="161"/>
      <c r="AC214" s="152"/>
      <c r="AD214" s="46"/>
      <c r="AE214" s="65"/>
      <c r="AF214" s="32"/>
      <c r="AG214" s="32"/>
      <c r="AH214" s="4"/>
      <c r="AI214" s="9"/>
    </row>
    <row r="215" spans="2:44" ht="14.25" customHeight="1" thickBot="1">
      <c r="K215" s="3"/>
      <c r="P215"/>
      <c r="Q215" s="548"/>
      <c r="R215" s="91"/>
      <c r="S215" s="65"/>
      <c r="T215" s="44"/>
      <c r="U215" s="117"/>
      <c r="V215" s="44"/>
      <c r="W215" s="86"/>
      <c r="X215" s="3"/>
      <c r="Y215" s="516"/>
      <c r="Z215" s="1"/>
      <c r="AA215" s="1"/>
      <c r="AB215" s="1"/>
      <c r="AC215" s="1"/>
      <c r="AD215" s="1"/>
      <c r="AF215" s="30"/>
      <c r="AG215" s="32"/>
      <c r="AH215" s="13"/>
      <c r="AI215" s="115"/>
    </row>
    <row r="216" spans="2:44">
      <c r="B216" s="674"/>
      <c r="C216" s="34" t="s">
        <v>285</v>
      </c>
      <c r="D216" s="35"/>
      <c r="E216" s="110">
        <f>E197+E205</f>
        <v>40.774999999999999</v>
      </c>
      <c r="F216" s="180">
        <f>F197+F205</f>
        <v>43.111000000000004</v>
      </c>
      <c r="G216" s="180">
        <f>G197+G205</f>
        <v>170.85999999999999</v>
      </c>
      <c r="H216" s="676">
        <f>H197+H205</f>
        <v>1221.4850000000001</v>
      </c>
      <c r="I216" s="704" t="s">
        <v>287</v>
      </c>
      <c r="J216" s="672" t="s">
        <v>203</v>
      </c>
      <c r="K216" s="3"/>
      <c r="P216"/>
      <c r="R216" s="4"/>
      <c r="S216" s="9"/>
      <c r="T216" s="44"/>
      <c r="U216" s="44"/>
      <c r="V216" s="44"/>
      <c r="W216" s="86"/>
      <c r="X216" s="517"/>
      <c r="Y216" s="516"/>
      <c r="Z216" s="1"/>
      <c r="AA216" s="44"/>
      <c r="AB216" s="168"/>
      <c r="AC216" s="44"/>
      <c r="AD216" s="44"/>
      <c r="AE216" s="118"/>
      <c r="AG216" s="289"/>
      <c r="AH216" s="13"/>
      <c r="AI216" s="22"/>
    </row>
    <row r="217" spans="2:44" ht="12.75" customHeight="1">
      <c r="B217" s="327"/>
      <c r="C217" s="709" t="s">
        <v>11</v>
      </c>
      <c r="D217" s="1499">
        <v>0.45</v>
      </c>
      <c r="E217" s="914">
        <f>(E401/100)*45</f>
        <v>40.5</v>
      </c>
      <c r="F217" s="913">
        <f>(F401/100)*45</f>
        <v>41.4</v>
      </c>
      <c r="G217" s="913">
        <f>(G401/100)*45</f>
        <v>172.35</v>
      </c>
      <c r="H217" s="2252">
        <f>(H401/100)*45</f>
        <v>1224</v>
      </c>
      <c r="I217" s="703">
        <f>H217-H216</f>
        <v>2.5149999999998727</v>
      </c>
      <c r="J217" s="671" t="s">
        <v>429</v>
      </c>
      <c r="K217" s="3"/>
      <c r="P217" s="45"/>
      <c r="Q217" s="549"/>
      <c r="R217" s="4"/>
      <c r="S217" s="9"/>
      <c r="T217" s="44"/>
      <c r="U217" s="44"/>
      <c r="V217" s="44"/>
      <c r="W217" s="86"/>
      <c r="X217" s="517"/>
      <c r="Y217" s="516"/>
      <c r="Z217" s="1"/>
      <c r="AA217" s="44"/>
      <c r="AB217" s="168"/>
      <c r="AC217" s="44"/>
      <c r="AD217" s="44"/>
      <c r="AE217" s="94"/>
      <c r="AG217" s="289"/>
      <c r="AH217" s="13"/>
      <c r="AI217" s="22"/>
    </row>
    <row r="218" spans="2:44" ht="15.75" customHeight="1" thickBot="1">
      <c r="B218" s="175"/>
      <c r="C218" s="803" t="s">
        <v>438</v>
      </c>
      <c r="D218" s="1494"/>
      <c r="E218" s="2192">
        <f>(E216*100/E401)-45</f>
        <v>0.30555555555555713</v>
      </c>
      <c r="F218" s="393">
        <f>(F216*100/F401)-45</f>
        <v>1.859782608695653</v>
      </c>
      <c r="G218" s="393">
        <f>(G216*100/G401)-45</f>
        <v>-0.38903394255874701</v>
      </c>
      <c r="H218" s="2193">
        <f>(H216*100/H401)-45</f>
        <v>-9.2463235294111712E-2</v>
      </c>
      <c r="I218" s="1500"/>
      <c r="J218" s="805"/>
      <c r="K218" s="3"/>
      <c r="P218" s="30"/>
      <c r="Q218" s="550"/>
      <c r="R218" s="4"/>
      <c r="S218" s="9"/>
      <c r="T218" s="44"/>
      <c r="U218" s="44"/>
      <c r="V218" s="44"/>
      <c r="W218" s="86"/>
      <c r="X218" s="517"/>
      <c r="Y218" s="516"/>
      <c r="Z218" s="1"/>
      <c r="AA218" s="118"/>
      <c r="AB218" s="112"/>
      <c r="AC218" s="118"/>
      <c r="AD218" s="497"/>
      <c r="AE218" s="118"/>
      <c r="AG218" s="33"/>
      <c r="AH218" s="4"/>
      <c r="AI218" s="9"/>
    </row>
    <row r="219" spans="2:44" ht="12.75" customHeight="1">
      <c r="K219" s="3"/>
      <c r="P219" s="32"/>
      <c r="Q219" s="550"/>
      <c r="R219" s="4"/>
      <c r="S219" s="9"/>
      <c r="T219" s="44"/>
      <c r="U219" s="117"/>
      <c r="V219" s="44"/>
      <c r="W219" s="86"/>
      <c r="X219" s="229"/>
      <c r="Y219" s="529"/>
      <c r="Z219" s="1"/>
      <c r="AA219" s="118"/>
      <c r="AB219" s="118"/>
      <c r="AC219" s="118"/>
      <c r="AD219" s="118"/>
      <c r="AE219" s="118"/>
      <c r="AH219" s="40"/>
    </row>
    <row r="220" spans="2:44" ht="15.75" customHeight="1" thickBot="1">
      <c r="K220" s="3"/>
      <c r="P220" s="32"/>
      <c r="Q220" s="133"/>
      <c r="S220" s="8"/>
      <c r="T220" s="579"/>
      <c r="U220" s="579"/>
      <c r="V220" s="579"/>
      <c r="W220" s="577"/>
      <c r="X220" s="151"/>
      <c r="Y220" s="119"/>
      <c r="Z220" s="1"/>
      <c r="AA220" s="44"/>
      <c r="AB220" s="44"/>
      <c r="AC220" s="44"/>
      <c r="AD220" s="44"/>
      <c r="AE220" s="118"/>
      <c r="AG220" s="62"/>
      <c r="AH220" s="132"/>
    </row>
    <row r="221" spans="2:44" ht="14.25" customHeight="1">
      <c r="B221" s="674"/>
      <c r="C221" s="34" t="s">
        <v>244</v>
      </c>
      <c r="D221" s="35"/>
      <c r="E221" s="114">
        <f>E185+E197+E205</f>
        <v>62.220000000000006</v>
      </c>
      <c r="F221" s="85">
        <f>F185+F197+F205</f>
        <v>64.081000000000003</v>
      </c>
      <c r="G221" s="85">
        <f>G185+G197+G205</f>
        <v>270.49</v>
      </c>
      <c r="H221" s="586">
        <f>H185+H197+H205</f>
        <v>1899.0150000000001</v>
      </c>
      <c r="I221" s="704" t="s">
        <v>287</v>
      </c>
      <c r="J221" s="672" t="s">
        <v>203</v>
      </c>
      <c r="K221" s="3"/>
      <c r="P221" s="44"/>
      <c r="S221" s="1"/>
      <c r="T221" s="1"/>
      <c r="U221" s="1"/>
      <c r="V221" s="1"/>
      <c r="W221" s="1"/>
      <c r="X221" s="158"/>
      <c r="Y221" s="132"/>
      <c r="Z221" s="1"/>
      <c r="AA221" s="44"/>
      <c r="AB221" s="44"/>
      <c r="AC221" s="44"/>
      <c r="AD221" s="44"/>
      <c r="AE221" s="118"/>
      <c r="AG221" s="94"/>
      <c r="AH221" s="91"/>
      <c r="AI221" s="115"/>
    </row>
    <row r="222" spans="2:44" ht="12.75" customHeight="1">
      <c r="B222" s="327"/>
      <c r="C222" s="709" t="s">
        <v>11</v>
      </c>
      <c r="D222" s="1499">
        <v>0.7</v>
      </c>
      <c r="E222" s="914">
        <f>(E401/100)*70</f>
        <v>63</v>
      </c>
      <c r="F222" s="913">
        <f>(F401/100)*70</f>
        <v>64.400000000000006</v>
      </c>
      <c r="G222" s="913">
        <f>(G401/100)*70</f>
        <v>268.10000000000002</v>
      </c>
      <c r="H222" s="2252">
        <f>(H401/100)*70</f>
        <v>1904</v>
      </c>
      <c r="I222" s="681">
        <f>H222-H221</f>
        <v>4.9849999999999</v>
      </c>
      <c r="J222" s="671" t="s">
        <v>429</v>
      </c>
      <c r="K222" s="3"/>
      <c r="P222" s="45"/>
      <c r="R222" s="132"/>
      <c r="S222" s="3"/>
      <c r="T222" s="1"/>
      <c r="U222" s="1"/>
      <c r="V222" s="1"/>
      <c r="W222" s="1"/>
      <c r="X222" s="1"/>
      <c r="Y222" s="1"/>
      <c r="Z222" s="1"/>
      <c r="AA222" s="44"/>
      <c r="AB222" s="44"/>
      <c r="AC222" s="44"/>
      <c r="AD222" s="44"/>
      <c r="AE222" s="118"/>
      <c r="AG222" s="32"/>
      <c r="AH222" s="4"/>
      <c r="AI222" s="8"/>
    </row>
    <row r="223" spans="2:44" ht="16.5" customHeight="1" thickBot="1">
      <c r="B223" s="175"/>
      <c r="C223" s="803" t="s">
        <v>438</v>
      </c>
      <c r="D223" s="1494"/>
      <c r="E223" s="2192">
        <f>(E221*100/E401)-70</f>
        <v>-0.86666666666666003</v>
      </c>
      <c r="F223" s="393">
        <f>(F221*100/F401)-70</f>
        <v>-0.34673913043478422</v>
      </c>
      <c r="G223" s="393">
        <f>(G221*100/G401)-70</f>
        <v>0.62402088772846298</v>
      </c>
      <c r="H223" s="2193">
        <f>(H221*100/H401)-70</f>
        <v>-0.18327205882353326</v>
      </c>
      <c r="I223" s="1500"/>
      <c r="J223" s="805"/>
      <c r="K223" s="3"/>
      <c r="P223" s="250"/>
      <c r="R223" s="4"/>
      <c r="S223" s="9"/>
      <c r="T223" s="44"/>
      <c r="U223" s="44"/>
      <c r="V223" s="44"/>
      <c r="W223" s="86"/>
      <c r="X223" s="517"/>
      <c r="Y223" s="516"/>
      <c r="Z223" s="1"/>
      <c r="AA223" s="46"/>
      <c r="AB223" s="161"/>
      <c r="AC223" s="46"/>
      <c r="AD223" s="46"/>
      <c r="AE223" s="65"/>
      <c r="AG223" s="32"/>
      <c r="AH223" s="4"/>
      <c r="AI223" s="9"/>
    </row>
    <row r="224" spans="2:44" ht="15.75" customHeight="1">
      <c r="K224" s="3"/>
      <c r="P224"/>
      <c r="R224" s="4"/>
      <c r="S224" s="9"/>
      <c r="T224" s="44"/>
      <c r="U224" s="44"/>
      <c r="V224" s="44"/>
      <c r="W224" s="86"/>
      <c r="X224" s="517"/>
      <c r="Y224" s="529"/>
      <c r="Z224" s="1"/>
      <c r="AA224" s="509"/>
      <c r="AB224" s="283"/>
      <c r="AC224" s="283"/>
      <c r="AD224" s="284"/>
      <c r="AE224" s="284"/>
      <c r="AG224" s="45"/>
      <c r="AH224" s="4"/>
      <c r="AI224" s="3"/>
    </row>
    <row r="225" spans="2:46" ht="14.25" customHeight="1">
      <c r="D225" s="5" t="s">
        <v>207</v>
      </c>
      <c r="K225" s="3"/>
      <c r="P225" s="9"/>
      <c r="R225" s="4"/>
      <c r="S225" s="9"/>
      <c r="T225" s="44"/>
      <c r="U225" s="44"/>
      <c r="V225" s="44"/>
      <c r="W225" s="86"/>
      <c r="X225" s="517"/>
      <c r="Y225" s="516"/>
      <c r="Z225" s="1"/>
      <c r="AA225" s="281"/>
      <c r="AB225" s="281"/>
      <c r="AC225" s="286"/>
      <c r="AD225" s="286"/>
      <c r="AE225" s="287"/>
      <c r="AG225" s="32"/>
      <c r="AH225" s="4"/>
      <c r="AI225" s="9"/>
    </row>
    <row r="226" spans="2:46" ht="15.75" customHeight="1">
      <c r="B226" s="19" t="s">
        <v>435</v>
      </c>
      <c r="D226"/>
      <c r="E226"/>
      <c r="I226"/>
      <c r="J226"/>
      <c r="K226" s="3"/>
      <c r="O226" s="112"/>
      <c r="P226" s="112"/>
      <c r="Q226" s="86"/>
      <c r="R226" s="4"/>
      <c r="S226" s="9"/>
      <c r="T226" s="44"/>
      <c r="U226" s="44"/>
      <c r="V226" s="44"/>
      <c r="W226" s="86"/>
      <c r="X226" s="517"/>
      <c r="Y226" s="516"/>
      <c r="Z226" s="1"/>
      <c r="AA226" s="22"/>
      <c r="AB226" s="22"/>
      <c r="AC226" s="22"/>
      <c r="AD226" s="22"/>
      <c r="AE226" s="22"/>
      <c r="AG226" s="32"/>
      <c r="AH226" s="4"/>
      <c r="AI226" s="9"/>
    </row>
    <row r="227" spans="2:46">
      <c r="C227" s="19" t="s">
        <v>204</v>
      </c>
      <c r="E227"/>
      <c r="F227"/>
      <c r="G227" s="19"/>
      <c r="H227" s="19"/>
      <c r="I227" s="13"/>
      <c r="J227" s="13"/>
      <c r="K227" s="3"/>
      <c r="O227" s="112"/>
      <c r="P227" s="112"/>
      <c r="Q227" s="86"/>
      <c r="R227" s="8"/>
      <c r="S227" s="9"/>
      <c r="T227" s="44"/>
      <c r="U227" s="44"/>
      <c r="V227" s="44"/>
      <c r="W227" s="86"/>
      <c r="X227" s="517"/>
      <c r="Y227" s="516"/>
      <c r="Z227" s="1"/>
      <c r="AA227" s="1"/>
      <c r="AB227" s="1"/>
      <c r="AC227" s="1"/>
      <c r="AD227" s="1"/>
      <c r="AG227" s="32"/>
      <c r="AH227" s="4"/>
      <c r="AI227" s="9"/>
    </row>
    <row r="228" spans="2:46" ht="18" customHeight="1">
      <c r="B228" s="20" t="s">
        <v>838</v>
      </c>
      <c r="C228" s="13"/>
      <c r="D228"/>
      <c r="E228" s="20" t="s">
        <v>0</v>
      </c>
      <c r="F228"/>
      <c r="G228" s="2" t="s">
        <v>436</v>
      </c>
      <c r="H228" s="13"/>
      <c r="I228" s="13"/>
      <c r="J228" s="24"/>
      <c r="K228" s="3"/>
      <c r="L228" s="45"/>
      <c r="M228" s="703"/>
      <c r="N228" s="145"/>
      <c r="P228"/>
      <c r="R228" s="4"/>
      <c r="S228" s="9"/>
      <c r="T228" s="44"/>
      <c r="U228" s="44"/>
      <c r="V228" s="44"/>
      <c r="W228" s="86"/>
      <c r="X228" s="517"/>
      <c r="Y228" s="516"/>
      <c r="Z228" s="1"/>
      <c r="AH228" s="40"/>
    </row>
    <row r="229" spans="2:46" ht="21.75" thickBot="1">
      <c r="D229" s="23" t="s">
        <v>1</v>
      </c>
      <c r="K229" s="3"/>
      <c r="L229" s="117"/>
      <c r="M229" s="117"/>
      <c r="N229" s="1951"/>
      <c r="O229" s="1951"/>
      <c r="P229" s="1951"/>
      <c r="Q229" s="1951"/>
      <c r="R229" s="44"/>
      <c r="S229" s="44"/>
      <c r="T229" s="44"/>
      <c r="U229" s="1569"/>
      <c r="V229" s="158"/>
      <c r="W229" s="580"/>
      <c r="X229" s="151"/>
      <c r="Y229" s="119"/>
      <c r="Z229" s="1"/>
    </row>
    <row r="230" spans="2:46" ht="15.75" thickBot="1">
      <c r="B230" s="329" t="s">
        <v>176</v>
      </c>
      <c r="C230" s="82"/>
      <c r="D230" s="330" t="s">
        <v>177</v>
      </c>
      <c r="E230" s="266" t="s">
        <v>178</v>
      </c>
      <c r="F230" s="266"/>
      <c r="G230" s="266"/>
      <c r="H230" s="331" t="s">
        <v>179</v>
      </c>
      <c r="I230" s="332" t="s">
        <v>180</v>
      </c>
      <c r="J230" s="333" t="s">
        <v>181</v>
      </c>
      <c r="K230" s="3"/>
      <c r="L230" s="30"/>
      <c r="M230" s="112"/>
      <c r="N230" s="86"/>
      <c r="P230" s="22"/>
      <c r="Q230" s="846"/>
      <c r="R230" s="44"/>
      <c r="S230" s="44"/>
      <c r="T230" s="44"/>
      <c r="U230" s="44"/>
      <c r="X230" s="158"/>
      <c r="Y230" s="132"/>
      <c r="Z230" s="1"/>
      <c r="AA230" s="1"/>
      <c r="AB230" s="1"/>
      <c r="AC230" s="1"/>
      <c r="AD230" s="1"/>
    </row>
    <row r="231" spans="2:46" ht="12.75" customHeight="1">
      <c r="B231" s="334" t="s">
        <v>182</v>
      </c>
      <c r="C231" s="335" t="s">
        <v>183</v>
      </c>
      <c r="D231" s="336" t="s">
        <v>184</v>
      </c>
      <c r="E231" s="337" t="s">
        <v>185</v>
      </c>
      <c r="F231" s="337" t="s">
        <v>56</v>
      </c>
      <c r="G231" s="337" t="s">
        <v>57</v>
      </c>
      <c r="H231" s="338" t="s">
        <v>186</v>
      </c>
      <c r="I231" s="339" t="s">
        <v>187</v>
      </c>
      <c r="J231" s="340" t="s">
        <v>327</v>
      </c>
      <c r="K231" s="3"/>
      <c r="L231" s="455"/>
      <c r="M231"/>
      <c r="N231"/>
      <c r="P231" s="4"/>
      <c r="Q231" s="9"/>
      <c r="R231" s="44"/>
      <c r="S231" s="44"/>
      <c r="T231" s="44"/>
      <c r="U231" s="44"/>
      <c r="V231" s="287"/>
      <c r="W231" s="287"/>
      <c r="X231" s="158"/>
      <c r="Y231" s="1"/>
      <c r="Z231" s="1"/>
      <c r="AA231" s="13"/>
      <c r="AD231" s="24"/>
      <c r="AE231" s="30"/>
    </row>
    <row r="232" spans="2:46" ht="15.75" customHeight="1" thickBot="1">
      <c r="B232" s="341"/>
      <c r="C232" s="385"/>
      <c r="D232" s="342"/>
      <c r="E232" s="343" t="s">
        <v>6</v>
      </c>
      <c r="F232" s="343" t="s">
        <v>7</v>
      </c>
      <c r="G232" s="343" t="s">
        <v>8</v>
      </c>
      <c r="H232" s="344" t="s">
        <v>188</v>
      </c>
      <c r="I232" s="345" t="s">
        <v>189</v>
      </c>
      <c r="J232" s="346" t="s">
        <v>326</v>
      </c>
      <c r="K232" s="3"/>
      <c r="L232" s="859"/>
      <c r="M232" s="3"/>
      <c r="N232" s="17"/>
      <c r="P232" s="4"/>
      <c r="S232" s="1977"/>
      <c r="T232" s="1977"/>
      <c r="U232" s="1977"/>
      <c r="V232" s="1"/>
      <c r="W232" s="1"/>
      <c r="X232" s="1"/>
      <c r="Y232" s="1"/>
      <c r="Z232" s="1"/>
      <c r="AA232" s="1"/>
      <c r="AB232" s="1"/>
      <c r="AC232" s="1"/>
      <c r="AD232" s="1"/>
    </row>
    <row r="233" spans="2:46" ht="15.75">
      <c r="B233" s="78"/>
      <c r="C233" s="556" t="s">
        <v>156</v>
      </c>
      <c r="D233" s="348"/>
      <c r="E233" s="349"/>
      <c r="F233" s="350"/>
      <c r="G233" s="350"/>
      <c r="H233" s="557"/>
      <c r="I233" s="395"/>
      <c r="J233" s="353"/>
      <c r="K233" s="3"/>
      <c r="L233" s="859"/>
      <c r="M233" s="3"/>
      <c r="N233" s="17"/>
      <c r="P233" s="4"/>
      <c r="S233" s="44"/>
      <c r="T233" s="44"/>
      <c r="U233" s="1569"/>
      <c r="V233" s="1"/>
      <c r="W233" s="1"/>
      <c r="X233" s="1"/>
      <c r="Y233" s="1"/>
      <c r="Z233" s="1"/>
      <c r="AA233" s="1"/>
      <c r="AB233" s="1"/>
      <c r="AC233" s="1"/>
      <c r="AD233" s="1"/>
    </row>
    <row r="234" spans="2:46">
      <c r="B234" s="1541" t="s">
        <v>190</v>
      </c>
      <c r="C234" s="404" t="s">
        <v>1058</v>
      </c>
      <c r="D234" s="399">
        <v>60</v>
      </c>
      <c r="E234" s="1554">
        <v>1.0249999999999999</v>
      </c>
      <c r="F234" s="839">
        <v>3.0030000000000001</v>
      </c>
      <c r="G234" s="839">
        <v>5.0750000000000002</v>
      </c>
      <c r="H234" s="746">
        <v>51.42</v>
      </c>
      <c r="I234" s="397"/>
      <c r="J234" s="604" t="s">
        <v>1115</v>
      </c>
      <c r="K234" s="3"/>
      <c r="L234"/>
      <c r="M234" s="132"/>
      <c r="N234"/>
      <c r="P234" s="22"/>
      <c r="S234" s="44"/>
      <c r="T234" s="44"/>
      <c r="U234" s="44"/>
      <c r="V234" s="1"/>
      <c r="W234" s="1"/>
      <c r="X234" s="1"/>
      <c r="Y234" s="1"/>
      <c r="Z234" s="1"/>
      <c r="AA234" s="14"/>
      <c r="AB234" s="13"/>
      <c r="AC234" s="13"/>
      <c r="AD234" s="13"/>
      <c r="AE234" s="13"/>
    </row>
    <row r="235" spans="2:46">
      <c r="C235" s="658" t="s">
        <v>1059</v>
      </c>
      <c r="D235" s="79"/>
      <c r="E235" s="902"/>
      <c r="F235" s="750"/>
      <c r="G235" s="750"/>
      <c r="H235" s="1476"/>
      <c r="I235" s="398"/>
      <c r="J235" s="398"/>
      <c r="K235" s="3"/>
      <c r="L235" s="32"/>
      <c r="M235" s="4"/>
      <c r="N235" s="65"/>
      <c r="P235" s="4"/>
      <c r="Q235" s="566"/>
      <c r="R235" s="570"/>
      <c r="S235" s="570"/>
      <c r="T235" s="570"/>
      <c r="U235" s="18"/>
      <c r="V235" s="219"/>
      <c r="W235" s="219"/>
      <c r="X235" s="1"/>
      <c r="Y235" s="1"/>
      <c r="Z235" s="1"/>
      <c r="AA235" s="22"/>
      <c r="AB235" s="22"/>
      <c r="AC235" s="22"/>
      <c r="AD235" s="22"/>
      <c r="AE235" s="22"/>
    </row>
    <row r="236" spans="2:46">
      <c r="B236" s="1542" t="s">
        <v>191</v>
      </c>
      <c r="C236" s="361" t="s">
        <v>480</v>
      </c>
      <c r="D236" s="366">
        <v>205</v>
      </c>
      <c r="E236" s="2617">
        <v>10.129</v>
      </c>
      <c r="F236" s="758">
        <v>18.056000000000001</v>
      </c>
      <c r="G236" s="758">
        <v>30.48</v>
      </c>
      <c r="H236" s="2615">
        <v>352.988</v>
      </c>
      <c r="I236" s="560"/>
      <c r="J236" s="359" t="s">
        <v>481</v>
      </c>
      <c r="K236" s="3"/>
      <c r="L236"/>
      <c r="M236" s="91"/>
      <c r="N236"/>
      <c r="P236" s="4"/>
      <c r="Q236" s="9"/>
      <c r="R236" s="44"/>
      <c r="S236" s="44"/>
      <c r="T236" s="44"/>
      <c r="U236" s="1569"/>
      <c r="V236" s="592"/>
      <c r="W236" s="571"/>
      <c r="Z236" s="1"/>
      <c r="AA236" s="1"/>
      <c r="AB236" s="1"/>
      <c r="AC236" s="1"/>
      <c r="AD236" s="1"/>
    </row>
    <row r="237" spans="2:46" ht="15.75">
      <c r="B237" s="1543" t="s">
        <v>12</v>
      </c>
      <c r="C237" s="361" t="s">
        <v>496</v>
      </c>
      <c r="D237" s="366">
        <v>200</v>
      </c>
      <c r="E237" s="248">
        <v>0.3</v>
      </c>
      <c r="F237" s="247">
        <v>0.01</v>
      </c>
      <c r="G237" s="253">
        <v>17.5</v>
      </c>
      <c r="H237" s="743">
        <v>72</v>
      </c>
      <c r="I237" s="362"/>
      <c r="J237" s="354" t="s">
        <v>450</v>
      </c>
      <c r="K237" s="3"/>
      <c r="L237" s="32"/>
      <c r="M237" s="4"/>
      <c r="N237" s="9"/>
      <c r="O237" s="821"/>
      <c r="P237"/>
      <c r="R237" s="19"/>
      <c r="S237" s="1"/>
      <c r="V237" s="19"/>
      <c r="W237" s="19"/>
      <c r="X237" s="13"/>
      <c r="Y237" s="13"/>
      <c r="Z237" s="1"/>
      <c r="AA237" s="44"/>
      <c r="AB237" s="44"/>
      <c r="AC237" s="44"/>
      <c r="AD237" s="44"/>
      <c r="AE237" s="118"/>
    </row>
    <row r="238" spans="2:46" ht="15.75">
      <c r="B238" s="1543"/>
      <c r="C238" s="361" t="s">
        <v>10</v>
      </c>
      <c r="D238" s="366">
        <v>50</v>
      </c>
      <c r="E238" s="1789">
        <v>1.93</v>
      </c>
      <c r="F238" s="253">
        <v>0.69</v>
      </c>
      <c r="G238" s="247">
        <v>27.1</v>
      </c>
      <c r="H238" s="743">
        <v>122.29</v>
      </c>
      <c r="I238" s="362"/>
      <c r="J238" s="363" t="s">
        <v>9</v>
      </c>
      <c r="K238" s="3"/>
      <c r="L238" s="32"/>
      <c r="M238" s="4"/>
      <c r="N238" s="65"/>
      <c r="Q238" s="1"/>
      <c r="R238" s="13"/>
      <c r="T238" s="20"/>
      <c r="V238" s="2"/>
      <c r="W238" s="13"/>
      <c r="X238" s="13"/>
      <c r="Y238" s="24"/>
      <c r="Z238" s="1"/>
      <c r="AA238" s="44"/>
      <c r="AB238" s="44"/>
      <c r="AC238" s="44"/>
      <c r="AD238" s="44"/>
      <c r="AE238" s="118"/>
      <c r="AJ238" s="20"/>
      <c r="AK238" s="232"/>
      <c r="AM238" s="20"/>
      <c r="AN238" s="20"/>
      <c r="AP238" s="43"/>
      <c r="AT238" s="13"/>
    </row>
    <row r="239" spans="2:46" ht="14.25" customHeight="1" thickBot="1">
      <c r="B239" s="1599" t="s">
        <v>196</v>
      </c>
      <c r="C239" s="368" t="s">
        <v>392</v>
      </c>
      <c r="D239" s="379">
        <v>40</v>
      </c>
      <c r="E239" s="1948">
        <v>2.2599999999999998</v>
      </c>
      <c r="F239" s="256">
        <v>0.6</v>
      </c>
      <c r="G239" s="256">
        <v>16.739999999999998</v>
      </c>
      <c r="H239" s="743">
        <v>81.426000000000002</v>
      </c>
      <c r="I239" s="1514"/>
      <c r="J239" s="369" t="s">
        <v>9</v>
      </c>
      <c r="K239" s="3"/>
      <c r="L239" s="62"/>
      <c r="M239" s="4"/>
      <c r="N239"/>
      <c r="P239" s="20"/>
      <c r="Y239" s="13"/>
      <c r="Z239" s="1"/>
      <c r="AA239" s="44"/>
      <c r="AB239" s="44"/>
      <c r="AC239" s="44"/>
      <c r="AD239" s="44"/>
      <c r="AE239" s="118"/>
    </row>
    <row r="240" spans="2:46" ht="15.75">
      <c r="B240" s="370" t="s">
        <v>205</v>
      </c>
      <c r="D240" s="132">
        <f>SUM(D234:D239)</f>
        <v>555</v>
      </c>
      <c r="E240" s="371">
        <f>SUM(E234:E239)</f>
        <v>15.644</v>
      </c>
      <c r="F240" s="372">
        <f>SUM(F234:F239)</f>
        <v>22.359000000000005</v>
      </c>
      <c r="G240" s="373">
        <f>SUM(G234:G239)</f>
        <v>96.894999999999996</v>
      </c>
      <c r="H240" s="559">
        <f>SUM(H234:H239)</f>
        <v>680.12400000000002</v>
      </c>
      <c r="I240" s="704" t="s">
        <v>287</v>
      </c>
      <c r="J240" s="672" t="s">
        <v>203</v>
      </c>
      <c r="K240" s="3"/>
      <c r="L240" s="44"/>
      <c r="M240" s="4"/>
      <c r="N240" s="9"/>
      <c r="P240" s="530"/>
      <c r="Y240" s="1"/>
      <c r="Z240" s="1"/>
      <c r="AA240" s="44"/>
      <c r="AB240" s="44"/>
      <c r="AC240" s="168"/>
      <c r="AD240" s="44"/>
      <c r="AE240" s="118"/>
      <c r="AJ240" s="20"/>
      <c r="AK240" s="20"/>
      <c r="AM240" s="20"/>
      <c r="AN240" s="20"/>
      <c r="AP240" s="4"/>
    </row>
    <row r="241" spans="2:45" ht="15.75">
      <c r="B241" s="807"/>
      <c r="C241" s="808" t="s">
        <v>11</v>
      </c>
      <c r="D241" s="1499">
        <v>0.25</v>
      </c>
      <c r="E241" s="914">
        <f>(E401/100)*25</f>
        <v>22.5</v>
      </c>
      <c r="F241" s="913">
        <f>(F401/100)*25</f>
        <v>23</v>
      </c>
      <c r="G241" s="913">
        <f>(G401/100)*25</f>
        <v>95.75</v>
      </c>
      <c r="H241" s="2252">
        <f>(H401/100)*25</f>
        <v>680</v>
      </c>
      <c r="I241" s="703">
        <f>H241-H240</f>
        <v>-0.12400000000002365</v>
      </c>
      <c r="J241" s="671" t="s">
        <v>429</v>
      </c>
      <c r="K241" s="3"/>
      <c r="L241" s="44"/>
      <c r="M241" s="4"/>
      <c r="N241" s="9"/>
      <c r="Q241" s="4"/>
      <c r="R241" s="505"/>
      <c r="S241" s="1"/>
      <c r="T241" s="1"/>
      <c r="U241" s="1"/>
      <c r="V241" s="1"/>
      <c r="Y241" s="567"/>
      <c r="Z241" s="1"/>
      <c r="AA241" s="46"/>
      <c r="AB241" s="161"/>
      <c r="AC241" s="152"/>
      <c r="AD241" s="46"/>
      <c r="AE241" s="65"/>
      <c r="AG241" s="234"/>
      <c r="AH241" s="235"/>
      <c r="AI241" s="236"/>
      <c r="AJ241" s="237"/>
      <c r="AK241" s="42"/>
      <c r="AL241" s="42"/>
      <c r="AM241" s="42"/>
      <c r="AN241" s="42"/>
      <c r="AO241" s="42"/>
      <c r="AP241" s="42"/>
      <c r="AQ241" s="234"/>
      <c r="AR241" s="234"/>
      <c r="AS241" s="494"/>
    </row>
    <row r="242" spans="2:45" ht="15.75" thickBot="1">
      <c r="B242" s="327"/>
      <c r="C242" s="803" t="s">
        <v>438</v>
      </c>
      <c r="D242" s="1494"/>
      <c r="E242" s="2192">
        <f>(E240*100/E401)-25</f>
        <v>-7.6177777777777784</v>
      </c>
      <c r="F242" s="393">
        <f>(F240*100/F401)-25</f>
        <v>-0.69673913043477498</v>
      </c>
      <c r="G242" s="393">
        <f>(G240*100/G401)-25</f>
        <v>0.29895561357702505</v>
      </c>
      <c r="H242" s="2193">
        <f>(H240*100/H401)-25</f>
        <v>4.5588235294147239E-3</v>
      </c>
      <c r="I242" s="1500"/>
      <c r="J242" s="805"/>
      <c r="K242" s="3"/>
      <c r="L242" s="1607"/>
      <c r="M242" s="40"/>
      <c r="N242" s="2661"/>
      <c r="O242" s="44"/>
      <c r="P242" s="145"/>
      <c r="Q242" s="44"/>
      <c r="R242" s="44"/>
      <c r="S242" s="44"/>
      <c r="T242" s="44"/>
      <c r="U242" s="44"/>
      <c r="V242" s="13"/>
      <c r="Y242" s="219"/>
      <c r="Z242" s="1"/>
      <c r="AA242" s="1"/>
      <c r="AB242" s="1"/>
      <c r="AC242" s="1"/>
      <c r="AD242" s="1"/>
      <c r="AG242" s="48"/>
      <c r="AH242" s="48"/>
      <c r="AI242" s="48"/>
      <c r="AJ242" s="238"/>
      <c r="AK242" s="48"/>
      <c r="AL242" s="48"/>
      <c r="AM242" s="48"/>
      <c r="AN242" s="48"/>
      <c r="AO242" s="48"/>
      <c r="AP242" s="48"/>
      <c r="AQ242" s="48"/>
      <c r="AR242" s="48"/>
      <c r="AS242" s="48"/>
    </row>
    <row r="243" spans="2:45">
      <c r="B243" s="82"/>
      <c r="C243" s="127" t="s">
        <v>123</v>
      </c>
      <c r="D243" s="82"/>
      <c r="F243" s="375"/>
      <c r="G243" s="375"/>
      <c r="H243" s="375"/>
      <c r="I243" s="377"/>
      <c r="J243" s="377"/>
      <c r="K243" s="3"/>
      <c r="L243" s="62"/>
      <c r="M243" s="132"/>
      <c r="N243"/>
      <c r="Q243" s="9"/>
      <c r="R243" s="117"/>
      <c r="S243" s="117"/>
      <c r="T243" s="44"/>
      <c r="U243" s="86"/>
      <c r="V243" s="22"/>
      <c r="Y243" s="219"/>
      <c r="Z243" s="1"/>
      <c r="AA243" s="44"/>
      <c r="AB243" s="168"/>
      <c r="AC243" s="44"/>
      <c r="AD243" s="44"/>
      <c r="AE243" s="118"/>
      <c r="AG243" s="44"/>
      <c r="AH243" s="44"/>
      <c r="AI243" s="44"/>
      <c r="AJ243" s="86"/>
      <c r="AK243" s="44"/>
      <c r="AL243" s="44"/>
      <c r="AM243" s="44"/>
      <c r="AN243" s="44"/>
      <c r="AO243" s="44"/>
      <c r="AP243" s="44"/>
      <c r="AQ243" s="44"/>
      <c r="AR243" s="44"/>
      <c r="AS243" s="118"/>
    </row>
    <row r="244" spans="2:45">
      <c r="B244" s="355" t="s">
        <v>190</v>
      </c>
      <c r="C244" s="404" t="s">
        <v>336</v>
      </c>
      <c r="D244" s="129">
        <v>60</v>
      </c>
      <c r="E244" s="163">
        <v>0.84</v>
      </c>
      <c r="F244" s="247">
        <v>2.2799999999999998</v>
      </c>
      <c r="G244" s="247">
        <v>3.9</v>
      </c>
      <c r="H244" s="733">
        <v>39.6</v>
      </c>
      <c r="I244" s="367"/>
      <c r="J244" s="1795" t="s">
        <v>637</v>
      </c>
      <c r="K244" s="22"/>
      <c r="L244" s="54"/>
      <c r="M244" s="4"/>
      <c r="N244" s="115"/>
      <c r="Q244" s="1"/>
      <c r="R244" s="493"/>
      <c r="S244" s="493"/>
      <c r="T244" s="493"/>
      <c r="U244" s="493"/>
      <c r="V244" s="1"/>
      <c r="Y244" s="571"/>
      <c r="Z244" s="1"/>
      <c r="AA244" s="44"/>
      <c r="AB244" s="168"/>
      <c r="AC244" s="168"/>
      <c r="AD244" s="44"/>
      <c r="AE244" s="118"/>
      <c r="AG244" s="501"/>
      <c r="AH244" s="501"/>
      <c r="AI244" s="501"/>
      <c r="AJ244" s="508"/>
      <c r="AK244" s="501"/>
      <c r="AL244" s="501"/>
      <c r="AM244" s="501"/>
      <c r="AN244" s="501"/>
      <c r="AO244" s="502"/>
      <c r="AP244" s="502"/>
      <c r="AQ244" s="501"/>
      <c r="AR244" s="501"/>
      <c r="AS244" s="501"/>
    </row>
    <row r="245" spans="2:45">
      <c r="B245" s="358" t="s">
        <v>191</v>
      </c>
      <c r="C245" s="276" t="s">
        <v>733</v>
      </c>
      <c r="D245" s="366">
        <v>250</v>
      </c>
      <c r="E245" s="248">
        <v>4.25</v>
      </c>
      <c r="F245" s="247">
        <v>4.82</v>
      </c>
      <c r="G245" s="247">
        <v>15.69</v>
      </c>
      <c r="H245" s="2615">
        <v>123.14</v>
      </c>
      <c r="I245" s="560"/>
      <c r="J245" s="354" t="s">
        <v>813</v>
      </c>
      <c r="L245" s="2663"/>
      <c r="M245" s="4"/>
      <c r="N245" s="115"/>
      <c r="Q245" s="81"/>
      <c r="R245" s="2664"/>
      <c r="S245" s="2664"/>
      <c r="T245" s="2664"/>
      <c r="U245" s="2664"/>
      <c r="V245" s="44"/>
      <c r="Y245" s="516"/>
      <c r="Z245" s="1"/>
      <c r="AA245" s="118"/>
      <c r="AB245" s="112"/>
      <c r="AC245" s="118"/>
      <c r="AD245" s="118"/>
      <c r="AE245" s="118"/>
    </row>
    <row r="246" spans="2:45" ht="15.75">
      <c r="B246" s="360" t="s">
        <v>12</v>
      </c>
      <c r="C246" s="888" t="s">
        <v>570</v>
      </c>
      <c r="D246" s="366">
        <v>100</v>
      </c>
      <c r="E246" s="163">
        <v>16.826000000000001</v>
      </c>
      <c r="F246" s="247">
        <v>13.811999999999999</v>
      </c>
      <c r="G246" s="257">
        <v>12.750999999999999</v>
      </c>
      <c r="H246" s="743">
        <v>242.50299999999999</v>
      </c>
      <c r="I246" s="386"/>
      <c r="J246" s="354" t="s">
        <v>573</v>
      </c>
      <c r="K246" s="3"/>
      <c r="L246" s="32"/>
      <c r="M246" s="91"/>
      <c r="N246" s="65"/>
      <c r="O246" s="118"/>
      <c r="Q246" s="1"/>
      <c r="R246" s="4"/>
      <c r="S246" s="44"/>
      <c r="T246" s="44"/>
      <c r="U246" s="44"/>
      <c r="V246" s="44"/>
      <c r="W246" s="516"/>
      <c r="Y246" s="516"/>
      <c r="Z246" s="1"/>
      <c r="AA246" s="118"/>
      <c r="AB246" s="118"/>
      <c r="AC246" s="118"/>
      <c r="AD246" s="118"/>
      <c r="AE246" s="118"/>
      <c r="AP246" s="43"/>
      <c r="AR246" s="43"/>
    </row>
    <row r="247" spans="2:45" ht="15.75">
      <c r="B247" s="360"/>
      <c r="C247" s="1801" t="s">
        <v>625</v>
      </c>
      <c r="D247" s="366">
        <v>180</v>
      </c>
      <c r="E247" s="163">
        <v>3.9239999999999999</v>
      </c>
      <c r="F247" s="247">
        <v>6.9359999999999999</v>
      </c>
      <c r="G247" s="257">
        <v>27.6</v>
      </c>
      <c r="H247" s="1653">
        <v>178.34399999999999</v>
      </c>
      <c r="I247" s="386"/>
      <c r="J247" s="354" t="s">
        <v>734</v>
      </c>
      <c r="K247" s="3"/>
      <c r="L247" s="32"/>
      <c r="M247" s="1838"/>
      <c r="N247" s="9"/>
      <c r="O247" s="44"/>
      <c r="Q247" s="453"/>
      <c r="Y247" s="516"/>
      <c r="Z247" s="1"/>
      <c r="AA247" s="117"/>
      <c r="AB247" s="117"/>
      <c r="AC247" s="117"/>
      <c r="AD247" s="117"/>
      <c r="AE247" s="118"/>
      <c r="AJ247" s="510"/>
      <c r="AR247" s="43"/>
    </row>
    <row r="248" spans="2:45" ht="15.75">
      <c r="B248" s="360"/>
      <c r="C248" s="388" t="s">
        <v>122</v>
      </c>
      <c r="D248" s="366">
        <v>200</v>
      </c>
      <c r="E248" s="254">
        <v>1</v>
      </c>
      <c r="F248" s="256">
        <v>0.2</v>
      </c>
      <c r="G248" s="256">
        <v>20.2</v>
      </c>
      <c r="H248" s="1653">
        <v>86</v>
      </c>
      <c r="I248" s="387"/>
      <c r="J248" s="363" t="s">
        <v>464</v>
      </c>
      <c r="K248" s="3"/>
      <c r="L248" s="32"/>
      <c r="M248" s="4"/>
      <c r="N248" s="9"/>
      <c r="Q248" s="1"/>
      <c r="Y248" s="516"/>
      <c r="Z248" s="1"/>
      <c r="AA248" s="44"/>
      <c r="AB248" s="44"/>
      <c r="AC248" s="44"/>
      <c r="AD248" s="44"/>
      <c r="AE248" s="118"/>
      <c r="AG248" s="32"/>
      <c r="AH248" s="4"/>
      <c r="AI248" s="8"/>
    </row>
    <row r="249" spans="2:45" ht="15.75">
      <c r="B249" s="364" t="s">
        <v>196</v>
      </c>
      <c r="C249" s="388" t="s">
        <v>10</v>
      </c>
      <c r="D249" s="366">
        <v>60</v>
      </c>
      <c r="E249" s="1847">
        <v>2.31</v>
      </c>
      <c r="F249" s="253">
        <v>0.82</v>
      </c>
      <c r="G249" s="247">
        <v>32.520000000000003</v>
      </c>
      <c r="H249" s="733">
        <v>146.75</v>
      </c>
      <c r="I249" s="367"/>
      <c r="J249" s="363" t="s">
        <v>9</v>
      </c>
      <c r="K249" s="3"/>
      <c r="L249" s="45"/>
      <c r="M249" s="4"/>
      <c r="N249" s="9"/>
      <c r="O249" s="44"/>
      <c r="Q249" s="44"/>
      <c r="R249" s="44"/>
      <c r="S249" s="44"/>
      <c r="T249" s="44"/>
      <c r="U249" s="44"/>
      <c r="Y249" s="516"/>
      <c r="Z249" s="1"/>
      <c r="AA249" s="44"/>
      <c r="AB249" s="44"/>
      <c r="AC249" s="44"/>
      <c r="AD249" s="44"/>
      <c r="AE249" s="118"/>
      <c r="AG249" s="39"/>
      <c r="AH249" s="4"/>
      <c r="AI249" s="40"/>
    </row>
    <row r="250" spans="2:45" ht="15.75">
      <c r="B250" s="79"/>
      <c r="C250" s="388" t="s">
        <v>392</v>
      </c>
      <c r="D250" s="356">
        <v>40</v>
      </c>
      <c r="E250" s="1944">
        <v>2.2599999999999998</v>
      </c>
      <c r="F250" s="256">
        <v>0.6</v>
      </c>
      <c r="G250" s="256">
        <v>16.739999999999998</v>
      </c>
      <c r="H250" s="733">
        <v>81.426000000000002</v>
      </c>
      <c r="I250" s="367"/>
      <c r="J250" s="357" t="s">
        <v>9</v>
      </c>
      <c r="K250" s="3"/>
      <c r="L250" s="45"/>
      <c r="M250" s="4"/>
      <c r="N250" s="9"/>
      <c r="O250" s="44"/>
      <c r="Q250" s="9"/>
      <c r="R250" s="117"/>
      <c r="S250" s="44"/>
      <c r="T250" s="44"/>
      <c r="U250" s="86"/>
      <c r="Y250" s="529"/>
      <c r="Z250" s="1"/>
      <c r="AA250" s="307"/>
      <c r="AB250" s="161"/>
      <c r="AC250" s="46"/>
      <c r="AD250" s="46"/>
      <c r="AE250" s="47"/>
      <c r="AG250" s="39"/>
      <c r="AI250" s="40"/>
    </row>
    <row r="251" spans="2:45" ht="15.75" thickBot="1">
      <c r="B251" s="712"/>
      <c r="C251" s="434" t="s">
        <v>568</v>
      </c>
      <c r="D251" s="379">
        <v>120</v>
      </c>
      <c r="E251" s="392">
        <v>0.48</v>
      </c>
      <c r="F251" s="393">
        <v>0.48</v>
      </c>
      <c r="G251" s="394">
        <v>11.76</v>
      </c>
      <c r="H251" s="733">
        <v>53.28</v>
      </c>
      <c r="I251" s="432"/>
      <c r="J251" s="354" t="s">
        <v>576</v>
      </c>
      <c r="K251" s="3"/>
      <c r="L251" s="2655"/>
      <c r="M251" s="4"/>
      <c r="N251" s="9"/>
      <c r="Q251" s="1"/>
      <c r="R251" s="493"/>
      <c r="S251" s="493"/>
      <c r="T251" s="493"/>
      <c r="U251" s="493"/>
      <c r="Y251" s="119"/>
      <c r="Z251" s="1"/>
      <c r="AA251" s="509"/>
      <c r="AB251" s="283"/>
      <c r="AC251" s="283"/>
      <c r="AD251" s="284"/>
      <c r="AE251" s="284"/>
      <c r="AH251" s="132"/>
    </row>
    <row r="252" spans="2:45">
      <c r="B252" s="370" t="s">
        <v>193</v>
      </c>
      <c r="C252" s="581"/>
      <c r="D252" s="901">
        <f>SUM(D244:D251)</f>
        <v>1010</v>
      </c>
      <c r="E252" s="381">
        <f>SUM(E244:E251)</f>
        <v>31.889999999999997</v>
      </c>
      <c r="F252" s="372">
        <f>SUM(F244:F251)</f>
        <v>29.948</v>
      </c>
      <c r="G252" s="683">
        <f>SUM(G244:G251)</f>
        <v>141.161</v>
      </c>
      <c r="H252" s="559">
        <f>SUM(H244:H251)</f>
        <v>951.04300000000001</v>
      </c>
      <c r="I252" s="704" t="s">
        <v>287</v>
      </c>
      <c r="J252" s="672" t="s">
        <v>203</v>
      </c>
      <c r="K252" s="3"/>
      <c r="L252" s="1607"/>
      <c r="M252" s="40"/>
      <c r="N252" s="119"/>
      <c r="O252" s="65"/>
      <c r="Q252" s="81"/>
      <c r="R252" s="2664"/>
      <c r="S252" s="2664"/>
      <c r="T252" s="2664"/>
      <c r="U252" s="2664"/>
      <c r="Y252" s="132"/>
      <c r="Z252" s="1"/>
      <c r="AA252" s="281"/>
      <c r="AB252" s="281"/>
      <c r="AC252" s="286"/>
      <c r="AD252" s="286"/>
      <c r="AE252" s="287"/>
      <c r="AG252" s="289"/>
      <c r="AH252" s="4"/>
      <c r="AI252" s="9"/>
    </row>
    <row r="253" spans="2:45" ht="18.75" customHeight="1">
      <c r="B253" s="807"/>
      <c r="C253" s="808" t="s">
        <v>11</v>
      </c>
      <c r="D253" s="1499">
        <v>0.35</v>
      </c>
      <c r="E253" s="914">
        <f>(E401/100)*35</f>
        <v>31.5</v>
      </c>
      <c r="F253" s="913">
        <f>(F401/100)*35</f>
        <v>32.200000000000003</v>
      </c>
      <c r="G253" s="913">
        <f>(G401/100)*35</f>
        <v>134.05000000000001</v>
      </c>
      <c r="H253" s="2252">
        <f>(H401/100)*35</f>
        <v>952</v>
      </c>
      <c r="I253" s="703">
        <f>H253-H252</f>
        <v>0.95699999999999363</v>
      </c>
      <c r="J253" s="671" t="s">
        <v>429</v>
      </c>
      <c r="K253" s="22"/>
      <c r="L253" s="62"/>
      <c r="M253" s="132"/>
      <c r="N253" s="3"/>
      <c r="Q253" s="1"/>
      <c r="Z253" s="1"/>
      <c r="AA253" s="1"/>
      <c r="AB253" s="1"/>
      <c r="AC253" s="1"/>
      <c r="AD253" s="1"/>
      <c r="AH253" s="91"/>
      <c r="AI253" s="3"/>
    </row>
    <row r="254" spans="2:45" ht="15.75" thickBot="1">
      <c r="B254" s="327"/>
      <c r="C254" s="803" t="s">
        <v>438</v>
      </c>
      <c r="D254" s="1494"/>
      <c r="E254" s="2192">
        <f>(E252*100/E401)-35</f>
        <v>0.43333333333333002</v>
      </c>
      <c r="F254" s="393">
        <f>(F252*100/F401)-35</f>
        <v>-2.4478260869565176</v>
      </c>
      <c r="G254" s="393">
        <f>(G252*100/G401)-35</f>
        <v>1.856657963446473</v>
      </c>
      <c r="H254" s="2193">
        <f>(H252*100/H401)-35</f>
        <v>-3.5183823529408187E-2</v>
      </c>
      <c r="I254" s="1500"/>
      <c r="J254" s="805"/>
      <c r="L254" s="2663"/>
      <c r="M254" s="4"/>
      <c r="N254" s="65"/>
      <c r="O254" s="4"/>
      <c r="Z254" s="1"/>
      <c r="AA254" s="1"/>
      <c r="AB254" s="1"/>
      <c r="AC254" s="1"/>
      <c r="AD254" s="1"/>
      <c r="AG254" s="62"/>
      <c r="AH254" s="91"/>
      <c r="AI254" s="115"/>
    </row>
    <row r="255" spans="2:45" ht="13.5" customHeight="1">
      <c r="B255" s="409" t="s">
        <v>190</v>
      </c>
      <c r="C255" s="126" t="s">
        <v>234</v>
      </c>
      <c r="D255" s="82"/>
      <c r="E255" s="55"/>
      <c r="F255" s="375"/>
      <c r="G255" s="375"/>
      <c r="H255" s="376"/>
      <c r="I255" s="398"/>
      <c r="J255" s="398"/>
      <c r="K255" s="3"/>
      <c r="L255" s="62"/>
      <c r="M255" s="91"/>
      <c r="N255" s="65"/>
      <c r="Z255" s="1"/>
      <c r="AE255" s="32"/>
      <c r="AG255" s="45"/>
      <c r="AH255" s="4"/>
      <c r="AI255" s="9"/>
    </row>
    <row r="256" spans="2:45">
      <c r="B256" s="358" t="s">
        <v>191</v>
      </c>
      <c r="C256" s="185" t="s">
        <v>654</v>
      </c>
      <c r="D256" s="366">
        <v>200</v>
      </c>
      <c r="E256" s="248">
        <v>0.4</v>
      </c>
      <c r="F256" s="247">
        <v>0</v>
      </c>
      <c r="G256" s="247">
        <v>6.75</v>
      </c>
      <c r="H256" s="743">
        <v>28.6</v>
      </c>
      <c r="I256" s="378"/>
      <c r="J256" s="363" t="s">
        <v>484</v>
      </c>
      <c r="K256" s="3"/>
      <c r="L256" s="2149"/>
      <c r="M256" s="450"/>
      <c r="N256" s="9"/>
      <c r="S256" s="9"/>
      <c r="T256" s="118"/>
      <c r="U256" s="279"/>
      <c r="V256" s="118"/>
      <c r="W256" s="86"/>
      <c r="X256" s="517"/>
      <c r="Y256" s="516"/>
      <c r="Z256" s="1"/>
      <c r="AA256" s="14"/>
      <c r="AB256" s="13"/>
      <c r="AC256" s="13"/>
      <c r="AD256" s="13"/>
      <c r="AE256" s="13"/>
      <c r="AG256" s="32"/>
      <c r="AH256" s="4"/>
      <c r="AI256" s="9"/>
    </row>
    <row r="257" spans="2:35" ht="15.75">
      <c r="B257" s="360" t="s">
        <v>12</v>
      </c>
      <c r="C257" s="1587" t="s">
        <v>683</v>
      </c>
      <c r="D257" s="356">
        <v>115</v>
      </c>
      <c r="E257" s="531">
        <v>0.80500000000000005</v>
      </c>
      <c r="F257" s="256">
        <v>3.335</v>
      </c>
      <c r="G257" s="1791">
        <v>9.7750000000000004</v>
      </c>
      <c r="H257" s="746">
        <v>117.3</v>
      </c>
      <c r="I257" s="397"/>
      <c r="J257" s="565" t="s">
        <v>735</v>
      </c>
      <c r="K257" s="3"/>
      <c r="L257" s="45"/>
      <c r="M257" s="4"/>
      <c r="N257" s="9"/>
      <c r="S257" s="3"/>
      <c r="T257" s="44"/>
      <c r="U257" s="44"/>
      <c r="V257" s="117"/>
      <c r="W257" s="86"/>
      <c r="X257" s="517"/>
      <c r="Y257" s="516"/>
      <c r="Z257" s="1"/>
      <c r="AA257" s="22"/>
      <c r="AB257" s="22"/>
      <c r="AC257" s="22"/>
      <c r="AD257" s="22"/>
      <c r="AE257" s="22"/>
      <c r="AG257" s="32"/>
      <c r="AH257" s="4"/>
      <c r="AI257" s="9"/>
    </row>
    <row r="258" spans="2:35">
      <c r="B258" s="364" t="s">
        <v>196</v>
      </c>
      <c r="C258" s="1559" t="s">
        <v>486</v>
      </c>
      <c r="D258" s="366">
        <v>20</v>
      </c>
      <c r="E258" s="1847">
        <v>1.1399999999999999</v>
      </c>
      <c r="F258" s="253">
        <v>3.2890000000000001</v>
      </c>
      <c r="G258" s="253">
        <v>8.5449999999999999</v>
      </c>
      <c r="H258" s="733">
        <v>70.027000000000001</v>
      </c>
      <c r="I258" s="165"/>
      <c r="J258" s="363" t="s">
        <v>9</v>
      </c>
      <c r="K258" s="3"/>
      <c r="L258" s="1607"/>
      <c r="M258" s="40"/>
      <c r="N258" s="1606"/>
      <c r="S258" s="9"/>
      <c r="T258" s="44"/>
      <c r="U258" s="44"/>
      <c r="V258" s="44"/>
      <c r="W258" s="86"/>
      <c r="X258" s="517"/>
      <c r="Y258" s="516"/>
      <c r="Z258" s="1"/>
      <c r="AA258" s="1"/>
      <c r="AB258" s="1"/>
      <c r="AC258" s="1"/>
      <c r="AD258" s="1"/>
      <c r="AH258" s="40"/>
    </row>
    <row r="259" spans="2:35" ht="15.75" thickBot="1">
      <c r="B259" s="712"/>
      <c r="C259" s="714" t="s">
        <v>392</v>
      </c>
      <c r="D259" s="379">
        <v>30</v>
      </c>
      <c r="E259" s="1944">
        <v>1.6950000000000001</v>
      </c>
      <c r="F259" s="256">
        <v>0.45</v>
      </c>
      <c r="G259" s="256">
        <v>12.56</v>
      </c>
      <c r="H259" s="733">
        <v>61.07</v>
      </c>
      <c r="I259" s="367"/>
      <c r="J259" s="369" t="s">
        <v>9</v>
      </c>
      <c r="K259" s="22"/>
      <c r="L259"/>
      <c r="M259" s="40"/>
      <c r="N259"/>
      <c r="O259" s="4"/>
      <c r="S259" s="9"/>
      <c r="T259" s="44"/>
      <c r="U259" s="44"/>
      <c r="V259" s="44"/>
      <c r="W259" s="86"/>
      <c r="X259" s="517"/>
      <c r="Y259" s="516"/>
      <c r="Z259" s="1"/>
      <c r="AA259" s="44"/>
      <c r="AB259" s="168"/>
      <c r="AC259" s="44"/>
      <c r="AD259" s="44"/>
      <c r="AE259" s="118"/>
      <c r="AG259" s="62"/>
      <c r="AH259" s="132"/>
    </row>
    <row r="260" spans="2:35">
      <c r="B260" s="370" t="s">
        <v>243</v>
      </c>
      <c r="C260" s="1519"/>
      <c r="D260" s="2199">
        <f>SUM(D256:D259)</f>
        <v>365</v>
      </c>
      <c r="E260" s="110">
        <f>SUM(E256:E259)</f>
        <v>4.04</v>
      </c>
      <c r="F260" s="756">
        <f>SUM(F256:F259)</f>
        <v>7.0740000000000007</v>
      </c>
      <c r="G260" s="729">
        <f>SUM(G256:G259)</f>
        <v>37.630000000000003</v>
      </c>
      <c r="H260" s="1803">
        <f>SUM(H256:H259)</f>
        <v>276.99700000000001</v>
      </c>
      <c r="I260" s="2200" t="s">
        <v>287</v>
      </c>
      <c r="J260" s="1804" t="s">
        <v>203</v>
      </c>
      <c r="L260"/>
      <c r="M260" s="40"/>
      <c r="N260"/>
      <c r="S260" s="9"/>
      <c r="T260" s="44"/>
      <c r="U260" s="44"/>
      <c r="V260" s="44"/>
      <c r="W260" s="86"/>
      <c r="X260" s="517"/>
      <c r="Y260" s="516"/>
      <c r="Z260" s="1"/>
      <c r="AA260" s="118"/>
      <c r="AB260" s="118"/>
      <c r="AC260" s="118"/>
      <c r="AD260" s="118"/>
      <c r="AE260" s="118"/>
      <c r="AG260" s="32"/>
      <c r="AH260" s="4"/>
      <c r="AI260" s="8"/>
    </row>
    <row r="261" spans="2:35">
      <c r="B261" s="807"/>
      <c r="C261" s="808" t="s">
        <v>11</v>
      </c>
      <c r="D261" s="1499">
        <v>0.1</v>
      </c>
      <c r="E261" s="914">
        <f>(E401/100)*10</f>
        <v>9</v>
      </c>
      <c r="F261" s="913">
        <f>(F401/100)*10</f>
        <v>9.2000000000000011</v>
      </c>
      <c r="G261" s="913">
        <f>(G401/100)*10</f>
        <v>38.299999999999997</v>
      </c>
      <c r="H261" s="2252">
        <f>(H401/100)*10</f>
        <v>272</v>
      </c>
      <c r="I261" s="677">
        <f>H261-H260</f>
        <v>-4.9970000000000141</v>
      </c>
      <c r="J261" s="673" t="s">
        <v>429</v>
      </c>
      <c r="K261" s="3"/>
      <c r="S261" s="8"/>
      <c r="T261" s="579"/>
      <c r="U261" s="577"/>
      <c r="V261" s="579"/>
      <c r="W261" s="577"/>
      <c r="X261" s="151"/>
      <c r="Y261" s="119"/>
      <c r="Z261" s="1"/>
      <c r="AA261" s="44"/>
      <c r="AB261" s="44"/>
      <c r="AC261" s="44"/>
      <c r="AD261" s="44"/>
      <c r="AE261" s="118"/>
      <c r="AG261" s="32"/>
      <c r="AH261" s="4"/>
      <c r="AI261" s="4"/>
    </row>
    <row r="262" spans="2:35" ht="15.75" thickBot="1">
      <c r="B262" s="175"/>
      <c r="C262" s="803" t="s">
        <v>438</v>
      </c>
      <c r="D262" s="1494"/>
      <c r="E262" s="2192">
        <f>(E260*100/E401)-10</f>
        <v>-5.5111111111111111</v>
      </c>
      <c r="F262" s="393">
        <f>(F260*100/F401)-10</f>
        <v>-2.3108695652173905</v>
      </c>
      <c r="G262" s="393">
        <f>(G260*100/G401)-10</f>
        <v>-0.17493472584856207</v>
      </c>
      <c r="H262" s="2193">
        <f>(H260*100/H401)-10</f>
        <v>0.18371323529411754</v>
      </c>
      <c r="I262" s="1500"/>
      <c r="J262" s="805"/>
      <c r="K262" s="3"/>
      <c r="M262" s="821"/>
      <c r="S262" s="8"/>
      <c r="X262" s="158"/>
      <c r="Y262" s="132"/>
      <c r="Z262" s="1"/>
      <c r="AA262" s="44"/>
      <c r="AB262" s="44"/>
      <c r="AC262" s="44"/>
      <c r="AD262" s="44"/>
      <c r="AE262" s="118"/>
      <c r="AG262" s="32"/>
      <c r="AH262" s="4"/>
      <c r="AI262" s="9"/>
    </row>
    <row r="263" spans="2:35" ht="15.75" thickBot="1">
      <c r="K263" s="3"/>
      <c r="T263" s="287"/>
      <c r="U263" s="287"/>
      <c r="V263" s="287"/>
      <c r="W263" s="287"/>
      <c r="X263" s="158"/>
      <c r="Y263" s="1"/>
      <c r="Z263" s="1"/>
      <c r="AA263" s="44"/>
      <c r="AB263" s="44"/>
      <c r="AC263" s="44"/>
      <c r="AD263" s="44"/>
      <c r="AE263" s="118"/>
      <c r="AG263" s="30"/>
      <c r="AH263" s="4"/>
      <c r="AI263" s="9"/>
    </row>
    <row r="264" spans="2:35">
      <c r="B264" s="674"/>
      <c r="C264" s="34" t="s">
        <v>286</v>
      </c>
      <c r="D264" s="35"/>
      <c r="E264" s="110">
        <f>E240+E252</f>
        <v>47.533999999999999</v>
      </c>
      <c r="F264" s="180">
        <f>F240+F252</f>
        <v>52.307000000000002</v>
      </c>
      <c r="G264" s="180">
        <f>G240+G252</f>
        <v>238.05599999999998</v>
      </c>
      <c r="H264" s="676">
        <f>H240+H252</f>
        <v>1631.1669999999999</v>
      </c>
      <c r="I264" s="675" t="s">
        <v>287</v>
      </c>
      <c r="J264" s="672" t="s">
        <v>203</v>
      </c>
      <c r="K264" s="3"/>
      <c r="S264" s="1"/>
      <c r="T264" s="1"/>
      <c r="U264" s="1"/>
      <c r="V264" s="1"/>
      <c r="W264" s="1"/>
      <c r="X264" s="1"/>
      <c r="Y264" s="1"/>
      <c r="Z264" s="1"/>
      <c r="AA264" s="46"/>
      <c r="AB264" s="161"/>
      <c r="AC264" s="152"/>
      <c r="AD264" s="46"/>
      <c r="AE264" s="65"/>
      <c r="AG264" s="32"/>
      <c r="AH264" s="4"/>
      <c r="AI264" s="9"/>
    </row>
    <row r="265" spans="2:35">
      <c r="B265" s="327"/>
      <c r="C265" s="709" t="s">
        <v>11</v>
      </c>
      <c r="D265" s="1499">
        <v>0.6</v>
      </c>
      <c r="E265" s="914">
        <f>(E401/100)*60</f>
        <v>54</v>
      </c>
      <c r="F265" s="913">
        <f>(F401/100)*60</f>
        <v>55.2</v>
      </c>
      <c r="G265" s="913">
        <f>(G401/100)*60</f>
        <v>229.8</v>
      </c>
      <c r="H265" s="2252">
        <f>(H401/100)*60</f>
        <v>1632</v>
      </c>
      <c r="I265" s="677">
        <f>H265-H264</f>
        <v>0.83300000000008367</v>
      </c>
      <c r="J265" s="671" t="s">
        <v>429</v>
      </c>
      <c r="K265" s="3"/>
      <c r="P265"/>
      <c r="AA265" s="1"/>
      <c r="AB265" s="1"/>
      <c r="AC265" s="1"/>
      <c r="AD265" s="1"/>
      <c r="AG265" s="32"/>
      <c r="AH265" s="4"/>
      <c r="AI265" s="9"/>
    </row>
    <row r="266" spans="2:35" ht="16.5" thickBot="1">
      <c r="B266" s="175"/>
      <c r="C266" s="803" t="s">
        <v>438</v>
      </c>
      <c r="D266" s="1494"/>
      <c r="E266" s="2192">
        <f>(E264*100/E401)-60</f>
        <v>-7.184444444444452</v>
      </c>
      <c r="F266" s="393">
        <f>(F264*100/F401)-60</f>
        <v>-3.1445652173913032</v>
      </c>
      <c r="G266" s="393">
        <f>(G264*100/G401)-60</f>
        <v>2.1556135770234945</v>
      </c>
      <c r="H266" s="2193">
        <f>(H264*100/H401)-60</f>
        <v>-3.0625000000007674E-2</v>
      </c>
      <c r="I266" s="1500"/>
      <c r="J266" s="805"/>
      <c r="K266" s="3"/>
      <c r="P266" s="492"/>
      <c r="AA266" s="259"/>
      <c r="AB266" s="515"/>
      <c r="AC266" s="259"/>
      <c r="AD266" s="259"/>
      <c r="AE266" s="118"/>
      <c r="AG266" s="32"/>
      <c r="AH266" s="4"/>
      <c r="AI266" s="9"/>
    </row>
    <row r="267" spans="2:35">
      <c r="K267" s="3"/>
      <c r="P267" s="32"/>
      <c r="AA267" s="44"/>
      <c r="AB267" s="168"/>
      <c r="AC267" s="44"/>
      <c r="AD267" s="44"/>
      <c r="AE267" s="118"/>
    </row>
    <row r="268" spans="2:35" ht="15.75" thickBot="1">
      <c r="P268" s="32"/>
      <c r="AA268" s="44"/>
      <c r="AB268" s="44"/>
      <c r="AC268" s="44"/>
      <c r="AD268" s="44"/>
      <c r="AE268" s="118"/>
    </row>
    <row r="269" spans="2:35">
      <c r="B269" s="674"/>
      <c r="C269" s="34" t="s">
        <v>285</v>
      </c>
      <c r="D269" s="35"/>
      <c r="E269" s="110">
        <f>E252+E260</f>
        <v>35.93</v>
      </c>
      <c r="F269" s="180">
        <f>F252+F260</f>
        <v>37.021999999999998</v>
      </c>
      <c r="G269" s="180">
        <f>G252+G260</f>
        <v>178.791</v>
      </c>
      <c r="H269" s="676">
        <f>H252+H260</f>
        <v>1228.04</v>
      </c>
      <c r="I269" s="675" t="s">
        <v>287</v>
      </c>
      <c r="J269" s="672" t="s">
        <v>203</v>
      </c>
      <c r="P269"/>
      <c r="AA269" s="44"/>
      <c r="AB269" s="44"/>
      <c r="AC269" s="44"/>
      <c r="AD269" s="44"/>
      <c r="AE269" s="118"/>
    </row>
    <row r="270" spans="2:35">
      <c r="B270" s="327"/>
      <c r="C270" s="709" t="s">
        <v>11</v>
      </c>
      <c r="D270" s="1499">
        <v>0.45</v>
      </c>
      <c r="E270" s="914">
        <f>(E401/100)*45</f>
        <v>40.5</v>
      </c>
      <c r="F270" s="913">
        <f>(F401/100)*45</f>
        <v>41.4</v>
      </c>
      <c r="G270" s="913">
        <f>(G401/100)*45</f>
        <v>172.35</v>
      </c>
      <c r="H270" s="2252">
        <f>(H401/100)*45</f>
        <v>1224</v>
      </c>
      <c r="I270" s="703">
        <f>H270-H269</f>
        <v>-4.0399999999999636</v>
      </c>
      <c r="J270" s="671" t="s">
        <v>429</v>
      </c>
      <c r="K270" s="3"/>
      <c r="P270" s="30"/>
      <c r="AA270" s="44"/>
      <c r="AB270" s="44"/>
      <c r="AC270" s="44"/>
      <c r="AD270" s="44"/>
      <c r="AE270" s="118"/>
    </row>
    <row r="271" spans="2:35" ht="15.75" thickBot="1">
      <c r="B271" s="175"/>
      <c r="C271" s="803" t="s">
        <v>438</v>
      </c>
      <c r="D271" s="1494"/>
      <c r="E271" s="2192">
        <f>(E269*100/E401)-45</f>
        <v>-5.0777777777777757</v>
      </c>
      <c r="F271" s="393">
        <f>(F269*100/F401)-45</f>
        <v>-4.7586956521739125</v>
      </c>
      <c r="G271" s="393">
        <f>(G269*100/G401)-45</f>
        <v>1.6817232375979074</v>
      </c>
      <c r="H271" s="2193">
        <f>(H269*100/H401)-45</f>
        <v>0.1485294117647058</v>
      </c>
      <c r="I271" s="1500"/>
      <c r="J271" s="805"/>
      <c r="L271" s="32"/>
      <c r="P271" s="32"/>
      <c r="AA271" s="44"/>
      <c r="AB271" s="44"/>
      <c r="AC271" s="168"/>
      <c r="AD271" s="44"/>
      <c r="AE271" s="118"/>
    </row>
    <row r="272" spans="2:35">
      <c r="K272" s="3"/>
      <c r="L272" s="45"/>
      <c r="P272" s="32"/>
      <c r="AA272" s="46"/>
      <c r="AB272" s="161"/>
      <c r="AC272" s="46"/>
      <c r="AD272" s="46"/>
      <c r="AE272" s="65"/>
    </row>
    <row r="273" spans="2:46" ht="15.75" thickBot="1">
      <c r="K273" s="3"/>
      <c r="L273" s="289"/>
      <c r="P273" s="32"/>
      <c r="AA273" s="509"/>
      <c r="AB273" s="283"/>
      <c r="AC273" s="283"/>
      <c r="AD273" s="284"/>
      <c r="AE273" s="284"/>
    </row>
    <row r="274" spans="2:46">
      <c r="B274" s="674"/>
      <c r="C274" s="34" t="s">
        <v>244</v>
      </c>
      <c r="D274" s="35"/>
      <c r="E274" s="114">
        <f>E240+E252+E260</f>
        <v>51.573999999999998</v>
      </c>
      <c r="F274" s="85">
        <f>F240+F252+F260</f>
        <v>59.381</v>
      </c>
      <c r="G274" s="85">
        <f>G240+G252+G260</f>
        <v>275.68599999999998</v>
      </c>
      <c r="H274" s="181">
        <f>H240+H252+H260</f>
        <v>1908.164</v>
      </c>
      <c r="I274" s="675" t="s">
        <v>287</v>
      </c>
      <c r="J274" s="672" t="s">
        <v>203</v>
      </c>
      <c r="K274" s="3"/>
      <c r="P274" s="32"/>
      <c r="AA274" s="281"/>
      <c r="AB274" s="281"/>
      <c r="AC274" s="286"/>
      <c r="AD274" s="286"/>
      <c r="AE274" s="287"/>
    </row>
    <row r="275" spans="2:46">
      <c r="B275" s="807"/>
      <c r="C275" s="808" t="s">
        <v>11</v>
      </c>
      <c r="D275" s="1499">
        <v>0.7</v>
      </c>
      <c r="E275" s="914">
        <f>(E401/100)*70</f>
        <v>63</v>
      </c>
      <c r="F275" s="913">
        <f>(F401/100)*70</f>
        <v>64.400000000000006</v>
      </c>
      <c r="G275" s="913">
        <f>(G401/100)*70</f>
        <v>268.10000000000002</v>
      </c>
      <c r="H275" s="2252">
        <f>(H401/100)*70</f>
        <v>1904</v>
      </c>
      <c r="I275" s="703">
        <f>H275-H274</f>
        <v>-4.1639999999999873</v>
      </c>
      <c r="J275" s="671" t="s">
        <v>429</v>
      </c>
      <c r="K275" s="3"/>
      <c r="L275" s="289"/>
      <c r="P275" s="33"/>
      <c r="AA275" s="1"/>
      <c r="AB275" s="1"/>
      <c r="AC275" s="1"/>
      <c r="AD275" s="1"/>
    </row>
    <row r="276" spans="2:46" ht="15.75" thickBot="1">
      <c r="B276" s="175"/>
      <c r="C276" s="803" t="s">
        <v>438</v>
      </c>
      <c r="D276" s="1494"/>
      <c r="E276" s="2192">
        <f>(E274*100/E401)-70</f>
        <v>-12.695555555555558</v>
      </c>
      <c r="F276" s="393">
        <f>(F274*100/F401)-70</f>
        <v>-5.4554347826086911</v>
      </c>
      <c r="G276" s="393">
        <f>(G274*100/G401)-70</f>
        <v>1.9806788511749289</v>
      </c>
      <c r="H276" s="2193">
        <f>(H274*100/H401)-70</f>
        <v>0.15308823529412052</v>
      </c>
      <c r="I276" s="1500"/>
      <c r="J276" s="805"/>
      <c r="K276" s="3"/>
      <c r="P276"/>
      <c r="AA276" s="1"/>
      <c r="AB276" s="1"/>
      <c r="AC276" s="1"/>
      <c r="AD276" s="1"/>
    </row>
    <row r="277" spans="2:46" ht="15.75">
      <c r="K277" s="3"/>
      <c r="P277" s="4"/>
      <c r="Q277" s="9"/>
      <c r="R277" s="44"/>
      <c r="S277" s="44"/>
      <c r="T277" s="44"/>
      <c r="U277" s="1569"/>
      <c r="AA277" s="1"/>
      <c r="AB277" s="1"/>
      <c r="AC277" s="1"/>
      <c r="AD277" s="1"/>
      <c r="AJ277" s="20"/>
      <c r="AK277" s="232"/>
      <c r="AM277" s="20"/>
      <c r="AN277" s="20"/>
      <c r="AP277" s="43"/>
      <c r="AT277" s="13"/>
    </row>
    <row r="278" spans="2:46">
      <c r="C278" s="450"/>
      <c r="D278" s="9"/>
      <c r="E278" s="117"/>
      <c r="F278" s="117"/>
      <c r="G278" s="117"/>
      <c r="H278" s="86"/>
      <c r="I278" s="517"/>
      <c r="J278" s="516"/>
      <c r="K278" s="3"/>
      <c r="P278" s="22"/>
      <c r="Q278" s="9"/>
      <c r="R278" s="44"/>
      <c r="S278" s="44"/>
      <c r="T278" s="44"/>
      <c r="U278" s="44"/>
      <c r="AA278" s="1"/>
      <c r="AB278" s="1"/>
      <c r="AC278" s="1"/>
      <c r="AD278" s="1"/>
    </row>
    <row r="279" spans="2:46" ht="15.75">
      <c r="D279" s="5" t="s">
        <v>207</v>
      </c>
      <c r="K279" s="3"/>
      <c r="L279"/>
      <c r="M279" s="132"/>
      <c r="N279"/>
      <c r="P279" s="4"/>
      <c r="Q279" s="9"/>
      <c r="R279" s="44"/>
      <c r="S279" s="44"/>
      <c r="T279" s="44"/>
      <c r="U279" s="44"/>
      <c r="AA279" s="1"/>
      <c r="AB279" s="1"/>
      <c r="AC279" s="1"/>
      <c r="AD279" s="1"/>
      <c r="AJ279" s="20"/>
      <c r="AK279" s="20"/>
      <c r="AM279" s="20"/>
      <c r="AN279" s="20"/>
      <c r="AP279" s="4"/>
    </row>
    <row r="280" spans="2:46" ht="15.75">
      <c r="B280" s="19" t="s">
        <v>435</v>
      </c>
      <c r="D280"/>
      <c r="E280"/>
      <c r="I280"/>
      <c r="J280"/>
      <c r="K280" s="3"/>
      <c r="L280" s="574"/>
      <c r="M280" s="4"/>
      <c r="N280" s="9"/>
      <c r="P280" s="4"/>
      <c r="Q280" s="9"/>
      <c r="R280" s="1977"/>
      <c r="S280" s="1980"/>
      <c r="T280" s="1977"/>
      <c r="U280" s="1977"/>
      <c r="AA280" s="1"/>
      <c r="AB280" s="1"/>
      <c r="AC280" s="1"/>
      <c r="AD280" s="1"/>
      <c r="AG280" s="234"/>
      <c r="AH280" s="235"/>
      <c r="AI280" s="236"/>
      <c r="AJ280" s="237"/>
      <c r="AK280" s="42"/>
      <c r="AL280" s="42"/>
      <c r="AM280" s="42"/>
      <c r="AN280" s="42"/>
      <c r="AO280" s="42"/>
      <c r="AP280" s="42"/>
      <c r="AQ280" s="234"/>
      <c r="AR280" s="234"/>
      <c r="AS280" s="494"/>
    </row>
    <row r="281" spans="2:46">
      <c r="C281" s="19" t="s">
        <v>204</v>
      </c>
      <c r="E281"/>
      <c r="F281"/>
      <c r="G281" s="19"/>
      <c r="H281" s="19"/>
      <c r="I281" s="13"/>
      <c r="J281" s="13"/>
      <c r="K281" s="3"/>
      <c r="L281" s="44"/>
      <c r="M281" s="44"/>
      <c r="N281" s="167"/>
      <c r="O281" s="1839"/>
      <c r="P281" s="4"/>
      <c r="Q281" s="9"/>
      <c r="R281" s="44"/>
      <c r="S281" s="44"/>
      <c r="T281" s="44"/>
      <c r="U281" s="1569"/>
      <c r="AA281" s="1"/>
      <c r="AB281" s="1"/>
      <c r="AC281" s="1"/>
      <c r="AD281" s="1"/>
      <c r="AG281" s="48"/>
      <c r="AH281" s="48"/>
      <c r="AI281" s="48"/>
      <c r="AJ281" s="238"/>
      <c r="AK281" s="48"/>
      <c r="AL281" s="48"/>
      <c r="AM281" s="48"/>
      <c r="AN281" s="48"/>
      <c r="AO281" s="48"/>
      <c r="AP281" s="48"/>
      <c r="AQ281" s="48"/>
      <c r="AR281" s="48"/>
      <c r="AS281" s="48"/>
    </row>
    <row r="282" spans="2:46" ht="15.75">
      <c r="B282" s="20" t="s">
        <v>838</v>
      </c>
      <c r="C282" s="13"/>
      <c r="D282"/>
      <c r="E282" s="20" t="s">
        <v>0</v>
      </c>
      <c r="F282"/>
      <c r="G282" s="2" t="s">
        <v>436</v>
      </c>
      <c r="H282" s="13"/>
      <c r="I282" s="13"/>
      <c r="J282" s="24"/>
      <c r="K282" s="3"/>
      <c r="L282" s="431"/>
      <c r="M282" s="450"/>
      <c r="N282" s="9"/>
      <c r="P282" s="22"/>
      <c r="Q282" s="9"/>
      <c r="R282" s="44"/>
      <c r="S282" s="44"/>
      <c r="T282" s="44"/>
      <c r="U282" s="44"/>
      <c r="AG282" s="44"/>
      <c r="AH282" s="44"/>
      <c r="AI282" s="117"/>
      <c r="AJ282" s="86"/>
      <c r="AK282" s="44"/>
      <c r="AL282" s="118"/>
      <c r="AM282" s="118"/>
      <c r="AN282" s="118"/>
      <c r="AO282" s="118"/>
      <c r="AP282" s="118"/>
      <c r="AQ282" s="118"/>
      <c r="AR282" s="118"/>
      <c r="AS282" s="118"/>
    </row>
    <row r="283" spans="2:46" ht="21.75" thickBot="1">
      <c r="D283" s="23" t="s">
        <v>1</v>
      </c>
      <c r="K283" s="3"/>
      <c r="L283" s="431"/>
      <c r="M283" s="4"/>
      <c r="N283" s="9"/>
      <c r="P283" s="44"/>
      <c r="Q283" s="44"/>
      <c r="R283" s="44"/>
      <c r="S283" s="86"/>
      <c r="T283" s="44"/>
      <c r="U283" s="44"/>
      <c r="AG283" s="501"/>
      <c r="AH283" s="501"/>
      <c r="AI283" s="501"/>
      <c r="AJ283" s="508"/>
      <c r="AK283" s="501"/>
      <c r="AL283" s="501"/>
      <c r="AM283" s="501"/>
      <c r="AN283" s="501"/>
      <c r="AO283" s="502"/>
      <c r="AP283" s="502"/>
      <c r="AQ283" s="501"/>
      <c r="AR283" s="501"/>
      <c r="AS283" s="501"/>
    </row>
    <row r="284" spans="2:46" ht="13.5" customHeight="1" thickBot="1">
      <c r="B284" s="1536" t="s">
        <v>176</v>
      </c>
      <c r="C284" s="82"/>
      <c r="D284" s="330" t="s">
        <v>177</v>
      </c>
      <c r="E284" s="266" t="s">
        <v>178</v>
      </c>
      <c r="F284" s="266"/>
      <c r="G284" s="266"/>
      <c r="H284" s="331" t="s">
        <v>179</v>
      </c>
      <c r="I284" s="332" t="s">
        <v>180</v>
      </c>
      <c r="J284" s="333" t="s">
        <v>181</v>
      </c>
      <c r="K284" s="3"/>
      <c r="U284" s="1977"/>
      <c r="AA284" s="13"/>
      <c r="AD284" s="24"/>
      <c r="AE284" s="30"/>
    </row>
    <row r="285" spans="2:46" ht="14.25" customHeight="1">
      <c r="B285" s="338" t="s">
        <v>182</v>
      </c>
      <c r="C285" s="335" t="s">
        <v>183</v>
      </c>
      <c r="D285" s="336" t="s">
        <v>184</v>
      </c>
      <c r="E285" s="337" t="s">
        <v>185</v>
      </c>
      <c r="F285" s="337" t="s">
        <v>56</v>
      </c>
      <c r="G285" s="337" t="s">
        <v>57</v>
      </c>
      <c r="H285" s="338" t="s">
        <v>186</v>
      </c>
      <c r="I285" s="339" t="s">
        <v>187</v>
      </c>
      <c r="J285" s="340" t="s">
        <v>327</v>
      </c>
      <c r="K285" s="3"/>
      <c r="AB285" s="18"/>
      <c r="AD285" s="2"/>
      <c r="AE285" s="32"/>
      <c r="AP285" s="43"/>
      <c r="AR285" s="43"/>
    </row>
    <row r="286" spans="2:46" ht="15.75" customHeight="1" thickBot="1">
      <c r="B286" s="1537"/>
      <c r="C286" s="385"/>
      <c r="D286" s="342"/>
      <c r="E286" s="343" t="s">
        <v>6</v>
      </c>
      <c r="F286" s="343" t="s">
        <v>7</v>
      </c>
      <c r="G286" s="343" t="s">
        <v>8</v>
      </c>
      <c r="H286" s="344" t="s">
        <v>188</v>
      </c>
      <c r="I286" s="345" t="s">
        <v>189</v>
      </c>
      <c r="J286" s="346" t="s">
        <v>326</v>
      </c>
      <c r="K286" s="3"/>
      <c r="L286" s="859"/>
      <c r="M286"/>
      <c r="N286"/>
      <c r="AA286" s="483"/>
      <c r="AB286" s="450"/>
      <c r="AC286" s="450"/>
      <c r="AD286" s="450"/>
      <c r="AE286" s="450"/>
      <c r="AJ286" s="510"/>
      <c r="AR286" s="43"/>
    </row>
    <row r="287" spans="2:46" ht="13.5" customHeight="1">
      <c r="B287" s="409" t="s">
        <v>190</v>
      </c>
      <c r="C287" s="347" t="s">
        <v>156</v>
      </c>
      <c r="D287" s="348"/>
      <c r="E287" s="349"/>
      <c r="F287" s="350"/>
      <c r="G287" s="350"/>
      <c r="H287" s="557"/>
      <c r="I287" s="395"/>
      <c r="J287" s="353"/>
      <c r="K287" s="3"/>
      <c r="L287"/>
      <c r="M287" s="132"/>
      <c r="N287"/>
      <c r="AA287" s="484"/>
      <c r="AB287" s="484"/>
      <c r="AC287" s="484"/>
      <c r="AD287" s="484"/>
      <c r="AE287" s="484"/>
      <c r="AG287" s="290"/>
      <c r="AH287" s="40"/>
    </row>
    <row r="288" spans="2:46">
      <c r="B288" s="358" t="s">
        <v>191</v>
      </c>
      <c r="C288" s="193" t="s">
        <v>715</v>
      </c>
      <c r="D288" s="356">
        <v>60</v>
      </c>
      <c r="E288" s="1547">
        <v>0.48</v>
      </c>
      <c r="F288" s="294">
        <v>0.06</v>
      </c>
      <c r="G288" s="256">
        <v>1.02</v>
      </c>
      <c r="H288" s="1571">
        <v>6.6</v>
      </c>
      <c r="I288" s="397"/>
      <c r="J288" s="604" t="s">
        <v>711</v>
      </c>
      <c r="K288" s="3"/>
      <c r="L288" s="32"/>
      <c r="M288" s="4"/>
      <c r="N288" s="65"/>
      <c r="P288" s="4"/>
      <c r="Q288" s="566"/>
      <c r="R288" s="570"/>
      <c r="S288" s="570"/>
      <c r="T288" s="570"/>
      <c r="U288" s="18"/>
      <c r="V288" s="219"/>
      <c r="W288" s="219"/>
      <c r="AA288" s="1"/>
      <c r="AB288" s="1"/>
      <c r="AC288" s="1"/>
      <c r="AD288" s="1"/>
      <c r="AH288" s="40"/>
    </row>
    <row r="289" spans="2:35" ht="15.75">
      <c r="B289" s="360" t="s">
        <v>12</v>
      </c>
      <c r="C289" s="361" t="s">
        <v>470</v>
      </c>
      <c r="D289" s="356">
        <v>120</v>
      </c>
      <c r="E289" s="744">
        <v>9.9290000000000003</v>
      </c>
      <c r="F289" s="839">
        <v>13.99</v>
      </c>
      <c r="G289" s="1554">
        <v>7.2450000000000001</v>
      </c>
      <c r="H289" s="2615">
        <v>208.042</v>
      </c>
      <c r="I289" s="407"/>
      <c r="J289" s="357" t="s">
        <v>736</v>
      </c>
      <c r="K289" s="3"/>
      <c r="L289" s="32"/>
      <c r="M289" s="4"/>
      <c r="N289" s="9"/>
      <c r="P289" s="450"/>
      <c r="Q289" s="9"/>
      <c r="R289" s="44"/>
      <c r="S289" s="117"/>
      <c r="T289" s="117"/>
      <c r="U289" s="1569"/>
      <c r="V289" s="517"/>
      <c r="W289" s="571"/>
      <c r="AA289" s="44"/>
      <c r="AB289" s="168"/>
      <c r="AC289" s="44"/>
      <c r="AD289" s="44"/>
      <c r="AE289" s="118"/>
      <c r="AG289" s="2"/>
      <c r="AH289" s="40"/>
    </row>
    <row r="290" spans="2:35">
      <c r="B290" s="364" t="s">
        <v>197</v>
      </c>
      <c r="C290" s="183" t="s">
        <v>737</v>
      </c>
      <c r="D290" s="356">
        <v>180</v>
      </c>
      <c r="E290" s="2152">
        <v>6.5780000000000003</v>
      </c>
      <c r="F290" s="255">
        <v>12.006</v>
      </c>
      <c r="G290" s="1791">
        <v>26.658000000000001</v>
      </c>
      <c r="H290" s="746">
        <v>216.006</v>
      </c>
      <c r="I290" s="397"/>
      <c r="J290" s="357" t="s">
        <v>471</v>
      </c>
      <c r="K290" s="3"/>
      <c r="L290" s="32"/>
      <c r="M290" s="4"/>
      <c r="N290" s="9"/>
      <c r="P290" s="609"/>
      <c r="Q290" s="9"/>
      <c r="R290" s="44"/>
      <c r="S290" s="44"/>
      <c r="T290" s="167"/>
      <c r="U290" s="1569"/>
      <c r="V290" s="517"/>
      <c r="W290" s="516"/>
      <c r="AA290" s="118"/>
      <c r="AB290" s="112"/>
      <c r="AC290" s="118"/>
      <c r="AD290" s="118"/>
      <c r="AE290" s="118"/>
      <c r="AG290" s="32"/>
      <c r="AH290" s="4"/>
      <c r="AI290" s="8"/>
    </row>
    <row r="291" spans="2:35" ht="17.25" customHeight="1">
      <c r="B291" s="364"/>
      <c r="C291" s="1818" t="s">
        <v>804</v>
      </c>
      <c r="D291" s="129">
        <v>200</v>
      </c>
      <c r="E291" s="163">
        <v>0.72699999999999998</v>
      </c>
      <c r="F291" s="253">
        <v>0.114</v>
      </c>
      <c r="G291" s="253">
        <v>32.674999999999997</v>
      </c>
      <c r="H291" s="2615">
        <v>134.63399999999999</v>
      </c>
      <c r="I291" s="367"/>
      <c r="J291" s="354" t="s">
        <v>807</v>
      </c>
      <c r="K291" s="22"/>
      <c r="L291" s="32"/>
      <c r="M291" s="4"/>
      <c r="N291" s="9"/>
      <c r="AA291" s="118"/>
      <c r="AB291" s="118"/>
      <c r="AC291" s="118"/>
      <c r="AD291" s="118"/>
      <c r="AE291" s="118"/>
      <c r="AG291" s="32"/>
      <c r="AH291" s="13"/>
      <c r="AI291" s="8"/>
    </row>
    <row r="292" spans="2:35" ht="16.5" customHeight="1">
      <c r="B292" s="364"/>
      <c r="C292" s="365" t="s">
        <v>10</v>
      </c>
      <c r="D292" s="366">
        <v>30</v>
      </c>
      <c r="E292" s="1847">
        <v>1.155</v>
      </c>
      <c r="F292" s="253">
        <v>0.41299999999999998</v>
      </c>
      <c r="G292" s="247">
        <v>16.260000000000002</v>
      </c>
      <c r="H292" s="733">
        <v>73.376999999999995</v>
      </c>
      <c r="I292" s="165"/>
      <c r="J292" s="363" t="s">
        <v>9</v>
      </c>
      <c r="L292" s="1621"/>
      <c r="M292" s="4"/>
      <c r="N292" s="9"/>
      <c r="AA292" s="44"/>
      <c r="AB292" s="44"/>
      <c r="AC292" s="44"/>
      <c r="AD292" s="44"/>
      <c r="AE292" s="118"/>
      <c r="AG292" s="92"/>
    </row>
    <row r="293" spans="2:35" ht="17.25" customHeight="1" thickBot="1">
      <c r="B293" s="712"/>
      <c r="C293" s="368" t="s">
        <v>392</v>
      </c>
      <c r="D293" s="379">
        <v>20</v>
      </c>
      <c r="E293" s="254">
        <v>1.1299999999999999</v>
      </c>
      <c r="F293" s="256">
        <v>0.3</v>
      </c>
      <c r="G293" s="256">
        <v>8.3729999999999993</v>
      </c>
      <c r="H293" s="733">
        <v>40.712000000000003</v>
      </c>
      <c r="I293" s="367"/>
      <c r="J293" s="369" t="s">
        <v>9</v>
      </c>
      <c r="K293" s="3"/>
      <c r="L293"/>
      <c r="M293" s="91"/>
      <c r="N293"/>
      <c r="AA293" s="118"/>
      <c r="AB293" s="118"/>
      <c r="AC293" s="118"/>
      <c r="AD293" s="118"/>
      <c r="AE293" s="118"/>
      <c r="AH293" s="132"/>
    </row>
    <row r="294" spans="2:35" ht="15.75" customHeight="1">
      <c r="B294" s="370" t="s">
        <v>205</v>
      </c>
      <c r="D294" s="619">
        <f>SUM(D288:D293)</f>
        <v>610</v>
      </c>
      <c r="E294" s="371">
        <f>SUM(E288:E293)</f>
        <v>19.999000000000002</v>
      </c>
      <c r="F294" s="372">
        <f>SUM(F288:F293)</f>
        <v>26.883000000000003</v>
      </c>
      <c r="G294" s="373">
        <f>SUM(G288:G293)</f>
        <v>92.231000000000009</v>
      </c>
      <c r="H294" s="2127">
        <f>SUM(H288:H293)</f>
        <v>679.37099999999998</v>
      </c>
      <c r="I294" s="704" t="s">
        <v>287</v>
      </c>
      <c r="J294" s="672" t="s">
        <v>203</v>
      </c>
      <c r="K294" s="3"/>
      <c r="L294" s="32"/>
      <c r="M294" s="4"/>
      <c r="N294" s="9"/>
      <c r="AA294" s="44"/>
      <c r="AB294" s="44"/>
      <c r="AC294" s="44"/>
      <c r="AD294" s="44"/>
      <c r="AE294" s="118"/>
    </row>
    <row r="295" spans="2:35" ht="15" customHeight="1">
      <c r="B295" s="807"/>
      <c r="C295" s="808" t="s">
        <v>11</v>
      </c>
      <c r="D295" s="1499">
        <v>0.25</v>
      </c>
      <c r="E295" s="914">
        <f>(E401/100)*25</f>
        <v>22.5</v>
      </c>
      <c r="F295" s="913">
        <f>(F401/100)*25</f>
        <v>23</v>
      </c>
      <c r="G295" s="913">
        <f>(G401/100)*25</f>
        <v>95.75</v>
      </c>
      <c r="H295" s="2252">
        <f>(H401/100)*25</f>
        <v>680</v>
      </c>
      <c r="I295" s="703">
        <f>H295-H294</f>
        <v>0.6290000000000191</v>
      </c>
      <c r="J295" s="671" t="s">
        <v>429</v>
      </c>
      <c r="K295" s="3"/>
      <c r="L295" s="32"/>
      <c r="M295" s="4"/>
      <c r="N295" s="9"/>
      <c r="P295" s="4"/>
      <c r="Q295" s="505"/>
      <c r="R295" s="1"/>
      <c r="S295" s="1"/>
      <c r="T295" s="1"/>
      <c r="AA295" s="44"/>
      <c r="AB295" s="44"/>
      <c r="AC295" s="44"/>
      <c r="AD295" s="44"/>
      <c r="AE295" s="118"/>
    </row>
    <row r="296" spans="2:35" ht="15" customHeight="1" thickBot="1">
      <c r="B296" s="175"/>
      <c r="C296" s="803" t="s">
        <v>438</v>
      </c>
      <c r="D296" s="1494"/>
      <c r="E296" s="2192">
        <f>(E294*100/E401)-25</f>
        <v>-2.7788888888888863</v>
      </c>
      <c r="F296" s="393">
        <f>(F294*100/F401)-25</f>
        <v>4.2206521739130451</v>
      </c>
      <c r="G296" s="393">
        <f>(G294*100/G401)-25</f>
        <v>-0.91879895561357472</v>
      </c>
      <c r="H296" s="2193">
        <f>(H294*100/H401)-25</f>
        <v>-2.3125000000003837E-2</v>
      </c>
      <c r="I296" s="1500"/>
      <c r="J296" s="805"/>
      <c r="K296" s="3"/>
      <c r="L296" s="1607"/>
      <c r="M296" s="40"/>
      <c r="N296" s="1606"/>
      <c r="P296" s="44"/>
      <c r="Q296" s="44"/>
      <c r="R296" s="44"/>
      <c r="S296" s="44"/>
      <c r="T296" s="44"/>
      <c r="AA296" s="46"/>
      <c r="AB296" s="161"/>
      <c r="AC296" s="161"/>
      <c r="AD296" s="46"/>
      <c r="AE296" s="65"/>
    </row>
    <row r="297" spans="2:35" ht="15.75" customHeight="1">
      <c r="B297" s="82"/>
      <c r="C297" s="556" t="s">
        <v>123</v>
      </c>
      <c r="D297" s="82"/>
      <c r="F297" s="375"/>
      <c r="G297" s="375"/>
      <c r="H297" s="375"/>
      <c r="I297" s="377"/>
      <c r="J297" s="377"/>
      <c r="K297" s="3"/>
      <c r="L297" s="62"/>
      <c r="M297" s="132"/>
      <c r="N297"/>
      <c r="P297" s="9"/>
      <c r="Q297" s="117"/>
      <c r="R297" s="117"/>
      <c r="S297" s="44"/>
      <c r="T297" s="86"/>
      <c r="AA297" s="1"/>
      <c r="AB297" s="1"/>
      <c r="AC297" s="1"/>
      <c r="AD297" s="1"/>
      <c r="AG297" s="45"/>
      <c r="AH297" s="4"/>
      <c r="AI297" s="46"/>
    </row>
    <row r="298" spans="2:35" ht="14.25" customHeight="1">
      <c r="B298" s="355" t="s">
        <v>190</v>
      </c>
      <c r="C298" s="2143" t="s">
        <v>1086</v>
      </c>
      <c r="D298" s="366">
        <v>60</v>
      </c>
      <c r="E298" s="163">
        <v>1.2</v>
      </c>
      <c r="F298" s="247">
        <v>0.2</v>
      </c>
      <c r="G298" s="247">
        <v>6.1</v>
      </c>
      <c r="H298" s="742">
        <v>31.3</v>
      </c>
      <c r="I298" s="362"/>
      <c r="J298" s="1498" t="s">
        <v>1063</v>
      </c>
      <c r="K298" s="3"/>
      <c r="L298" s="62"/>
      <c r="M298" s="91"/>
      <c r="N298" s="115"/>
      <c r="Q298" s="493"/>
      <c r="R298" s="493"/>
      <c r="S298" s="493"/>
      <c r="T298" s="493"/>
      <c r="U298" s="44"/>
      <c r="V298" s="572"/>
      <c r="W298" s="517"/>
      <c r="X298" s="571"/>
      <c r="AA298" s="259"/>
      <c r="AB298" s="515"/>
      <c r="AC298" s="259"/>
      <c r="AD298" s="259"/>
      <c r="AE298" s="118"/>
      <c r="AG298" s="289"/>
      <c r="AH298" s="4"/>
      <c r="AI298" s="46"/>
    </row>
    <row r="299" spans="2:35" ht="13.5" customHeight="1">
      <c r="B299" s="358" t="s">
        <v>191</v>
      </c>
      <c r="C299" s="1586" t="s">
        <v>738</v>
      </c>
      <c r="D299" s="366">
        <v>250</v>
      </c>
      <c r="E299" s="296">
        <v>8.8480000000000008</v>
      </c>
      <c r="F299" s="246">
        <v>10.448</v>
      </c>
      <c r="G299" s="260">
        <v>10.443</v>
      </c>
      <c r="H299" s="743">
        <v>171.0147</v>
      </c>
      <c r="I299" s="560"/>
      <c r="J299" s="445" t="s">
        <v>739</v>
      </c>
      <c r="L299" s="54"/>
      <c r="M299" s="4"/>
      <c r="N299" s="9"/>
      <c r="P299" s="81"/>
      <c r="Q299" s="2664"/>
      <c r="R299" s="2664"/>
      <c r="S299" s="2664"/>
      <c r="T299" s="2664"/>
      <c r="U299" s="44"/>
      <c r="V299" s="86"/>
      <c r="W299" s="517"/>
      <c r="X299" s="529"/>
      <c r="AA299" s="44"/>
      <c r="AB299" s="44"/>
      <c r="AC299" s="44"/>
      <c r="AD299" s="44"/>
      <c r="AE299" s="94"/>
      <c r="AG299" s="44"/>
      <c r="AH299" s="4"/>
      <c r="AI299" s="8"/>
    </row>
    <row r="300" spans="2:35" ht="14.25" customHeight="1">
      <c r="B300" s="360" t="s">
        <v>12</v>
      </c>
      <c r="C300" s="2144" t="s">
        <v>581</v>
      </c>
      <c r="D300" s="366">
        <v>190</v>
      </c>
      <c r="E300" s="296">
        <v>7.577</v>
      </c>
      <c r="F300" s="246">
        <v>11.886100000000001</v>
      </c>
      <c r="G300" s="260">
        <v>25.852</v>
      </c>
      <c r="H300" s="2615">
        <v>172.30699999999999</v>
      </c>
      <c r="I300" s="386"/>
      <c r="J300" s="363" t="s">
        <v>741</v>
      </c>
      <c r="K300" s="3"/>
      <c r="L300" s="54"/>
      <c r="M300" s="4"/>
      <c r="N300" s="9"/>
      <c r="Q300" s="4"/>
      <c r="R300" s="44"/>
      <c r="S300" s="44"/>
      <c r="T300" s="44"/>
      <c r="U300" s="1"/>
      <c r="V300" s="1"/>
      <c r="W300" s="1"/>
      <c r="X300" s="1"/>
      <c r="AA300" s="486"/>
      <c r="AB300" s="486"/>
      <c r="AC300" s="487"/>
      <c r="AD300" s="485"/>
      <c r="AE300" s="279"/>
      <c r="AG300" s="44"/>
      <c r="AH300" s="4"/>
      <c r="AI300" s="8"/>
    </row>
    <row r="301" spans="2:35" ht="13.5" customHeight="1">
      <c r="B301" s="364" t="s">
        <v>197</v>
      </c>
      <c r="C301" s="688" t="s">
        <v>740</v>
      </c>
      <c r="D301" s="366">
        <v>120</v>
      </c>
      <c r="E301" s="261">
        <v>8.9600000000000009</v>
      </c>
      <c r="F301" s="247">
        <v>6.36</v>
      </c>
      <c r="G301" s="262">
        <v>21.48</v>
      </c>
      <c r="H301" s="733">
        <v>218.4</v>
      </c>
      <c r="I301" s="362"/>
      <c r="J301" s="445" t="s">
        <v>742</v>
      </c>
      <c r="K301" s="3"/>
      <c r="L301" s="54"/>
      <c r="M301" s="450"/>
      <c r="N301" s="9"/>
      <c r="P301" s="453"/>
      <c r="U301" s="279"/>
      <c r="V301" s="86"/>
      <c r="W301" s="573"/>
      <c r="X301" s="516"/>
      <c r="AA301" s="44"/>
      <c r="AB301" s="44"/>
      <c r="AC301" s="44"/>
      <c r="AD301" s="44"/>
      <c r="AE301" s="118"/>
      <c r="AG301" s="33"/>
      <c r="AH301" s="4"/>
      <c r="AI301" s="8"/>
    </row>
    <row r="302" spans="2:35" ht="14.25" customHeight="1">
      <c r="B302" s="358"/>
      <c r="C302" s="2144" t="s">
        <v>743</v>
      </c>
      <c r="D302" s="366">
        <v>200</v>
      </c>
      <c r="E302" s="1486">
        <v>6.2649999999999997</v>
      </c>
      <c r="F302" s="1488">
        <v>5.0220000000000002</v>
      </c>
      <c r="G302" s="112">
        <v>18.312000000000001</v>
      </c>
      <c r="H302" s="857">
        <v>142.51300000000001</v>
      </c>
      <c r="I302" s="402"/>
      <c r="J302" s="445" t="s">
        <v>744</v>
      </c>
      <c r="K302" s="3"/>
      <c r="L302" s="54"/>
      <c r="M302" s="4"/>
      <c r="N302" s="9"/>
      <c r="U302" s="1569"/>
      <c r="V302" s="517"/>
      <c r="W302" s="516"/>
      <c r="X302" s="516"/>
      <c r="AA302" s="44"/>
      <c r="AB302" s="44"/>
      <c r="AC302" s="44"/>
      <c r="AD302" s="44"/>
      <c r="AE302" s="118"/>
      <c r="AH302" s="40"/>
    </row>
    <row r="303" spans="2:35" ht="15" customHeight="1">
      <c r="B303" s="360"/>
      <c r="C303" s="361" t="s">
        <v>10</v>
      </c>
      <c r="D303" s="366">
        <v>35</v>
      </c>
      <c r="E303" s="1847">
        <v>1.3480000000000001</v>
      </c>
      <c r="F303" s="253">
        <v>0.48099999999999998</v>
      </c>
      <c r="G303" s="247">
        <v>18.97</v>
      </c>
      <c r="H303" s="733">
        <v>85.600999999999999</v>
      </c>
      <c r="I303" s="367"/>
      <c r="J303" s="363" t="s">
        <v>9</v>
      </c>
      <c r="K303" s="22"/>
      <c r="L303" s="45"/>
      <c r="M303" s="4"/>
      <c r="N303" s="9"/>
      <c r="P303" s="44"/>
      <c r="Q303" s="44"/>
      <c r="R303" s="44"/>
      <c r="S303" s="44"/>
      <c r="T303" s="44"/>
      <c r="U303" s="1569"/>
      <c r="V303" s="517"/>
      <c r="W303" s="516"/>
      <c r="X303" s="40"/>
      <c r="AA303" s="44"/>
      <c r="AB303" s="44"/>
      <c r="AC303" s="44"/>
      <c r="AD303" s="44"/>
      <c r="AE303" s="118"/>
      <c r="AH303" s="40"/>
    </row>
    <row r="304" spans="2:35" ht="15" customHeight="1">
      <c r="B304" s="364"/>
      <c r="C304" s="858" t="s">
        <v>392</v>
      </c>
      <c r="D304" s="366">
        <v>30</v>
      </c>
      <c r="E304" s="1847">
        <v>1.155</v>
      </c>
      <c r="F304" s="253">
        <v>0.41299999999999998</v>
      </c>
      <c r="G304" s="247">
        <v>16.260000000000002</v>
      </c>
      <c r="H304" s="733">
        <v>73.376999999999995</v>
      </c>
      <c r="I304" s="367"/>
      <c r="J304" s="357" t="s">
        <v>9</v>
      </c>
      <c r="L304" s="45"/>
      <c r="M304" s="4"/>
      <c r="N304" s="9"/>
      <c r="P304" s="9"/>
      <c r="Q304" s="117"/>
      <c r="R304" s="44"/>
      <c r="S304" s="44"/>
      <c r="T304" s="86"/>
      <c r="U304" s="167"/>
      <c r="V304" s="86"/>
      <c r="W304" s="517"/>
      <c r="X304" s="571"/>
      <c r="AA304" s="44"/>
      <c r="AB304" s="44"/>
      <c r="AC304" s="168"/>
      <c r="AD304" s="44"/>
      <c r="AE304" s="118"/>
      <c r="AG304" s="62"/>
      <c r="AH304" s="132"/>
    </row>
    <row r="305" spans="2:35" ht="15.75" thickBot="1">
      <c r="B305" s="712"/>
      <c r="C305" s="368" t="s">
        <v>760</v>
      </c>
      <c r="D305" s="379">
        <v>105</v>
      </c>
      <c r="E305" s="392">
        <v>0.95</v>
      </c>
      <c r="F305" s="393">
        <v>0.21</v>
      </c>
      <c r="G305" s="394">
        <v>12.82</v>
      </c>
      <c r="H305" s="733">
        <v>56.97</v>
      </c>
      <c r="I305" s="547"/>
      <c r="J305" s="1521" t="s">
        <v>446</v>
      </c>
      <c r="K305" s="3"/>
      <c r="L305" s="30"/>
      <c r="M305" s="4"/>
      <c r="N305" s="9"/>
      <c r="Q305" s="493"/>
      <c r="R305" s="493"/>
      <c r="S305" s="493"/>
      <c r="T305" s="493"/>
      <c r="U305" s="44"/>
      <c r="V305" s="1569"/>
      <c r="W305" s="517"/>
      <c r="X305" s="516"/>
      <c r="AA305" s="46"/>
      <c r="AB305" s="161"/>
      <c r="AC305" s="46"/>
      <c r="AD305" s="46"/>
      <c r="AE305" s="65"/>
      <c r="AG305" s="62"/>
      <c r="AH305" s="4"/>
      <c r="AI305" s="91"/>
    </row>
    <row r="306" spans="2:35">
      <c r="B306" s="370" t="s">
        <v>193</v>
      </c>
      <c r="C306" s="759"/>
      <c r="D306" s="119">
        <f>SUM(D298:D305)</f>
        <v>990</v>
      </c>
      <c r="E306" s="381">
        <f>SUM(E298:E305)</f>
        <v>36.303000000000004</v>
      </c>
      <c r="F306" s="372">
        <f>SUM(F298:F305)</f>
        <v>35.020099999999999</v>
      </c>
      <c r="G306" s="382">
        <f>SUM(G298:G305)</f>
        <v>130.23699999999999</v>
      </c>
      <c r="H306" s="559">
        <f>SUM(H298:H305)</f>
        <v>951.48270000000002</v>
      </c>
      <c r="I306" s="704" t="s">
        <v>287</v>
      </c>
      <c r="J306" s="672" t="s">
        <v>203</v>
      </c>
      <c r="K306" s="3"/>
      <c r="L306" s="1607"/>
      <c r="N306" s="119"/>
      <c r="P306" s="81"/>
      <c r="Q306" s="2664"/>
      <c r="R306" s="2664"/>
      <c r="S306" s="2664"/>
      <c r="T306" s="2664"/>
      <c r="U306" s="44"/>
      <c r="V306" s="1569"/>
      <c r="W306" s="517"/>
      <c r="X306" s="516"/>
      <c r="AA306" s="509"/>
      <c r="AB306" s="283"/>
      <c r="AC306" s="283"/>
      <c r="AD306" s="284"/>
      <c r="AE306" s="284"/>
      <c r="AH306" s="132"/>
    </row>
    <row r="307" spans="2:35">
      <c r="B307" s="807"/>
      <c r="C307" s="808" t="s">
        <v>11</v>
      </c>
      <c r="D307" s="1499">
        <v>0.35</v>
      </c>
      <c r="E307" s="914">
        <f>(E401/100)*35</f>
        <v>31.5</v>
      </c>
      <c r="F307" s="913">
        <f>(F401/100)*35</f>
        <v>32.200000000000003</v>
      </c>
      <c r="G307" s="913">
        <f>(G401/100)*35</f>
        <v>134.05000000000001</v>
      </c>
      <c r="H307" s="2252">
        <f>(H401/100)*35</f>
        <v>952</v>
      </c>
      <c r="I307" s="703">
        <f>H307-H306</f>
        <v>0.51729999999997744</v>
      </c>
      <c r="J307" s="671" t="s">
        <v>429</v>
      </c>
      <c r="K307" s="681"/>
      <c r="L307" s="62"/>
      <c r="M307" s="132"/>
      <c r="N307" s="3"/>
      <c r="AA307" s="281"/>
      <c r="AB307" s="281"/>
      <c r="AC307" s="286"/>
      <c r="AD307" s="286"/>
      <c r="AE307" s="287"/>
      <c r="AG307" s="94"/>
      <c r="AH307" s="4"/>
      <c r="AI307" s="9"/>
    </row>
    <row r="308" spans="2:35" ht="12.75" customHeight="1" thickBot="1">
      <c r="B308" s="175"/>
      <c r="C308" s="803" t="s">
        <v>438</v>
      </c>
      <c r="D308" s="1494"/>
      <c r="E308" s="2192">
        <f>(E306*100/E401)-35</f>
        <v>5.3366666666666731</v>
      </c>
      <c r="F308" s="393">
        <f>(F306*100/F401)-35</f>
        <v>3.0653260869565173</v>
      </c>
      <c r="G308" s="393">
        <f>(G306*100/G401)-35</f>
        <v>-0.99556135770234988</v>
      </c>
      <c r="H308" s="2193">
        <f>(H306*100/H401)-35</f>
        <v>-1.9018382352939511E-2</v>
      </c>
      <c r="I308" s="1500"/>
      <c r="J308" s="805"/>
      <c r="K308" s="3"/>
      <c r="L308" s="32"/>
      <c r="M308" s="4"/>
      <c r="N308" s="65"/>
      <c r="U308" s="3"/>
      <c r="V308" s="1"/>
      <c r="W308" s="1"/>
      <c r="X308" s="1"/>
      <c r="Y308" s="1"/>
      <c r="Z308" s="1"/>
      <c r="AA308" s="1"/>
      <c r="AB308" s="1"/>
      <c r="AC308" s="1"/>
      <c r="AD308" s="1"/>
      <c r="AG308" s="45"/>
      <c r="AH308" s="4"/>
      <c r="AI308" s="9"/>
    </row>
    <row r="309" spans="2:35" ht="18" customHeight="1">
      <c r="B309" s="355" t="s">
        <v>190</v>
      </c>
      <c r="C309" s="409" t="s">
        <v>234</v>
      </c>
      <c r="D309" s="82"/>
      <c r="E309" s="55"/>
      <c r="F309" s="375"/>
      <c r="G309" s="375"/>
      <c r="H309" s="376"/>
      <c r="I309" s="377"/>
      <c r="J309" s="377"/>
      <c r="K309" s="22"/>
      <c r="L309" s="32"/>
      <c r="M309" s="609"/>
      <c r="N309" s="65"/>
      <c r="Z309" s="517"/>
      <c r="AA309" s="483"/>
      <c r="AB309" s="450"/>
      <c r="AC309" s="450"/>
      <c r="AD309" s="450"/>
      <c r="AE309" s="450"/>
      <c r="AG309" s="289"/>
      <c r="AH309" s="164"/>
      <c r="AI309" s="115"/>
    </row>
    <row r="310" spans="2:35" ht="17.25" customHeight="1">
      <c r="B310" s="358" t="s">
        <v>191</v>
      </c>
      <c r="C310" s="404" t="s">
        <v>835</v>
      </c>
      <c r="D310" s="366">
        <v>200</v>
      </c>
      <c r="E310" s="163">
        <v>5.8</v>
      </c>
      <c r="F310" s="247">
        <v>5</v>
      </c>
      <c r="G310" s="247">
        <v>8</v>
      </c>
      <c r="H310" s="1800">
        <v>101</v>
      </c>
      <c r="I310" s="362"/>
      <c r="J310" s="445" t="s">
        <v>657</v>
      </c>
      <c r="L310"/>
      <c r="M310" s="91"/>
      <c r="N310"/>
      <c r="Q310" s="530"/>
      <c r="AA310" s="484"/>
      <c r="AB310" s="484"/>
      <c r="AC310" s="484"/>
      <c r="AD310" s="484"/>
      <c r="AE310" s="484"/>
      <c r="AG310" s="32"/>
      <c r="AH310" s="4"/>
      <c r="AI310" s="9"/>
    </row>
    <row r="311" spans="2:35" ht="18.75" customHeight="1">
      <c r="B311" s="360" t="s">
        <v>12</v>
      </c>
      <c r="C311" s="1750" t="s">
        <v>672</v>
      </c>
      <c r="D311" s="356" t="s">
        <v>688</v>
      </c>
      <c r="E311" s="531">
        <v>3.133</v>
      </c>
      <c r="F311" s="256">
        <v>6.2229999999999999</v>
      </c>
      <c r="G311" s="591">
        <v>7.6040000000000001</v>
      </c>
      <c r="H311" s="743">
        <v>98.662000000000006</v>
      </c>
      <c r="I311" s="397"/>
      <c r="J311" s="565" t="s">
        <v>745</v>
      </c>
      <c r="K311" s="3"/>
      <c r="L311" s="32"/>
      <c r="M311" s="4"/>
      <c r="N311" s="9"/>
      <c r="AA311" s="1"/>
      <c r="AB311" s="1"/>
      <c r="AC311" s="1"/>
      <c r="AD311" s="1"/>
      <c r="AG311" s="32"/>
      <c r="AH311" s="4"/>
      <c r="AI311" s="9"/>
    </row>
    <row r="312" spans="2:35" ht="12.75" customHeight="1" thickBot="1">
      <c r="B312" s="364" t="s">
        <v>197</v>
      </c>
      <c r="C312" s="361" t="s">
        <v>10</v>
      </c>
      <c r="D312" s="366">
        <v>30</v>
      </c>
      <c r="E312" s="1847">
        <v>1.155</v>
      </c>
      <c r="F312" s="253">
        <v>0.41299999999999998</v>
      </c>
      <c r="G312" s="247">
        <v>16.260000000000002</v>
      </c>
      <c r="H312" s="733">
        <v>73.376999999999995</v>
      </c>
      <c r="I312" s="367"/>
      <c r="J312" s="363" t="s">
        <v>9</v>
      </c>
      <c r="K312" s="3"/>
      <c r="L312" s="1607"/>
      <c r="M312" s="40"/>
      <c r="N312"/>
      <c r="AA312" s="486"/>
      <c r="AB312" s="486"/>
      <c r="AC312" s="487"/>
      <c r="AD312" s="487"/>
      <c r="AE312" s="118"/>
      <c r="AG312" s="62"/>
      <c r="AH312" s="132"/>
    </row>
    <row r="313" spans="2:35" ht="15.75" customHeight="1">
      <c r="B313" s="834" t="s">
        <v>243</v>
      </c>
      <c r="C313" s="34"/>
      <c r="D313" s="1899">
        <f>D310+100+20+D312</f>
        <v>350</v>
      </c>
      <c r="E313" s="845">
        <f>SUM(E310:E312)</f>
        <v>10.087999999999999</v>
      </c>
      <c r="F313" s="372">
        <f>SUM(F310:F312)</f>
        <v>11.635999999999999</v>
      </c>
      <c r="G313" s="382">
        <f>SUM(G310:G312)</f>
        <v>31.864000000000001</v>
      </c>
      <c r="H313" s="812">
        <f>SUM(H310:H312)</f>
        <v>273.03899999999999</v>
      </c>
      <c r="I313" s="704" t="s">
        <v>287</v>
      </c>
      <c r="J313" s="672" t="s">
        <v>203</v>
      </c>
      <c r="K313" s="3"/>
      <c r="L313"/>
      <c r="M313" s="40"/>
      <c r="N313"/>
      <c r="Q313" s="530"/>
      <c r="AA313" s="44"/>
      <c r="AB313" s="168"/>
      <c r="AC313" s="44"/>
      <c r="AD313" s="44"/>
      <c r="AE313" s="118"/>
      <c r="AG313" s="62"/>
      <c r="AH313" s="4"/>
      <c r="AI313" s="115"/>
    </row>
    <row r="314" spans="2:35" ht="14.25" customHeight="1">
      <c r="B314" s="807"/>
      <c r="C314" s="808" t="s">
        <v>11</v>
      </c>
      <c r="D314" s="1499">
        <v>0.1</v>
      </c>
      <c r="E314" s="914">
        <f>(E401/100)*10</f>
        <v>9</v>
      </c>
      <c r="F314" s="913">
        <f>(F401/100)*10</f>
        <v>9.2000000000000011</v>
      </c>
      <c r="G314" s="913">
        <f>(G401/100)*10</f>
        <v>38.299999999999997</v>
      </c>
      <c r="H314" s="2252">
        <f>(H401/100)*10</f>
        <v>272</v>
      </c>
      <c r="I314" s="1842">
        <f>H314-H313</f>
        <v>-1.0389999999999873</v>
      </c>
      <c r="J314" s="671" t="s">
        <v>429</v>
      </c>
      <c r="K314" s="3"/>
      <c r="AA314" s="44"/>
      <c r="AB314" s="168"/>
      <c r="AC314" s="44"/>
      <c r="AD314" s="44"/>
      <c r="AE314" s="94"/>
      <c r="AG314" s="32"/>
      <c r="AH314" s="91"/>
      <c r="AI314" s="65"/>
    </row>
    <row r="315" spans="2:35" ht="15.75" thickBot="1">
      <c r="B315" s="175"/>
      <c r="C315" s="803" t="s">
        <v>438</v>
      </c>
      <c r="D315" s="1494"/>
      <c r="E315" s="2192">
        <f>(E313*100/E401)-10</f>
        <v>1.2088888888888878</v>
      </c>
      <c r="F315" s="393">
        <f>(F313*100/F401)-10</f>
        <v>2.6478260869565204</v>
      </c>
      <c r="G315" s="393">
        <f>(G313*100/G401)-10</f>
        <v>-1.6804177545691896</v>
      </c>
      <c r="H315" s="2193">
        <f>(H313*100/H401)-10</f>
        <v>3.8198529411763715E-2</v>
      </c>
      <c r="I315" s="1500"/>
      <c r="J315" s="805"/>
      <c r="K315" s="3"/>
      <c r="L315"/>
      <c r="M315" s="2469"/>
      <c r="N315"/>
      <c r="AA315" s="44"/>
      <c r="AB315" s="44"/>
      <c r="AC315" s="44"/>
      <c r="AD315" s="44"/>
      <c r="AE315" s="118"/>
    </row>
    <row r="316" spans="2:35">
      <c r="K316" s="3"/>
      <c r="L316"/>
      <c r="M316" s="40"/>
      <c r="N316"/>
      <c r="AA316" s="44"/>
      <c r="AB316" s="44"/>
      <c r="AC316" s="44"/>
      <c r="AD316" s="44"/>
      <c r="AE316" s="118"/>
      <c r="AG316" s="32"/>
      <c r="AH316" s="4"/>
      <c r="AI316" s="9"/>
    </row>
    <row r="317" spans="2:35" ht="15.75" thickBot="1">
      <c r="K317" s="3"/>
      <c r="L317"/>
      <c r="M317" s="40"/>
      <c r="N317"/>
      <c r="AA317" s="307"/>
      <c r="AB317" s="161"/>
      <c r="AC317" s="152"/>
      <c r="AD317" s="152"/>
      <c r="AE317" s="65"/>
      <c r="AG317" s="32"/>
      <c r="AH317" s="4"/>
      <c r="AI317" s="9"/>
    </row>
    <row r="318" spans="2:35" ht="16.5" customHeight="1">
      <c r="B318" s="674"/>
      <c r="C318" s="34" t="s">
        <v>286</v>
      </c>
      <c r="D318" s="35"/>
      <c r="E318" s="110">
        <f>E294+E306</f>
        <v>56.302000000000007</v>
      </c>
      <c r="F318" s="180">
        <f>F294+F306</f>
        <v>61.903100000000002</v>
      </c>
      <c r="G318" s="180">
        <f>G294+G306</f>
        <v>222.46800000000002</v>
      </c>
      <c r="H318" s="676">
        <f>H294+H306</f>
        <v>1630.8537000000001</v>
      </c>
      <c r="I318" s="704" t="s">
        <v>287</v>
      </c>
      <c r="J318" s="672" t="s">
        <v>203</v>
      </c>
      <c r="K318" s="3"/>
      <c r="AA318" s="1"/>
      <c r="AB318" s="1"/>
      <c r="AC318" s="1"/>
      <c r="AD318" s="1"/>
      <c r="AG318" s="32"/>
      <c r="AH318" s="4"/>
      <c r="AI318" s="9"/>
    </row>
    <row r="319" spans="2:35" ht="16.5" customHeight="1">
      <c r="B319" s="807"/>
      <c r="C319" s="808" t="s">
        <v>11</v>
      </c>
      <c r="D319" s="1499">
        <v>0.6</v>
      </c>
      <c r="E319" s="914">
        <f>(E401/100)*60</f>
        <v>54</v>
      </c>
      <c r="F319" s="913">
        <f>(F401/100)*60</f>
        <v>55.2</v>
      </c>
      <c r="G319" s="913">
        <f>(G401/100)*60</f>
        <v>229.8</v>
      </c>
      <c r="H319" s="2252">
        <f>(H401/100)*60</f>
        <v>1632</v>
      </c>
      <c r="I319" s="2201">
        <f>H319-H318</f>
        <v>1.1462999999998829</v>
      </c>
      <c r="J319" s="904" t="s">
        <v>429</v>
      </c>
      <c r="K319" s="3"/>
      <c r="Q319" s="530"/>
      <c r="AA319" s="507"/>
      <c r="AB319" s="112"/>
      <c r="AC319" s="118"/>
      <c r="AD319" s="118"/>
      <c r="AE319" s="118"/>
      <c r="AG319" s="30"/>
      <c r="AH319" s="4"/>
      <c r="AI319" s="9"/>
    </row>
    <row r="320" spans="2:35" ht="15.75" customHeight="1" thickBot="1">
      <c r="B320" s="175"/>
      <c r="C320" s="803" t="s">
        <v>438</v>
      </c>
      <c r="D320" s="1494"/>
      <c r="E320" s="2192">
        <f>(E318*100/E401)-60</f>
        <v>2.5577777777777868</v>
      </c>
      <c r="F320" s="393">
        <f>(F318*100/F401)-60</f>
        <v>7.2859782608695696</v>
      </c>
      <c r="G320" s="393">
        <f>(G318*100/G401)-60</f>
        <v>-1.9143603133159175</v>
      </c>
      <c r="H320" s="2193">
        <f>(H318*100/H401)-60</f>
        <v>-4.214338235293269E-2</v>
      </c>
      <c r="I320" s="1500"/>
      <c r="J320" s="805"/>
      <c r="K320" s="3"/>
      <c r="AA320" s="118"/>
      <c r="AB320" s="118"/>
      <c r="AC320" s="118"/>
      <c r="AD320" s="118"/>
      <c r="AE320" s="118"/>
    </row>
    <row r="321" spans="2:45" ht="14.25" customHeight="1">
      <c r="K321" s="3"/>
      <c r="AA321" s="44"/>
      <c r="AB321" s="44"/>
      <c r="AC321" s="44"/>
      <c r="AD321" s="44"/>
      <c r="AE321" s="118"/>
    </row>
    <row r="322" spans="2:45" ht="15.75" thickBot="1">
      <c r="K322" s="3"/>
      <c r="AA322" s="117"/>
      <c r="AB322" s="117"/>
      <c r="AC322" s="117"/>
      <c r="AD322" s="117"/>
      <c r="AE322" s="118"/>
    </row>
    <row r="323" spans="2:45" ht="13.5" customHeight="1">
      <c r="B323" s="674"/>
      <c r="C323" s="34" t="s">
        <v>285</v>
      </c>
      <c r="D323" s="35"/>
      <c r="E323" s="110">
        <f>E306+E313</f>
        <v>46.391000000000005</v>
      </c>
      <c r="F323" s="180">
        <f>F306+F313</f>
        <v>46.656099999999995</v>
      </c>
      <c r="G323" s="180">
        <f>G306+G313</f>
        <v>162.101</v>
      </c>
      <c r="H323" s="676">
        <f>H306+H313</f>
        <v>1224.5217</v>
      </c>
      <c r="I323" s="704" t="s">
        <v>287</v>
      </c>
      <c r="J323" s="672" t="s">
        <v>203</v>
      </c>
      <c r="K323" s="3"/>
      <c r="AA323" s="44"/>
      <c r="AB323" s="44"/>
      <c r="AC323" s="44"/>
      <c r="AD323" s="44"/>
      <c r="AE323" s="118"/>
      <c r="AJ323" s="20"/>
      <c r="AK323" s="232"/>
      <c r="AM323" s="20"/>
      <c r="AN323" s="20"/>
      <c r="AP323" s="43"/>
    </row>
    <row r="324" spans="2:45" ht="13.5" customHeight="1">
      <c r="B324" s="327"/>
      <c r="C324" s="709" t="s">
        <v>11</v>
      </c>
      <c r="D324" s="1499">
        <v>0.45</v>
      </c>
      <c r="E324" s="914">
        <f>(E401/100)*45</f>
        <v>40.5</v>
      </c>
      <c r="F324" s="913">
        <f>(F401/100)*45</f>
        <v>41.4</v>
      </c>
      <c r="G324" s="913">
        <f>(G401/100)*45</f>
        <v>172.35</v>
      </c>
      <c r="H324" s="2252">
        <f>(H401/100)*45</f>
        <v>1224</v>
      </c>
      <c r="I324" s="703">
        <f>H324-H323</f>
        <v>-0.52170000000000982</v>
      </c>
      <c r="J324" s="671" t="s">
        <v>429</v>
      </c>
      <c r="K324" s="3"/>
      <c r="AA324" s="44"/>
      <c r="AB324" s="44"/>
      <c r="AC324" s="44"/>
      <c r="AD324" s="44"/>
      <c r="AE324" s="118"/>
    </row>
    <row r="325" spans="2:45" ht="15" customHeight="1" thickBot="1">
      <c r="B325" s="175"/>
      <c r="C325" s="803" t="s">
        <v>438</v>
      </c>
      <c r="D325" s="1494"/>
      <c r="E325" s="2192">
        <f>(E323*100/E401)-45</f>
        <v>6.5455555555555591</v>
      </c>
      <c r="F325" s="393">
        <f>(F323*100/F401)-45</f>
        <v>5.7131521739130378</v>
      </c>
      <c r="G325" s="393">
        <f>(G323*100/G401)-45</f>
        <v>-2.6759791122715413</v>
      </c>
      <c r="H325" s="2193">
        <f>(H323*100/H401)-45</f>
        <v>1.918014705882598E-2</v>
      </c>
      <c r="I325" s="1500"/>
      <c r="J325" s="805"/>
      <c r="K325" s="3"/>
      <c r="L325"/>
      <c r="M325" s="40"/>
      <c r="N325"/>
      <c r="AA325" s="44"/>
      <c r="AB325" s="44"/>
      <c r="AC325" s="168"/>
      <c r="AD325" s="44"/>
      <c r="AE325" s="118"/>
      <c r="AJ325" s="20"/>
      <c r="AK325" s="20"/>
      <c r="AM325" s="20"/>
      <c r="AN325" s="20"/>
      <c r="AP325" s="4"/>
    </row>
    <row r="326" spans="2:45" ht="14.25" customHeight="1">
      <c r="K326" s="3"/>
      <c r="L326"/>
      <c r="M326" s="40"/>
      <c r="N326"/>
      <c r="AA326" s="307"/>
      <c r="AB326" s="161"/>
      <c r="AC326" s="46"/>
      <c r="AD326" s="46"/>
      <c r="AE326" s="65"/>
      <c r="AG326" s="234"/>
      <c r="AH326" s="235"/>
      <c r="AI326" s="236"/>
      <c r="AJ326" s="237"/>
      <c r="AK326" s="42"/>
      <c r="AL326" s="42"/>
      <c r="AM326" s="42"/>
      <c r="AN326" s="42"/>
      <c r="AO326" s="42"/>
      <c r="AP326" s="42"/>
      <c r="AQ326" s="234"/>
      <c r="AR326" s="234"/>
      <c r="AS326" s="494"/>
    </row>
    <row r="327" spans="2:45" ht="15.75" thickBot="1">
      <c r="K327" s="3"/>
      <c r="AA327" s="509"/>
      <c r="AB327" s="283"/>
      <c r="AC327" s="283"/>
      <c r="AD327" s="284"/>
      <c r="AE327" s="284"/>
      <c r="AG327" s="48"/>
      <c r="AH327" s="48"/>
      <c r="AI327" s="48"/>
      <c r="AJ327" s="238"/>
      <c r="AK327" s="48"/>
      <c r="AL327" s="48"/>
      <c r="AM327" s="48"/>
      <c r="AN327" s="48"/>
      <c r="AO327" s="48"/>
      <c r="AP327" s="48"/>
      <c r="AQ327" s="48"/>
      <c r="AR327" s="48"/>
      <c r="AS327" s="48"/>
    </row>
    <row r="328" spans="2:45">
      <c r="B328" s="674"/>
      <c r="C328" s="34" t="s">
        <v>244</v>
      </c>
      <c r="D328" s="35"/>
      <c r="E328" s="114">
        <f>E294+E306+E313</f>
        <v>66.39</v>
      </c>
      <c r="F328" s="85">
        <f>F294+F306+F313</f>
        <v>73.539100000000005</v>
      </c>
      <c r="G328" s="85">
        <f>G294+G306+G313</f>
        <v>254.33200000000002</v>
      </c>
      <c r="H328" s="181">
        <f>H294+H306+H313</f>
        <v>1903.8927000000001</v>
      </c>
      <c r="I328" s="704" t="s">
        <v>287</v>
      </c>
      <c r="J328" s="672" t="s">
        <v>203</v>
      </c>
      <c r="K328" s="3"/>
      <c r="L328"/>
      <c r="M328" s="40"/>
      <c r="N328"/>
      <c r="AA328" s="281"/>
      <c r="AB328" s="281"/>
      <c r="AC328" s="286"/>
      <c r="AD328" s="286"/>
      <c r="AE328" s="287"/>
      <c r="AG328" s="44"/>
      <c r="AH328" s="44"/>
      <c r="AI328" s="44"/>
      <c r="AJ328" s="86"/>
      <c r="AK328" s="259"/>
      <c r="AL328" s="259"/>
      <c r="AM328" s="259"/>
      <c r="AN328" s="259"/>
      <c r="AO328" s="44"/>
      <c r="AP328" s="168"/>
      <c r="AQ328" s="44"/>
      <c r="AR328" s="44"/>
      <c r="AS328" s="118"/>
    </row>
    <row r="329" spans="2:45">
      <c r="B329" s="807"/>
      <c r="C329" s="808" t="s">
        <v>11</v>
      </c>
      <c r="D329" s="1499">
        <v>0.7</v>
      </c>
      <c r="E329" s="914">
        <f>(E401/100)*70</f>
        <v>63</v>
      </c>
      <c r="F329" s="913">
        <f>(F401/100)*70</f>
        <v>64.400000000000006</v>
      </c>
      <c r="G329" s="913">
        <f>(G401/100)*70</f>
        <v>268.10000000000002</v>
      </c>
      <c r="H329" s="2252">
        <f>(H401/100)*70</f>
        <v>1904</v>
      </c>
      <c r="I329" s="703">
        <f>H329-H328</f>
        <v>0.10729999999989559</v>
      </c>
      <c r="J329" s="671" t="s">
        <v>429</v>
      </c>
      <c r="AA329" s="1"/>
      <c r="AB329" s="1"/>
      <c r="AC329" s="1"/>
      <c r="AD329" s="1"/>
      <c r="AG329" s="501"/>
      <c r="AH329" s="501"/>
      <c r="AI329" s="501"/>
      <c r="AJ329" s="508"/>
      <c r="AK329" s="501"/>
      <c r="AL329" s="501"/>
      <c r="AM329" s="501"/>
      <c r="AN329" s="501"/>
      <c r="AO329" s="502"/>
      <c r="AP329" s="502"/>
      <c r="AQ329" s="501"/>
      <c r="AR329" s="501"/>
      <c r="AS329" s="501"/>
    </row>
    <row r="330" spans="2:45" ht="14.25" customHeight="1" thickBot="1">
      <c r="B330" s="175"/>
      <c r="C330" s="803" t="s">
        <v>438</v>
      </c>
      <c r="D330" s="1494"/>
      <c r="E330" s="2192">
        <f>(E328*100/E401)-70</f>
        <v>3.7666666666666657</v>
      </c>
      <c r="F330" s="393">
        <f>(F328*100/F401)-70</f>
        <v>9.9338043478260971</v>
      </c>
      <c r="G330" s="393">
        <f>(G328*100/G401)-70</f>
        <v>-3.594778067885116</v>
      </c>
      <c r="H330" s="2193">
        <f>(H328*100/H401)-70</f>
        <v>-3.9448529411743039E-3</v>
      </c>
      <c r="I330" s="1500"/>
      <c r="J330" s="805"/>
      <c r="AA330" s="1"/>
      <c r="AB330" s="1"/>
      <c r="AC330" s="1"/>
      <c r="AD330" s="1"/>
    </row>
    <row r="331" spans="2:45" ht="11.25" customHeight="1">
      <c r="AA331" s="14"/>
      <c r="AB331" s="13"/>
      <c r="AC331" s="13"/>
      <c r="AD331" s="13"/>
    </row>
    <row r="332" spans="2:45" ht="13.5" customHeight="1">
      <c r="K332" s="3"/>
      <c r="AA332" s="22"/>
      <c r="AB332" s="22"/>
      <c r="AC332" s="22"/>
      <c r="AD332" s="22"/>
      <c r="AE332" s="22"/>
    </row>
    <row r="333" spans="2:45">
      <c r="K333" s="3"/>
      <c r="AA333" s="519"/>
      <c r="AB333" s="519"/>
      <c r="AC333" s="519"/>
      <c r="AD333" s="519"/>
      <c r="AE333" s="518"/>
    </row>
    <row r="334" spans="2:45" ht="12.75" customHeight="1">
      <c r="D334" s="5" t="s">
        <v>207</v>
      </c>
      <c r="AA334" s="520"/>
      <c r="AB334" s="520"/>
      <c r="AC334" s="520"/>
      <c r="AD334" s="520"/>
      <c r="AE334" s="520"/>
    </row>
    <row r="335" spans="2:45">
      <c r="B335" s="19" t="s">
        <v>933</v>
      </c>
      <c r="D335"/>
      <c r="E335"/>
      <c r="I335"/>
      <c r="J335"/>
      <c r="AA335" s="281"/>
      <c r="AB335" s="281"/>
      <c r="AC335" s="281"/>
      <c r="AD335" s="287"/>
      <c r="AE335" s="522"/>
    </row>
    <row r="336" spans="2:45" ht="14.25" customHeight="1">
      <c r="C336" s="19" t="s">
        <v>204</v>
      </c>
      <c r="E336"/>
      <c r="F336"/>
      <c r="G336" s="19"/>
      <c r="H336" s="19"/>
      <c r="I336" s="13"/>
      <c r="J336" s="13"/>
      <c r="AA336" s="517"/>
      <c r="AB336" s="517"/>
      <c r="AC336" s="517"/>
      <c r="AD336" s="517"/>
    </row>
    <row r="337" spans="2:31" ht="15.75">
      <c r="B337" s="20" t="s">
        <v>838</v>
      </c>
      <c r="C337" s="13"/>
      <c r="D337"/>
      <c r="E337" s="20" t="s">
        <v>0</v>
      </c>
      <c r="F337"/>
      <c r="G337" s="2" t="s">
        <v>436</v>
      </c>
      <c r="H337" s="13"/>
      <c r="I337" s="13"/>
      <c r="J337" s="24"/>
      <c r="AA337" s="519"/>
      <c r="AB337" s="518"/>
      <c r="AC337" s="518"/>
      <c r="AD337" s="523"/>
      <c r="AE337" s="524"/>
    </row>
    <row r="338" spans="2:31" ht="21.75" thickBot="1">
      <c r="D338" s="23" t="s">
        <v>1</v>
      </c>
      <c r="F338" s="145"/>
      <c r="G338" s="145"/>
      <c r="H338" s="145"/>
      <c r="I338" s="145"/>
      <c r="AA338" s="1"/>
      <c r="AB338" s="1"/>
      <c r="AC338" s="1"/>
      <c r="AD338" s="1"/>
    </row>
    <row r="339" spans="2:31" ht="14.25" customHeight="1" thickBot="1">
      <c r="B339" s="1536" t="s">
        <v>176</v>
      </c>
      <c r="C339" s="82"/>
      <c r="D339" s="330" t="s">
        <v>177</v>
      </c>
      <c r="E339" s="266" t="s">
        <v>178</v>
      </c>
      <c r="F339" s="266"/>
      <c r="G339" s="266"/>
      <c r="H339" s="331" t="s">
        <v>179</v>
      </c>
      <c r="I339" s="332" t="s">
        <v>180</v>
      </c>
      <c r="J339" s="333" t="s">
        <v>181</v>
      </c>
      <c r="AA339" s="490"/>
      <c r="AB339" s="490"/>
      <c r="AC339" s="488"/>
      <c r="AD339" s="488"/>
      <c r="AE339" s="489"/>
    </row>
    <row r="340" spans="2:31" ht="11.25" customHeight="1">
      <c r="B340" s="338" t="s">
        <v>182</v>
      </c>
      <c r="C340" s="335" t="s">
        <v>183</v>
      </c>
      <c r="D340" s="336" t="s">
        <v>184</v>
      </c>
      <c r="E340" s="337" t="s">
        <v>185</v>
      </c>
      <c r="F340" s="337" t="s">
        <v>56</v>
      </c>
      <c r="G340" s="337" t="s">
        <v>57</v>
      </c>
      <c r="H340" s="338" t="s">
        <v>186</v>
      </c>
      <c r="I340" s="339" t="s">
        <v>187</v>
      </c>
      <c r="J340" s="340" t="s">
        <v>327</v>
      </c>
      <c r="AA340" s="1"/>
      <c r="AB340" s="1"/>
      <c r="AC340" s="1"/>
      <c r="AD340" s="1"/>
    </row>
    <row r="341" spans="2:31" ht="12" customHeight="1" thickBot="1">
      <c r="B341" s="1817"/>
      <c r="C341" s="385"/>
      <c r="D341" s="342"/>
      <c r="E341" s="343" t="s">
        <v>6</v>
      </c>
      <c r="F341" s="343" t="s">
        <v>7</v>
      </c>
      <c r="G341" s="343" t="s">
        <v>8</v>
      </c>
      <c r="H341" s="344" t="s">
        <v>188</v>
      </c>
      <c r="I341" s="345" t="s">
        <v>189</v>
      </c>
      <c r="J341" s="346" t="s">
        <v>326</v>
      </c>
      <c r="AA341" s="1"/>
      <c r="AB341" s="1"/>
      <c r="AC341" s="1"/>
      <c r="AD341" s="1"/>
    </row>
    <row r="342" spans="2:31" ht="15.75">
      <c r="B342" s="409" t="s">
        <v>190</v>
      </c>
      <c r="C342" s="347" t="s">
        <v>156</v>
      </c>
      <c r="D342" s="348"/>
      <c r="E342" s="349"/>
      <c r="F342" s="350"/>
      <c r="G342" s="350"/>
      <c r="H342" s="557"/>
      <c r="I342" s="395"/>
      <c r="J342" s="353"/>
      <c r="L342" s="455"/>
      <c r="M342"/>
      <c r="N342" s="40"/>
      <c r="AA342" s="1"/>
      <c r="AB342" s="1"/>
      <c r="AC342" s="1"/>
      <c r="AD342" s="1"/>
    </row>
    <row r="343" spans="2:31" ht="12" customHeight="1">
      <c r="B343" s="358" t="s">
        <v>191</v>
      </c>
      <c r="C343" s="388" t="s">
        <v>472</v>
      </c>
      <c r="D343" s="366">
        <v>60</v>
      </c>
      <c r="E343" s="248">
        <v>1.1399999999999999</v>
      </c>
      <c r="F343" s="247">
        <v>5.34</v>
      </c>
      <c r="G343" s="247">
        <v>4.62</v>
      </c>
      <c r="H343" s="743">
        <v>70.8</v>
      </c>
      <c r="I343" s="362"/>
      <c r="J343" s="445" t="s">
        <v>427</v>
      </c>
      <c r="L343"/>
      <c r="M343" s="132"/>
      <c r="N343"/>
      <c r="S343" s="155"/>
      <c r="AA343" s="1"/>
      <c r="AB343" s="1"/>
      <c r="AC343" s="1"/>
      <c r="AD343" s="1"/>
    </row>
    <row r="344" spans="2:31" ht="15.75">
      <c r="B344" s="360" t="s">
        <v>12</v>
      </c>
      <c r="C344" s="183" t="s">
        <v>1019</v>
      </c>
      <c r="D344" s="356" t="s">
        <v>688</v>
      </c>
      <c r="E344" s="744">
        <v>13.869</v>
      </c>
      <c r="F344" s="839">
        <v>9.6669999999999998</v>
      </c>
      <c r="G344" s="1554">
        <v>19.323</v>
      </c>
      <c r="H344" s="743">
        <v>220.46199999999999</v>
      </c>
      <c r="I344" s="407"/>
      <c r="J344" s="357" t="s">
        <v>953</v>
      </c>
      <c r="L344" s="32"/>
      <c r="M344" s="4"/>
      <c r="N344" s="9"/>
      <c r="P344" s="1951"/>
      <c r="AA344" s="1"/>
      <c r="AB344" s="1"/>
      <c r="AC344" s="1"/>
      <c r="AD344" s="1"/>
    </row>
    <row r="345" spans="2:31" ht="13.5" customHeight="1">
      <c r="B345" s="364" t="s">
        <v>198</v>
      </c>
      <c r="C345" s="404" t="s">
        <v>562</v>
      </c>
      <c r="D345" s="129" t="s">
        <v>1116</v>
      </c>
      <c r="E345" s="294">
        <v>3.105</v>
      </c>
      <c r="F345" s="256">
        <v>4.5999999999999996</v>
      </c>
      <c r="G345" s="591">
        <v>6.67</v>
      </c>
      <c r="H345" s="1798">
        <v>80.5</v>
      </c>
      <c r="I345" s="397"/>
      <c r="J345" s="357" t="s">
        <v>954</v>
      </c>
      <c r="L345"/>
      <c r="M345" s="4"/>
      <c r="N345"/>
      <c r="AA345" s="1"/>
      <c r="AB345" s="1"/>
      <c r="AC345" s="1"/>
      <c r="AD345" s="1"/>
    </row>
    <row r="346" spans="2:31">
      <c r="B346" s="364"/>
      <c r="C346" s="1548" t="s">
        <v>1020</v>
      </c>
      <c r="D346" s="671"/>
      <c r="E346" s="118">
        <v>0.80500000000000005</v>
      </c>
      <c r="F346" s="758">
        <v>2.29</v>
      </c>
      <c r="G346" s="118">
        <v>1.9810000000000001</v>
      </c>
      <c r="H346" s="1752">
        <v>31.571000000000002</v>
      </c>
      <c r="I346" s="1549"/>
      <c r="J346" s="751" t="s">
        <v>1022</v>
      </c>
      <c r="L346" s="62"/>
      <c r="M346" s="4"/>
      <c r="N346" s="9"/>
      <c r="AA346" s="1"/>
      <c r="AB346" s="1"/>
      <c r="AC346" s="1"/>
      <c r="AD346" s="1"/>
    </row>
    <row r="347" spans="2:31">
      <c r="B347" s="364"/>
      <c r="C347" s="365" t="s">
        <v>158</v>
      </c>
      <c r="D347" s="366">
        <v>200</v>
      </c>
      <c r="E347" s="163">
        <v>0.5</v>
      </c>
      <c r="F347" s="253">
        <v>0</v>
      </c>
      <c r="G347" s="253">
        <v>19.8</v>
      </c>
      <c r="H347" s="743">
        <v>81</v>
      </c>
      <c r="I347" s="367"/>
      <c r="J347" s="363" t="s">
        <v>357</v>
      </c>
      <c r="L347" s="62"/>
      <c r="M347" s="13"/>
      <c r="N347" s="9"/>
      <c r="AA347" s="1"/>
      <c r="AB347" s="1"/>
      <c r="AC347" s="1"/>
      <c r="AD347" s="1"/>
    </row>
    <row r="348" spans="2:31" ht="14.25" customHeight="1">
      <c r="B348" s="79"/>
      <c r="C348" s="365" t="s">
        <v>10</v>
      </c>
      <c r="D348" s="366">
        <v>50</v>
      </c>
      <c r="E348" s="1847">
        <v>1.93</v>
      </c>
      <c r="F348" s="253">
        <v>0.69</v>
      </c>
      <c r="G348" s="247">
        <v>27.1</v>
      </c>
      <c r="H348" s="733">
        <v>122.29</v>
      </c>
      <c r="I348" s="367"/>
      <c r="J348" s="363" t="s">
        <v>9</v>
      </c>
      <c r="L348" s="62"/>
      <c r="M348" s="91"/>
      <c r="N348"/>
      <c r="AA348" s="1"/>
      <c r="AB348" s="1"/>
      <c r="AC348" s="1"/>
      <c r="AD348" s="1"/>
    </row>
    <row r="349" spans="2:31" ht="13.5" customHeight="1" thickBot="1">
      <c r="B349" s="710"/>
      <c r="C349" s="368" t="s">
        <v>392</v>
      </c>
      <c r="D349" s="379">
        <v>30</v>
      </c>
      <c r="E349" s="1944">
        <v>1.155</v>
      </c>
      <c r="F349" s="255">
        <v>0.41299999999999998</v>
      </c>
      <c r="G349" s="256">
        <v>16.260000000000002</v>
      </c>
      <c r="H349" s="816">
        <v>73.376999999999995</v>
      </c>
      <c r="I349" s="367"/>
      <c r="J349" s="357" t="s">
        <v>9</v>
      </c>
      <c r="L349" s="2149"/>
      <c r="M349" s="4"/>
      <c r="N349" s="65"/>
      <c r="Q349" s="530"/>
      <c r="AA349" s="1"/>
      <c r="AB349" s="1"/>
      <c r="AC349" s="1"/>
      <c r="AD349" s="1"/>
    </row>
    <row r="350" spans="2:31" ht="12.75" customHeight="1">
      <c r="B350" s="370" t="s">
        <v>205</v>
      </c>
      <c r="D350" s="619">
        <f>D343+D347+D348+D349+100+20+115+65</f>
        <v>640</v>
      </c>
      <c r="E350" s="110">
        <f>SUM(E343:E349)</f>
        <v>22.504000000000001</v>
      </c>
      <c r="F350" s="756">
        <f>SUM(F343:F349)</f>
        <v>23</v>
      </c>
      <c r="G350" s="729">
        <f>SUM(G343:G349)</f>
        <v>95.754000000000005</v>
      </c>
      <c r="H350" s="2456">
        <f>SUM(H343:H349)</f>
        <v>680</v>
      </c>
      <c r="I350" s="704" t="s">
        <v>287</v>
      </c>
      <c r="J350" s="672" t="s">
        <v>203</v>
      </c>
      <c r="L350" s="32"/>
      <c r="M350" s="4"/>
      <c r="N350" s="9"/>
      <c r="P350" s="1951"/>
      <c r="Y350" s="516"/>
      <c r="AA350" s="1"/>
      <c r="AB350" s="1"/>
      <c r="AC350" s="1"/>
      <c r="AD350" s="1"/>
    </row>
    <row r="351" spans="2:31">
      <c r="B351" s="807"/>
      <c r="C351" s="808" t="s">
        <v>11</v>
      </c>
      <c r="D351" s="1499">
        <v>0.25</v>
      </c>
      <c r="E351" s="914">
        <f>(E401/100)*25</f>
        <v>22.5</v>
      </c>
      <c r="F351" s="913">
        <f t="shared" ref="F351:H351" si="0">(F401/100)*25</f>
        <v>23</v>
      </c>
      <c r="G351" s="913">
        <f t="shared" si="0"/>
        <v>95.75</v>
      </c>
      <c r="H351" s="2252">
        <f t="shared" si="0"/>
        <v>680</v>
      </c>
      <c r="I351" s="703">
        <f>H351-H350</f>
        <v>0</v>
      </c>
      <c r="J351" s="671" t="s">
        <v>429</v>
      </c>
      <c r="L351" s="32"/>
      <c r="M351" s="4"/>
      <c r="N351" s="9"/>
      <c r="P351" s="4"/>
      <c r="Q351" s="566"/>
      <c r="R351" s="570"/>
      <c r="S351" s="570"/>
      <c r="T351" s="570"/>
      <c r="U351" s="18"/>
      <c r="V351" s="219"/>
      <c r="W351" s="219"/>
      <c r="Y351" s="516"/>
      <c r="AA351" s="1"/>
      <c r="AB351" s="1"/>
      <c r="AC351" s="1"/>
      <c r="AD351" s="1"/>
    </row>
    <row r="352" spans="2:31" ht="15.75" thickBot="1">
      <c r="B352" s="175"/>
      <c r="C352" s="803" t="s">
        <v>438</v>
      </c>
      <c r="D352" s="1494"/>
      <c r="E352" s="2192">
        <f>(E350*100/E401)-25</f>
        <v>4.4444444444451392E-3</v>
      </c>
      <c r="F352" s="393">
        <f t="shared" ref="F352:H352" si="1">(F350*100/F401)-25</f>
        <v>0</v>
      </c>
      <c r="G352" s="393">
        <f t="shared" si="1"/>
        <v>1.0443864229756628E-3</v>
      </c>
      <c r="H352" s="2193">
        <f t="shared" si="1"/>
        <v>0</v>
      </c>
      <c r="I352" s="1500"/>
      <c r="J352" s="805"/>
      <c r="L352" s="1607"/>
      <c r="M352" s="40"/>
      <c r="N352" s="1606"/>
      <c r="P352" s="450"/>
      <c r="Q352" s="9"/>
      <c r="R352" s="259"/>
      <c r="S352" s="259"/>
      <c r="T352" s="515"/>
      <c r="U352" s="1569"/>
      <c r="V352" s="592"/>
      <c r="W352" s="516"/>
      <c r="Y352" s="529"/>
      <c r="AA352" s="1"/>
      <c r="AB352" s="1"/>
      <c r="AC352" s="1"/>
      <c r="AD352" s="1"/>
    </row>
    <row r="353" spans="2:31">
      <c r="B353" s="82"/>
      <c r="C353" s="556" t="s">
        <v>123</v>
      </c>
      <c r="D353" s="82"/>
      <c r="F353" s="375"/>
      <c r="G353" s="375"/>
      <c r="H353" s="375"/>
      <c r="I353" s="377"/>
      <c r="J353" s="2464"/>
      <c r="L353" s="62"/>
      <c r="M353" s="132"/>
      <c r="N353"/>
      <c r="Y353" s="516"/>
      <c r="AA353" s="1"/>
      <c r="AB353" s="1"/>
      <c r="AC353" s="1"/>
      <c r="AD353" s="1"/>
    </row>
    <row r="354" spans="2:31" ht="12.75" customHeight="1">
      <c r="B354" s="355" t="s">
        <v>190</v>
      </c>
      <c r="C354" s="404" t="s">
        <v>1099</v>
      </c>
      <c r="D354" s="366">
        <v>60</v>
      </c>
      <c r="E354" s="248">
        <v>1.8</v>
      </c>
      <c r="F354" s="247">
        <v>5.04</v>
      </c>
      <c r="G354" s="247">
        <v>4.2</v>
      </c>
      <c r="H354" s="742">
        <v>69.599999999999994</v>
      </c>
      <c r="I354" s="362"/>
      <c r="J354" s="2465" t="s">
        <v>1117</v>
      </c>
      <c r="L354" s="431"/>
      <c r="M354" s="4"/>
      <c r="N354" s="115"/>
      <c r="Y354" s="516"/>
      <c r="AA354" s="491"/>
      <c r="AB354" s="491"/>
      <c r="AC354" s="491"/>
      <c r="AD354" s="491"/>
      <c r="AE354" s="491"/>
    </row>
    <row r="355" spans="2:31" ht="12.75" customHeight="1">
      <c r="B355" s="358" t="s">
        <v>191</v>
      </c>
      <c r="C355" s="404" t="s">
        <v>1014</v>
      </c>
      <c r="D355" s="366">
        <v>250</v>
      </c>
      <c r="E355" s="2461">
        <v>1.641</v>
      </c>
      <c r="F355" s="246">
        <v>4.92</v>
      </c>
      <c r="G355" s="260">
        <v>6.085</v>
      </c>
      <c r="H355" s="743">
        <v>74.91</v>
      </c>
      <c r="I355" s="560"/>
      <c r="J355" s="2465" t="s">
        <v>1023</v>
      </c>
      <c r="L355" s="32"/>
      <c r="M355" s="4"/>
      <c r="N355" s="115"/>
      <c r="Y355" s="516"/>
      <c r="AA355" s="1"/>
      <c r="AB355" s="1"/>
      <c r="AC355" s="1"/>
      <c r="AD355" s="1"/>
    </row>
    <row r="356" spans="2:31" ht="15.75">
      <c r="B356" s="360" t="s">
        <v>12</v>
      </c>
      <c r="C356" s="1818" t="s">
        <v>1025</v>
      </c>
      <c r="D356" s="366">
        <v>100</v>
      </c>
      <c r="E356" s="2462">
        <v>17.945</v>
      </c>
      <c r="F356" s="1794">
        <v>15.106999999999999</v>
      </c>
      <c r="G356" s="2457">
        <v>4.9000000000000004</v>
      </c>
      <c r="H356" s="743">
        <v>227.36600000000001</v>
      </c>
      <c r="I356" s="386"/>
      <c r="J356" s="2466" t="s">
        <v>1024</v>
      </c>
      <c r="L356" s="32"/>
      <c r="M356" s="450"/>
      <c r="N356" s="9"/>
      <c r="Y356" s="574"/>
      <c r="AA356" s="1"/>
      <c r="AB356" s="1"/>
      <c r="AC356" s="1"/>
      <c r="AD356" s="1"/>
    </row>
    <row r="357" spans="2:31" ht="15" customHeight="1">
      <c r="B357" s="364" t="s">
        <v>198</v>
      </c>
      <c r="C357" s="1818" t="s">
        <v>970</v>
      </c>
      <c r="D357" s="356" t="s">
        <v>974</v>
      </c>
      <c r="E357" s="1791">
        <v>1.9410000000000001</v>
      </c>
      <c r="F357" s="256">
        <v>2.2930000000000001</v>
      </c>
      <c r="G357" s="1791">
        <v>19.556999999999999</v>
      </c>
      <c r="H357" s="746">
        <v>106.626</v>
      </c>
      <c r="I357" s="397"/>
      <c r="J357" s="565" t="s">
        <v>973</v>
      </c>
      <c r="L357" s="32"/>
      <c r="M357" s="4"/>
      <c r="N357" s="9"/>
      <c r="Y357" s="44"/>
      <c r="AA357" s="1"/>
      <c r="AB357" s="1"/>
      <c r="AC357" s="1"/>
      <c r="AD357" s="1"/>
    </row>
    <row r="358" spans="2:31" ht="12" customHeight="1">
      <c r="B358" s="358"/>
      <c r="C358" s="403" t="s">
        <v>1026</v>
      </c>
      <c r="D358" s="2463"/>
      <c r="E358" s="2459">
        <v>2.48</v>
      </c>
      <c r="F358" s="2460">
        <v>2.84</v>
      </c>
      <c r="G358" s="2459">
        <v>4.58</v>
      </c>
      <c r="H358" s="857">
        <v>53.8</v>
      </c>
      <c r="I358" s="402"/>
      <c r="J358" s="2467" t="s">
        <v>972</v>
      </c>
      <c r="L358" s="32"/>
      <c r="M358" s="450"/>
      <c r="N358" s="9"/>
      <c r="Y358" s="516"/>
    </row>
    <row r="359" spans="2:31" ht="13.5" customHeight="1">
      <c r="B359" s="360"/>
      <c r="C359" s="276" t="s">
        <v>294</v>
      </c>
      <c r="D359" s="366">
        <v>200</v>
      </c>
      <c r="E359" s="163">
        <v>1</v>
      </c>
      <c r="F359" s="247">
        <v>0</v>
      </c>
      <c r="G359" s="247">
        <v>23.4</v>
      </c>
      <c r="H359" s="733">
        <f t="shared" ref="H359" si="2">G359*4+F359*9+E359*4</f>
        <v>97.6</v>
      </c>
      <c r="I359" s="165"/>
      <c r="J359" s="363" t="s">
        <v>517</v>
      </c>
      <c r="L359" s="32"/>
      <c r="M359" s="4"/>
      <c r="N359" s="9"/>
    </row>
    <row r="360" spans="2:31" ht="14.25" customHeight="1">
      <c r="B360" s="360"/>
      <c r="C360" s="365" t="s">
        <v>10</v>
      </c>
      <c r="D360" s="366">
        <v>70</v>
      </c>
      <c r="E360" s="1847">
        <v>2.5030000000000001</v>
      </c>
      <c r="F360" s="253">
        <v>0.89500000000000002</v>
      </c>
      <c r="G360" s="247">
        <v>35.229999999999997</v>
      </c>
      <c r="H360" s="733">
        <v>158.97900000000001</v>
      </c>
      <c r="I360" s="367"/>
      <c r="J360" s="363" t="s">
        <v>9</v>
      </c>
      <c r="L360" s="32"/>
      <c r="M360" s="4"/>
      <c r="N360" s="9"/>
      <c r="AA360" s="1"/>
      <c r="AB360" s="1"/>
      <c r="AC360" s="1"/>
      <c r="AD360" s="1"/>
    </row>
    <row r="361" spans="2:31" ht="12" customHeight="1">
      <c r="B361" s="364"/>
      <c r="C361" s="404" t="s">
        <v>392</v>
      </c>
      <c r="D361" s="366">
        <v>44</v>
      </c>
      <c r="E361" s="1789">
        <v>1.69</v>
      </c>
      <c r="F361" s="253">
        <v>0.60499999999999998</v>
      </c>
      <c r="G361" s="247">
        <v>23.847999999999999</v>
      </c>
      <c r="H361" s="743">
        <v>107.619</v>
      </c>
      <c r="I361" s="362"/>
      <c r="J361" s="565" t="s">
        <v>9</v>
      </c>
      <c r="L361" s="32"/>
      <c r="M361" s="4"/>
      <c r="N361" s="65"/>
      <c r="AA361" s="1"/>
      <c r="AB361" s="1"/>
      <c r="AC361" s="1"/>
      <c r="AD361" s="1"/>
    </row>
    <row r="362" spans="2:31" ht="15.75" thickBot="1">
      <c r="B362" s="712"/>
      <c r="C362" s="368" t="s">
        <v>568</v>
      </c>
      <c r="D362" s="379">
        <v>125</v>
      </c>
      <c r="E362" s="392">
        <v>0.5</v>
      </c>
      <c r="F362" s="393">
        <v>0.5</v>
      </c>
      <c r="G362" s="394">
        <v>12.25</v>
      </c>
      <c r="H362" s="733">
        <v>55.5</v>
      </c>
      <c r="I362" s="432"/>
      <c r="J362" s="354" t="s">
        <v>576</v>
      </c>
      <c r="L362" s="32"/>
      <c r="M362" s="4"/>
      <c r="N362" s="9"/>
    </row>
    <row r="363" spans="2:31" ht="16.5" customHeight="1">
      <c r="B363" s="370" t="s">
        <v>193</v>
      </c>
      <c r="C363" s="759"/>
      <c r="D363" s="119">
        <f>D354+D355+D356+D359+D360+D361+D362+100+80</f>
        <v>1029</v>
      </c>
      <c r="E363" s="381">
        <f>SUM(E354:E362)</f>
        <v>31.5</v>
      </c>
      <c r="F363" s="372">
        <f>SUM(F354:F362)</f>
        <v>32.200000000000003</v>
      </c>
      <c r="G363" s="382">
        <f>SUM(G354:G362)</f>
        <v>134.05000000000001</v>
      </c>
      <c r="H363" s="559">
        <f>SUM(H354:H362)</f>
        <v>952</v>
      </c>
      <c r="I363" s="704" t="s">
        <v>287</v>
      </c>
      <c r="J363" s="672" t="s">
        <v>203</v>
      </c>
      <c r="L363" s="2655"/>
      <c r="M363" s="4"/>
      <c r="N363" s="65"/>
      <c r="AA363" s="525"/>
      <c r="AB363" s="62"/>
      <c r="AC363" s="62"/>
      <c r="AD363" s="62"/>
    </row>
    <row r="364" spans="2:31">
      <c r="B364" s="807"/>
      <c r="C364" s="808" t="s">
        <v>11</v>
      </c>
      <c r="D364" s="1499">
        <v>0.35</v>
      </c>
      <c r="E364" s="914">
        <f>(E401/100)*35</f>
        <v>31.5</v>
      </c>
      <c r="F364" s="913">
        <f t="shared" ref="F364:H364" si="3">(F401/100)*35</f>
        <v>32.200000000000003</v>
      </c>
      <c r="G364" s="913">
        <f t="shared" si="3"/>
        <v>134.05000000000001</v>
      </c>
      <c r="H364" s="2252">
        <f t="shared" si="3"/>
        <v>952</v>
      </c>
      <c r="I364" s="703">
        <f>H364-H363</f>
        <v>0</v>
      </c>
      <c r="J364" s="671" t="s">
        <v>429</v>
      </c>
      <c r="L364" s="1607"/>
      <c r="M364" s="40"/>
      <c r="N364" s="81"/>
      <c r="AA364" s="47"/>
      <c r="AB364" s="47"/>
      <c r="AC364" s="47"/>
      <c r="AD364" s="47"/>
    </row>
    <row r="365" spans="2:31" ht="15.75" thickBot="1">
      <c r="B365" s="175"/>
      <c r="C365" s="803" t="s">
        <v>438</v>
      </c>
      <c r="D365" s="1494"/>
      <c r="E365" s="2192">
        <f>(E363*100/E401)-35</f>
        <v>0</v>
      </c>
      <c r="F365" s="393">
        <f t="shared" ref="F365:H365" si="4">(F363*100/F401)-35</f>
        <v>0</v>
      </c>
      <c r="G365" s="393">
        <f t="shared" si="4"/>
        <v>0</v>
      </c>
      <c r="H365" s="2193">
        <f t="shared" si="4"/>
        <v>0</v>
      </c>
      <c r="I365" s="1500"/>
      <c r="J365" s="805"/>
      <c r="L365" s="62"/>
      <c r="M365" s="132"/>
      <c r="N365" s="3"/>
      <c r="AA365" s="47"/>
      <c r="AB365" s="47"/>
      <c r="AC365" s="47"/>
      <c r="AD365" s="47"/>
    </row>
    <row r="366" spans="2:31" ht="14.25" customHeight="1">
      <c r="B366" s="409" t="s">
        <v>190</v>
      </c>
      <c r="C366" s="409" t="s">
        <v>234</v>
      </c>
      <c r="D366" s="82"/>
      <c r="F366" s="375"/>
      <c r="G366" s="375"/>
      <c r="H366" s="376"/>
      <c r="I366" s="377"/>
      <c r="J366" s="377"/>
      <c r="L366" s="1806"/>
      <c r="M366" s="4"/>
      <c r="N366" s="65"/>
      <c r="AA366" s="47"/>
      <c r="AB366" s="47"/>
      <c r="AC366" s="115"/>
      <c r="AD366" s="47"/>
    </row>
    <row r="367" spans="2:31" ht="12.75" customHeight="1">
      <c r="B367" s="358" t="s">
        <v>191</v>
      </c>
      <c r="C367" s="361" t="s">
        <v>13</v>
      </c>
      <c r="D367" s="366">
        <v>200</v>
      </c>
      <c r="E367" s="248">
        <v>0.2</v>
      </c>
      <c r="F367" s="247">
        <v>0</v>
      </c>
      <c r="G367" s="247">
        <v>6.5</v>
      </c>
      <c r="H367" s="733">
        <v>26.8</v>
      </c>
      <c r="I367" s="378"/>
      <c r="J367" s="363" t="s">
        <v>356</v>
      </c>
      <c r="L367" s="32"/>
      <c r="M367" s="450"/>
      <c r="N367" s="65"/>
      <c r="AA367" s="47"/>
      <c r="AB367" s="47"/>
      <c r="AC367" s="47"/>
      <c r="AD367" s="47"/>
    </row>
    <row r="368" spans="2:31" ht="12" customHeight="1">
      <c r="B368" s="360" t="s">
        <v>12</v>
      </c>
      <c r="C368" s="1818" t="s">
        <v>980</v>
      </c>
      <c r="D368" s="399">
        <v>90</v>
      </c>
      <c r="E368" s="294">
        <v>6.34</v>
      </c>
      <c r="F368" s="256">
        <v>0.24</v>
      </c>
      <c r="G368" s="591">
        <v>10.39</v>
      </c>
      <c r="H368" s="743">
        <v>63.081000000000003</v>
      </c>
      <c r="I368" s="397"/>
      <c r="J368" s="565" t="s">
        <v>1027</v>
      </c>
      <c r="L368" s="574"/>
      <c r="M368" s="4"/>
      <c r="N368" s="9"/>
      <c r="AA368" s="47"/>
      <c r="AB368" s="47"/>
      <c r="AC368" s="47"/>
      <c r="AD368" s="47"/>
    </row>
    <row r="369" spans="2:31" ht="12.75" customHeight="1">
      <c r="B369" s="364" t="s">
        <v>198</v>
      </c>
      <c r="C369" s="361" t="s">
        <v>803</v>
      </c>
      <c r="D369" s="366">
        <v>10</v>
      </c>
      <c r="E369" s="163">
        <v>0.08</v>
      </c>
      <c r="F369" s="247">
        <v>7.25</v>
      </c>
      <c r="G369" s="247">
        <v>0.13</v>
      </c>
      <c r="H369" s="742">
        <v>66.09</v>
      </c>
      <c r="I369" s="433"/>
      <c r="J369" s="390" t="s">
        <v>800</v>
      </c>
      <c r="L369" s="32"/>
      <c r="M369" s="4"/>
      <c r="N369" s="9"/>
      <c r="AA369" s="47"/>
      <c r="AB369" s="47"/>
      <c r="AC369" s="47"/>
      <c r="AD369" s="47"/>
    </row>
    <row r="370" spans="2:31" ht="12.75" customHeight="1">
      <c r="B370" s="79"/>
      <c r="C370" s="404" t="s">
        <v>680</v>
      </c>
      <c r="D370" s="356">
        <v>30</v>
      </c>
      <c r="E370" s="163">
        <v>1.19</v>
      </c>
      <c r="F370" s="247">
        <v>0.54</v>
      </c>
      <c r="G370" s="247">
        <v>12.42</v>
      </c>
      <c r="H370" s="733">
        <v>48.83</v>
      </c>
      <c r="I370" s="397"/>
      <c r="J370" s="363" t="s">
        <v>9</v>
      </c>
      <c r="L370" s="2149"/>
      <c r="M370" s="450"/>
      <c r="N370" s="9"/>
      <c r="AA370" s="47"/>
      <c r="AB370" s="47"/>
      <c r="AC370" s="47"/>
      <c r="AD370" s="47"/>
    </row>
    <row r="371" spans="2:31" ht="15" customHeight="1" thickBot="1">
      <c r="B371" s="712"/>
      <c r="C371" s="2476" t="s">
        <v>486</v>
      </c>
      <c r="D371" s="379">
        <v>21</v>
      </c>
      <c r="E371" s="1944">
        <v>1.19</v>
      </c>
      <c r="F371" s="255">
        <v>1.17</v>
      </c>
      <c r="G371" s="255">
        <v>8.86</v>
      </c>
      <c r="H371" s="816">
        <v>67.198999999999998</v>
      </c>
      <c r="I371" s="1514"/>
      <c r="J371" s="363" t="s">
        <v>9</v>
      </c>
      <c r="L371" s="1607"/>
      <c r="M371" s="40"/>
      <c r="N371" s="119"/>
      <c r="AA371" s="1"/>
      <c r="AB371" s="1"/>
      <c r="AC371" s="1"/>
      <c r="AD371" s="1"/>
    </row>
    <row r="372" spans="2:31" ht="12.75" customHeight="1">
      <c r="B372" s="834" t="s">
        <v>243</v>
      </c>
      <c r="C372" s="34"/>
      <c r="D372" s="1899">
        <f>SUM(D367:D371)</f>
        <v>351</v>
      </c>
      <c r="E372" s="2257">
        <f>SUM(E367:E371)</f>
        <v>9</v>
      </c>
      <c r="F372" s="756">
        <f>SUM(F367:F371)</f>
        <v>9.2000000000000011</v>
      </c>
      <c r="G372" s="729">
        <f>SUM(G367:G371)</f>
        <v>38.299999999999997</v>
      </c>
      <c r="H372" s="2475">
        <f>SUM(H367:H371)</f>
        <v>272</v>
      </c>
      <c r="I372" s="704" t="s">
        <v>287</v>
      </c>
      <c r="J372" s="672" t="s">
        <v>203</v>
      </c>
      <c r="L372"/>
      <c r="M372" s="841"/>
      <c r="N372"/>
      <c r="AA372" s="1"/>
      <c r="AB372" s="1"/>
      <c r="AC372" s="1"/>
      <c r="AD372" s="1"/>
    </row>
    <row r="373" spans="2:31" ht="12.75" customHeight="1">
      <c r="B373" s="807"/>
      <c r="C373" s="808" t="s">
        <v>11</v>
      </c>
      <c r="D373" s="1499">
        <v>0.1</v>
      </c>
      <c r="E373" s="914">
        <f>(E401/100)*10</f>
        <v>9</v>
      </c>
      <c r="F373" s="913">
        <f t="shared" ref="F373:H373" si="5">(F401/100)*10</f>
        <v>9.2000000000000011</v>
      </c>
      <c r="G373" s="913">
        <f t="shared" si="5"/>
        <v>38.299999999999997</v>
      </c>
      <c r="H373" s="2252">
        <f t="shared" si="5"/>
        <v>272</v>
      </c>
      <c r="I373" s="1840">
        <f>H373-H372</f>
        <v>0</v>
      </c>
      <c r="J373" s="671" t="s">
        <v>429</v>
      </c>
      <c r="L373"/>
      <c r="M373" s="40"/>
      <c r="N373"/>
      <c r="AA373" s="1"/>
      <c r="AB373" s="1"/>
      <c r="AC373" s="1"/>
      <c r="AD373" s="1"/>
    </row>
    <row r="374" spans="2:31" ht="15.75" thickBot="1">
      <c r="B374" s="175"/>
      <c r="C374" s="803" t="s">
        <v>438</v>
      </c>
      <c r="D374" s="1494"/>
      <c r="E374" s="2192">
        <f>(E372*100/E401)-10</f>
        <v>0</v>
      </c>
      <c r="F374" s="393">
        <f t="shared" ref="F374:H374" si="6">(F372*100/F401)-10</f>
        <v>0</v>
      </c>
      <c r="G374" s="393">
        <f t="shared" si="6"/>
        <v>0</v>
      </c>
      <c r="H374" s="2193">
        <f t="shared" si="6"/>
        <v>0</v>
      </c>
      <c r="I374" s="1500"/>
      <c r="J374" s="805"/>
      <c r="L374"/>
      <c r="M374" s="40"/>
      <c r="N374"/>
      <c r="AA374" s="1"/>
      <c r="AB374" s="1"/>
      <c r="AC374" s="1"/>
      <c r="AD374" s="1"/>
    </row>
    <row r="375" spans="2:31" ht="13.5" customHeight="1" thickBot="1">
      <c r="AA375" s="44"/>
      <c r="AB375" s="44"/>
      <c r="AC375" s="44"/>
      <c r="AD375" s="44"/>
      <c r="AE375" s="118"/>
    </row>
    <row r="376" spans="2:31" ht="12" customHeight="1">
      <c r="B376" s="674"/>
      <c r="C376" s="34" t="s">
        <v>286</v>
      </c>
      <c r="D376" s="35"/>
      <c r="E376" s="110">
        <f>E350+E363</f>
        <v>54.004000000000005</v>
      </c>
      <c r="F376" s="180">
        <f>F350+F363</f>
        <v>55.2</v>
      </c>
      <c r="G376" s="180">
        <f>G350+G363</f>
        <v>229.80400000000003</v>
      </c>
      <c r="H376" s="676">
        <f>H350+H363</f>
        <v>1632</v>
      </c>
      <c r="I376" s="704" t="s">
        <v>287</v>
      </c>
      <c r="J376" s="672" t="s">
        <v>203</v>
      </c>
      <c r="AA376" s="44"/>
      <c r="AB376" s="44"/>
      <c r="AC376" s="44"/>
      <c r="AD376" s="44"/>
      <c r="AE376" s="118"/>
    </row>
    <row r="377" spans="2:31" ht="13.5" customHeight="1">
      <c r="B377" s="807"/>
      <c r="C377" s="808" t="s">
        <v>11</v>
      </c>
      <c r="D377" s="1499">
        <v>0.6</v>
      </c>
      <c r="E377" s="914">
        <f>(E401/100)*60</f>
        <v>54</v>
      </c>
      <c r="F377" s="913">
        <f t="shared" ref="F377:H377" si="7">(F401/100)*60</f>
        <v>55.2</v>
      </c>
      <c r="G377" s="913">
        <f t="shared" si="7"/>
        <v>229.8</v>
      </c>
      <c r="H377" s="2252">
        <f t="shared" si="7"/>
        <v>1632</v>
      </c>
      <c r="I377" s="2201">
        <f>H377-H376</f>
        <v>0</v>
      </c>
      <c r="J377" s="904" t="s">
        <v>429</v>
      </c>
      <c r="AA377" s="44"/>
      <c r="AB377" s="44"/>
      <c r="AC377" s="168"/>
      <c r="AD377" s="44"/>
      <c r="AE377" s="118"/>
    </row>
    <row r="378" spans="2:31" ht="12.75" customHeight="1" thickBot="1">
      <c r="B378" s="175"/>
      <c r="C378" s="803" t="s">
        <v>438</v>
      </c>
      <c r="D378" s="1494"/>
      <c r="E378" s="2192">
        <f>(E376*100/E401)-60</f>
        <v>4.4444444444522446E-3</v>
      </c>
      <c r="F378" s="393">
        <f t="shared" ref="F378:H378" si="8">(F376*100/F401)-60</f>
        <v>0</v>
      </c>
      <c r="G378" s="393">
        <f t="shared" si="8"/>
        <v>1.0443864229827682E-3</v>
      </c>
      <c r="H378" s="2193">
        <f t="shared" si="8"/>
        <v>0</v>
      </c>
      <c r="I378" s="1500"/>
      <c r="J378" s="805"/>
      <c r="AA378" s="44"/>
      <c r="AB378" s="44"/>
      <c r="AC378" s="168"/>
      <c r="AD378" s="44"/>
      <c r="AE378" s="118"/>
    </row>
    <row r="379" spans="2:31" ht="13.5" customHeight="1">
      <c r="E379" s="145"/>
      <c r="F379" s="145"/>
      <c r="G379" s="145"/>
      <c r="H379" s="145"/>
      <c r="AA379" s="280"/>
      <c r="AB379" s="283"/>
      <c r="AC379" s="280"/>
      <c r="AD379" s="280"/>
      <c r="AE379" s="280"/>
    </row>
    <row r="380" spans="2:31" ht="15.75" thickBot="1">
      <c r="E380" s="145"/>
      <c r="F380" s="145"/>
      <c r="G380" s="145"/>
      <c r="H380" s="145"/>
      <c r="AA380" s="281"/>
      <c r="AB380" s="286"/>
      <c r="AC380" s="286"/>
      <c r="AD380" s="287"/>
      <c r="AE380" s="288"/>
    </row>
    <row r="381" spans="2:31" ht="13.5" customHeight="1">
      <c r="B381" s="674"/>
      <c r="C381" s="34" t="s">
        <v>285</v>
      </c>
      <c r="D381" s="35"/>
      <c r="E381" s="110">
        <f>E363+E372</f>
        <v>40.5</v>
      </c>
      <c r="F381" s="180">
        <f>F363+F372</f>
        <v>41.400000000000006</v>
      </c>
      <c r="G381" s="180">
        <f>G363+G372</f>
        <v>172.35000000000002</v>
      </c>
      <c r="H381" s="676">
        <f>H363+H372</f>
        <v>1224</v>
      </c>
      <c r="I381" s="704" t="s">
        <v>287</v>
      </c>
      <c r="J381" s="672" t="s">
        <v>203</v>
      </c>
      <c r="AA381" s="1"/>
      <c r="AB381" s="1"/>
      <c r="AC381" s="1"/>
      <c r="AD381" s="1"/>
    </row>
    <row r="382" spans="2:31">
      <c r="B382" s="327"/>
      <c r="C382" s="709" t="s">
        <v>11</v>
      </c>
      <c r="D382" s="1499">
        <v>0.45</v>
      </c>
      <c r="E382" s="914">
        <f>(E401/100)*45</f>
        <v>40.5</v>
      </c>
      <c r="F382" s="913">
        <f t="shared" ref="F382:H382" si="9">(F401/100)*45</f>
        <v>41.4</v>
      </c>
      <c r="G382" s="913">
        <f t="shared" si="9"/>
        <v>172.35</v>
      </c>
      <c r="H382" s="2252">
        <f t="shared" si="9"/>
        <v>1224</v>
      </c>
      <c r="I382" s="703">
        <f>H382-H381</f>
        <v>0</v>
      </c>
      <c r="J382" s="671" t="s">
        <v>429</v>
      </c>
      <c r="L382"/>
      <c r="M382" s="841"/>
      <c r="N382"/>
      <c r="AA382" s="1"/>
      <c r="AB382" s="1"/>
      <c r="AC382" s="1"/>
      <c r="AD382" s="1"/>
    </row>
    <row r="383" spans="2:31" ht="15.75" thickBot="1">
      <c r="B383" s="175"/>
      <c r="C383" s="803" t="s">
        <v>438</v>
      </c>
      <c r="D383" s="1494"/>
      <c r="E383" s="2192">
        <f>(E381*100/E401)-45</f>
        <v>0</v>
      </c>
      <c r="F383" s="393">
        <f t="shared" ref="F383:H383" si="10">(F381*100/F401)-45</f>
        <v>0</v>
      </c>
      <c r="G383" s="393">
        <f t="shared" si="10"/>
        <v>0</v>
      </c>
      <c r="H383" s="2193">
        <f t="shared" si="10"/>
        <v>0</v>
      </c>
      <c r="I383" s="1500"/>
      <c r="J383" s="805"/>
      <c r="L383"/>
      <c r="M383" s="40"/>
      <c r="N383"/>
      <c r="AA383" s="1"/>
      <c r="AB383" s="1"/>
      <c r="AC383" s="1"/>
      <c r="AD383" s="1"/>
    </row>
    <row r="384" spans="2:31" ht="14.25" customHeight="1" thickBot="1">
      <c r="L384"/>
      <c r="M384" s="40"/>
      <c r="N384"/>
      <c r="Y384" s="576"/>
      <c r="Z384" s="1"/>
      <c r="AA384" s="1"/>
      <c r="AB384" s="1"/>
      <c r="AC384" s="1"/>
      <c r="AD384" s="1"/>
    </row>
    <row r="385" spans="2:26" ht="14.25" customHeight="1">
      <c r="B385" s="674"/>
      <c r="C385" s="34" t="s">
        <v>244</v>
      </c>
      <c r="D385" s="35"/>
      <c r="E385" s="114">
        <f>E350+E363+E372</f>
        <v>63.004000000000005</v>
      </c>
      <c r="F385" s="85">
        <f>F350+F363+F372</f>
        <v>64.400000000000006</v>
      </c>
      <c r="G385" s="85">
        <f>G350+G363+G372</f>
        <v>268.10400000000004</v>
      </c>
      <c r="H385" s="181">
        <f>H350+H363+H372</f>
        <v>1904</v>
      </c>
      <c r="I385" s="704" t="s">
        <v>287</v>
      </c>
      <c r="J385" s="672" t="s">
        <v>203</v>
      </c>
      <c r="L385"/>
      <c r="M385" s="40"/>
      <c r="N385"/>
      <c r="Y385" s="1"/>
      <c r="Z385" s="1"/>
    </row>
    <row r="386" spans="2:26" ht="12" customHeight="1">
      <c r="B386" s="807"/>
      <c r="C386" s="808" t="s">
        <v>11</v>
      </c>
      <c r="D386" s="1499">
        <v>0.7</v>
      </c>
      <c r="E386" s="914">
        <f>(E401/100)*70</f>
        <v>63</v>
      </c>
      <c r="F386" s="913">
        <f t="shared" ref="F386:H386" si="11">(F401/100)*70</f>
        <v>64.400000000000006</v>
      </c>
      <c r="G386" s="913">
        <f t="shared" si="11"/>
        <v>268.10000000000002</v>
      </c>
      <c r="H386" s="2252">
        <f t="shared" si="11"/>
        <v>1904</v>
      </c>
      <c r="I386" s="703">
        <f>H386-H385</f>
        <v>0</v>
      </c>
      <c r="J386" s="671" t="s">
        <v>429</v>
      </c>
      <c r="Y386" s="567"/>
      <c r="Z386" s="1"/>
    </row>
    <row r="387" spans="2:26" ht="12.75" customHeight="1" thickBot="1">
      <c r="B387" s="175"/>
      <c r="C387" s="803" t="s">
        <v>438</v>
      </c>
      <c r="D387" s="1494"/>
      <c r="E387" s="2192">
        <f>(E385*100/E401)-70</f>
        <v>4.4444444444451392E-3</v>
      </c>
      <c r="F387" s="393">
        <f t="shared" ref="F387:H387" si="12">(F385*100/F401)-70</f>
        <v>0</v>
      </c>
      <c r="G387" s="393">
        <f t="shared" si="12"/>
        <v>1.0443864229898736E-3</v>
      </c>
      <c r="H387" s="2193">
        <f t="shared" si="12"/>
        <v>0</v>
      </c>
      <c r="I387" s="1500"/>
      <c r="J387" s="805"/>
      <c r="L387"/>
      <c r="M387" s="40"/>
      <c r="N387"/>
      <c r="Y387" s="219"/>
      <c r="Z387" s="1"/>
    </row>
    <row r="388" spans="2:26">
      <c r="L388"/>
      <c r="M388" s="40"/>
      <c r="N388"/>
      <c r="Y388" s="219"/>
      <c r="Z388" s="1"/>
    </row>
    <row r="389" spans="2:26">
      <c r="E389" s="117"/>
      <c r="F389" s="117"/>
      <c r="G389" s="117"/>
      <c r="H389" s="117"/>
      <c r="I389" s="117"/>
      <c r="L389" s="4"/>
      <c r="M389" s="8"/>
      <c r="N389" s="104"/>
      <c r="Y389" s="571"/>
      <c r="Z389" s="1"/>
    </row>
    <row r="390" spans="2:26">
      <c r="L390"/>
      <c r="M390" s="40"/>
      <c r="N390"/>
      <c r="Y390" s="516"/>
      <c r="Z390" s="1"/>
    </row>
    <row r="391" spans="2:26">
      <c r="Y391" s="516"/>
      <c r="Z391" s="1"/>
    </row>
    <row r="392" spans="2:26">
      <c r="Y392" s="516"/>
      <c r="Z392" s="1"/>
    </row>
    <row r="393" spans="2:26">
      <c r="K393" s="3"/>
      <c r="Y393" s="516"/>
      <c r="Z393" s="1"/>
    </row>
    <row r="394" spans="2:26">
      <c r="D394" s="5" t="s">
        <v>207</v>
      </c>
      <c r="K394" s="3"/>
      <c r="Y394" s="516"/>
      <c r="Z394" s="1"/>
    </row>
    <row r="395" spans="2:26">
      <c r="B395" s="19" t="s">
        <v>933</v>
      </c>
      <c r="D395"/>
      <c r="E395"/>
      <c r="I395"/>
      <c r="J395"/>
      <c r="K395" s="3"/>
      <c r="Y395" s="119"/>
      <c r="Z395" s="1"/>
    </row>
    <row r="396" spans="2:26" ht="15.75">
      <c r="C396" s="19" t="s">
        <v>204</v>
      </c>
      <c r="E396"/>
      <c r="F396"/>
      <c r="G396" s="19"/>
      <c r="H396" s="2358" t="s">
        <v>1</v>
      </c>
      <c r="I396" s="13"/>
      <c r="J396" s="13"/>
      <c r="K396" s="3"/>
      <c r="L396"/>
      <c r="M396"/>
      <c r="Q396" s="44"/>
      <c r="R396" s="44"/>
      <c r="S396" s="44"/>
      <c r="T396" s="572"/>
      <c r="Y396" s="132"/>
      <c r="Z396" s="1"/>
    </row>
    <row r="397" spans="2:26" ht="14.25" customHeight="1" thickBot="1">
      <c r="B397" s="20" t="s">
        <v>838</v>
      </c>
      <c r="C397" s="13"/>
      <c r="D397"/>
      <c r="E397" s="20" t="s">
        <v>0</v>
      </c>
      <c r="F397"/>
      <c r="G397" s="2" t="s">
        <v>436</v>
      </c>
      <c r="H397" s="13"/>
      <c r="I397" s="13"/>
      <c r="J397" s="24"/>
      <c r="K397" s="3"/>
      <c r="P397"/>
      <c r="Y397" s="1"/>
      <c r="Z397" s="1"/>
    </row>
    <row r="398" spans="2:26" ht="15.75" thickBot="1">
      <c r="B398" s="410" t="s">
        <v>842</v>
      </c>
      <c r="C398" s="57"/>
      <c r="D398" s="411"/>
      <c r="E398" s="266" t="s">
        <v>178</v>
      </c>
      <c r="F398" s="266"/>
      <c r="G398" s="266"/>
      <c r="H398" s="332" t="s">
        <v>179</v>
      </c>
      <c r="I398" s="412" t="s">
        <v>201</v>
      </c>
      <c r="J398" s="413"/>
      <c r="K398" s="3"/>
      <c r="P398"/>
      <c r="Y398" s="571"/>
      <c r="Z398" s="1"/>
    </row>
    <row r="399" spans="2:26">
      <c r="B399" s="60"/>
      <c r="C399" s="535" t="s">
        <v>934</v>
      </c>
      <c r="D399" s="414"/>
      <c r="E399" s="415" t="s">
        <v>185</v>
      </c>
      <c r="F399" s="337" t="s">
        <v>56</v>
      </c>
      <c r="G399" s="337" t="s">
        <v>57</v>
      </c>
      <c r="H399" s="334" t="s">
        <v>186</v>
      </c>
      <c r="I399" s="416" t="s">
        <v>37</v>
      </c>
      <c r="J399" s="417" t="s">
        <v>784</v>
      </c>
      <c r="K399" s="3"/>
      <c r="M399" s="287"/>
      <c r="N399" s="17"/>
      <c r="P399"/>
      <c r="Y399" s="529"/>
      <c r="Z399" s="1"/>
    </row>
    <row r="400" spans="2:26" ht="16.5" thickBot="1">
      <c r="B400" s="56"/>
      <c r="C400" s="587" t="s">
        <v>232</v>
      </c>
      <c r="D400" s="384"/>
      <c r="E400" s="418" t="s">
        <v>6</v>
      </c>
      <c r="F400" s="343" t="s">
        <v>7</v>
      </c>
      <c r="G400" s="343" t="s">
        <v>8</v>
      </c>
      <c r="H400" s="419" t="s">
        <v>188</v>
      </c>
      <c r="I400" s="374"/>
      <c r="J400" s="420" t="s">
        <v>203</v>
      </c>
      <c r="K400" s="3"/>
      <c r="L400" s="568"/>
      <c r="N400"/>
      <c r="P400"/>
      <c r="Y400" s="516"/>
      <c r="Z400" s="1"/>
    </row>
    <row r="401" spans="2:26">
      <c r="B401" s="60"/>
      <c r="C401" s="1505" t="s">
        <v>437</v>
      </c>
      <c r="D401" s="534">
        <v>1</v>
      </c>
      <c r="E401" s="291">
        <v>90</v>
      </c>
      <c r="F401" s="58">
        <v>92</v>
      </c>
      <c r="G401" s="59">
        <v>383</v>
      </c>
      <c r="H401" s="421">
        <v>2720</v>
      </c>
      <c r="I401" s="661" t="s">
        <v>185</v>
      </c>
      <c r="J401" s="1972">
        <f>(E403-E404)*6</f>
        <v>0</v>
      </c>
      <c r="K401" s="3"/>
      <c r="L401" s="568"/>
      <c r="N401" s="9"/>
      <c r="P401"/>
      <c r="Y401" s="516"/>
      <c r="Z401" s="1"/>
    </row>
    <row r="402" spans="2:26" ht="10.5" customHeight="1">
      <c r="B402" s="131"/>
      <c r="C402" s="115" t="s">
        <v>118</v>
      </c>
      <c r="D402" s="423"/>
      <c r="E402" s="551"/>
      <c r="F402" s="292"/>
      <c r="G402" s="292"/>
      <c r="H402" s="552"/>
      <c r="I402" s="424" t="s">
        <v>56</v>
      </c>
      <c r="J402" s="1973">
        <f>(F403-F404)*6</f>
        <v>-2.1316282072803006E-14</v>
      </c>
      <c r="K402" s="3"/>
      <c r="L402" s="568"/>
      <c r="N402"/>
      <c r="P402"/>
      <c r="Y402" s="516"/>
      <c r="Z402" s="1"/>
    </row>
    <row r="403" spans="2:26" ht="15.75">
      <c r="B403" s="537" t="s">
        <v>840</v>
      </c>
      <c r="C403" s="425" t="s">
        <v>281</v>
      </c>
      <c r="D403" s="264">
        <v>0.25</v>
      </c>
      <c r="E403" s="554">
        <f>(E401/100)*25</f>
        <v>22.5</v>
      </c>
      <c r="F403" s="555">
        <f>(F401/100)*25</f>
        <v>23</v>
      </c>
      <c r="G403" s="555">
        <f>(G401/100)*25</f>
        <v>95.75</v>
      </c>
      <c r="H403" s="553">
        <f>(H401/100)*25</f>
        <v>680</v>
      </c>
      <c r="I403" s="2202" t="s">
        <v>57</v>
      </c>
      <c r="J403" s="1974">
        <f>(G403-G404)*6</f>
        <v>0</v>
      </c>
      <c r="K403" s="3"/>
      <c r="L403" s="151"/>
      <c r="M403" s="151"/>
      <c r="N403" s="151"/>
      <c r="O403" s="151"/>
      <c r="P403" s="151"/>
      <c r="Q403" s="167"/>
      <c r="R403" s="1"/>
      <c r="S403" s="1"/>
      <c r="T403" s="1"/>
      <c r="Y403" s="516"/>
      <c r="Z403" s="1"/>
    </row>
    <row r="404" spans="2:26">
      <c r="B404" s="849"/>
      <c r="C404" s="850" t="s">
        <v>940</v>
      </c>
      <c r="D404" s="851"/>
      <c r="E404" s="2356">
        <f>(E74+E127+E185+E240+E294+E350)/6</f>
        <v>22.5</v>
      </c>
      <c r="F404" s="2355">
        <f>(F74+F127+F185+F240+F294+F350)/6</f>
        <v>23.000000000000004</v>
      </c>
      <c r="G404" s="2355">
        <f>(G74+G127+G185+G240+G294+G350)/6</f>
        <v>95.75</v>
      </c>
      <c r="H404" s="2357">
        <f>(H74+H127+H185+H240+H294+H350)/6</f>
        <v>680</v>
      </c>
      <c r="I404" s="427" t="s">
        <v>783</v>
      </c>
      <c r="J404" s="1975"/>
      <c r="K404" s="3"/>
      <c r="L404" s="151"/>
      <c r="N404" s="9"/>
      <c r="Q404" s="1"/>
      <c r="R404" s="1"/>
      <c r="S404" s="1"/>
      <c r="T404" s="1"/>
      <c r="Y404" s="529"/>
      <c r="Z404" s="1"/>
    </row>
    <row r="405" spans="2:26" ht="15.75" thickBot="1">
      <c r="B405" s="175"/>
      <c r="C405" s="1968" t="s">
        <v>785</v>
      </c>
      <c r="D405" s="847" t="s">
        <v>40</v>
      </c>
      <c r="E405" s="1969">
        <f>(E404*100/E401)-25</f>
        <v>0</v>
      </c>
      <c r="F405" s="1970">
        <f>(F404*100/F401)-25</f>
        <v>0</v>
      </c>
      <c r="G405" s="1970">
        <f>(G404*100/G401)-25</f>
        <v>0</v>
      </c>
      <c r="H405" s="1971">
        <f>(H404*100/H401)-25</f>
        <v>0</v>
      </c>
      <c r="I405" s="428" t="s">
        <v>429</v>
      </c>
      <c r="J405" s="1976">
        <f>(H403-H404)*6</f>
        <v>0</v>
      </c>
      <c r="K405" s="3"/>
      <c r="M405" s="4"/>
      <c r="N405" s="9"/>
      <c r="S405" s="1"/>
      <c r="T405" s="1"/>
      <c r="Y405" s="119"/>
      <c r="Z405" s="1"/>
    </row>
    <row r="406" spans="2:26" ht="11.25" customHeight="1" thickBot="1">
      <c r="K406" s="3"/>
      <c r="M406" s="13"/>
      <c r="N406" s="9"/>
      <c r="Q406" s="1"/>
      <c r="R406" s="1"/>
      <c r="S406" s="1"/>
      <c r="T406" s="1"/>
      <c r="Y406" s="132"/>
      <c r="Z406" s="1"/>
    </row>
    <row r="407" spans="2:26" ht="15.75" thickBot="1">
      <c r="B407" s="410" t="s">
        <v>842</v>
      </c>
      <c r="C407" s="57"/>
      <c r="D407" s="411"/>
      <c r="E407" s="266" t="s">
        <v>178</v>
      </c>
      <c r="F407" s="266"/>
      <c r="G407" s="266"/>
      <c r="H407" s="332" t="s">
        <v>179</v>
      </c>
      <c r="I407" s="412" t="s">
        <v>201</v>
      </c>
      <c r="J407" s="413"/>
      <c r="K407" s="3"/>
      <c r="M407" s="4"/>
      <c r="N407" s="9"/>
      <c r="Q407" s="1"/>
      <c r="R407" s="1"/>
      <c r="S407" s="1"/>
      <c r="T407" s="1"/>
      <c r="Y407" s="1"/>
      <c r="Z407" s="1"/>
    </row>
    <row r="408" spans="2:26" ht="13.5" customHeight="1">
      <c r="B408" s="60"/>
      <c r="C408" s="535" t="s">
        <v>935</v>
      </c>
      <c r="D408" s="414"/>
      <c r="E408" s="415" t="s">
        <v>185</v>
      </c>
      <c r="F408" s="337" t="s">
        <v>56</v>
      </c>
      <c r="G408" s="337" t="s">
        <v>57</v>
      </c>
      <c r="H408" s="334" t="s">
        <v>186</v>
      </c>
      <c r="I408" s="416" t="s">
        <v>37</v>
      </c>
      <c r="J408" s="417" t="s">
        <v>784</v>
      </c>
      <c r="K408" s="3"/>
      <c r="M408" s="287"/>
      <c r="N408"/>
      <c r="Q408" s="1"/>
      <c r="R408" s="1"/>
      <c r="S408" s="1"/>
      <c r="T408" s="1"/>
      <c r="Y408" s="1"/>
      <c r="Z408" s="1"/>
    </row>
    <row r="409" spans="2:26" ht="13.5" customHeight="1" thickBot="1">
      <c r="B409" s="56"/>
      <c r="C409" s="587" t="s">
        <v>232</v>
      </c>
      <c r="D409" s="384"/>
      <c r="E409" s="418" t="s">
        <v>6</v>
      </c>
      <c r="F409" s="343" t="s">
        <v>7</v>
      </c>
      <c r="G409" s="343" t="s">
        <v>8</v>
      </c>
      <c r="H409" s="419" t="s">
        <v>188</v>
      </c>
      <c r="I409" s="374"/>
      <c r="J409" s="420" t="s">
        <v>203</v>
      </c>
      <c r="K409" s="3"/>
      <c r="L409" s="568"/>
      <c r="N409"/>
      <c r="Q409" s="1"/>
      <c r="R409" s="1"/>
      <c r="S409" s="1"/>
      <c r="T409" s="1"/>
      <c r="U409" s="259"/>
      <c r="V409" s="259"/>
      <c r="W409" s="572"/>
      <c r="X409" s="517"/>
      <c r="Y409" s="1"/>
      <c r="Z409" s="1"/>
    </row>
    <row r="410" spans="2:26">
      <c r="B410" s="60"/>
      <c r="C410" s="1505" t="s">
        <v>437</v>
      </c>
      <c r="D410" s="534">
        <v>1</v>
      </c>
      <c r="E410" s="291">
        <v>90</v>
      </c>
      <c r="F410" s="58">
        <v>92</v>
      </c>
      <c r="G410" s="59">
        <v>383</v>
      </c>
      <c r="H410" s="421">
        <v>2720</v>
      </c>
      <c r="I410" s="661" t="s">
        <v>185</v>
      </c>
      <c r="J410" s="1972">
        <f>(E412-E413)*6</f>
        <v>0</v>
      </c>
      <c r="K410" s="3"/>
      <c r="L410" s="568"/>
      <c r="N410"/>
      <c r="Q410" s="1"/>
      <c r="R410" s="1"/>
      <c r="S410" s="1"/>
      <c r="T410" s="1"/>
      <c r="U410" s="118"/>
      <c r="V410" s="118"/>
      <c r="W410" s="572"/>
      <c r="X410" s="517"/>
      <c r="Z410" s="1"/>
    </row>
    <row r="411" spans="2:26" ht="12" customHeight="1">
      <c r="B411" s="131"/>
      <c r="C411" s="115" t="s">
        <v>118</v>
      </c>
      <c r="D411" s="423"/>
      <c r="E411" s="551"/>
      <c r="F411" s="292"/>
      <c r="G411" s="292"/>
      <c r="H411" s="552"/>
      <c r="I411" s="424" t="s">
        <v>56</v>
      </c>
      <c r="J411" s="1973">
        <f>(F412-F413)*6</f>
        <v>4.2632564145606011E-14</v>
      </c>
      <c r="K411" s="3"/>
      <c r="L411" s="568"/>
      <c r="N411" s="115"/>
      <c r="Q411" s="1"/>
      <c r="R411" s="1"/>
      <c r="S411" s="1"/>
      <c r="T411" s="1"/>
      <c r="U411" s="117"/>
      <c r="V411" s="44"/>
      <c r="W411" s="572"/>
      <c r="X411" s="3"/>
      <c r="Y411" s="13"/>
      <c r="Z411" s="1"/>
    </row>
    <row r="412" spans="2:26" ht="15.75">
      <c r="B412" s="537" t="s">
        <v>840</v>
      </c>
      <c r="C412" s="425" t="s">
        <v>282</v>
      </c>
      <c r="D412" s="264">
        <v>0.35</v>
      </c>
      <c r="E412" s="554">
        <f>(E410/100)*35</f>
        <v>31.5</v>
      </c>
      <c r="F412" s="555">
        <f>(F410/100)*35</f>
        <v>32.200000000000003</v>
      </c>
      <c r="G412" s="555">
        <f>(G410/100)*35</f>
        <v>134.05000000000001</v>
      </c>
      <c r="H412" s="553">
        <f>(H410/100)*35</f>
        <v>952</v>
      </c>
      <c r="I412" s="2202" t="s">
        <v>57</v>
      </c>
      <c r="J412" s="1974">
        <f>(G412-G413)*6</f>
        <v>1.7053025658242404E-13</v>
      </c>
      <c r="K412" s="3"/>
      <c r="L412" s="151"/>
      <c r="N412" s="9"/>
      <c r="P412" s="32"/>
      <c r="R412" s="4"/>
      <c r="S412" s="9"/>
      <c r="T412" s="44"/>
      <c r="U412" s="44"/>
      <c r="V412" s="167"/>
      <c r="W412" s="572"/>
      <c r="X412" s="592"/>
      <c r="Y412" s="24"/>
      <c r="Z412" s="1"/>
    </row>
    <row r="413" spans="2:26" ht="15.75" customHeight="1">
      <c r="B413" s="849"/>
      <c r="C413" s="850" t="s">
        <v>940</v>
      </c>
      <c r="D413" s="851"/>
      <c r="E413" s="2356">
        <f>(E85+E138+E197+E252+E306+E363)/6</f>
        <v>31.5</v>
      </c>
      <c r="F413" s="2355">
        <f>(F85+F138+F197+F252+F306+F363)/6</f>
        <v>32.199999999999996</v>
      </c>
      <c r="G413" s="2355">
        <f>(G85+G138+G197+G252+G306+G363)/6</f>
        <v>134.04999999999998</v>
      </c>
      <c r="H413" s="2357">
        <f>(H85+H138+H197+H252+H306+H363)/6</f>
        <v>952</v>
      </c>
      <c r="I413" s="427" t="s">
        <v>783</v>
      </c>
      <c r="J413" s="1975"/>
      <c r="K413" s="3"/>
      <c r="M413" s="91"/>
      <c r="N413"/>
      <c r="P413" s="45"/>
      <c r="R413" s="164"/>
      <c r="S413" s="65"/>
      <c r="T413" s="44"/>
      <c r="U413" s="44"/>
      <c r="V413" s="44"/>
      <c r="W413" s="572"/>
      <c r="X413" s="229"/>
      <c r="Y413" s="13"/>
      <c r="Z413" s="1"/>
    </row>
    <row r="414" spans="2:26" ht="15.75" thickBot="1">
      <c r="B414" s="175"/>
      <c r="C414" s="1968" t="s">
        <v>785</v>
      </c>
      <c r="D414" s="804" t="s">
        <v>40</v>
      </c>
      <c r="E414" s="1969">
        <f>(E413*100/E410)-35</f>
        <v>0</v>
      </c>
      <c r="F414" s="1970">
        <f>(F413*100/F410)-35</f>
        <v>0</v>
      </c>
      <c r="G414" s="1970">
        <f>(G413*100/G410)-35</f>
        <v>0</v>
      </c>
      <c r="H414" s="1971">
        <f>(H413*100/H410)-35</f>
        <v>0</v>
      </c>
      <c r="I414" s="428" t="s">
        <v>429</v>
      </c>
      <c r="J414" s="1976">
        <f>(H412-H413)*6</f>
        <v>0</v>
      </c>
      <c r="K414" s="3"/>
      <c r="M414" s="4"/>
      <c r="N414" s="9"/>
      <c r="P414" s="32"/>
      <c r="R414" s="4"/>
      <c r="S414" s="9"/>
      <c r="T414" s="44"/>
      <c r="U414" s="44"/>
      <c r="V414" s="44"/>
      <c r="W414" s="572"/>
      <c r="X414" s="3"/>
      <c r="Y414" s="567"/>
      <c r="Z414" s="1"/>
    </row>
    <row r="415" spans="2:26" ht="10.5" customHeight="1" thickBot="1">
      <c r="K415" s="3"/>
      <c r="M415" s="4"/>
      <c r="N415" s="9"/>
      <c r="P415" s="32"/>
      <c r="R415" s="4"/>
      <c r="S415" s="65"/>
      <c r="T415" s="44"/>
      <c r="U415" s="44"/>
      <c r="V415" s="44"/>
      <c r="W415" s="572"/>
      <c r="X415" s="229"/>
      <c r="Y415" s="219"/>
      <c r="Z415" s="1"/>
    </row>
    <row r="416" spans="2:26" ht="15.75" thickBot="1">
      <c r="B416" s="410" t="s">
        <v>842</v>
      </c>
      <c r="C416" s="57"/>
      <c r="D416" s="411"/>
      <c r="E416" s="266" t="s">
        <v>178</v>
      </c>
      <c r="F416" s="266"/>
      <c r="G416" s="266"/>
      <c r="H416" s="332" t="s">
        <v>179</v>
      </c>
      <c r="I416" s="412" t="s">
        <v>201</v>
      </c>
      <c r="J416" s="413"/>
      <c r="K416" s="3"/>
      <c r="M416" s="4"/>
      <c r="N416"/>
      <c r="P416" s="32"/>
      <c r="R416" s="4"/>
      <c r="S416" s="9"/>
      <c r="T416" s="44"/>
      <c r="U416" s="44"/>
      <c r="V416" s="44"/>
      <c r="W416" s="86"/>
      <c r="X416" s="44"/>
      <c r="Y416" s="219"/>
      <c r="Z416" s="1"/>
    </row>
    <row r="417" spans="2:26">
      <c r="B417" s="60"/>
      <c r="C417" s="535" t="s">
        <v>936</v>
      </c>
      <c r="D417" s="414"/>
      <c r="E417" s="415" t="s">
        <v>185</v>
      </c>
      <c r="F417" s="337" t="s">
        <v>56</v>
      </c>
      <c r="G417" s="337" t="s">
        <v>57</v>
      </c>
      <c r="H417" s="334" t="s">
        <v>186</v>
      </c>
      <c r="I417" s="416" t="s">
        <v>37</v>
      </c>
      <c r="J417" s="417" t="s">
        <v>784</v>
      </c>
      <c r="K417" s="3"/>
      <c r="M417" s="287"/>
      <c r="N417" s="9"/>
      <c r="P417"/>
      <c r="R417" s="4"/>
      <c r="S417" s="115"/>
      <c r="T417" s="118"/>
      <c r="U417" s="118"/>
      <c r="V417" s="118"/>
      <c r="W417" s="572"/>
      <c r="X417" s="3"/>
      <c r="Y417" s="571"/>
      <c r="Z417" s="1"/>
    </row>
    <row r="418" spans="2:26" ht="13.5" customHeight="1" thickBot="1">
      <c r="B418" s="56"/>
      <c r="C418" s="587" t="s">
        <v>232</v>
      </c>
      <c r="D418" s="384"/>
      <c r="E418" s="418" t="s">
        <v>6</v>
      </c>
      <c r="F418" s="343" t="s">
        <v>7</v>
      </c>
      <c r="G418" s="343" t="s">
        <v>8</v>
      </c>
      <c r="H418" s="419" t="s">
        <v>188</v>
      </c>
      <c r="I418" s="374"/>
      <c r="J418" s="420" t="s">
        <v>203</v>
      </c>
      <c r="K418" s="3"/>
      <c r="L418" s="568"/>
      <c r="N418" s="9"/>
      <c r="P418"/>
      <c r="Y418" s="516"/>
      <c r="Z418" s="1"/>
    </row>
    <row r="419" spans="2:26">
      <c r="B419" s="60"/>
      <c r="C419" s="1505" t="s">
        <v>437</v>
      </c>
      <c r="D419" s="534">
        <v>1</v>
      </c>
      <c r="E419" s="291">
        <v>90</v>
      </c>
      <c r="F419" s="58">
        <v>92</v>
      </c>
      <c r="G419" s="59">
        <v>383</v>
      </c>
      <c r="H419" s="421">
        <v>2720</v>
      </c>
      <c r="I419" s="661" t="s">
        <v>185</v>
      </c>
      <c r="J419" s="1972">
        <f>(E421-E422)*6</f>
        <v>0</v>
      </c>
      <c r="K419" s="3"/>
      <c r="L419" s="568"/>
      <c r="N419" s="9"/>
      <c r="P419" s="32"/>
      <c r="Y419" s="516"/>
      <c r="Z419" s="1"/>
    </row>
    <row r="420" spans="2:26" ht="12" customHeight="1">
      <c r="B420" s="131"/>
      <c r="C420" s="115" t="s">
        <v>118</v>
      </c>
      <c r="D420" s="423"/>
      <c r="E420" s="551"/>
      <c r="F420" s="292"/>
      <c r="G420" s="292"/>
      <c r="H420" s="552"/>
      <c r="I420" s="424" t="s">
        <v>56</v>
      </c>
      <c r="J420" s="1973">
        <f>(F421-F422)*6</f>
        <v>0</v>
      </c>
      <c r="K420" s="3"/>
      <c r="L420" s="568"/>
      <c r="N420"/>
      <c r="P420" s="30"/>
      <c r="Y420" s="574"/>
      <c r="Z420" s="1"/>
    </row>
    <row r="421" spans="2:26" ht="15.75">
      <c r="B421" s="537" t="s">
        <v>840</v>
      </c>
      <c r="C421" s="425" t="s">
        <v>278</v>
      </c>
      <c r="D421" s="264">
        <v>0.1</v>
      </c>
      <c r="E421" s="554">
        <f>(E419/100)*10</f>
        <v>9</v>
      </c>
      <c r="F421" s="555">
        <f>(F419/100)*10</f>
        <v>9.2000000000000011</v>
      </c>
      <c r="G421" s="555">
        <f>(G419/100)*10</f>
        <v>38.299999999999997</v>
      </c>
      <c r="H421" s="553">
        <f>(H419/100)*10</f>
        <v>272</v>
      </c>
      <c r="I421" s="2202" t="s">
        <v>57</v>
      </c>
      <c r="J421" s="1974">
        <f>(G421-G422)*6</f>
        <v>-4.2632564145606011E-14</v>
      </c>
      <c r="K421" s="3"/>
      <c r="L421" s="151"/>
      <c r="N421"/>
      <c r="P421" s="32"/>
      <c r="Y421" s="516"/>
      <c r="Z421" s="1"/>
    </row>
    <row r="422" spans="2:26">
      <c r="B422" s="849"/>
      <c r="C422" s="850" t="s">
        <v>940</v>
      </c>
      <c r="D422" s="851"/>
      <c r="E422" s="2356">
        <f>(E92+E146+E205+E260+E313+E372)/6</f>
        <v>9</v>
      </c>
      <c r="F422" s="2355">
        <f>(F92+F146+F205+F260+F313+F372)/6</f>
        <v>9.2000000000000011</v>
      </c>
      <c r="G422" s="2355">
        <f>(G92+G146+G205+G260+G313+G372)/6</f>
        <v>38.300000000000004</v>
      </c>
      <c r="H422" s="2357">
        <f>(H92+H146+H205+H260+H313+H372)/6</f>
        <v>272</v>
      </c>
      <c r="I422" s="427" t="s">
        <v>783</v>
      </c>
      <c r="J422" s="1975"/>
      <c r="K422" s="3"/>
      <c r="M422" s="40"/>
      <c r="N422"/>
      <c r="P422" s="32"/>
      <c r="Y422" s="529"/>
      <c r="Z422" s="1"/>
    </row>
    <row r="423" spans="2:26" ht="15.75" thickBot="1">
      <c r="B423" s="175"/>
      <c r="C423" s="1968" t="s">
        <v>785</v>
      </c>
      <c r="D423" s="804" t="s">
        <v>40</v>
      </c>
      <c r="E423" s="1969">
        <f>(E422*100/E419)-10</f>
        <v>0</v>
      </c>
      <c r="F423" s="1970">
        <f>(F422*100/F419)-10</f>
        <v>0</v>
      </c>
      <c r="G423" s="1970">
        <f>(G422*100/G419)-10</f>
        <v>0</v>
      </c>
      <c r="H423" s="1971">
        <f>(H422*100/H419)-10</f>
        <v>0</v>
      </c>
      <c r="I423" s="428" t="s">
        <v>429</v>
      </c>
      <c r="J423" s="1976">
        <f>(H421-H422)*6</f>
        <v>0</v>
      </c>
      <c r="K423" s="3"/>
      <c r="M423" s="40"/>
      <c r="N423"/>
      <c r="P423" s="32"/>
      <c r="Y423" s="119"/>
      <c r="Z423" s="1"/>
    </row>
    <row r="424" spans="2:26" ht="10.5" customHeight="1" thickBot="1">
      <c r="K424" s="3"/>
      <c r="M424" s="40"/>
      <c r="N424"/>
      <c r="P424" s="32"/>
      <c r="Y424" s="132"/>
      <c r="Z424" s="1"/>
    </row>
    <row r="425" spans="2:26" ht="15.75" thickBot="1">
      <c r="B425" s="410" t="s">
        <v>842</v>
      </c>
      <c r="C425" s="57"/>
      <c r="D425" s="411"/>
      <c r="E425" s="266" t="s">
        <v>178</v>
      </c>
      <c r="F425" s="266"/>
      <c r="G425" s="266"/>
      <c r="H425" s="332" t="s">
        <v>179</v>
      </c>
      <c r="I425" s="412" t="s">
        <v>201</v>
      </c>
      <c r="J425" s="413"/>
      <c r="K425" s="3"/>
      <c r="M425" s="132"/>
      <c r="N425" s="3"/>
      <c r="P425" s="33"/>
      <c r="Y425" s="1"/>
      <c r="Z425" s="1"/>
    </row>
    <row r="426" spans="2:26" ht="13.5" customHeight="1">
      <c r="B426" s="60"/>
      <c r="C426" s="535" t="s">
        <v>937</v>
      </c>
      <c r="D426" s="414"/>
      <c r="E426" s="415" t="s">
        <v>185</v>
      </c>
      <c r="F426" s="337" t="s">
        <v>56</v>
      </c>
      <c r="G426" s="337" t="s">
        <v>57</v>
      </c>
      <c r="H426" s="334" t="s">
        <v>186</v>
      </c>
      <c r="I426" s="416" t="s">
        <v>37</v>
      </c>
      <c r="J426" s="417" t="s">
        <v>784</v>
      </c>
      <c r="K426" s="3"/>
      <c r="M426" s="4"/>
      <c r="N426" s="9"/>
      <c r="P426"/>
      <c r="Y426" s="516"/>
      <c r="Z426" s="1"/>
    </row>
    <row r="427" spans="2:26" ht="14.25" customHeight="1" thickBot="1">
      <c r="B427" s="56"/>
      <c r="C427" s="587" t="s">
        <v>232</v>
      </c>
      <c r="D427" s="384"/>
      <c r="E427" s="418" t="s">
        <v>6</v>
      </c>
      <c r="F427" s="343" t="s">
        <v>7</v>
      </c>
      <c r="G427" s="343" t="s">
        <v>8</v>
      </c>
      <c r="H427" s="419" t="s">
        <v>188</v>
      </c>
      <c r="I427" s="374"/>
      <c r="J427" s="420" t="s">
        <v>203</v>
      </c>
      <c r="K427" s="3"/>
      <c r="M427" s="4"/>
      <c r="N427" s="9"/>
      <c r="P427" s="45"/>
      <c r="Y427" s="529"/>
      <c r="Z427" s="1"/>
    </row>
    <row r="428" spans="2:26" ht="14.25" customHeight="1">
      <c r="B428" s="60"/>
      <c r="C428" s="1505" t="s">
        <v>437</v>
      </c>
      <c r="D428" s="534">
        <v>1</v>
      </c>
      <c r="E428" s="291">
        <v>90</v>
      </c>
      <c r="F428" s="58">
        <v>92</v>
      </c>
      <c r="G428" s="59">
        <v>383</v>
      </c>
      <c r="H428" s="421">
        <v>2720</v>
      </c>
      <c r="I428" s="422" t="s">
        <v>185</v>
      </c>
      <c r="J428" s="1972">
        <f>(E430-E431)*6</f>
        <v>0</v>
      </c>
      <c r="K428" s="3"/>
      <c r="M428" s="4"/>
      <c r="N428"/>
      <c r="P428"/>
      <c r="Y428" s="516"/>
      <c r="Z428" s="1"/>
    </row>
    <row r="429" spans="2:26" ht="13.5" customHeight="1">
      <c r="B429" s="131"/>
      <c r="C429" s="115" t="s">
        <v>118</v>
      </c>
      <c r="D429" s="423"/>
      <c r="E429" s="551"/>
      <c r="F429" s="292"/>
      <c r="G429" s="292"/>
      <c r="H429" s="552"/>
      <c r="I429" s="424" t="s">
        <v>56</v>
      </c>
      <c r="J429" s="1973">
        <f>(F430-F431)*6</f>
        <v>4.2632564145606011E-14</v>
      </c>
      <c r="K429" s="3"/>
      <c r="L429" s="821"/>
      <c r="M429" s="4"/>
      <c r="N429" s="9"/>
      <c r="P429" s="492"/>
      <c r="Y429" s="516"/>
      <c r="Z429" s="1"/>
    </row>
    <row r="430" spans="2:26" ht="15.75">
      <c r="B430" s="537" t="s">
        <v>840</v>
      </c>
      <c r="C430" s="425" t="s">
        <v>206</v>
      </c>
      <c r="D430" s="264">
        <v>0.6</v>
      </c>
      <c r="E430" s="554">
        <f>(E428/100)*60</f>
        <v>54</v>
      </c>
      <c r="F430" s="555">
        <f>(F428/100)*60</f>
        <v>55.2</v>
      </c>
      <c r="G430" s="555">
        <f>(G428/100)*60</f>
        <v>229.8</v>
      </c>
      <c r="H430" s="553">
        <f>(H428/100)*60</f>
        <v>1632</v>
      </c>
      <c r="I430" s="424" t="s">
        <v>57</v>
      </c>
      <c r="J430" s="1974">
        <f>(G430-G431)*6</f>
        <v>-1.7053025658242404E-13</v>
      </c>
      <c r="K430" s="3"/>
      <c r="P430" s="32"/>
      <c r="Y430" s="516"/>
      <c r="Z430" s="1"/>
    </row>
    <row r="431" spans="2:26">
      <c r="B431" s="849"/>
      <c r="C431" s="850" t="s">
        <v>940</v>
      </c>
      <c r="D431" s="851"/>
      <c r="E431" s="2356">
        <f>(E97+E151+E211+E264+E318+E376)/6</f>
        <v>54</v>
      </c>
      <c r="F431" s="2355">
        <f>(F97+F151+F211+F264+F318+F376)/6</f>
        <v>55.199999999999996</v>
      </c>
      <c r="G431" s="2355">
        <f>(G97+G151+G211+G264+G318+G376)/6</f>
        <v>229.80000000000004</v>
      </c>
      <c r="H431" s="2357">
        <f>(H97+H151+H211+H264+H318+H376)/6</f>
        <v>1632</v>
      </c>
      <c r="I431" s="427" t="s">
        <v>783</v>
      </c>
      <c r="J431" s="1975"/>
      <c r="K431" s="3"/>
      <c r="P431" s="32"/>
      <c r="Y431" s="516"/>
      <c r="Z431" s="1"/>
    </row>
    <row r="432" spans="2:26" ht="15.75" thickBot="1">
      <c r="B432" s="175"/>
      <c r="C432" s="1968" t="s">
        <v>785</v>
      </c>
      <c r="D432" s="847" t="s">
        <v>40</v>
      </c>
      <c r="E432" s="1969">
        <f>(E431*100/E428)-60</f>
        <v>0</v>
      </c>
      <c r="F432" s="1970">
        <f>(F431*100/F428)-60</f>
        <v>0</v>
      </c>
      <c r="G432" s="1970">
        <f>(G431*100/G428)-60</f>
        <v>0</v>
      </c>
      <c r="H432" s="1971">
        <f>(H431*100/H428)-60</f>
        <v>0</v>
      </c>
      <c r="I432" s="428" t="s">
        <v>429</v>
      </c>
      <c r="J432" s="1976">
        <f>(H430-H431)*6</f>
        <v>0</v>
      </c>
      <c r="K432" s="3"/>
      <c r="P432"/>
      <c r="Y432" s="516"/>
      <c r="Z432" s="1"/>
    </row>
    <row r="433" spans="2:26" ht="12" customHeight="1" thickBot="1">
      <c r="K433" s="3"/>
      <c r="P433" s="32"/>
      <c r="Y433" s="516"/>
      <c r="Z433" s="1"/>
    </row>
    <row r="434" spans="2:26" ht="15.75" thickBot="1">
      <c r="B434" s="410" t="s">
        <v>842</v>
      </c>
      <c r="C434" s="57"/>
      <c r="D434" s="411"/>
      <c r="E434" s="266" t="s">
        <v>178</v>
      </c>
      <c r="F434" s="266"/>
      <c r="G434" s="266"/>
      <c r="H434" s="332" t="s">
        <v>179</v>
      </c>
      <c r="I434" s="412" t="s">
        <v>201</v>
      </c>
      <c r="J434" s="413"/>
      <c r="K434" s="3"/>
      <c r="P434" s="32"/>
      <c r="Y434" s="119"/>
      <c r="Z434" s="1"/>
    </row>
    <row r="435" spans="2:26" ht="12.75" customHeight="1">
      <c r="B435" s="60"/>
      <c r="C435" s="535" t="s">
        <v>938</v>
      </c>
      <c r="D435" s="414"/>
      <c r="E435" s="415" t="s">
        <v>185</v>
      </c>
      <c r="F435" s="337" t="s">
        <v>56</v>
      </c>
      <c r="G435" s="337" t="s">
        <v>57</v>
      </c>
      <c r="H435" s="334" t="s">
        <v>186</v>
      </c>
      <c r="I435" s="416" t="s">
        <v>37</v>
      </c>
      <c r="J435" s="417" t="s">
        <v>784</v>
      </c>
      <c r="K435" s="3"/>
      <c r="P435" s="289"/>
      <c r="Y435" s="132"/>
      <c r="Z435" s="1"/>
    </row>
    <row r="436" spans="2:26" ht="13.5" customHeight="1" thickBot="1">
      <c r="B436" s="56"/>
      <c r="C436" s="587" t="s">
        <v>232</v>
      </c>
      <c r="D436" s="384"/>
      <c r="E436" s="418" t="s">
        <v>6</v>
      </c>
      <c r="F436" s="343" t="s">
        <v>7</v>
      </c>
      <c r="G436" s="343" t="s">
        <v>8</v>
      </c>
      <c r="H436" s="419" t="s">
        <v>188</v>
      </c>
      <c r="I436" s="374"/>
      <c r="J436" s="420" t="s">
        <v>203</v>
      </c>
      <c r="K436" s="3"/>
      <c r="P436" s="32"/>
      <c r="Y436" s="1"/>
      <c r="Z436" s="1"/>
    </row>
    <row r="437" spans="2:26">
      <c r="B437" s="60"/>
      <c r="C437" s="1505" t="s">
        <v>437</v>
      </c>
      <c r="D437" s="534">
        <v>1</v>
      </c>
      <c r="E437" s="291">
        <v>90</v>
      </c>
      <c r="F437" s="58">
        <v>92</v>
      </c>
      <c r="G437" s="59">
        <v>383</v>
      </c>
      <c r="H437" s="421">
        <v>2720</v>
      </c>
      <c r="I437" s="422" t="s">
        <v>185</v>
      </c>
      <c r="J437" s="1972">
        <f>(E439-E440)*6</f>
        <v>0</v>
      </c>
      <c r="K437" s="3"/>
      <c r="P437" s="32"/>
      <c r="Y437" s="1"/>
      <c r="Z437" s="1"/>
    </row>
    <row r="438" spans="2:26">
      <c r="B438" s="131"/>
      <c r="C438" s="115" t="s">
        <v>118</v>
      </c>
      <c r="D438" s="423"/>
      <c r="E438" s="551"/>
      <c r="F438" s="292"/>
      <c r="G438" s="292"/>
      <c r="H438" s="552"/>
      <c r="I438" s="424" t="s">
        <v>56</v>
      </c>
      <c r="J438" s="1973">
        <f>(F439-F440)*6</f>
        <v>0</v>
      </c>
      <c r="K438" s="3"/>
      <c r="P438"/>
      <c r="Y438" s="1"/>
      <c r="Z438" s="1"/>
    </row>
    <row r="439" spans="2:26" ht="15.75">
      <c r="B439" s="537" t="s">
        <v>840</v>
      </c>
      <c r="C439" s="425" t="s">
        <v>279</v>
      </c>
      <c r="D439" s="264">
        <v>0.45</v>
      </c>
      <c r="E439" s="554">
        <f>(E437/100)*45</f>
        <v>40.5</v>
      </c>
      <c r="F439" s="555">
        <f>(F437/100)*45</f>
        <v>41.4</v>
      </c>
      <c r="G439" s="555">
        <f>(G437/100)*45</f>
        <v>172.35</v>
      </c>
      <c r="H439" s="553">
        <f>(H437/100)*45</f>
        <v>1224</v>
      </c>
      <c r="I439" s="424" t="s">
        <v>57</v>
      </c>
      <c r="J439" s="1974">
        <f>(G439-G440)*6</f>
        <v>0</v>
      </c>
      <c r="K439" s="3"/>
      <c r="P439"/>
      <c r="Y439" s="567"/>
      <c r="Z439" s="1"/>
    </row>
    <row r="440" spans="2:26">
      <c r="B440" s="849"/>
      <c r="C440" s="850" t="s">
        <v>940</v>
      </c>
      <c r="D440" s="851"/>
      <c r="E440" s="2356">
        <f>(E102+E156+E216+E269+E323+E381)/6</f>
        <v>40.5</v>
      </c>
      <c r="F440" s="2355">
        <f>(F102+F156+F216+F269+F323+F381)/6</f>
        <v>41.4</v>
      </c>
      <c r="G440" s="2355">
        <f>(G102+G156+G216+G269+G323+G381)/6</f>
        <v>172.35</v>
      </c>
      <c r="H440" s="2357">
        <f>(H102+H156+H216+H269+H323+H381)/6</f>
        <v>1224.0000000000002</v>
      </c>
      <c r="I440" s="427" t="s">
        <v>783</v>
      </c>
      <c r="J440" s="1975"/>
      <c r="K440" s="3"/>
      <c r="P440" s="32"/>
      <c r="Y440" s="219"/>
      <c r="Z440" s="1"/>
    </row>
    <row r="441" spans="2:26" ht="15.75" thickBot="1">
      <c r="B441" s="175"/>
      <c r="C441" s="1968" t="s">
        <v>785</v>
      </c>
      <c r="D441" s="847" t="s">
        <v>40</v>
      </c>
      <c r="E441" s="1969">
        <f>(E440*100/E437)-45</f>
        <v>0</v>
      </c>
      <c r="F441" s="1970">
        <f>(F440*100/F437)-45</f>
        <v>0</v>
      </c>
      <c r="G441" s="1970">
        <f>(G440*100/G437)-45</f>
        <v>0</v>
      </c>
      <c r="H441" s="1971">
        <f>(H440*100/H437)-45</f>
        <v>0</v>
      </c>
      <c r="I441" s="428" t="s">
        <v>429</v>
      </c>
      <c r="J441" s="1976">
        <f>(H439-H440)*6</f>
        <v>-1.3642420526593924E-12</v>
      </c>
      <c r="K441" s="3"/>
      <c r="P441" s="32"/>
      <c r="Y441" s="219"/>
      <c r="Z441" s="1"/>
    </row>
    <row r="442" spans="2:26" ht="11.25" customHeight="1" thickBot="1">
      <c r="K442" s="3"/>
      <c r="P442" s="32"/>
      <c r="Y442" s="571"/>
      <c r="Z442" s="1"/>
    </row>
    <row r="443" spans="2:26" ht="15.75" thickBot="1">
      <c r="B443" s="410" t="s">
        <v>842</v>
      </c>
      <c r="C443" s="57"/>
      <c r="D443" s="670" t="s">
        <v>284</v>
      </c>
      <c r="E443" s="266" t="s">
        <v>178</v>
      </c>
      <c r="F443" s="266"/>
      <c r="G443" s="266"/>
      <c r="H443" s="332" t="s">
        <v>179</v>
      </c>
      <c r="I443" s="412" t="s">
        <v>201</v>
      </c>
      <c r="J443" s="413"/>
      <c r="K443" s="3"/>
      <c r="P443" s="32"/>
      <c r="S443" s="133"/>
      <c r="T443" s="119"/>
      <c r="U443" s="8"/>
      <c r="V443" s="498"/>
      <c r="W443" s="575"/>
      <c r="X443" s="576"/>
      <c r="Y443" s="529"/>
      <c r="Z443" s="1"/>
    </row>
    <row r="444" spans="2:26">
      <c r="B444" s="588" t="s">
        <v>939</v>
      </c>
      <c r="D444" s="414"/>
      <c r="E444" s="415" t="s">
        <v>185</v>
      </c>
      <c r="F444" s="337" t="s">
        <v>56</v>
      </c>
      <c r="G444" s="337" t="s">
        <v>57</v>
      </c>
      <c r="H444" s="334" t="s">
        <v>186</v>
      </c>
      <c r="I444" s="416" t="s">
        <v>37</v>
      </c>
      <c r="J444" s="417" t="s">
        <v>784</v>
      </c>
      <c r="K444" s="3"/>
      <c r="P444" s="45"/>
      <c r="S444" s="1"/>
      <c r="T444" s="1"/>
      <c r="U444" s="1"/>
      <c r="V444" s="1"/>
      <c r="W444" s="1"/>
      <c r="X444" s="1"/>
      <c r="Y444" s="516"/>
      <c r="Z444" s="1"/>
    </row>
    <row r="445" spans="2:26" ht="12.75" customHeight="1" thickBot="1">
      <c r="B445" s="56"/>
      <c r="C445" s="587" t="s">
        <v>283</v>
      </c>
      <c r="D445" s="384"/>
      <c r="E445" s="418" t="s">
        <v>6</v>
      </c>
      <c r="F445" s="343" t="s">
        <v>7</v>
      </c>
      <c r="G445" s="343" t="s">
        <v>8</v>
      </c>
      <c r="H445" s="419" t="s">
        <v>188</v>
      </c>
      <c r="I445" s="374"/>
      <c r="J445" s="420" t="s">
        <v>203</v>
      </c>
      <c r="K445" s="3"/>
      <c r="P445" s="45"/>
      <c r="Q445" s="578"/>
      <c r="S445" s="566"/>
      <c r="T445" s="19"/>
      <c r="U445" s="19"/>
      <c r="V445" s="19"/>
      <c r="W445" s="566"/>
      <c r="X445" s="566"/>
      <c r="Y445" s="516"/>
      <c r="Z445" s="1"/>
    </row>
    <row r="446" spans="2:26" ht="12" customHeight="1">
      <c r="B446" s="78"/>
      <c r="C446" s="1505" t="s">
        <v>437</v>
      </c>
      <c r="D446" s="663">
        <v>1</v>
      </c>
      <c r="E446" s="291">
        <v>90</v>
      </c>
      <c r="F446" s="58">
        <v>92</v>
      </c>
      <c r="G446" s="59">
        <v>383</v>
      </c>
      <c r="H446" s="421">
        <v>2720</v>
      </c>
      <c r="I446" s="661" t="s">
        <v>185</v>
      </c>
      <c r="J446" s="1972">
        <f>(E448-E449)*6</f>
        <v>0</v>
      </c>
      <c r="K446" s="3"/>
      <c r="P446" s="33"/>
      <c r="Q446" s="137"/>
      <c r="R446" s="18"/>
      <c r="S446" s="137"/>
      <c r="T446" s="568"/>
      <c r="U446" s="568"/>
      <c r="V446" s="568"/>
      <c r="W446" s="137"/>
      <c r="X446" s="569"/>
      <c r="Y446" s="574"/>
      <c r="Z446" s="1"/>
    </row>
    <row r="447" spans="2:26" ht="11.25" customHeight="1">
      <c r="B447" s="131"/>
      <c r="C447" s="115" t="s">
        <v>118</v>
      </c>
      <c r="D447" s="423"/>
      <c r="E447" s="551"/>
      <c r="F447" s="292"/>
      <c r="G447" s="292"/>
      <c r="H447" s="552"/>
      <c r="I447" s="424" t="s">
        <v>56</v>
      </c>
      <c r="J447" s="1973">
        <f>(F448-F449)*6</f>
        <v>8.5265128291212022E-14</v>
      </c>
      <c r="K447" s="3"/>
      <c r="P447"/>
      <c r="Q447" s="568"/>
      <c r="R447" s="81"/>
      <c r="S447" s="18"/>
      <c r="T447" s="570"/>
      <c r="U447" s="570"/>
      <c r="V447" s="570"/>
      <c r="W447" s="18"/>
      <c r="X447" s="219"/>
      <c r="Y447" s="516"/>
      <c r="Z447" s="1"/>
    </row>
    <row r="448" spans="2:26" ht="15.75">
      <c r="B448" s="664" t="s">
        <v>840</v>
      </c>
      <c r="C448" s="665" t="s">
        <v>280</v>
      </c>
      <c r="D448" s="666">
        <v>0.7</v>
      </c>
      <c r="E448" s="667">
        <f>(E446/100)*70</f>
        <v>63</v>
      </c>
      <c r="F448" s="668">
        <f>(F446/100)*70</f>
        <v>64.400000000000006</v>
      </c>
      <c r="G448" s="668">
        <f>(G446/100)*70</f>
        <v>268.10000000000002</v>
      </c>
      <c r="H448" s="669">
        <f>(H446/100)*70</f>
        <v>1904</v>
      </c>
      <c r="I448" s="424" t="s">
        <v>57</v>
      </c>
      <c r="J448" s="1974">
        <f>(G448-G449)*6</f>
        <v>0</v>
      </c>
      <c r="K448" s="3"/>
      <c r="P448" s="9"/>
      <c r="S448" s="9"/>
      <c r="T448" s="44"/>
      <c r="U448" s="44"/>
      <c r="V448" s="44"/>
      <c r="W448" s="86"/>
      <c r="X448" s="517"/>
      <c r="Y448" s="516"/>
      <c r="Z448" s="1"/>
    </row>
    <row r="449" spans="2:26">
      <c r="B449" s="849"/>
      <c r="C449" s="850" t="s">
        <v>940</v>
      </c>
      <c r="D449" s="851"/>
      <c r="E449" s="2356">
        <f>(E107+E161+E221+E274+E328+E385)/6</f>
        <v>63</v>
      </c>
      <c r="F449" s="2355">
        <f>(F107+F161+F221+F274+F328+F385)/6</f>
        <v>64.399999999999991</v>
      </c>
      <c r="G449" s="2355">
        <f>(G107+G161+G221+G274+G328+G385)/6</f>
        <v>268.10000000000002</v>
      </c>
      <c r="H449" s="2357">
        <f>(H107+H161+H221+H274+H328+H385)/6</f>
        <v>1904</v>
      </c>
      <c r="I449" s="427" t="s">
        <v>783</v>
      </c>
      <c r="J449" s="1975"/>
      <c r="K449" s="3"/>
      <c r="L449" s="4"/>
      <c r="M449" s="9"/>
      <c r="N449" s="44"/>
      <c r="O449" s="44"/>
      <c r="P449" s="44"/>
      <c r="S449" s="2665"/>
      <c r="T449" s="44"/>
      <c r="U449" s="44"/>
      <c r="V449" s="44"/>
      <c r="W449" s="86"/>
      <c r="X449" s="3"/>
      <c r="Y449" s="119"/>
      <c r="Z449" s="1"/>
    </row>
    <row r="450" spans="2:26" ht="13.5" customHeight="1" thickBot="1">
      <c r="B450" s="175"/>
      <c r="C450" s="1968" t="s">
        <v>785</v>
      </c>
      <c r="D450" s="847" t="s">
        <v>40</v>
      </c>
      <c r="E450" s="1969">
        <f>(E449*100/E446)-70</f>
        <v>0</v>
      </c>
      <c r="F450" s="1970">
        <f>(F449*100/F446)-70</f>
        <v>0</v>
      </c>
      <c r="G450" s="1970">
        <f>(G449*100/G446)-70</f>
        <v>0</v>
      </c>
      <c r="H450" s="1971">
        <f>(H449*100/H446)-70</f>
        <v>0</v>
      </c>
      <c r="I450" s="428" t="s">
        <v>429</v>
      </c>
      <c r="J450" s="1976">
        <f>(H448-H449)*6</f>
        <v>0</v>
      </c>
      <c r="K450" s="3"/>
      <c r="L450"/>
      <c r="P450"/>
      <c r="S450" s="9"/>
      <c r="T450" s="9"/>
      <c r="U450" s="44"/>
      <c r="V450" s="44"/>
      <c r="W450" s="86"/>
      <c r="X450" s="517"/>
      <c r="Y450" s="132"/>
      <c r="Z450" s="1"/>
    </row>
    <row r="451" spans="2:26">
      <c r="K451" s="3"/>
      <c r="L451" s="62"/>
      <c r="P451"/>
      <c r="S451" s="9"/>
      <c r="T451" s="44"/>
      <c r="U451" s="44"/>
      <c r="V451" s="44"/>
      <c r="W451" s="589"/>
      <c r="X451" s="517"/>
      <c r="Y451" s="1"/>
      <c r="Z451" s="1"/>
    </row>
    <row r="452" spans="2:26">
      <c r="K452" s="1569"/>
      <c r="L452" s="94"/>
      <c r="M452" s="44"/>
      <c r="N452" s="44"/>
      <c r="O452" s="44"/>
      <c r="P452" s="9"/>
      <c r="S452" s="9"/>
      <c r="T452" s="44"/>
      <c r="U452" s="44"/>
      <c r="V452" s="44"/>
      <c r="W452" s="86"/>
      <c r="X452" s="517"/>
      <c r="Y452" s="516"/>
      <c r="Z452" s="1"/>
    </row>
    <row r="453" spans="2:26">
      <c r="D453" s="5" t="s">
        <v>207</v>
      </c>
      <c r="H453" s="821"/>
      <c r="I453" s="821"/>
      <c r="J453" s="821"/>
      <c r="K453" s="821"/>
      <c r="P453"/>
      <c r="S453" s="9"/>
      <c r="T453" s="44"/>
      <c r="U453" s="44"/>
      <c r="V453" s="44"/>
      <c r="W453" s="86"/>
      <c r="X453" s="517"/>
      <c r="Y453" s="516"/>
      <c r="Z453" s="1"/>
    </row>
    <row r="454" spans="2:26">
      <c r="B454" s="19" t="s">
        <v>435</v>
      </c>
      <c r="D454"/>
      <c r="E454"/>
      <c r="I454"/>
      <c r="J454"/>
      <c r="K454" s="3"/>
      <c r="P454"/>
      <c r="S454" s="8"/>
      <c r="T454" s="579"/>
      <c r="U454" s="579"/>
      <c r="V454" s="594"/>
      <c r="W454" s="577"/>
      <c r="X454" s="151"/>
      <c r="Y454" s="516"/>
      <c r="Z454" s="1"/>
    </row>
    <row r="455" spans="2:26">
      <c r="C455" s="19" t="s">
        <v>204</v>
      </c>
      <c r="E455"/>
      <c r="F455"/>
      <c r="G455" s="19"/>
      <c r="H455" s="19"/>
      <c r="I455" s="13"/>
      <c r="J455" s="13"/>
      <c r="K455" s="3"/>
      <c r="P455"/>
      <c r="S455" s="1"/>
      <c r="T455" s="1"/>
      <c r="U455" s="1"/>
      <c r="V455" s="1"/>
      <c r="W455" s="1"/>
      <c r="X455" s="158"/>
      <c r="Y455" s="516"/>
      <c r="Z455" s="1"/>
    </row>
    <row r="456" spans="2:26" ht="15.75">
      <c r="B456" s="20" t="s">
        <v>838</v>
      </c>
      <c r="C456" s="13"/>
      <c r="D456"/>
      <c r="E456" s="20" t="s">
        <v>0</v>
      </c>
      <c r="F456"/>
      <c r="G456" s="2" t="s">
        <v>436</v>
      </c>
      <c r="H456" s="13"/>
      <c r="I456" s="13"/>
      <c r="J456" s="24"/>
      <c r="K456" s="3"/>
      <c r="N456" s="40"/>
      <c r="P456" s="521"/>
      <c r="S456" s="3"/>
      <c r="T456" s="1"/>
      <c r="U456" s="1"/>
      <c r="V456" s="1"/>
      <c r="W456" s="1"/>
      <c r="X456" s="1"/>
      <c r="Y456" s="516"/>
      <c r="Z456" s="1"/>
    </row>
    <row r="457" spans="2:26" ht="19.5" thickBot="1">
      <c r="C457" s="1"/>
      <c r="D457" s="1503" t="s">
        <v>345</v>
      </c>
      <c r="K457" s="3"/>
      <c r="N457" s="40"/>
      <c r="P457"/>
      <c r="S457" s="9"/>
      <c r="T457" s="44"/>
      <c r="U457" s="44"/>
      <c r="V457" s="44"/>
      <c r="W457" s="86"/>
      <c r="X457" s="229"/>
      <c r="Y457" s="529"/>
      <c r="Z457" s="1"/>
    </row>
    <row r="458" spans="2:26" ht="15.75" thickBot="1">
      <c r="B458" s="329" t="s">
        <v>176</v>
      </c>
      <c r="C458" s="82"/>
      <c r="D458" s="330" t="s">
        <v>177</v>
      </c>
      <c r="E458" s="266" t="s">
        <v>178</v>
      </c>
      <c r="F458" s="266"/>
      <c r="G458" s="266"/>
      <c r="H458" s="331" t="s">
        <v>179</v>
      </c>
      <c r="I458" s="332" t="s">
        <v>180</v>
      </c>
      <c r="J458" s="333" t="s">
        <v>181</v>
      </c>
      <c r="K458" s="3"/>
      <c r="L458"/>
      <c r="M458" s="132"/>
      <c r="N458"/>
      <c r="P458"/>
      <c r="S458" s="9"/>
      <c r="T458" s="44"/>
      <c r="U458" s="44"/>
      <c r="V458" s="167"/>
      <c r="W458" s="86"/>
      <c r="X458" s="6"/>
      <c r="Y458" s="119"/>
      <c r="Z458" s="1"/>
    </row>
    <row r="459" spans="2:26">
      <c r="B459" s="334" t="s">
        <v>182</v>
      </c>
      <c r="C459" s="335" t="s">
        <v>183</v>
      </c>
      <c r="D459" s="336" t="s">
        <v>184</v>
      </c>
      <c r="E459" s="337" t="s">
        <v>185</v>
      </c>
      <c r="F459" s="337" t="s">
        <v>56</v>
      </c>
      <c r="G459" s="337" t="s">
        <v>57</v>
      </c>
      <c r="H459" s="338" t="s">
        <v>186</v>
      </c>
      <c r="I459" s="339" t="s">
        <v>187</v>
      </c>
      <c r="J459" s="340" t="s">
        <v>327</v>
      </c>
      <c r="K459" s="3"/>
      <c r="L459" s="62"/>
      <c r="M459" s="91"/>
      <c r="N459" s="115"/>
      <c r="P459"/>
      <c r="S459" s="9"/>
      <c r="T459" s="118"/>
      <c r="U459" s="118"/>
      <c r="V459" s="118"/>
      <c r="W459" s="86"/>
      <c r="X459" s="630"/>
      <c r="Y459" s="132"/>
      <c r="Z459" s="1"/>
    </row>
    <row r="460" spans="2:26" ht="15.75" thickBot="1">
      <c r="B460" s="341"/>
      <c r="C460" s="385"/>
      <c r="D460" s="342"/>
      <c r="E460" s="343" t="s">
        <v>6</v>
      </c>
      <c r="F460" s="343" t="s">
        <v>7</v>
      </c>
      <c r="G460" s="343" t="s">
        <v>8</v>
      </c>
      <c r="H460" s="344" t="s">
        <v>188</v>
      </c>
      <c r="I460" s="345" t="s">
        <v>189</v>
      </c>
      <c r="J460" s="346" t="s">
        <v>326</v>
      </c>
      <c r="K460" s="3"/>
      <c r="L460"/>
      <c r="M460" s="91"/>
      <c r="N460"/>
      <c r="P460" s="4"/>
      <c r="Q460" s="566"/>
      <c r="R460" s="570"/>
      <c r="S460" s="570"/>
      <c r="T460" s="570"/>
      <c r="U460" s="18"/>
      <c r="V460" s="219"/>
      <c r="W460" s="219"/>
      <c r="X460" s="517"/>
      <c r="Y460" s="1"/>
      <c r="Z460" s="1"/>
    </row>
    <row r="461" spans="2:26" ht="15.75">
      <c r="B461" s="82"/>
      <c r="C461" s="1517" t="s">
        <v>156</v>
      </c>
      <c r="D461" s="1545"/>
      <c r="E461" s="349"/>
      <c r="F461" s="350"/>
      <c r="G461" s="350"/>
      <c r="H461" s="557"/>
      <c r="I461" s="395"/>
      <c r="J461" s="353"/>
      <c r="K461" s="3"/>
      <c r="L461" s="455"/>
      <c r="M461"/>
      <c r="N461" s="40"/>
      <c r="P461" s="450"/>
      <c r="Q461" s="9"/>
      <c r="R461" s="117"/>
      <c r="S461" s="117"/>
      <c r="T461" s="117"/>
      <c r="U461" s="1569"/>
      <c r="V461" s="517"/>
      <c r="W461" s="516"/>
      <c r="X461" s="517"/>
      <c r="Y461" s="1"/>
      <c r="Z461" s="1"/>
    </row>
    <row r="462" spans="2:26">
      <c r="B462" s="355" t="s">
        <v>190</v>
      </c>
      <c r="C462" s="657" t="s">
        <v>335</v>
      </c>
      <c r="D462" s="129">
        <v>60</v>
      </c>
      <c r="E462" s="254">
        <v>1.7</v>
      </c>
      <c r="F462" s="256">
        <v>0.1</v>
      </c>
      <c r="G462" s="256">
        <v>3.5</v>
      </c>
      <c r="H462" s="746">
        <v>22.1</v>
      </c>
      <c r="I462" s="397"/>
      <c r="J462" s="357" t="s">
        <v>349</v>
      </c>
      <c r="K462" s="3"/>
      <c r="L462"/>
      <c r="M462" s="132"/>
      <c r="N462"/>
      <c r="P462" s="450"/>
      <c r="Q462" s="9"/>
      <c r="R462" s="117"/>
      <c r="S462" s="117"/>
      <c r="T462" s="117"/>
      <c r="U462" s="1569"/>
      <c r="V462" s="517"/>
      <c r="W462" s="516"/>
      <c r="X462" s="517"/>
      <c r="Y462" s="1"/>
      <c r="Z462" s="1"/>
    </row>
    <row r="463" spans="2:26">
      <c r="B463" s="79"/>
      <c r="C463" s="858" t="s">
        <v>855</v>
      </c>
      <c r="D463" s="356" t="s">
        <v>575</v>
      </c>
      <c r="E463" s="531">
        <v>3.0790000000000002</v>
      </c>
      <c r="F463" s="256">
        <v>10.672000000000001</v>
      </c>
      <c r="G463" s="591">
        <v>12.961</v>
      </c>
      <c r="H463" s="746">
        <v>160.208</v>
      </c>
      <c r="I463" s="397"/>
      <c r="J463" s="1498" t="s">
        <v>505</v>
      </c>
      <c r="K463" s="3"/>
      <c r="L463" s="62"/>
      <c r="M463" s="91"/>
      <c r="N463" s="115"/>
      <c r="S463" s="9"/>
      <c r="T463" s="44"/>
      <c r="U463" s="117"/>
      <c r="V463" s="44"/>
      <c r="W463" s="86"/>
      <c r="X463" s="229"/>
      <c r="Z463" s="1"/>
    </row>
    <row r="464" spans="2:26">
      <c r="B464" s="358" t="s">
        <v>291</v>
      </c>
      <c r="C464" s="1586" t="s">
        <v>856</v>
      </c>
      <c r="D464" s="398"/>
      <c r="E464" s="773">
        <v>7.2</v>
      </c>
      <c r="F464" s="758">
        <v>5.32</v>
      </c>
      <c r="G464" s="774">
        <v>2.08</v>
      </c>
      <c r="H464" s="857">
        <v>85.2</v>
      </c>
      <c r="I464" s="402"/>
      <c r="J464" s="751" t="s">
        <v>502</v>
      </c>
      <c r="K464" s="3"/>
      <c r="L464" s="62"/>
      <c r="M464" s="4"/>
      <c r="N464" s="9"/>
      <c r="S464" s="8"/>
      <c r="T464" s="579"/>
      <c r="U464" s="577"/>
      <c r="V464" s="579"/>
      <c r="W464" s="577"/>
      <c r="X464" s="151"/>
      <c r="Y464" s="13"/>
      <c r="Z464" s="1"/>
    </row>
    <row r="465" spans="2:26" ht="15.75">
      <c r="B465" s="360" t="s">
        <v>12</v>
      </c>
      <c r="C465" s="1586" t="s">
        <v>237</v>
      </c>
      <c r="D465" s="277">
        <v>200</v>
      </c>
      <c r="E465" s="776">
        <v>5.6440000000000001</v>
      </c>
      <c r="F465" s="777">
        <v>5.0279999999999996</v>
      </c>
      <c r="G465" s="777">
        <v>15.334</v>
      </c>
      <c r="H465" s="584">
        <v>129.32400000000001</v>
      </c>
      <c r="I465" s="402"/>
      <c r="J465" s="1584" t="s">
        <v>461</v>
      </c>
      <c r="K465" s="3"/>
      <c r="L465" s="62"/>
      <c r="M465" s="91"/>
      <c r="N465" s="3"/>
      <c r="S465" s="8"/>
      <c r="X465" s="158"/>
      <c r="Y465" s="24"/>
      <c r="Z465" s="1"/>
    </row>
    <row r="466" spans="2:26" ht="15" customHeight="1">
      <c r="B466" s="364" t="s">
        <v>199</v>
      </c>
      <c r="C466" s="276" t="s">
        <v>10</v>
      </c>
      <c r="D466" s="366">
        <v>70</v>
      </c>
      <c r="E466" s="1847">
        <v>2.5030000000000001</v>
      </c>
      <c r="F466" s="253">
        <v>0.89500000000000002</v>
      </c>
      <c r="G466" s="247">
        <v>35.229999999999997</v>
      </c>
      <c r="H466" s="743">
        <v>158.97900000000001</v>
      </c>
      <c r="I466" s="362"/>
      <c r="J466" s="363" t="s">
        <v>9</v>
      </c>
      <c r="K466" s="3"/>
      <c r="L466" s="1621"/>
      <c r="M466" s="4"/>
      <c r="N466" s="44"/>
      <c r="T466" s="287"/>
      <c r="U466" s="287"/>
      <c r="V466" s="287"/>
      <c r="W466" s="287"/>
      <c r="X466" s="158"/>
      <c r="Y466" s="13"/>
      <c r="Z466" s="1"/>
    </row>
    <row r="467" spans="2:26">
      <c r="B467" s="364"/>
      <c r="C467" s="858" t="s">
        <v>392</v>
      </c>
      <c r="D467" s="356">
        <v>40</v>
      </c>
      <c r="E467" s="1944">
        <v>2.2599999999999998</v>
      </c>
      <c r="F467" s="256">
        <v>0.6</v>
      </c>
      <c r="G467" s="256">
        <v>16.739999999999998</v>
      </c>
      <c r="H467" s="743">
        <v>81.426000000000002</v>
      </c>
      <c r="I467" s="362"/>
      <c r="J467" s="357" t="s">
        <v>9</v>
      </c>
      <c r="K467" s="3"/>
      <c r="L467" s="32"/>
      <c r="M467" s="4"/>
      <c r="N467" s="9"/>
      <c r="S467" s="1"/>
      <c r="T467" s="145"/>
      <c r="U467" s="145"/>
      <c r="V467" s="145"/>
      <c r="W467" s="1"/>
      <c r="X467" s="1"/>
      <c r="Y467" s="24"/>
      <c r="Z467" s="1"/>
    </row>
    <row r="468" spans="2:26" ht="15.75" thickBot="1">
      <c r="B468" s="712"/>
      <c r="C468" s="190" t="s">
        <v>449</v>
      </c>
      <c r="D468" s="379">
        <v>100</v>
      </c>
      <c r="E468" s="392">
        <v>0.4</v>
      </c>
      <c r="F468" s="393">
        <v>0.4</v>
      </c>
      <c r="G468" s="394">
        <v>9.8000000000000007</v>
      </c>
      <c r="H468" s="1652">
        <v>47</v>
      </c>
      <c r="I468" s="547"/>
      <c r="J468" s="1521" t="s">
        <v>576</v>
      </c>
      <c r="K468" s="3"/>
      <c r="L468" s="32"/>
      <c r="M468" s="4"/>
      <c r="N468" s="9"/>
      <c r="S468" s="1"/>
      <c r="T468" s="1"/>
      <c r="U468" s="1"/>
      <c r="V468" s="1"/>
      <c r="W468" s="1"/>
      <c r="X468" s="1"/>
      <c r="Y468" s="567"/>
      <c r="Z468" s="1"/>
    </row>
    <row r="469" spans="2:26">
      <c r="B469" s="370" t="s">
        <v>205</v>
      </c>
      <c r="D469" s="619">
        <f>D462+D465+D466+D467+D468+120+80</f>
        <v>670</v>
      </c>
      <c r="E469" s="371">
        <f>SUM(E462:E468)</f>
        <v>22.785999999999994</v>
      </c>
      <c r="F469" s="372">
        <f>SUM(F462:F468)</f>
        <v>23.014999999999997</v>
      </c>
      <c r="G469" s="373">
        <f>SUM(G462:G468)</f>
        <v>95.644999999999982</v>
      </c>
      <c r="H469" s="559">
        <f>SUM(H462:H468)</f>
        <v>684.23700000000008</v>
      </c>
      <c r="I469" s="704" t="s">
        <v>287</v>
      </c>
      <c r="J469" s="672" t="s">
        <v>203</v>
      </c>
      <c r="K469" s="3"/>
      <c r="L469" s="2655"/>
      <c r="M469" s="4"/>
      <c r="N469" s="65"/>
      <c r="O469" s="9"/>
      <c r="V469" s="1"/>
      <c r="W469" s="1"/>
      <c r="Y469" s="219"/>
      <c r="Z469" s="1"/>
    </row>
    <row r="470" spans="2:26">
      <c r="B470" s="807"/>
      <c r="C470" s="808" t="s">
        <v>11</v>
      </c>
      <c r="D470" s="1499">
        <v>0.25</v>
      </c>
      <c r="E470" s="914">
        <f>(E797/100)*25</f>
        <v>22.5</v>
      </c>
      <c r="F470" s="913">
        <f>(F797/100)*25</f>
        <v>23</v>
      </c>
      <c r="G470" s="913">
        <f>(G797/100)*25</f>
        <v>95.75</v>
      </c>
      <c r="H470" s="2252">
        <f>(H797/100)*25</f>
        <v>680</v>
      </c>
      <c r="I470" s="703">
        <f>H470-H469</f>
        <v>-4.23700000000008</v>
      </c>
      <c r="J470" s="671" t="s">
        <v>429</v>
      </c>
      <c r="K470" s="3"/>
      <c r="L470" s="1607"/>
      <c r="M470" s="40"/>
      <c r="N470" s="2661"/>
      <c r="S470" s="1"/>
      <c r="V470" s="19"/>
      <c r="W470" s="19"/>
      <c r="X470" s="13"/>
      <c r="Y470" s="219"/>
      <c r="Z470" s="1"/>
    </row>
    <row r="471" spans="2:26" ht="11.25" customHeight="1" thickBot="1">
      <c r="B471" s="175"/>
      <c r="C471" s="803" t="s">
        <v>438</v>
      </c>
      <c r="D471" s="1494"/>
      <c r="E471" s="2192">
        <f>(E469*100/E797)-25</f>
        <v>0.31777777777777061</v>
      </c>
      <c r="F471" s="393">
        <f>(F469*100/F797)-25</f>
        <v>1.6304347826082477E-2</v>
      </c>
      <c r="G471" s="393">
        <f>(G469*100/G797)-25</f>
        <v>-2.7415143603139569E-2</v>
      </c>
      <c r="H471" s="2193">
        <f>(H469*100/H797)-25</f>
        <v>0.1557720588235334</v>
      </c>
      <c r="I471" s="1500"/>
      <c r="J471" s="805"/>
      <c r="K471" s="3"/>
      <c r="L471" s="62"/>
      <c r="M471" s="132"/>
      <c r="N471"/>
      <c r="P471" s="4"/>
      <c r="Q471" s="505"/>
      <c r="R471" s="1"/>
      <c r="S471" s="1"/>
      <c r="T471" s="1"/>
      <c r="V471" s="2"/>
      <c r="W471" s="13"/>
      <c r="X471" s="13"/>
      <c r="Y471" s="571"/>
      <c r="Z471" s="1"/>
    </row>
    <row r="472" spans="2:26">
      <c r="B472" s="82"/>
      <c r="C472" s="127" t="s">
        <v>123</v>
      </c>
      <c r="D472" s="82"/>
      <c r="F472" s="375"/>
      <c r="G472" s="375"/>
      <c r="H472" s="375"/>
      <c r="I472" s="377"/>
      <c r="J472" s="377"/>
      <c r="K472" s="3"/>
      <c r="L472" s="32"/>
      <c r="M472" s="4"/>
      <c r="N472" s="65"/>
      <c r="O472" s="453"/>
      <c r="P472" s="44"/>
      <c r="Q472" s="44"/>
      <c r="R472" s="44"/>
      <c r="S472" s="44"/>
      <c r="T472" s="44"/>
      <c r="V472" s="1"/>
      <c r="W472" s="19"/>
      <c r="X472" s="13"/>
      <c r="Y472" s="516"/>
      <c r="Z472" s="1"/>
    </row>
    <row r="473" spans="2:26" ht="12.75" customHeight="1">
      <c r="B473" s="79"/>
      <c r="C473" s="406" t="s">
        <v>1058</v>
      </c>
      <c r="D473" s="399">
        <v>60</v>
      </c>
      <c r="E473" s="1554">
        <v>1.0249999999999999</v>
      </c>
      <c r="F473" s="839">
        <v>3.0030000000000001</v>
      </c>
      <c r="G473" s="839">
        <v>5.0750000000000002</v>
      </c>
      <c r="H473" s="746">
        <v>51.42</v>
      </c>
      <c r="I473" s="397"/>
      <c r="J473" s="604" t="s">
        <v>1115</v>
      </c>
      <c r="K473" s="3"/>
      <c r="L473"/>
      <c r="M473" s="91"/>
      <c r="N473"/>
      <c r="P473" s="9"/>
      <c r="Q473" s="117"/>
      <c r="R473" s="117"/>
      <c r="S473" s="44"/>
      <c r="T473" s="86"/>
      <c r="V473" s="19"/>
      <c r="W473" s="566"/>
      <c r="X473" s="566"/>
      <c r="Y473" s="40"/>
      <c r="Z473" s="1"/>
    </row>
    <row r="474" spans="2:26">
      <c r="B474" s="79"/>
      <c r="C474" s="2616" t="s">
        <v>1059</v>
      </c>
      <c r="D474" s="79"/>
      <c r="E474" s="902"/>
      <c r="F474" s="750"/>
      <c r="G474" s="750"/>
      <c r="H474" s="1476"/>
      <c r="I474" s="398"/>
      <c r="J474" s="398"/>
      <c r="K474" s="22"/>
      <c r="L474" s="431"/>
      <c r="M474" s="4"/>
      <c r="N474" s="115"/>
      <c r="O474" s="44"/>
      <c r="Q474" s="493"/>
      <c r="R474" s="493"/>
      <c r="S474" s="493"/>
      <c r="T474" s="493"/>
      <c r="U474" s="44"/>
      <c r="V474" s="568"/>
      <c r="W474" s="137"/>
      <c r="X474" s="569"/>
      <c r="Y474" s="516"/>
      <c r="Z474" s="1"/>
    </row>
    <row r="475" spans="2:26">
      <c r="B475" s="79"/>
      <c r="C475" s="406" t="s">
        <v>746</v>
      </c>
      <c r="D475" s="366">
        <v>250</v>
      </c>
      <c r="E475" s="163">
        <v>2.8690000000000002</v>
      </c>
      <c r="F475" s="247">
        <v>3.52</v>
      </c>
      <c r="G475" s="247">
        <v>18.88</v>
      </c>
      <c r="H475" s="733">
        <v>119.48</v>
      </c>
      <c r="I475" s="387"/>
      <c r="J475" s="354" t="s">
        <v>814</v>
      </c>
      <c r="L475"/>
      <c r="M475" s="91"/>
      <c r="N475"/>
      <c r="P475" s="81"/>
      <c r="Q475" s="2664"/>
      <c r="R475" s="2664"/>
      <c r="S475" s="2664"/>
      <c r="T475" s="2664"/>
      <c r="U475" s="44"/>
      <c r="V475" s="589"/>
      <c r="W475" s="517"/>
      <c r="X475" s="516"/>
      <c r="Y475" s="574"/>
      <c r="Z475" s="1"/>
    </row>
    <row r="476" spans="2:26">
      <c r="B476" s="355" t="s">
        <v>190</v>
      </c>
      <c r="C476" s="2619" t="s">
        <v>824</v>
      </c>
      <c r="D476" s="366">
        <v>120</v>
      </c>
      <c r="E476" s="1847">
        <v>16.623999999999999</v>
      </c>
      <c r="F476" s="1789">
        <v>15.976000000000001</v>
      </c>
      <c r="G476" s="253">
        <v>11.843</v>
      </c>
      <c r="H476" s="743">
        <v>257.65199999999999</v>
      </c>
      <c r="I476" s="362"/>
      <c r="J476" s="363" t="s">
        <v>640</v>
      </c>
      <c r="K476" s="3"/>
      <c r="L476" s="32"/>
      <c r="M476" s="450"/>
      <c r="N476" s="9"/>
      <c r="Q476" s="4"/>
      <c r="R476" s="44"/>
      <c r="S476" s="44"/>
      <c r="T476" s="44"/>
      <c r="U476" s="1"/>
      <c r="V476" s="572"/>
      <c r="W476" s="592"/>
      <c r="X476" s="516"/>
      <c r="Y476" s="516"/>
      <c r="Z476" s="1"/>
    </row>
    <row r="477" spans="2:26">
      <c r="B477" s="358" t="s">
        <v>291</v>
      </c>
      <c r="C477" s="406" t="s">
        <v>1118</v>
      </c>
      <c r="D477" s="366">
        <v>180</v>
      </c>
      <c r="E477" s="163">
        <v>3.42</v>
      </c>
      <c r="F477" s="247">
        <v>7.74</v>
      </c>
      <c r="G477" s="247">
        <v>16.829999999999998</v>
      </c>
      <c r="H477" s="746">
        <v>153</v>
      </c>
      <c r="I477" s="362"/>
      <c r="J477" s="363" t="s">
        <v>1119</v>
      </c>
      <c r="K477" s="3"/>
      <c r="L477" s="32"/>
      <c r="M477" s="4"/>
      <c r="N477" s="9"/>
      <c r="O477" s="42"/>
      <c r="P477" s="453"/>
      <c r="U477" s="279"/>
      <c r="V477" s="572"/>
      <c r="W477" s="517"/>
      <c r="X477" s="529"/>
      <c r="Y477" s="529"/>
      <c r="Z477" s="1"/>
    </row>
    <row r="478" spans="2:26" ht="15.75">
      <c r="B478" s="360" t="s">
        <v>12</v>
      </c>
      <c r="C478" s="276" t="s">
        <v>298</v>
      </c>
      <c r="D478" s="177">
        <v>200</v>
      </c>
      <c r="E478" s="248">
        <v>1</v>
      </c>
      <c r="F478" s="247">
        <v>0</v>
      </c>
      <c r="G478" s="247">
        <v>25.4</v>
      </c>
      <c r="H478" s="2167">
        <v>105.6</v>
      </c>
      <c r="I478" s="387"/>
      <c r="J478" s="363" t="s">
        <v>517</v>
      </c>
      <c r="K478" s="3"/>
      <c r="L478" s="32"/>
      <c r="M478" s="4"/>
      <c r="N478" s="9"/>
      <c r="U478" s="1569"/>
      <c r="V478" s="572"/>
      <c r="W478" s="592"/>
      <c r="X478" s="516"/>
      <c r="Y478" s="119"/>
      <c r="Z478" s="1"/>
    </row>
    <row r="479" spans="2:26">
      <c r="B479" s="364" t="s">
        <v>199</v>
      </c>
      <c r="C479" s="388" t="s">
        <v>10</v>
      </c>
      <c r="D479" s="366">
        <v>70</v>
      </c>
      <c r="E479" s="1847">
        <v>2.5030000000000001</v>
      </c>
      <c r="F479" s="253">
        <v>0.89500000000000002</v>
      </c>
      <c r="G479" s="247">
        <v>35.229999999999997</v>
      </c>
      <c r="H479" s="733">
        <v>158.97900000000001</v>
      </c>
      <c r="I479" s="367"/>
      <c r="J479" s="363" t="s">
        <v>9</v>
      </c>
      <c r="K479" s="3"/>
      <c r="L479" s="32"/>
      <c r="M479" s="4"/>
      <c r="N479" s="65"/>
      <c r="O479" s="117"/>
      <c r="P479" s="44"/>
      <c r="Q479" s="44"/>
      <c r="R479" s="44"/>
      <c r="S479" s="44"/>
      <c r="T479" s="44"/>
      <c r="U479" s="1569"/>
      <c r="V479" s="572"/>
      <c r="W479" s="592"/>
      <c r="X479" s="516"/>
      <c r="Y479" s="132"/>
      <c r="Z479" s="1"/>
    </row>
    <row r="480" spans="2:26" ht="12.75" customHeight="1" thickBot="1">
      <c r="B480" s="712"/>
      <c r="C480" s="406" t="s">
        <v>392</v>
      </c>
      <c r="D480" s="356">
        <v>50</v>
      </c>
      <c r="E480" s="1944">
        <v>2.8250000000000002</v>
      </c>
      <c r="F480" s="256">
        <v>0.75</v>
      </c>
      <c r="G480" s="256">
        <v>20.934000000000001</v>
      </c>
      <c r="H480" s="733">
        <v>101.78400000000001</v>
      </c>
      <c r="I480" s="367"/>
      <c r="J480" s="357" t="s">
        <v>9</v>
      </c>
      <c r="K480" s="865"/>
      <c r="L480" s="32"/>
      <c r="M480" s="4"/>
      <c r="N480" s="9"/>
      <c r="P480" s="9"/>
      <c r="Q480" s="117"/>
      <c r="R480" s="44"/>
      <c r="S480" s="44"/>
      <c r="T480" s="86"/>
      <c r="U480" s="167"/>
      <c r="V480" s="572"/>
      <c r="W480" s="592"/>
      <c r="X480" s="516"/>
      <c r="Y480" s="1"/>
      <c r="Z480" s="1"/>
    </row>
    <row r="481" spans="2:26" ht="12.75" customHeight="1">
      <c r="B481" s="370" t="s">
        <v>193</v>
      </c>
      <c r="C481" s="581"/>
      <c r="D481" s="901">
        <f>SUM(D473:D480)</f>
        <v>930</v>
      </c>
      <c r="E481" s="381">
        <f>SUM(E473:E480)</f>
        <v>30.266000000000002</v>
      </c>
      <c r="F481" s="372">
        <f>SUM(F473:F480)</f>
        <v>31.884000000000004</v>
      </c>
      <c r="G481" s="382">
        <f>SUM(G473:G480)</f>
        <v>134.19199999999998</v>
      </c>
      <c r="H481" s="559">
        <f>SUM(H473:H480)</f>
        <v>947.91500000000008</v>
      </c>
      <c r="I481" s="704" t="s">
        <v>287</v>
      </c>
      <c r="J481" s="672" t="s">
        <v>203</v>
      </c>
      <c r="L481" s="1607"/>
      <c r="M481" s="40"/>
      <c r="N481" s="119"/>
      <c r="Q481" s="493"/>
      <c r="R481" s="493"/>
      <c r="S481" s="493"/>
      <c r="T481" s="493"/>
      <c r="U481" s="44"/>
      <c r="V481" s="572"/>
      <c r="W481" s="592"/>
      <c r="X481" s="516"/>
      <c r="Y481" s="516"/>
      <c r="Z481" s="1"/>
    </row>
    <row r="482" spans="2:26">
      <c r="B482" s="807"/>
      <c r="C482" s="808" t="s">
        <v>11</v>
      </c>
      <c r="D482" s="1499">
        <v>0.35</v>
      </c>
      <c r="E482" s="914">
        <f>(E797/100)*35</f>
        <v>31.5</v>
      </c>
      <c r="F482" s="913">
        <f>(F797/100)*35</f>
        <v>32.200000000000003</v>
      </c>
      <c r="G482" s="913">
        <f>(G797/100)*35</f>
        <v>134.05000000000001</v>
      </c>
      <c r="H482" s="2252">
        <f>(H797/100)*35</f>
        <v>952</v>
      </c>
      <c r="I482" s="703">
        <f>H482-H481</f>
        <v>4.0849999999999227</v>
      </c>
      <c r="J482" s="671" t="s">
        <v>429</v>
      </c>
      <c r="K482" s="3"/>
      <c r="L482" s="62"/>
      <c r="M482" s="132"/>
      <c r="N482" s="3"/>
      <c r="P482" s="81"/>
      <c r="Q482" s="2664"/>
      <c r="R482" s="2664"/>
      <c r="S482" s="2664"/>
      <c r="T482" s="2664"/>
      <c r="U482" s="44"/>
      <c r="Y482" s="529"/>
      <c r="Z482" s="1"/>
    </row>
    <row r="483" spans="2:26" ht="15.75" thickBot="1">
      <c r="B483" s="175"/>
      <c r="C483" s="803" t="s">
        <v>438</v>
      </c>
      <c r="D483" s="1494"/>
      <c r="E483" s="2192">
        <f>(E481*100/E797)-35</f>
        <v>-1.3711111111111052</v>
      </c>
      <c r="F483" s="393">
        <f>(F481*100/F797)-35</f>
        <v>-0.3434782608695599</v>
      </c>
      <c r="G483" s="393">
        <f>(G481*100/G797)-35</f>
        <v>3.7075718015657344E-2</v>
      </c>
      <c r="H483" s="2193">
        <f>(H481*100/H797)-35</f>
        <v>-0.15018382352940307</v>
      </c>
      <c r="I483" s="1500"/>
      <c r="J483" s="805"/>
      <c r="K483" s="3"/>
      <c r="L483" s="32"/>
      <c r="M483" s="4"/>
      <c r="N483" s="65"/>
      <c r="O483" s="44"/>
      <c r="Y483" s="516"/>
      <c r="Z483" s="1"/>
    </row>
    <row r="484" spans="2:26">
      <c r="B484" s="82"/>
      <c r="C484" s="126" t="s">
        <v>234</v>
      </c>
      <c r="D484" s="82"/>
      <c r="F484" s="593"/>
      <c r="G484" s="593"/>
      <c r="H484" s="593"/>
      <c r="I484" s="377"/>
      <c r="J484" s="377"/>
      <c r="K484" s="3"/>
      <c r="L484" s="62"/>
      <c r="M484" s="4"/>
      <c r="N484"/>
      <c r="P484" s="61"/>
      <c r="Y484" s="516"/>
      <c r="Z484" s="1"/>
    </row>
    <row r="485" spans="2:26">
      <c r="B485" s="79"/>
      <c r="C485" s="388" t="s">
        <v>496</v>
      </c>
      <c r="D485" s="366">
        <v>200</v>
      </c>
      <c r="E485" s="163">
        <v>0.3</v>
      </c>
      <c r="F485" s="247">
        <v>0.01</v>
      </c>
      <c r="G485" s="253">
        <v>14.757</v>
      </c>
      <c r="H485" s="743">
        <v>61.11</v>
      </c>
      <c r="I485" s="367"/>
      <c r="J485" s="354" t="s">
        <v>450</v>
      </c>
      <c r="K485" s="22"/>
      <c r="L485" s="32"/>
      <c r="M485" s="450"/>
      <c r="N485" s="65"/>
      <c r="P485" s="61"/>
      <c r="Q485" s="61"/>
      <c r="R485" s="61"/>
      <c r="Y485" s="516"/>
      <c r="Z485" s="1"/>
    </row>
    <row r="486" spans="2:26">
      <c r="B486" s="79"/>
      <c r="C486" s="1650" t="s">
        <v>693</v>
      </c>
      <c r="D486" s="366">
        <v>120</v>
      </c>
      <c r="E486" s="1847">
        <v>4.9320000000000004</v>
      </c>
      <c r="F486" s="1789">
        <v>8.49</v>
      </c>
      <c r="G486" s="253">
        <v>11.525</v>
      </c>
      <c r="H486" s="743">
        <v>142.238</v>
      </c>
      <c r="I486" s="362"/>
      <c r="J486" s="363" t="s">
        <v>747</v>
      </c>
      <c r="L486" s="32"/>
      <c r="M486" s="4"/>
      <c r="N486" s="9"/>
      <c r="P486" s="44"/>
      <c r="Q486" s="44"/>
      <c r="Y486" s="516"/>
      <c r="Z486" s="1"/>
    </row>
    <row r="487" spans="2:26" ht="15.75" thickBot="1">
      <c r="B487" s="712"/>
      <c r="C487" s="361" t="s">
        <v>10</v>
      </c>
      <c r="D487" s="366">
        <v>30</v>
      </c>
      <c r="E487" s="1847">
        <v>1.155</v>
      </c>
      <c r="F487" s="253">
        <v>0.41299999999999998</v>
      </c>
      <c r="G487" s="247">
        <v>16.260000000000002</v>
      </c>
      <c r="H487" s="733">
        <v>73.376999999999995</v>
      </c>
      <c r="I487" s="367"/>
      <c r="J487" s="363" t="s">
        <v>9</v>
      </c>
      <c r="K487" s="3"/>
      <c r="L487" s="1607"/>
      <c r="M487" s="40"/>
      <c r="N487" s="119"/>
      <c r="P487"/>
      <c r="Y487" s="516"/>
      <c r="Z487" s="1"/>
    </row>
    <row r="488" spans="2:26">
      <c r="B488" s="834" t="s">
        <v>243</v>
      </c>
      <c r="C488" s="34"/>
      <c r="D488" s="126">
        <f>SUM(D485:D487)</f>
        <v>350</v>
      </c>
      <c r="E488" s="381">
        <f>SUM(E485:E487)</f>
        <v>6.3870000000000005</v>
      </c>
      <c r="F488" s="372">
        <f>SUM(F485:F487)</f>
        <v>8.9130000000000003</v>
      </c>
      <c r="G488" s="382">
        <f>SUM(G485:G487)</f>
        <v>42.542000000000002</v>
      </c>
      <c r="H488" s="562">
        <f>SUM(H485:H487)</f>
        <v>276.72500000000002</v>
      </c>
      <c r="I488" s="2276" t="s">
        <v>287</v>
      </c>
      <c r="J488" s="672" t="s">
        <v>203</v>
      </c>
      <c r="K488" s="3"/>
      <c r="P488"/>
      <c r="Q488" s="4"/>
      <c r="R488" s="9"/>
      <c r="S488" s="44"/>
      <c r="T488" s="259"/>
      <c r="U488" s="259"/>
      <c r="V488" s="572"/>
      <c r="W488" s="229"/>
      <c r="X488" s="516"/>
      <c r="Y488" s="119"/>
      <c r="Z488" s="1"/>
    </row>
    <row r="489" spans="2:26">
      <c r="B489" s="807"/>
      <c r="C489" s="808" t="s">
        <v>11</v>
      </c>
      <c r="D489" s="1499">
        <v>0.1</v>
      </c>
      <c r="E489" s="913">
        <f>(E797/100)*10</f>
        <v>9</v>
      </c>
      <c r="F489" s="913">
        <f>(F797/100)*10</f>
        <v>9.2000000000000011</v>
      </c>
      <c r="G489" s="913">
        <f>(G797/100)*10</f>
        <v>38.299999999999997</v>
      </c>
      <c r="H489" s="2274">
        <f>(H797/100)*10</f>
        <v>272</v>
      </c>
      <c r="I489" s="2277">
        <f>H489-H488</f>
        <v>-4.7250000000000227</v>
      </c>
      <c r="J489" s="383"/>
      <c r="K489" s="3"/>
      <c r="L489"/>
      <c r="M489" s="40"/>
      <c r="N489"/>
      <c r="P489"/>
      <c r="Q489" s="4"/>
      <c r="R489" s="9"/>
      <c r="S489" s="118"/>
      <c r="T489" s="118"/>
      <c r="U489" s="118"/>
      <c r="V489" s="572"/>
      <c r="W489" s="517"/>
      <c r="X489" s="516"/>
      <c r="Y489" s="132"/>
      <c r="Z489" s="1"/>
    </row>
    <row r="490" spans="2:26" ht="15.75" thickBot="1">
      <c r="B490" s="175"/>
      <c r="C490" s="803" t="s">
        <v>438</v>
      </c>
      <c r="D490" s="1494"/>
      <c r="E490" s="2192">
        <f>(E488*100/E797)-10</f>
        <v>-2.9033333333333324</v>
      </c>
      <c r="F490" s="393">
        <f>(F488*100/F797)-10</f>
        <v>-0.31195652173913047</v>
      </c>
      <c r="G490" s="393">
        <f>(G488*100/G797)-10</f>
        <v>1.1075718015665785</v>
      </c>
      <c r="H490" s="2275">
        <f>(H488*100/H797)-10</f>
        <v>0.17371323529411953</v>
      </c>
      <c r="I490" s="2278"/>
      <c r="J490" s="805"/>
      <c r="K490" s="22"/>
      <c r="L490"/>
      <c r="M490" s="40"/>
      <c r="N490"/>
      <c r="P490"/>
      <c r="Q490" s="4"/>
      <c r="R490" s="9"/>
      <c r="S490" s="44"/>
      <c r="T490" s="117"/>
      <c r="U490" s="44"/>
      <c r="V490" s="572"/>
      <c r="W490" s="3"/>
      <c r="X490" s="529"/>
      <c r="Y490" s="1"/>
      <c r="Z490" s="1"/>
    </row>
    <row r="491" spans="2:26" ht="16.5" thickBot="1">
      <c r="C491" s="455"/>
      <c r="E491" s="570"/>
      <c r="F491" s="570"/>
      <c r="G491" s="570"/>
      <c r="H491" s="504"/>
      <c r="L491"/>
      <c r="M491" s="40"/>
      <c r="N491"/>
      <c r="P491"/>
      <c r="Q491" s="4"/>
      <c r="R491" s="9"/>
      <c r="S491" s="44"/>
      <c r="T491" s="117"/>
      <c r="U491" s="44"/>
      <c r="V491" s="572"/>
      <c r="W491" s="517"/>
      <c r="X491" s="516"/>
      <c r="Y491" s="1"/>
      <c r="Z491" s="1"/>
    </row>
    <row r="492" spans="2:26">
      <c r="B492" s="674"/>
      <c r="C492" s="34" t="s">
        <v>286</v>
      </c>
      <c r="D492" s="35"/>
      <c r="E492" s="110">
        <f>E469+E481</f>
        <v>53.051999999999992</v>
      </c>
      <c r="F492" s="180">
        <f>F469+F481</f>
        <v>54.899000000000001</v>
      </c>
      <c r="G492" s="180">
        <f>G469+G481</f>
        <v>229.83699999999996</v>
      </c>
      <c r="H492" s="676">
        <f>H469+H481</f>
        <v>1632.152</v>
      </c>
      <c r="I492" s="704" t="s">
        <v>287</v>
      </c>
      <c r="J492" s="672" t="s">
        <v>203</v>
      </c>
      <c r="K492" s="3"/>
      <c r="L492"/>
      <c r="M492" s="40"/>
      <c r="N492"/>
      <c r="P492"/>
      <c r="R492" s="4"/>
      <c r="S492" s="9"/>
      <c r="T492" s="44"/>
      <c r="U492" s="44"/>
      <c r="V492" s="44"/>
      <c r="W492" s="86"/>
      <c r="X492" s="517"/>
      <c r="Y492" s="1"/>
      <c r="Z492" s="1"/>
    </row>
    <row r="493" spans="2:26">
      <c r="B493" s="327"/>
      <c r="C493" s="709" t="s">
        <v>11</v>
      </c>
      <c r="D493" s="1499">
        <v>0.6</v>
      </c>
      <c r="E493" s="914">
        <f>(E797/100)*60</f>
        <v>54</v>
      </c>
      <c r="F493" s="913">
        <f>(F797/100)*60</f>
        <v>55.2</v>
      </c>
      <c r="G493" s="913">
        <f>(G797/100)*60</f>
        <v>229.8</v>
      </c>
      <c r="H493" s="2252">
        <f>(H797/100)*60</f>
        <v>1632</v>
      </c>
      <c r="I493" s="677">
        <f>H493-H492</f>
        <v>-0.15200000000004366</v>
      </c>
      <c r="J493" s="671" t="s">
        <v>429</v>
      </c>
      <c r="K493" s="3"/>
      <c r="L493"/>
      <c r="M493" s="40"/>
      <c r="N493"/>
      <c r="P493"/>
      <c r="Q493" s="133"/>
      <c r="R493" s="282"/>
      <c r="S493" s="8"/>
      <c r="T493" s="579"/>
      <c r="U493" s="577"/>
      <c r="V493" s="579"/>
      <c r="W493" s="577"/>
      <c r="X493" s="151"/>
      <c r="Y493" s="567"/>
      <c r="Z493" s="1"/>
    </row>
    <row r="494" spans="2:26" ht="15.75" thickBot="1">
      <c r="B494" s="175"/>
      <c r="C494" s="803" t="s">
        <v>438</v>
      </c>
      <c r="D494" s="1494"/>
      <c r="E494" s="2192">
        <f>(E492*100/E797)-60</f>
        <v>-1.0533333333333488</v>
      </c>
      <c r="F494" s="393">
        <f>(F492*100/F797)-60</f>
        <v>-0.32717391304348098</v>
      </c>
      <c r="G494" s="393">
        <f>(G492*100/G797)-60</f>
        <v>9.6605744125284332E-3</v>
      </c>
      <c r="H494" s="2193">
        <f>(H492*100/H797)-60</f>
        <v>5.58823529411967E-3</v>
      </c>
      <c r="I494" s="1500"/>
      <c r="J494" s="805"/>
      <c r="K494" s="3"/>
      <c r="L494"/>
      <c r="M494" s="40"/>
      <c r="N494"/>
      <c r="P494"/>
      <c r="Q494" s="9"/>
      <c r="R494" s="282"/>
      <c r="S494" s="8"/>
      <c r="X494" s="158"/>
      <c r="Y494" s="219"/>
      <c r="Z494" s="1"/>
    </row>
    <row r="495" spans="2:26">
      <c r="K495" s="3"/>
      <c r="M495" s="40"/>
      <c r="N495"/>
      <c r="P495"/>
      <c r="R495" s="285"/>
      <c r="T495" s="287"/>
      <c r="U495" s="287"/>
      <c r="V495" s="287"/>
      <c r="W495" s="287"/>
      <c r="X495" s="158"/>
      <c r="Y495" s="219"/>
      <c r="Z495" s="1"/>
    </row>
    <row r="496" spans="2:26" ht="15.75" thickBot="1">
      <c r="K496" s="3"/>
      <c r="P496"/>
      <c r="S496" s="1"/>
      <c r="T496" s="1"/>
      <c r="U496" s="1"/>
      <c r="V496" s="1"/>
      <c r="W496" s="1"/>
      <c r="X496" s="1"/>
      <c r="Y496" s="571"/>
      <c r="Z496" s="1"/>
    </row>
    <row r="497" spans="2:26">
      <c r="B497" s="674"/>
      <c r="C497" s="34" t="s">
        <v>285</v>
      </c>
      <c r="D497" s="35"/>
      <c r="E497" s="110">
        <f>E481+E488</f>
        <v>36.653000000000006</v>
      </c>
      <c r="F497" s="180">
        <f>F481+F488</f>
        <v>40.797000000000004</v>
      </c>
      <c r="G497" s="180">
        <f>G481+G488</f>
        <v>176.73399999999998</v>
      </c>
      <c r="H497" s="676">
        <f>H481+H488</f>
        <v>1224.6400000000001</v>
      </c>
      <c r="I497" s="704" t="s">
        <v>287</v>
      </c>
      <c r="J497" s="672" t="s">
        <v>203</v>
      </c>
      <c r="K497" s="3"/>
      <c r="P497" s="32"/>
      <c r="S497" s="1"/>
      <c r="T497" s="1"/>
      <c r="U497" s="1"/>
      <c r="V497" s="1"/>
      <c r="W497" s="1"/>
      <c r="X497" s="1"/>
      <c r="Y497" s="516"/>
      <c r="Z497" s="1"/>
    </row>
    <row r="498" spans="2:26">
      <c r="B498" s="327"/>
      <c r="C498" s="709" t="s">
        <v>11</v>
      </c>
      <c r="D498" s="1499">
        <v>0.45</v>
      </c>
      <c r="E498" s="914">
        <f>(E797/100)*45</f>
        <v>40.5</v>
      </c>
      <c r="F498" s="913">
        <f>(F797/100)*45</f>
        <v>41.4</v>
      </c>
      <c r="G498" s="913">
        <f>(G797/100)*45</f>
        <v>172.35</v>
      </c>
      <c r="H498" s="2252">
        <f>(H797/100)*45</f>
        <v>1224</v>
      </c>
      <c r="I498" s="703">
        <f>H498-H497</f>
        <v>-0.64000000000010004</v>
      </c>
      <c r="J498" s="671" t="s">
        <v>429</v>
      </c>
      <c r="K498" s="3"/>
      <c r="P498" s="54"/>
      <c r="Q498" s="578"/>
      <c r="S498" s="566"/>
      <c r="T498" s="19"/>
      <c r="U498" s="19"/>
      <c r="V498" s="19"/>
      <c r="W498" s="566"/>
      <c r="X498" s="566"/>
      <c r="Y498" s="516"/>
      <c r="Z498" s="1"/>
    </row>
    <row r="499" spans="2:26" ht="15.75" thickBot="1">
      <c r="B499" s="175"/>
      <c r="C499" s="803" t="s">
        <v>438</v>
      </c>
      <c r="D499" s="1494"/>
      <c r="E499" s="2192">
        <f>(E497*100/E797)-45</f>
        <v>-4.2744444444444341</v>
      </c>
      <c r="F499" s="393">
        <f>(F497*100/F797)-45</f>
        <v>-0.65543478260869392</v>
      </c>
      <c r="G499" s="393">
        <f>(G497*100/G797)-45</f>
        <v>1.144647519582243</v>
      </c>
      <c r="H499" s="2193">
        <f>(H497*100/H797)-45</f>
        <v>2.3529411764712904E-2</v>
      </c>
      <c r="I499" s="1500"/>
      <c r="J499" s="805"/>
      <c r="P499" s="33"/>
      <c r="Q499" s="137"/>
      <c r="R499" s="18"/>
      <c r="S499" s="137"/>
      <c r="T499" s="568"/>
      <c r="U499" s="568"/>
      <c r="V499" s="568"/>
      <c r="W499" s="137"/>
      <c r="X499" s="569"/>
      <c r="Y499" s="516"/>
      <c r="Z499" s="1"/>
    </row>
    <row r="500" spans="2:26">
      <c r="P500" s="9"/>
      <c r="Q500" s="568"/>
      <c r="R500" s="81"/>
      <c r="S500" s="18"/>
      <c r="T500" s="570"/>
      <c r="U500" s="570"/>
      <c r="V500" s="570"/>
      <c r="W500" s="18"/>
      <c r="X500" s="219"/>
      <c r="Y500" s="516"/>
      <c r="Z500" s="1"/>
    </row>
    <row r="501" spans="2:26" ht="15.75" thickBot="1">
      <c r="K501" s="3"/>
      <c r="P501"/>
      <c r="R501" s="132"/>
      <c r="S501" s="9"/>
      <c r="T501" s="44"/>
      <c r="U501" s="44"/>
      <c r="V501" s="44"/>
      <c r="W501" s="86"/>
      <c r="X501" s="517"/>
      <c r="Y501" s="516"/>
      <c r="Z501" s="1"/>
    </row>
    <row r="502" spans="2:26" ht="15.75" thickBot="1">
      <c r="B502" s="674"/>
      <c r="C502" s="34" t="s">
        <v>244</v>
      </c>
      <c r="D502" s="35"/>
      <c r="E502" s="114">
        <f>E469+E481+E488</f>
        <v>59.438999999999993</v>
      </c>
      <c r="F502" s="85">
        <f>F469+F481+F488</f>
        <v>63.811999999999998</v>
      </c>
      <c r="G502" s="85">
        <f>G469+G481+G488</f>
        <v>272.37899999999996</v>
      </c>
      <c r="H502" s="181">
        <f>H469+H481+H488</f>
        <v>1908.877</v>
      </c>
      <c r="I502" s="704" t="s">
        <v>287</v>
      </c>
      <c r="J502" s="672" t="s">
        <v>203</v>
      </c>
      <c r="K502" s="3"/>
      <c r="P502"/>
      <c r="Q502" s="132"/>
      <c r="R502" s="4"/>
      <c r="S502" s="9"/>
      <c r="T502" s="44"/>
      <c r="U502" s="44"/>
      <c r="V502" s="167"/>
      <c r="W502" s="86"/>
      <c r="X502" s="6"/>
      <c r="Y502" s="529"/>
      <c r="Z502" s="1"/>
    </row>
    <row r="503" spans="2:26">
      <c r="B503" s="78"/>
      <c r="C503" s="707" t="s">
        <v>11</v>
      </c>
      <c r="D503" s="1499">
        <v>0.7</v>
      </c>
      <c r="E503" s="914">
        <f>(E797/100)*70</f>
        <v>63</v>
      </c>
      <c r="F503" s="913">
        <f>(F797/100)*70</f>
        <v>64.400000000000006</v>
      </c>
      <c r="G503" s="913">
        <f>(G797/100)*70</f>
        <v>268.10000000000002</v>
      </c>
      <c r="H503" s="2252">
        <f>(H797/100)*70</f>
        <v>1904</v>
      </c>
      <c r="I503" s="703">
        <f>H503-H502</f>
        <v>-4.8769999999999527</v>
      </c>
      <c r="J503" s="671" t="s">
        <v>429</v>
      </c>
      <c r="K503" s="3"/>
      <c r="P503"/>
      <c r="Q503" s="548"/>
      <c r="R503" s="4"/>
      <c r="S503" s="9"/>
      <c r="T503" s="112"/>
      <c r="U503" s="112"/>
      <c r="V503" s="118"/>
      <c r="W503" s="86"/>
      <c r="X503" s="573"/>
      <c r="Y503" s="119"/>
      <c r="Z503" s="1"/>
    </row>
    <row r="504" spans="2:26" ht="16.5" thickBot="1">
      <c r="B504" s="175"/>
      <c r="C504" s="803" t="s">
        <v>438</v>
      </c>
      <c r="D504" s="1494"/>
      <c r="E504" s="2192">
        <f>(E502*100/E797)-70</f>
        <v>-3.9566666666666777</v>
      </c>
      <c r="F504" s="393">
        <f>(F502*100/F797)-70</f>
        <v>-0.639130434782615</v>
      </c>
      <c r="G504" s="393">
        <f>(G502*100/G797)-70</f>
        <v>1.1172323759790999</v>
      </c>
      <c r="H504" s="2193">
        <f>(H502*100/H797)-70</f>
        <v>0.17930147058822854</v>
      </c>
      <c r="I504" s="1500"/>
      <c r="J504" s="805"/>
      <c r="K504" s="3"/>
      <c r="L504" s="4"/>
      <c r="M504" s="91"/>
      <c r="N504" s="106"/>
      <c r="P504"/>
      <c r="Q504" s="549"/>
      <c r="R504" s="4"/>
      <c r="S504" s="9"/>
      <c r="T504" s="44"/>
      <c r="U504" s="44"/>
      <c r="V504" s="44"/>
      <c r="W504" s="86"/>
      <c r="X504" s="3"/>
      <c r="Y504" s="132"/>
      <c r="Z504" s="1"/>
    </row>
    <row r="505" spans="2:26">
      <c r="K505" s="3"/>
      <c r="L505"/>
      <c r="M505" s="132"/>
      <c r="N505"/>
      <c r="P505"/>
      <c r="Q505" s="550"/>
      <c r="R505" s="4"/>
      <c r="S505" s="65"/>
      <c r="T505" s="44"/>
      <c r="U505" s="44"/>
      <c r="V505" s="44"/>
      <c r="W505" s="86"/>
      <c r="X505" s="517"/>
      <c r="Y505" s="1"/>
      <c r="Z505" s="1"/>
    </row>
    <row r="506" spans="2:26">
      <c r="D506" s="5"/>
      <c r="E506" s="112"/>
      <c r="F506" s="112"/>
      <c r="G506" s="112"/>
      <c r="H506" s="86"/>
      <c r="K506" s="3"/>
      <c r="L506" s="54"/>
      <c r="M506" s="91"/>
      <c r="N506" s="3"/>
      <c r="Q506" s="550"/>
      <c r="R506" s="4"/>
      <c r="S506" s="9"/>
      <c r="T506" s="44"/>
      <c r="U506" s="44"/>
      <c r="V506" s="44"/>
      <c r="W506" s="86"/>
      <c r="X506" s="517"/>
      <c r="Y506" s="516"/>
      <c r="Z506" s="1"/>
    </row>
    <row r="507" spans="2:26">
      <c r="D507" s="5" t="s">
        <v>207</v>
      </c>
      <c r="K507" s="3"/>
      <c r="L507" s="32"/>
      <c r="M507" s="4"/>
      <c r="N507" s="9"/>
      <c r="P507" s="4"/>
      <c r="Q507" s="9"/>
      <c r="R507" s="44"/>
      <c r="S507" s="44"/>
      <c r="T507" s="44"/>
      <c r="U507" s="1569"/>
      <c r="V507" s="44"/>
      <c r="W507" s="86"/>
      <c r="X507" s="517"/>
      <c r="Y507" s="516"/>
      <c r="Z507" s="1"/>
    </row>
    <row r="508" spans="2:26">
      <c r="B508" s="19" t="s">
        <v>435</v>
      </c>
      <c r="D508"/>
      <c r="E508"/>
      <c r="I508"/>
      <c r="J508"/>
      <c r="K508" s="3"/>
      <c r="L508" s="32"/>
      <c r="M508" s="4"/>
      <c r="N508" s="65"/>
      <c r="P508" s="22"/>
      <c r="Q508" s="9"/>
      <c r="R508" s="44"/>
      <c r="S508" s="44"/>
      <c r="T508" s="44"/>
      <c r="U508" s="44"/>
      <c r="V508" s="594"/>
      <c r="W508" s="577"/>
      <c r="X508" s="151"/>
      <c r="Y508" s="516"/>
      <c r="Z508" s="1"/>
    </row>
    <row r="509" spans="2:26">
      <c r="C509" s="19" t="s">
        <v>204</v>
      </c>
      <c r="E509"/>
      <c r="F509"/>
      <c r="G509" s="19"/>
      <c r="H509" s="19"/>
      <c r="I509" s="13"/>
      <c r="J509" s="13"/>
      <c r="K509" s="3"/>
      <c r="L509" s="32"/>
      <c r="M509" s="4"/>
      <c r="N509" s="65"/>
      <c r="P509" s="4"/>
      <c r="Q509" s="9"/>
      <c r="R509" s="44"/>
      <c r="S509" s="44"/>
      <c r="T509" s="44"/>
      <c r="U509" s="44"/>
      <c r="V509" s="1"/>
      <c r="W509" s="1"/>
      <c r="X509" s="158"/>
      <c r="Y509" s="574"/>
      <c r="Z509" s="1"/>
    </row>
    <row r="510" spans="2:26" ht="14.25" customHeight="1">
      <c r="B510" s="20" t="s">
        <v>838</v>
      </c>
      <c r="C510" s="13"/>
      <c r="D510"/>
      <c r="E510" s="20" t="s">
        <v>0</v>
      </c>
      <c r="F510"/>
      <c r="G510" s="2" t="s">
        <v>436</v>
      </c>
      <c r="H510" s="13"/>
      <c r="I510" s="13"/>
      <c r="J510" s="24"/>
      <c r="K510" s="3"/>
      <c r="L510" s="32"/>
      <c r="M510" s="4"/>
      <c r="N510" s="9"/>
      <c r="P510" s="4"/>
      <c r="Q510" s="9"/>
      <c r="R510" s="1977"/>
      <c r="S510" s="1977"/>
      <c r="T510" s="1977"/>
      <c r="U510" s="1977"/>
      <c r="V510" s="1"/>
      <c r="W510" s="1"/>
      <c r="X510" s="1"/>
      <c r="Y510" s="516"/>
      <c r="Z510" s="1"/>
    </row>
    <row r="511" spans="2:26" ht="12.75" customHeight="1">
      <c r="C511" s="1"/>
      <c r="D511" s="1503" t="s">
        <v>345</v>
      </c>
      <c r="K511" s="3"/>
      <c r="L511" s="1607"/>
      <c r="M511" s="40"/>
      <c r="N511" s="1606"/>
      <c r="P511" s="4"/>
      <c r="Q511" s="9"/>
      <c r="R511" s="44"/>
      <c r="S511" s="44"/>
      <c r="T511" s="44"/>
      <c r="U511" s="1569"/>
      <c r="V511" s="118"/>
      <c r="W511" s="86"/>
      <c r="X511" s="6"/>
      <c r="Y511" s="516"/>
      <c r="Z511" s="1"/>
    </row>
    <row r="512" spans="2:26" ht="15.75" thickBot="1">
      <c r="C512" s="19"/>
      <c r="E512" s="2285"/>
      <c r="F512" s="1951"/>
      <c r="G512" s="1951"/>
      <c r="H512" s="1951"/>
      <c r="K512" s="3"/>
      <c r="L512" s="32"/>
      <c r="Q512" s="9"/>
      <c r="R512" s="44"/>
      <c r="S512" s="44"/>
      <c r="T512" s="44"/>
      <c r="U512" s="44"/>
      <c r="V512" s="44"/>
      <c r="W512" s="86"/>
      <c r="X512" s="517"/>
      <c r="Y512" s="516"/>
      <c r="Z512" s="1"/>
    </row>
    <row r="513" spans="2:26" ht="15.75" thickBot="1">
      <c r="B513" s="329" t="s">
        <v>176</v>
      </c>
      <c r="C513" s="82"/>
      <c r="D513" s="330" t="s">
        <v>177</v>
      </c>
      <c r="E513" s="266" t="s">
        <v>178</v>
      </c>
      <c r="F513" s="266"/>
      <c r="G513" s="266"/>
      <c r="H513" s="331" t="s">
        <v>179</v>
      </c>
      <c r="I513" s="332" t="s">
        <v>180</v>
      </c>
      <c r="J513" s="333" t="s">
        <v>181</v>
      </c>
      <c r="K513" s="3"/>
      <c r="L513" s="33"/>
      <c r="M513"/>
      <c r="N513" s="132"/>
      <c r="O513"/>
      <c r="P513" s="4"/>
      <c r="Q513" s="9"/>
      <c r="R513" s="44"/>
      <c r="S513" s="44"/>
      <c r="T513" s="44"/>
      <c r="U513" s="44"/>
      <c r="V513" s="44"/>
      <c r="W513" s="86"/>
      <c r="X513" s="517"/>
      <c r="Y513" s="119"/>
      <c r="Z513" s="1"/>
    </row>
    <row r="514" spans="2:26">
      <c r="B514" s="334" t="s">
        <v>182</v>
      </c>
      <c r="C514" s="335" t="s">
        <v>183</v>
      </c>
      <c r="D514" s="336" t="s">
        <v>184</v>
      </c>
      <c r="E514" s="337" t="s">
        <v>185</v>
      </c>
      <c r="F514" s="337" t="s">
        <v>56</v>
      </c>
      <c r="G514" s="337" t="s">
        <v>57</v>
      </c>
      <c r="H514" s="338" t="s">
        <v>186</v>
      </c>
      <c r="I514" s="339" t="s">
        <v>187</v>
      </c>
      <c r="J514" s="340" t="s">
        <v>327</v>
      </c>
      <c r="K514" s="3"/>
      <c r="L514"/>
      <c r="M514"/>
      <c r="N514" s="132"/>
      <c r="O514"/>
      <c r="P514" s="4"/>
      <c r="Q514" s="9"/>
      <c r="R514" s="1977"/>
      <c r="S514" s="1977"/>
      <c r="T514" s="1977"/>
      <c r="U514" s="1977"/>
      <c r="V514" s="44"/>
      <c r="W514" s="86"/>
      <c r="X514" s="517"/>
      <c r="Y514" s="132"/>
      <c r="Z514" s="1"/>
    </row>
    <row r="515" spans="2:26" ht="16.5" thickBot="1">
      <c r="B515" s="341"/>
      <c r="C515" s="385"/>
      <c r="D515" s="342"/>
      <c r="E515" s="343" t="s">
        <v>6</v>
      </c>
      <c r="F515" s="343" t="s">
        <v>7</v>
      </c>
      <c r="G515" s="343" t="s">
        <v>8</v>
      </c>
      <c r="H515" s="344" t="s">
        <v>188</v>
      </c>
      <c r="I515" s="345" t="s">
        <v>189</v>
      </c>
      <c r="J515" s="346" t="s">
        <v>326</v>
      </c>
      <c r="K515" s="3"/>
      <c r="L515" s="685"/>
      <c r="M515"/>
      <c r="N515" s="40"/>
      <c r="O515" s="9"/>
      <c r="R515" s="4"/>
      <c r="S515" s="9"/>
      <c r="T515" s="44"/>
      <c r="U515" s="44"/>
      <c r="V515" s="44"/>
      <c r="W515" s="86"/>
      <c r="X515" s="517"/>
      <c r="Y515" s="1"/>
      <c r="Z515" s="1"/>
    </row>
    <row r="516" spans="2:26">
      <c r="B516" s="78"/>
      <c r="C516" s="556" t="s">
        <v>156</v>
      </c>
      <c r="D516" s="1545"/>
      <c r="E516" s="349"/>
      <c r="F516" s="350"/>
      <c r="G516" s="350"/>
      <c r="H516" s="557"/>
      <c r="I516" s="395"/>
      <c r="J516" s="353"/>
      <c r="K516" s="3"/>
      <c r="L516"/>
      <c r="M516" s="132"/>
      <c r="N516"/>
      <c r="O516"/>
      <c r="P516" s="4"/>
      <c r="Q516" s="566"/>
      <c r="R516" s="570"/>
      <c r="S516" s="570"/>
      <c r="T516" s="570"/>
      <c r="U516" s="18"/>
      <c r="V516" s="219"/>
      <c r="W516" s="219"/>
      <c r="X516" s="229"/>
      <c r="Y516" s="1"/>
      <c r="Z516" s="1"/>
    </row>
    <row r="517" spans="2:26">
      <c r="B517" s="1541" t="s">
        <v>190</v>
      </c>
      <c r="C517" s="659" t="s">
        <v>340</v>
      </c>
      <c r="D517" s="366">
        <v>60</v>
      </c>
      <c r="E517" s="2135">
        <v>1.2749999999999999</v>
      </c>
      <c r="F517" s="247">
        <v>4.2</v>
      </c>
      <c r="G517" s="2136">
        <v>6.8250000000000002</v>
      </c>
      <c r="H517" s="743">
        <v>71.400000000000006</v>
      </c>
      <c r="I517" s="362"/>
      <c r="J517" s="445" t="s">
        <v>350</v>
      </c>
      <c r="K517" s="3"/>
      <c r="L517" s="431"/>
      <c r="M517" s="91"/>
      <c r="N517" s="65"/>
      <c r="O517" s="9"/>
      <c r="P517" s="4"/>
      <c r="Q517" s="9"/>
      <c r="R517" s="44"/>
      <c r="S517" s="44"/>
      <c r="T517" s="167"/>
      <c r="U517" s="1569"/>
      <c r="V517" s="517"/>
      <c r="W517" s="516"/>
      <c r="Y517" s="516"/>
      <c r="Z517" s="1"/>
    </row>
    <row r="518" spans="2:26">
      <c r="B518" s="1542" t="s">
        <v>291</v>
      </c>
      <c r="C518" s="361" t="s">
        <v>149</v>
      </c>
      <c r="D518" s="366">
        <v>205</v>
      </c>
      <c r="E518" s="163">
        <v>15.788</v>
      </c>
      <c r="F518" s="247">
        <v>17.077999999999999</v>
      </c>
      <c r="G518" s="257">
        <v>21.151</v>
      </c>
      <c r="H518" s="2167">
        <v>298.45800000000003</v>
      </c>
      <c r="I518" s="386"/>
      <c r="J518" s="363" t="s">
        <v>507</v>
      </c>
      <c r="K518" s="3"/>
      <c r="L518" s="32"/>
      <c r="M518" s="4"/>
      <c r="N518" s="9"/>
      <c r="O518"/>
      <c r="P518" s="450"/>
      <c r="Q518" s="9"/>
      <c r="R518" s="117"/>
      <c r="S518" s="117"/>
      <c r="T518" s="117"/>
      <c r="U518" s="1569"/>
      <c r="V518" s="517"/>
      <c r="W518" s="516"/>
      <c r="Y518" s="1"/>
      <c r="Z518" s="1"/>
    </row>
    <row r="519" spans="2:26">
      <c r="B519" s="60"/>
      <c r="C519" s="361" t="s">
        <v>158</v>
      </c>
      <c r="D519" s="366">
        <v>200</v>
      </c>
      <c r="E519" s="163">
        <v>0.6</v>
      </c>
      <c r="F519" s="247">
        <v>0.1</v>
      </c>
      <c r="G519" s="253">
        <v>20.100000000000001</v>
      </c>
      <c r="H519" s="857">
        <v>80.766000000000005</v>
      </c>
      <c r="I519" s="367"/>
      <c r="J519" s="354" t="s">
        <v>516</v>
      </c>
      <c r="K519" s="3"/>
      <c r="L519" s="32"/>
      <c r="M519" s="4"/>
      <c r="N519" s="65"/>
      <c r="O519" s="65"/>
      <c r="Y519" s="1"/>
      <c r="Z519" s="1"/>
    </row>
    <row r="520" spans="2:26" ht="15.75">
      <c r="B520" s="1543" t="s">
        <v>12</v>
      </c>
      <c r="C520" s="361" t="s">
        <v>10</v>
      </c>
      <c r="D520" s="366">
        <v>60</v>
      </c>
      <c r="E520" s="1847">
        <v>2.31</v>
      </c>
      <c r="F520" s="253">
        <v>0.82</v>
      </c>
      <c r="G520" s="247">
        <v>32.520000000000003</v>
      </c>
      <c r="H520" s="733">
        <v>146.75</v>
      </c>
      <c r="I520" s="362"/>
      <c r="J520" s="363" t="s">
        <v>9</v>
      </c>
      <c r="K520" s="3"/>
      <c r="L520" s="45"/>
      <c r="M520" s="4"/>
      <c r="N520" s="9"/>
      <c r="O520" s="65"/>
      <c r="P520" s="1951"/>
      <c r="Y520" s="1"/>
      <c r="Z520" s="1"/>
    </row>
    <row r="521" spans="2:26" ht="15.75" thickBot="1">
      <c r="B521" s="1544" t="s">
        <v>200</v>
      </c>
      <c r="C521" s="368" t="s">
        <v>392</v>
      </c>
      <c r="D521" s="379">
        <v>40</v>
      </c>
      <c r="E521" s="1944">
        <v>2.2599999999999998</v>
      </c>
      <c r="F521" s="256">
        <v>0.6</v>
      </c>
      <c r="G521" s="256">
        <v>16.739999999999998</v>
      </c>
      <c r="H521" s="733">
        <v>81.426000000000002</v>
      </c>
      <c r="I521" s="367"/>
      <c r="J521" s="357" t="s">
        <v>9</v>
      </c>
      <c r="K521" s="3"/>
      <c r="L521" s="45"/>
      <c r="M521" s="4"/>
      <c r="N521" s="9"/>
      <c r="O521" s="9"/>
    </row>
    <row r="522" spans="2:26">
      <c r="B522" s="834" t="s">
        <v>205</v>
      </c>
      <c r="C522" s="67"/>
      <c r="D522" s="901">
        <f>SUM(D517:D521)</f>
        <v>565</v>
      </c>
      <c r="E522" s="371">
        <f>SUM(E517:E521)</f>
        <v>22.232999999999997</v>
      </c>
      <c r="F522" s="372">
        <f>SUM(F517:F521)</f>
        <v>22.798000000000002</v>
      </c>
      <c r="G522" s="373">
        <f>SUM(G517:G521)</f>
        <v>97.335999999999999</v>
      </c>
      <c r="H522" s="559">
        <f>SUM(H517:H521)</f>
        <v>678.80000000000007</v>
      </c>
      <c r="I522" s="704" t="s">
        <v>287</v>
      </c>
      <c r="J522" s="672" t="s">
        <v>203</v>
      </c>
      <c r="K522" s="3"/>
      <c r="L522" s="1607"/>
      <c r="M522" s="40"/>
      <c r="N522" s="1606"/>
      <c r="O522" s="9"/>
    </row>
    <row r="523" spans="2:26">
      <c r="B523" s="807"/>
      <c r="C523" s="808" t="s">
        <v>11</v>
      </c>
      <c r="D523" s="1499">
        <v>0.25</v>
      </c>
      <c r="E523" s="914">
        <f>(E797/100)*25</f>
        <v>22.5</v>
      </c>
      <c r="F523" s="913">
        <f>(F797/100)*25</f>
        <v>23</v>
      </c>
      <c r="G523" s="913">
        <f>(G797/100)*25</f>
        <v>95.75</v>
      </c>
      <c r="H523" s="2252">
        <f>(H797/100)*25</f>
        <v>680</v>
      </c>
      <c r="I523" s="703">
        <f>H523-H522</f>
        <v>1.1999999999999318</v>
      </c>
      <c r="J523" s="671" t="s">
        <v>429</v>
      </c>
      <c r="K523" s="3"/>
      <c r="L523" s="62"/>
      <c r="M523" s="132"/>
      <c r="N523"/>
      <c r="O523"/>
    </row>
    <row r="524" spans="2:26" ht="16.5" thickBot="1">
      <c r="B524" s="175"/>
      <c r="C524" s="803" t="s">
        <v>438</v>
      </c>
      <c r="D524" s="1494"/>
      <c r="E524" s="2192">
        <f>(E522*100/E797)-25</f>
        <v>-0.29666666666667041</v>
      </c>
      <c r="F524" s="393">
        <f>(F522*100/F797)-25</f>
        <v>-0.21956521739130253</v>
      </c>
      <c r="G524" s="393">
        <f>(G522*100/G797)-25</f>
        <v>0.41409921671018424</v>
      </c>
      <c r="H524" s="2193">
        <f>(H522*100/H797)-25</f>
        <v>-4.4117647058822484E-2</v>
      </c>
      <c r="I524" s="1500"/>
      <c r="J524" s="805"/>
      <c r="K524" s="3"/>
      <c r="L524" s="62"/>
      <c r="M524" s="91"/>
      <c r="N524" s="115"/>
      <c r="O524" s="1606"/>
      <c r="P524" s="4"/>
      <c r="Q524" s="505"/>
      <c r="R524" s="1"/>
      <c r="S524" s="1"/>
      <c r="T524" s="1"/>
    </row>
    <row r="525" spans="2:26">
      <c r="B525" s="82"/>
      <c r="C525" s="127" t="s">
        <v>123</v>
      </c>
      <c r="D525" s="82"/>
      <c r="F525" s="375"/>
      <c r="G525" s="375"/>
      <c r="H525" s="375"/>
      <c r="I525" s="377"/>
      <c r="J525" s="377"/>
      <c r="K525" s="3"/>
      <c r="L525" s="32"/>
      <c r="M525" s="450"/>
      <c r="N525" s="115"/>
      <c r="P525" s="44"/>
      <c r="Q525" s="44"/>
      <c r="R525" s="44"/>
      <c r="S525" s="44"/>
      <c r="T525" s="44"/>
    </row>
    <row r="526" spans="2:26">
      <c r="B526" s="355" t="s">
        <v>190</v>
      </c>
      <c r="C526" s="267" t="s">
        <v>1120</v>
      </c>
      <c r="D526" s="356">
        <v>60</v>
      </c>
      <c r="E526" s="179">
        <v>0.75</v>
      </c>
      <c r="F526" s="179">
        <v>5.3250000000000002</v>
      </c>
      <c r="G526" s="179">
        <v>5.85</v>
      </c>
      <c r="H526" s="743">
        <v>74.625</v>
      </c>
      <c r="I526" s="397"/>
      <c r="J526" s="604" t="s">
        <v>1072</v>
      </c>
      <c r="L526" s="32"/>
      <c r="M526" s="4"/>
      <c r="N526" s="9"/>
      <c r="O526" s="9"/>
      <c r="P526" s="9"/>
      <c r="Q526" s="117"/>
      <c r="R526" s="117"/>
      <c r="S526" s="44"/>
      <c r="T526" s="86"/>
    </row>
    <row r="527" spans="2:26">
      <c r="B527" s="358" t="s">
        <v>291</v>
      </c>
      <c r="C527" s="1650" t="s">
        <v>592</v>
      </c>
      <c r="D527" s="356">
        <v>250</v>
      </c>
      <c r="E527" s="254">
        <v>1.3</v>
      </c>
      <c r="F527" s="256">
        <v>4.4249999999999998</v>
      </c>
      <c r="G527" s="256">
        <v>3.45</v>
      </c>
      <c r="H527" s="743">
        <v>59</v>
      </c>
      <c r="I527" s="387"/>
      <c r="J527" s="354" t="s">
        <v>749</v>
      </c>
      <c r="K527" s="22"/>
      <c r="L527" s="32"/>
      <c r="M527" s="4"/>
      <c r="N527" s="65"/>
      <c r="Q527" s="493"/>
      <c r="R527" s="493"/>
      <c r="S527" s="493"/>
      <c r="T527" s="493"/>
      <c r="U527" s="44"/>
    </row>
    <row r="528" spans="2:26" ht="15.75">
      <c r="B528" s="360" t="s">
        <v>12</v>
      </c>
      <c r="C528" s="178" t="s">
        <v>597</v>
      </c>
      <c r="D528" s="356">
        <v>210</v>
      </c>
      <c r="E528" s="531">
        <v>18.036999999999999</v>
      </c>
      <c r="F528" s="256">
        <v>10.923999999999999</v>
      </c>
      <c r="G528" s="591">
        <v>38.014000000000003</v>
      </c>
      <c r="H528" s="743">
        <v>324.52</v>
      </c>
      <c r="I528" s="397"/>
      <c r="J528" s="565" t="s">
        <v>750</v>
      </c>
      <c r="L528" s="2149"/>
      <c r="M528" s="450"/>
      <c r="N528" s="9"/>
      <c r="P528" s="81"/>
      <c r="Q528" s="2664"/>
      <c r="R528" s="2664"/>
      <c r="S528" s="2664"/>
      <c r="T528" s="2664"/>
      <c r="U528" s="44"/>
    </row>
    <row r="529" spans="2:24">
      <c r="B529" s="364" t="s">
        <v>200</v>
      </c>
      <c r="C529" s="178" t="s">
        <v>701</v>
      </c>
      <c r="D529" s="366">
        <v>200</v>
      </c>
      <c r="E529" s="248">
        <v>3.1</v>
      </c>
      <c r="F529" s="247">
        <v>2.2000000000000002</v>
      </c>
      <c r="G529" s="247">
        <v>10.95</v>
      </c>
      <c r="H529" s="746">
        <v>75.7</v>
      </c>
      <c r="I529" s="378"/>
      <c r="J529" s="363" t="s">
        <v>1112</v>
      </c>
      <c r="K529" s="3"/>
      <c r="L529" s="32"/>
      <c r="M529" s="4"/>
      <c r="N529" s="9"/>
      <c r="O529" s="453"/>
      <c r="Q529" s="4"/>
      <c r="R529" s="44"/>
      <c r="S529" s="44"/>
      <c r="T529" s="44"/>
      <c r="U529" s="1"/>
    </row>
    <row r="530" spans="2:24">
      <c r="B530" s="79"/>
      <c r="C530" s="1559" t="s">
        <v>486</v>
      </c>
      <c r="D530" s="366">
        <v>50</v>
      </c>
      <c r="E530" s="1847">
        <v>2.8210000000000002</v>
      </c>
      <c r="F530" s="253">
        <v>4.1870000000000003</v>
      </c>
      <c r="G530" s="253">
        <v>23.029</v>
      </c>
      <c r="H530" s="743">
        <v>141.083</v>
      </c>
      <c r="I530" s="165"/>
      <c r="J530" s="363" t="s">
        <v>9</v>
      </c>
      <c r="K530" s="3"/>
      <c r="L530" s="32"/>
      <c r="M530" s="4"/>
      <c r="N530" s="9"/>
      <c r="P530" s="453"/>
      <c r="U530" s="279"/>
    </row>
    <row r="531" spans="2:24">
      <c r="B531" s="79"/>
      <c r="C531" s="361" t="s">
        <v>10</v>
      </c>
      <c r="D531" s="366">
        <v>70</v>
      </c>
      <c r="E531" s="1847">
        <v>2.5030000000000001</v>
      </c>
      <c r="F531" s="253">
        <v>0.89500000000000002</v>
      </c>
      <c r="G531" s="247">
        <v>35.229999999999997</v>
      </c>
      <c r="H531" s="733">
        <v>158.97900000000001</v>
      </c>
      <c r="I531" s="367"/>
      <c r="J531" s="363" t="s">
        <v>9</v>
      </c>
      <c r="K531" s="3"/>
      <c r="L531" s="2663"/>
      <c r="M531" s="4"/>
      <c r="N531" s="9"/>
      <c r="O531" s="44"/>
      <c r="U531" s="1569"/>
    </row>
    <row r="532" spans="2:24">
      <c r="B532" s="79"/>
      <c r="C532" s="323" t="s">
        <v>392</v>
      </c>
      <c r="D532" s="356">
        <v>40</v>
      </c>
      <c r="E532" s="1944">
        <v>2.2599999999999998</v>
      </c>
      <c r="F532" s="256">
        <v>0.6</v>
      </c>
      <c r="G532" s="256">
        <v>16.739999999999998</v>
      </c>
      <c r="H532" s="733">
        <v>81.426000000000002</v>
      </c>
      <c r="I532" s="367"/>
      <c r="J532" s="357" t="s">
        <v>9</v>
      </c>
      <c r="K532" s="3"/>
      <c r="L532" s="1607"/>
      <c r="M532" s="40"/>
      <c r="N532" s="119"/>
      <c r="P532" s="44"/>
      <c r="Q532" s="44"/>
      <c r="R532" s="44"/>
      <c r="S532" s="44"/>
      <c r="T532" s="44"/>
      <c r="U532" s="1569"/>
    </row>
    <row r="533" spans="2:24" ht="15.75" thickBot="1">
      <c r="B533" s="712"/>
      <c r="C533" s="319" t="s">
        <v>293</v>
      </c>
      <c r="D533" s="379">
        <v>100</v>
      </c>
      <c r="E533" s="254">
        <v>0.34</v>
      </c>
      <c r="F533" s="255">
        <v>0.34</v>
      </c>
      <c r="G533" s="256">
        <v>8.4</v>
      </c>
      <c r="H533" s="601">
        <v>40.29</v>
      </c>
      <c r="I533" s="705"/>
      <c r="J533" s="445" t="s">
        <v>726</v>
      </c>
      <c r="K533" s="3"/>
      <c r="L533" s="62"/>
      <c r="M533" s="132"/>
      <c r="N533" s="3"/>
      <c r="P533" s="9"/>
      <c r="Q533" s="117"/>
      <c r="R533" s="44"/>
      <c r="S533" s="44"/>
      <c r="T533" s="86"/>
      <c r="U533" s="167"/>
    </row>
    <row r="534" spans="2:24">
      <c r="B534" s="370" t="s">
        <v>193</v>
      </c>
      <c r="C534" s="34"/>
      <c r="D534" s="702">
        <f>SUM(D526:D533)</f>
        <v>980</v>
      </c>
      <c r="E534" s="381">
        <f>SUM(E526:E533)</f>
        <v>31.111000000000001</v>
      </c>
      <c r="F534" s="372">
        <f>SUM(F526:F533)</f>
        <v>28.896000000000001</v>
      </c>
      <c r="G534" s="382">
        <f>SUM(G526:G533)</f>
        <v>141.66300000000001</v>
      </c>
      <c r="H534" s="559">
        <f>SUM(H526:H533)</f>
        <v>955.62300000000005</v>
      </c>
      <c r="I534" s="704" t="s">
        <v>287</v>
      </c>
      <c r="J534" s="672" t="s">
        <v>203</v>
      </c>
      <c r="K534" s="3"/>
      <c r="L534" s="32"/>
      <c r="M534" s="4"/>
      <c r="N534" s="65"/>
      <c r="Q534" s="493"/>
      <c r="R534" s="493"/>
      <c r="S534" s="493"/>
      <c r="T534" s="493"/>
      <c r="U534" s="44"/>
      <c r="V534" s="44"/>
      <c r="W534" s="86"/>
      <c r="X534" s="517"/>
    </row>
    <row r="535" spans="2:24">
      <c r="B535" s="807"/>
      <c r="C535" s="808" t="s">
        <v>11</v>
      </c>
      <c r="D535" s="1499">
        <v>0.35</v>
      </c>
      <c r="E535" s="914">
        <f>(E797/100)*35</f>
        <v>31.5</v>
      </c>
      <c r="F535" s="913">
        <f>(F797/100)*35</f>
        <v>32.200000000000003</v>
      </c>
      <c r="G535" s="913">
        <f>(G797/100)*35</f>
        <v>134.05000000000001</v>
      </c>
      <c r="H535" s="2252">
        <f>(H797/100)*35</f>
        <v>952</v>
      </c>
      <c r="I535" s="703">
        <f>H535-H534</f>
        <v>-3.6230000000000473</v>
      </c>
      <c r="J535" s="671" t="s">
        <v>429</v>
      </c>
      <c r="K535" s="3"/>
      <c r="L535" s="62"/>
      <c r="M535" s="450"/>
      <c r="N535" s="65"/>
      <c r="P535" s="81"/>
      <c r="Q535" s="2664"/>
      <c r="R535" s="2664"/>
      <c r="S535" s="2664"/>
      <c r="T535" s="2664"/>
      <c r="U535" s="44"/>
      <c r="V535" s="44"/>
      <c r="W535" s="86"/>
      <c r="X535" s="517"/>
    </row>
    <row r="536" spans="2:24" ht="15.75" thickBot="1">
      <c r="B536" s="175"/>
      <c r="C536" s="803" t="s">
        <v>438</v>
      </c>
      <c r="D536" s="1494"/>
      <c r="E536" s="2192">
        <f>(E534*100/E797)-35</f>
        <v>-0.43222222222222229</v>
      </c>
      <c r="F536" s="393">
        <f>(F534*100/F797)-35</f>
        <v>-3.5913043478260889</v>
      </c>
      <c r="G536" s="393">
        <f>(G534*100/G797)-35</f>
        <v>1.9877284595300324</v>
      </c>
      <c r="H536" s="2193">
        <f>(H534*100/H797)-35</f>
        <v>0.13319852941176435</v>
      </c>
      <c r="I536" s="1500"/>
      <c r="J536" s="805"/>
      <c r="K536" s="3"/>
      <c r="L536" s="62"/>
      <c r="M536" s="450"/>
      <c r="N536"/>
      <c r="V536" s="44"/>
      <c r="W536" s="86"/>
      <c r="X536" s="229"/>
    </row>
    <row r="537" spans="2:24">
      <c r="B537" s="713" t="s">
        <v>190</v>
      </c>
      <c r="C537" s="409" t="s">
        <v>234</v>
      </c>
      <c r="D537" s="53"/>
      <c r="E537" s="55"/>
      <c r="F537" s="375"/>
      <c r="G537" s="375"/>
      <c r="H537" s="376"/>
      <c r="I537" s="398"/>
      <c r="J537" s="398"/>
      <c r="K537" s="22"/>
      <c r="L537" s="32"/>
      <c r="M537" s="4"/>
      <c r="N537" s="9"/>
      <c r="P537" s="61"/>
      <c r="V537" s="594"/>
      <c r="W537" s="577"/>
      <c r="X537" s="151"/>
    </row>
    <row r="538" spans="2:24">
      <c r="B538" s="1542" t="s">
        <v>291</v>
      </c>
      <c r="C538" s="404" t="s">
        <v>835</v>
      </c>
      <c r="D538" s="177">
        <v>200</v>
      </c>
      <c r="E538" s="163">
        <v>5.8</v>
      </c>
      <c r="F538" s="247">
        <v>5</v>
      </c>
      <c r="G538" s="247">
        <v>8</v>
      </c>
      <c r="H538" s="746">
        <v>101</v>
      </c>
      <c r="I538" s="362"/>
      <c r="J538" s="445" t="s">
        <v>657</v>
      </c>
      <c r="L538" s="1607"/>
      <c r="M538" s="40"/>
      <c r="N538" s="2661"/>
      <c r="U538" s="1"/>
      <c r="V538" s="1"/>
      <c r="W538" s="1"/>
      <c r="X538" s="158"/>
    </row>
    <row r="539" spans="2:24" ht="15.75">
      <c r="B539" s="1543" t="s">
        <v>12</v>
      </c>
      <c r="C539" s="1611" t="s">
        <v>751</v>
      </c>
      <c r="D539" s="129" t="s">
        <v>861</v>
      </c>
      <c r="E539" s="294">
        <v>2.4529999999999998</v>
      </c>
      <c r="F539" s="255">
        <v>4.72</v>
      </c>
      <c r="G539" s="1791">
        <v>17.004000000000001</v>
      </c>
      <c r="H539" s="746">
        <v>120.792</v>
      </c>
      <c r="I539" s="397"/>
      <c r="J539" s="357" t="s">
        <v>678</v>
      </c>
      <c r="K539" s="3"/>
      <c r="R539" s="132"/>
      <c r="T539" s="1"/>
      <c r="U539" s="1"/>
      <c r="V539" s="1"/>
      <c r="W539" s="1"/>
      <c r="X539" s="1"/>
    </row>
    <row r="540" spans="2:24" ht="15.75">
      <c r="B540" s="1543" t="s">
        <v>12</v>
      </c>
      <c r="C540" s="1807" t="s">
        <v>752</v>
      </c>
      <c r="D540" s="671"/>
      <c r="E540" s="118"/>
      <c r="F540" s="758"/>
      <c r="G540" s="118"/>
      <c r="H540" s="871"/>
      <c r="I540" s="1549"/>
      <c r="J540" s="751" t="s">
        <v>828</v>
      </c>
      <c r="K540" s="3"/>
      <c r="R540" s="4"/>
      <c r="S540" s="9"/>
      <c r="T540" s="259"/>
      <c r="U540" s="259"/>
      <c r="V540" s="515"/>
      <c r="W540" s="86"/>
      <c r="X540" s="596"/>
    </row>
    <row r="541" spans="2:24" ht="15.75" thickBot="1">
      <c r="B541" s="1599" t="s">
        <v>200</v>
      </c>
      <c r="C541" s="368" t="s">
        <v>680</v>
      </c>
      <c r="D541" s="379">
        <v>20</v>
      </c>
      <c r="E541" s="163">
        <v>0.77</v>
      </c>
      <c r="F541" s="247">
        <v>0.38</v>
      </c>
      <c r="G541" s="247">
        <v>10.28</v>
      </c>
      <c r="H541" s="733">
        <v>45.22</v>
      </c>
      <c r="I541" s="1514"/>
      <c r="J541" s="363" t="s">
        <v>9</v>
      </c>
      <c r="K541" s="3"/>
      <c r="L541"/>
      <c r="M541" s="40"/>
      <c r="N541"/>
      <c r="Q541" s="3"/>
      <c r="R541" s="4"/>
      <c r="S541" s="9"/>
      <c r="T541" s="44"/>
      <c r="U541" s="44"/>
      <c r="V541" s="44"/>
      <c r="W541" s="86"/>
      <c r="X541" s="517"/>
    </row>
    <row r="542" spans="2:24" ht="15.75">
      <c r="B542" s="370" t="s">
        <v>243</v>
      </c>
      <c r="C542" s="34"/>
      <c r="D542" s="132">
        <f>D538+D541+110+20</f>
        <v>350</v>
      </c>
      <c r="E542" s="381">
        <f>SUM(E538:E541)</f>
        <v>9.0229999999999997</v>
      </c>
      <c r="F542" s="372">
        <f>SUM(F538:F541)</f>
        <v>10.1</v>
      </c>
      <c r="G542" s="382">
        <f>SUM(G538:G541)</f>
        <v>35.283999999999999</v>
      </c>
      <c r="H542" s="559">
        <f>SUM(H538:H541)</f>
        <v>267.012</v>
      </c>
      <c r="I542" s="704" t="s">
        <v>287</v>
      </c>
      <c r="J542" s="672" t="s">
        <v>203</v>
      </c>
      <c r="K542" s="3"/>
      <c r="L542"/>
      <c r="M542" s="40"/>
      <c r="N542"/>
      <c r="Q542" s="597"/>
      <c r="R542" s="91"/>
      <c r="S542" s="9"/>
      <c r="T542" s="117"/>
      <c r="U542" s="117"/>
      <c r="V542" s="117"/>
      <c r="W542" s="86"/>
      <c r="X542" s="517"/>
    </row>
    <row r="543" spans="2:24">
      <c r="B543" s="807"/>
      <c r="C543" s="808" t="s">
        <v>11</v>
      </c>
      <c r="D543" s="1499">
        <v>0.1</v>
      </c>
      <c r="E543" s="914">
        <f>(E797/100)*10</f>
        <v>9</v>
      </c>
      <c r="F543" s="913">
        <f>(F797/100)*10</f>
        <v>9.2000000000000011</v>
      </c>
      <c r="G543" s="913">
        <f>(G797/100)*10</f>
        <v>38.299999999999997</v>
      </c>
      <c r="H543" s="2252">
        <f>(H797/100)*10</f>
        <v>272</v>
      </c>
      <c r="I543" s="703">
        <f>H543-H542</f>
        <v>4.9879999999999995</v>
      </c>
      <c r="J543" s="671" t="s">
        <v>429</v>
      </c>
      <c r="K543" s="22"/>
      <c r="Q543" s="548"/>
      <c r="R543" s="4"/>
      <c r="S543" s="9"/>
      <c r="T543" s="44"/>
      <c r="U543" s="44"/>
      <c r="V543" s="167"/>
      <c r="W543" s="86"/>
      <c r="X543" s="517"/>
    </row>
    <row r="544" spans="2:24" ht="15.75" thickBot="1">
      <c r="B544" s="175"/>
      <c r="C544" s="803" t="s">
        <v>438</v>
      </c>
      <c r="D544" s="1494"/>
      <c r="E544" s="2192">
        <f>(E542*100/E797)-10</f>
        <v>2.5555555555554221E-2</v>
      </c>
      <c r="F544" s="393">
        <f>(F542*100/F797)-10</f>
        <v>0.97826086956521685</v>
      </c>
      <c r="G544" s="393">
        <f>(G542*100/G797)-10</f>
        <v>-0.7874673629242821</v>
      </c>
      <c r="H544" s="2193">
        <f>(H542*100/H797)-10</f>
        <v>-0.18338235294117666</v>
      </c>
      <c r="I544" s="1500"/>
      <c r="J544" s="805"/>
      <c r="R544" s="4"/>
      <c r="S544" s="9"/>
      <c r="T544" s="44"/>
      <c r="U544" s="44"/>
      <c r="V544" s="167"/>
      <c r="W544" s="86"/>
      <c r="X544" s="517"/>
    </row>
    <row r="545" spans="2:24" ht="15.75">
      <c r="K545" s="3"/>
      <c r="Q545" s="549"/>
      <c r="R545" s="4"/>
      <c r="S545" s="9"/>
      <c r="T545" s="44"/>
      <c r="U545" s="44"/>
      <c r="V545" s="44"/>
      <c r="W545" s="86"/>
      <c r="X545" s="517"/>
    </row>
    <row r="546" spans="2:24" ht="16.5" thickBot="1">
      <c r="C546" s="455"/>
      <c r="D546" s="9"/>
      <c r="K546" s="3"/>
      <c r="Q546" s="550"/>
      <c r="R546" s="4"/>
      <c r="S546" s="9"/>
      <c r="T546" s="44"/>
      <c r="U546" s="44"/>
      <c r="V546" s="44"/>
      <c r="W546" s="86"/>
      <c r="X546" s="517"/>
    </row>
    <row r="547" spans="2:24">
      <c r="B547" s="674"/>
      <c r="C547" s="34" t="s">
        <v>286</v>
      </c>
      <c r="D547" s="35"/>
      <c r="E547" s="110">
        <f>E522+E534</f>
        <v>53.343999999999994</v>
      </c>
      <c r="F547" s="180">
        <f>F522+F534</f>
        <v>51.694000000000003</v>
      </c>
      <c r="G547" s="180">
        <f>G522+G534</f>
        <v>238.99900000000002</v>
      </c>
      <c r="H547" s="676">
        <f>H522+H534</f>
        <v>1634.4230000000002</v>
      </c>
      <c r="I547" s="704" t="s">
        <v>287</v>
      </c>
      <c r="J547" s="672" t="s">
        <v>203</v>
      </c>
      <c r="K547" s="3"/>
      <c r="Q547" s="133"/>
      <c r="R547" s="282"/>
      <c r="S547" s="8"/>
      <c r="T547" s="579"/>
      <c r="U547" s="577"/>
      <c r="V547" s="595"/>
      <c r="W547" s="577"/>
      <c r="X547" s="151"/>
    </row>
    <row r="548" spans="2:24">
      <c r="B548" s="327"/>
      <c r="C548" s="709" t="s">
        <v>11</v>
      </c>
      <c r="D548" s="1508">
        <v>0.6</v>
      </c>
      <c r="E548" s="914">
        <f>(E797/100)*60</f>
        <v>54</v>
      </c>
      <c r="F548" s="913">
        <f>(F797/100)*60</f>
        <v>55.2</v>
      </c>
      <c r="G548" s="913">
        <f>(G797/100)*60</f>
        <v>229.8</v>
      </c>
      <c r="H548" s="2252">
        <f>(H797/100)*60</f>
        <v>1632</v>
      </c>
      <c r="I548" s="2203">
        <f>H548-H547</f>
        <v>-2.4230000000002292</v>
      </c>
      <c r="J548" s="904" t="s">
        <v>429</v>
      </c>
      <c r="K548" s="3"/>
      <c r="Q548" s="9"/>
      <c r="R548" s="282"/>
      <c r="S548" s="8"/>
      <c r="X548" s="158"/>
    </row>
    <row r="549" spans="2:24" ht="15.75" thickBot="1">
      <c r="B549" s="175"/>
      <c r="C549" s="803" t="s">
        <v>438</v>
      </c>
      <c r="D549" s="1494"/>
      <c r="E549" s="2192">
        <f>(E547*100/E797)-60</f>
        <v>-0.72888888888889625</v>
      </c>
      <c r="F549" s="393">
        <f>(F547*100/F797)-60</f>
        <v>-3.8108695652173878</v>
      </c>
      <c r="G549" s="393">
        <f>(G547*100/G797)-60</f>
        <v>2.4018276762402095</v>
      </c>
      <c r="H549" s="2193">
        <f>(H547*100/H797)-60</f>
        <v>8.9080882352945423E-2</v>
      </c>
      <c r="I549" s="722"/>
      <c r="J549" s="384"/>
      <c r="K549" s="3"/>
      <c r="Q549" s="155"/>
      <c r="R549" s="285"/>
      <c r="T549" s="287"/>
      <c r="U549" s="287"/>
      <c r="V549" s="287"/>
      <c r="W549" s="287"/>
      <c r="X549" s="158"/>
    </row>
    <row r="550" spans="2:24">
      <c r="K550" s="3"/>
      <c r="L550"/>
      <c r="M550" s="40"/>
      <c r="N550"/>
      <c r="S550" s="1"/>
      <c r="T550" s="1"/>
      <c r="U550" s="1"/>
      <c r="V550" s="1"/>
      <c r="W550" s="1"/>
      <c r="X550" s="1"/>
    </row>
    <row r="551" spans="2:24" ht="15.75" thickBot="1">
      <c r="K551" s="3"/>
      <c r="L551"/>
      <c r="M551" s="40"/>
      <c r="N551"/>
      <c r="S551" s="1"/>
      <c r="T551" s="1"/>
      <c r="U551" s="1"/>
      <c r="V551" s="1"/>
      <c r="W551" s="1"/>
      <c r="X551" s="1"/>
    </row>
    <row r="552" spans="2:24">
      <c r="B552" s="674"/>
      <c r="C552" s="34" t="s">
        <v>285</v>
      </c>
      <c r="D552" s="35"/>
      <c r="E552" s="110">
        <f>E534+E542</f>
        <v>40.134</v>
      </c>
      <c r="F552" s="180">
        <f>F534+F542</f>
        <v>38.996000000000002</v>
      </c>
      <c r="G552" s="180">
        <f>G534+G542</f>
        <v>176.947</v>
      </c>
      <c r="H552" s="676">
        <f>H534+H542</f>
        <v>1222.635</v>
      </c>
      <c r="I552" s="704" t="s">
        <v>287</v>
      </c>
      <c r="J552" s="672" t="s">
        <v>203</v>
      </c>
      <c r="K552" s="3"/>
      <c r="Q552" s="578"/>
      <c r="S552" s="566"/>
      <c r="T552" s="19"/>
      <c r="U552" s="19"/>
      <c r="V552" s="19"/>
      <c r="W552" s="566"/>
      <c r="X552" s="566"/>
    </row>
    <row r="553" spans="2:24">
      <c r="B553" s="327"/>
      <c r="C553" s="709" t="s">
        <v>11</v>
      </c>
      <c r="D553" s="1499">
        <v>0.45</v>
      </c>
      <c r="E553" s="914">
        <f>(E797/100)*45</f>
        <v>40.5</v>
      </c>
      <c r="F553" s="913">
        <f>(F797/100)*45</f>
        <v>41.4</v>
      </c>
      <c r="G553" s="913">
        <f>(G797/100)*45</f>
        <v>172.35</v>
      </c>
      <c r="H553" s="2252">
        <f>(H797/100)*45</f>
        <v>1224</v>
      </c>
      <c r="I553" s="2203">
        <f>H553-H552</f>
        <v>1.3650000000000091</v>
      </c>
      <c r="J553" s="904" t="s">
        <v>429</v>
      </c>
      <c r="L553"/>
      <c r="M553" s="40"/>
      <c r="N553"/>
      <c r="Q553" s="137"/>
      <c r="R553" s="18"/>
      <c r="S553" s="137"/>
      <c r="T553" s="568"/>
      <c r="U553" s="568"/>
      <c r="V553" s="568"/>
      <c r="W553" s="137"/>
      <c r="X553" s="569"/>
    </row>
    <row r="554" spans="2:24" ht="15.75" thickBot="1">
      <c r="B554" s="175"/>
      <c r="C554" s="803" t="s">
        <v>438</v>
      </c>
      <c r="D554" s="1494"/>
      <c r="E554" s="2192">
        <f>(E552*100/E797)-45</f>
        <v>-0.40666666666666629</v>
      </c>
      <c r="F554" s="393">
        <f>(F552*100/F797)-45</f>
        <v>-2.6130434782608631</v>
      </c>
      <c r="G554" s="393">
        <f>(G552*100/G797)-45</f>
        <v>1.2002610966057432</v>
      </c>
      <c r="H554" s="2193">
        <f>(H552*100/H797)-45</f>
        <v>-5.0183823529408755E-2</v>
      </c>
      <c r="I554" s="722"/>
      <c r="J554" s="384"/>
      <c r="K554" s="3"/>
      <c r="L554"/>
      <c r="M554" s="40"/>
      <c r="N554"/>
      <c r="Q554" s="568"/>
      <c r="R554" s="81"/>
      <c r="S554" s="18"/>
      <c r="T554" s="570"/>
      <c r="U554" s="570"/>
      <c r="V554" s="570"/>
      <c r="W554" s="18"/>
      <c r="X554" s="219"/>
    </row>
    <row r="555" spans="2:24" ht="15.75" thickBot="1">
      <c r="K555" s="3"/>
      <c r="L555"/>
      <c r="M555" s="40"/>
      <c r="N555"/>
      <c r="R555" s="132"/>
      <c r="S555" s="9"/>
      <c r="T555" s="44"/>
      <c r="U555" s="44"/>
      <c r="V555" s="44"/>
      <c r="W555" s="86"/>
      <c r="X555" s="517"/>
    </row>
    <row r="556" spans="2:24" ht="14.25" customHeight="1">
      <c r="B556" s="674"/>
      <c r="C556" s="34" t="s">
        <v>244</v>
      </c>
      <c r="D556" s="35"/>
      <c r="E556" s="114">
        <f>E522+E534+E542</f>
        <v>62.36699999999999</v>
      </c>
      <c r="F556" s="85">
        <f>F522+F534+F542</f>
        <v>61.794000000000004</v>
      </c>
      <c r="G556" s="85">
        <f>G522+G534+G542</f>
        <v>274.28300000000002</v>
      </c>
      <c r="H556" s="181">
        <f>H522+H534+H542</f>
        <v>1901.4350000000002</v>
      </c>
      <c r="I556" s="704" t="s">
        <v>287</v>
      </c>
      <c r="J556" s="672" t="s">
        <v>203</v>
      </c>
      <c r="K556" s="3"/>
      <c r="Q556" s="132"/>
      <c r="R556" s="4"/>
      <c r="S556" s="9"/>
      <c r="T556" s="118"/>
      <c r="U556" s="118"/>
      <c r="V556" s="118"/>
      <c r="W556" s="86"/>
      <c r="X556" s="517"/>
    </row>
    <row r="557" spans="2:24">
      <c r="B557" s="807"/>
      <c r="C557" s="808" t="s">
        <v>11</v>
      </c>
      <c r="D557" s="1499">
        <v>0.7</v>
      </c>
      <c r="E557" s="914">
        <f>(E797/100)*70</f>
        <v>63</v>
      </c>
      <c r="F557" s="913">
        <f>(F797/100)*70</f>
        <v>64.400000000000006</v>
      </c>
      <c r="G557" s="913">
        <f>(G797/100)*70</f>
        <v>268.10000000000002</v>
      </c>
      <c r="H557" s="2252">
        <f>(H797/100)*70</f>
        <v>1904</v>
      </c>
      <c r="I557" s="703">
        <f>H557-H556</f>
        <v>2.5649999999998272</v>
      </c>
      <c r="J557" s="671" t="s">
        <v>429</v>
      </c>
      <c r="K557" s="3"/>
      <c r="Q557" s="548"/>
      <c r="R557" s="4"/>
      <c r="S557" s="9"/>
      <c r="T557" s="44"/>
      <c r="U557" s="44"/>
      <c r="V557" s="44"/>
      <c r="W557" s="86"/>
      <c r="X557" s="517"/>
    </row>
    <row r="558" spans="2:24" ht="16.5" thickBot="1">
      <c r="B558" s="175"/>
      <c r="C558" s="803" t="s">
        <v>438</v>
      </c>
      <c r="D558" s="1494"/>
      <c r="E558" s="2192">
        <f>(E556*100/E797)-70</f>
        <v>-0.70333333333334735</v>
      </c>
      <c r="F558" s="393">
        <f>(F556*100/F797)-70</f>
        <v>-2.8326086956521692</v>
      </c>
      <c r="G558" s="393">
        <f>(G556*100/G797)-70</f>
        <v>1.6143603133159274</v>
      </c>
      <c r="H558" s="2193">
        <f>(H556*100/H797)-70</f>
        <v>-9.4301470588220582E-2</v>
      </c>
      <c r="I558" s="1494"/>
      <c r="J558" s="1504"/>
      <c r="K558" s="3"/>
      <c r="Q558" s="549"/>
      <c r="R558" s="164"/>
      <c r="S558" s="65"/>
      <c r="T558" s="44"/>
      <c r="U558" s="44"/>
      <c r="V558" s="44"/>
      <c r="W558" s="86"/>
      <c r="X558" s="229"/>
    </row>
    <row r="559" spans="2:24" ht="18.75" customHeight="1">
      <c r="K559" s="3"/>
      <c r="O559" s="4"/>
      <c r="P559" s="9"/>
      <c r="Q559" s="44"/>
      <c r="R559" s="44"/>
      <c r="S559" s="167"/>
      <c r="T559" s="86"/>
      <c r="U559" s="517"/>
      <c r="V559" s="571"/>
      <c r="W559" s="86"/>
      <c r="X559" s="517"/>
    </row>
    <row r="560" spans="2:24">
      <c r="B560" s="32"/>
      <c r="C560" s="4"/>
      <c r="D560" s="9"/>
      <c r="E560" s="44"/>
      <c r="F560" s="44"/>
      <c r="G560" s="44"/>
      <c r="H560" s="86"/>
      <c r="I560" s="44"/>
      <c r="J560" s="44"/>
      <c r="K560" s="3"/>
      <c r="Q560" s="550"/>
      <c r="R560" s="4"/>
      <c r="S560" s="9"/>
      <c r="T560" s="44"/>
      <c r="U560" s="44"/>
      <c r="V560" s="44"/>
      <c r="W560" s="86"/>
      <c r="X560" s="517"/>
    </row>
    <row r="561" spans="2:24" ht="12.75" customHeight="1">
      <c r="D561" s="5" t="s">
        <v>207</v>
      </c>
      <c r="K561" s="3"/>
      <c r="O561" s="1655"/>
      <c r="R561" s="4"/>
      <c r="S561" s="9"/>
      <c r="T561" s="44"/>
      <c r="U561" s="117"/>
      <c r="V561" s="44"/>
      <c r="W561" s="86"/>
      <c r="X561" s="229"/>
    </row>
    <row r="562" spans="2:24" ht="13.5" customHeight="1">
      <c r="B562" s="19" t="s">
        <v>435</v>
      </c>
      <c r="D562"/>
      <c r="E562"/>
      <c r="I562"/>
      <c r="J562"/>
      <c r="K562" s="3"/>
      <c r="L562"/>
      <c r="M562" s="132"/>
      <c r="N562"/>
      <c r="Q562" s="133"/>
      <c r="S562" s="8"/>
      <c r="T562" s="579"/>
      <c r="U562" s="594"/>
      <c r="V562" s="579"/>
      <c r="W562" s="577"/>
      <c r="X562" s="151"/>
    </row>
    <row r="563" spans="2:24" ht="15.75">
      <c r="C563" s="19" t="s">
        <v>204</v>
      </c>
      <c r="E563"/>
      <c r="F563"/>
      <c r="G563" s="19"/>
      <c r="H563" s="19"/>
      <c r="I563" s="13"/>
      <c r="J563" s="13"/>
      <c r="K563" s="3"/>
      <c r="L563" s="685"/>
      <c r="M563"/>
      <c r="N563" s="40"/>
      <c r="S563" s="1"/>
      <c r="T563" s="1"/>
      <c r="U563" s="1"/>
      <c r="V563" s="1"/>
      <c r="W563" s="1"/>
      <c r="X563" s="158"/>
    </row>
    <row r="564" spans="2:24" ht="15.75">
      <c r="B564" s="20" t="s">
        <v>838</v>
      </c>
      <c r="C564" s="13"/>
      <c r="D564"/>
      <c r="E564" s="20" t="s">
        <v>0</v>
      </c>
      <c r="F564"/>
      <c r="G564" s="2" t="s">
        <v>436</v>
      </c>
      <c r="H564" s="13"/>
      <c r="I564" s="13"/>
      <c r="J564" s="24"/>
      <c r="K564" s="3"/>
      <c r="L564" s="685"/>
      <c r="M564"/>
      <c r="N564" s="40"/>
      <c r="R564" s="132"/>
      <c r="S564" s="3"/>
      <c r="T564" s="1"/>
      <c r="U564" s="1"/>
      <c r="V564" s="1"/>
      <c r="W564" s="1"/>
      <c r="X564" s="1"/>
    </row>
    <row r="565" spans="2:24" ht="18.75">
      <c r="C565" s="1"/>
      <c r="D565" s="1503" t="s">
        <v>345</v>
      </c>
      <c r="K565" s="3"/>
      <c r="L565"/>
      <c r="M565" s="132"/>
      <c r="N565"/>
      <c r="R565" s="4"/>
      <c r="S565" s="65"/>
      <c r="T565" s="259"/>
      <c r="U565" s="890"/>
      <c r="V565" s="259"/>
      <c r="W565" s="86"/>
      <c r="X565" s="2666"/>
    </row>
    <row r="566" spans="2:24">
      <c r="K566" s="3"/>
      <c r="L566" s="32"/>
      <c r="M566" s="4"/>
      <c r="N566" s="65"/>
      <c r="R566" s="91"/>
      <c r="S566" s="9"/>
      <c r="T566" s="599"/>
      <c r="U566" s="599"/>
      <c r="V566" s="44"/>
      <c r="W566" s="86"/>
      <c r="X566" s="229"/>
    </row>
    <row r="567" spans="2:24" ht="15.75" thickBot="1">
      <c r="K567" s="3"/>
      <c r="L567" s="62"/>
      <c r="M567" s="4"/>
      <c r="N567"/>
      <c r="R567" s="4"/>
      <c r="S567" s="9"/>
      <c r="T567" s="44"/>
      <c r="U567" s="44"/>
      <c r="V567" s="44"/>
      <c r="W567" s="86"/>
      <c r="X567" s="573"/>
    </row>
    <row r="568" spans="2:24" ht="16.5" thickBot="1">
      <c r="B568" s="329" t="s">
        <v>176</v>
      </c>
      <c r="C568" s="82"/>
      <c r="D568" s="330" t="s">
        <v>177</v>
      </c>
      <c r="E568" s="266" t="s">
        <v>178</v>
      </c>
      <c r="F568" s="266"/>
      <c r="G568" s="266"/>
      <c r="H568" s="331" t="s">
        <v>179</v>
      </c>
      <c r="I568" s="332" t="s">
        <v>180</v>
      </c>
      <c r="J568" s="333" t="s">
        <v>181</v>
      </c>
      <c r="K568" s="3"/>
      <c r="L568" s="859"/>
      <c r="M568"/>
      <c r="N568" s="40"/>
      <c r="P568" s="4"/>
      <c r="Q568" s="9"/>
      <c r="R568" s="44"/>
      <c r="S568" s="44"/>
      <c r="T568" s="44"/>
      <c r="U568" s="572"/>
      <c r="V568" s="517"/>
      <c r="W568" s="529"/>
      <c r="X568" s="600"/>
    </row>
    <row r="569" spans="2:24" ht="15.75">
      <c r="B569" s="334" t="s">
        <v>182</v>
      </c>
      <c r="C569" s="335" t="s">
        <v>183</v>
      </c>
      <c r="D569" s="336" t="s">
        <v>184</v>
      </c>
      <c r="E569" s="337" t="s">
        <v>185</v>
      </c>
      <c r="F569" s="337" t="s">
        <v>56</v>
      </c>
      <c r="G569" s="337" t="s">
        <v>57</v>
      </c>
      <c r="H569" s="338" t="s">
        <v>186</v>
      </c>
      <c r="I569" s="339" t="s">
        <v>187</v>
      </c>
      <c r="J569" s="340" t="s">
        <v>327</v>
      </c>
      <c r="K569" s="3"/>
      <c r="L569" s="859"/>
      <c r="M569"/>
      <c r="N569" s="40"/>
      <c r="P569" s="4"/>
      <c r="Q569" s="9"/>
      <c r="R569" s="507"/>
      <c r="S569" s="279"/>
      <c r="T569" s="279"/>
      <c r="U569" s="1610"/>
      <c r="V569" s="573"/>
      <c r="W569" s="516"/>
      <c r="X569" s="517"/>
    </row>
    <row r="570" spans="2:24" ht="15.75" thickBot="1">
      <c r="B570" s="341"/>
      <c r="C570" s="385"/>
      <c r="D570" s="342"/>
      <c r="E570" s="343" t="s">
        <v>6</v>
      </c>
      <c r="F570" s="343" t="s">
        <v>7</v>
      </c>
      <c r="G570" s="343" t="s">
        <v>8</v>
      </c>
      <c r="H570" s="344" t="s">
        <v>188</v>
      </c>
      <c r="I570" s="345" t="s">
        <v>189</v>
      </c>
      <c r="J570" s="346" t="s">
        <v>326</v>
      </c>
      <c r="K570" s="3"/>
      <c r="L570"/>
      <c r="M570" s="132"/>
      <c r="N570"/>
      <c r="P570" s="224"/>
      <c r="Q570" s="9"/>
      <c r="R570" s="44"/>
      <c r="S570" s="44"/>
      <c r="T570" s="167"/>
      <c r="U570" s="1979"/>
      <c r="V570" s="517"/>
      <c r="W570" s="516"/>
      <c r="X570" s="517"/>
    </row>
    <row r="571" spans="2:24">
      <c r="B571" s="82"/>
      <c r="C571" s="603" t="s">
        <v>156</v>
      </c>
      <c r="D571" s="135"/>
      <c r="E571" s="400"/>
      <c r="F571" s="401"/>
      <c r="G571" s="401"/>
      <c r="H571" s="564"/>
      <c r="I571" s="395"/>
      <c r="J571" s="353"/>
      <c r="K571" s="3"/>
      <c r="L571" s="94"/>
      <c r="M571" s="4"/>
      <c r="N571" s="9"/>
      <c r="P571" s="4"/>
      <c r="Q571" s="566"/>
      <c r="R571" s="570"/>
      <c r="S571" s="570"/>
      <c r="T571" s="570"/>
      <c r="U571" s="18"/>
      <c r="V571" s="219"/>
      <c r="W571" s="219"/>
      <c r="X571" s="517"/>
    </row>
    <row r="572" spans="2:24">
      <c r="B572" s="355" t="s">
        <v>190</v>
      </c>
      <c r="C572" s="361" t="s">
        <v>487</v>
      </c>
      <c r="D572" s="366">
        <v>230</v>
      </c>
      <c r="E572" s="163">
        <v>8.5969999999999995</v>
      </c>
      <c r="F572" s="247">
        <v>8.9440000000000008</v>
      </c>
      <c r="G572" s="257">
        <v>30.81</v>
      </c>
      <c r="H572" s="733">
        <v>231.124</v>
      </c>
      <c r="I572" s="165"/>
      <c r="J572" s="354" t="s">
        <v>415</v>
      </c>
      <c r="K572" s="3"/>
      <c r="L572" s="54"/>
      <c r="M572" s="4"/>
      <c r="N572" s="9"/>
      <c r="P572" s="4"/>
      <c r="Q572" s="9"/>
      <c r="R572" s="44"/>
      <c r="S572" s="44"/>
      <c r="T572" s="167"/>
      <c r="U572" s="1835"/>
      <c r="V572" s="517"/>
      <c r="W572" s="571"/>
      <c r="X572" s="151"/>
    </row>
    <row r="573" spans="2:24">
      <c r="B573" s="79"/>
      <c r="C573" s="319" t="s">
        <v>801</v>
      </c>
      <c r="D573" s="389">
        <v>10</v>
      </c>
      <c r="E573" s="163">
        <v>0.08</v>
      </c>
      <c r="F573" s="247">
        <v>7.25</v>
      </c>
      <c r="G573" s="247">
        <v>0.13</v>
      </c>
      <c r="H573" s="743">
        <v>66.09</v>
      </c>
      <c r="I573" s="433"/>
      <c r="J573" s="390" t="s">
        <v>800</v>
      </c>
      <c r="K573" s="3"/>
      <c r="L573" s="32"/>
      <c r="M573" s="4"/>
      <c r="N573" s="9"/>
      <c r="P573" s="4"/>
      <c r="Q573" s="9"/>
      <c r="R573" s="117"/>
      <c r="S573" s="117"/>
      <c r="T573" s="117"/>
      <c r="U573" s="1835"/>
      <c r="V573" s="517"/>
      <c r="W573" s="571"/>
      <c r="X573" s="158"/>
    </row>
    <row r="574" spans="2:24">
      <c r="B574" s="358" t="s">
        <v>291</v>
      </c>
      <c r="C574" s="388" t="s">
        <v>1121</v>
      </c>
      <c r="D574" s="366">
        <v>200</v>
      </c>
      <c r="E574" s="1847">
        <v>6.1989999999999998</v>
      </c>
      <c r="F574" s="253">
        <v>4.9800000000000004</v>
      </c>
      <c r="G574" s="253">
        <v>15.539</v>
      </c>
      <c r="H574" s="733">
        <v>130.88399999999999</v>
      </c>
      <c r="I574" s="165"/>
      <c r="J574" s="354" t="s">
        <v>1122</v>
      </c>
      <c r="K574" s="3"/>
      <c r="L574" s="44"/>
      <c r="M574" s="4"/>
      <c r="N574" s="9"/>
      <c r="R574" s="44"/>
      <c r="S574" s="44"/>
      <c r="T574" s="44"/>
      <c r="U574" s="589"/>
      <c r="V574" s="517"/>
      <c r="W574" s="516"/>
      <c r="X574" s="158"/>
    </row>
    <row r="575" spans="2:24" ht="15.75">
      <c r="B575" s="360" t="s">
        <v>12</v>
      </c>
      <c r="C575" s="276" t="s">
        <v>10</v>
      </c>
      <c r="D575" s="366">
        <v>50</v>
      </c>
      <c r="E575" s="1847">
        <v>1.93</v>
      </c>
      <c r="F575" s="253">
        <v>0.69</v>
      </c>
      <c r="G575" s="247">
        <v>27.1</v>
      </c>
      <c r="H575" s="733">
        <v>122.29</v>
      </c>
      <c r="I575" s="367"/>
      <c r="J575" s="363" t="s">
        <v>9</v>
      </c>
      <c r="K575" s="3"/>
      <c r="L575" s="44"/>
      <c r="M575" s="4"/>
      <c r="N575" s="9"/>
      <c r="R575" s="44"/>
      <c r="S575" s="44"/>
      <c r="T575" s="44"/>
      <c r="U575" s="572"/>
      <c r="V575" s="1"/>
      <c r="W575" s="1"/>
      <c r="X575" s="1"/>
    </row>
    <row r="576" spans="2:24">
      <c r="B576" s="364" t="s">
        <v>941</v>
      </c>
      <c r="C576" s="323" t="s">
        <v>392</v>
      </c>
      <c r="D576" s="366">
        <v>30</v>
      </c>
      <c r="E576" s="1847">
        <v>1.155</v>
      </c>
      <c r="F576" s="253">
        <v>0.41299999999999998</v>
      </c>
      <c r="G576" s="247">
        <v>16.260000000000002</v>
      </c>
      <c r="H576" s="733">
        <v>73.376999999999995</v>
      </c>
      <c r="I576" s="367"/>
      <c r="J576" s="357" t="s">
        <v>9</v>
      </c>
      <c r="K576" s="3"/>
      <c r="L576" s="30"/>
      <c r="M576" s="4"/>
      <c r="N576" s="9"/>
      <c r="R576" s="44"/>
      <c r="S576" s="44"/>
      <c r="T576" s="44"/>
      <c r="U576" s="1835"/>
      <c r="V576" s="115"/>
      <c r="W576" s="115"/>
      <c r="X576" s="48"/>
    </row>
    <row r="577" spans="2:24" ht="15.75" thickBot="1">
      <c r="B577" s="712"/>
      <c r="C577" s="190" t="s">
        <v>295</v>
      </c>
      <c r="D577" s="379">
        <v>100</v>
      </c>
      <c r="E577" s="392">
        <v>0.78100000000000003</v>
      </c>
      <c r="F577" s="393">
        <v>0.15</v>
      </c>
      <c r="G577" s="394">
        <v>12.21</v>
      </c>
      <c r="H577" s="583">
        <v>53.281999999999996</v>
      </c>
      <c r="I577" s="547"/>
      <c r="J577" s="354" t="s">
        <v>446</v>
      </c>
      <c r="K577" s="3"/>
      <c r="L577" s="1607"/>
      <c r="M577" s="40"/>
      <c r="N577" s="119"/>
      <c r="V577" s="118"/>
      <c r="W577" s="1"/>
      <c r="X577" s="1"/>
    </row>
    <row r="578" spans="2:24">
      <c r="B578" s="370" t="s">
        <v>205</v>
      </c>
      <c r="D578" s="119">
        <f>SUM(D572:D577)</f>
        <v>620</v>
      </c>
      <c r="E578" s="371">
        <f>SUM(E572:E577)</f>
        <v>18.742000000000001</v>
      </c>
      <c r="F578" s="372">
        <f>SUM(F572:F577)</f>
        <v>22.427000000000003</v>
      </c>
      <c r="G578" s="373">
        <f>SUM(G572:G577)</f>
        <v>102.04900000000001</v>
      </c>
      <c r="H578" s="559">
        <f>SUM(H572:H577)</f>
        <v>677.04699999999991</v>
      </c>
      <c r="I578" s="704" t="s">
        <v>287</v>
      </c>
      <c r="J578" s="672" t="s">
        <v>203</v>
      </c>
      <c r="L578" s="62"/>
      <c r="M578" s="132"/>
      <c r="N578"/>
      <c r="O578" s="44"/>
      <c r="P578" s="117"/>
      <c r="Q578" s="572"/>
      <c r="R578" s="517"/>
      <c r="S578" s="2098"/>
      <c r="T578" s="1"/>
      <c r="U578" s="1"/>
      <c r="V578" s="1"/>
      <c r="W578" s="1"/>
      <c r="X578" s="1"/>
    </row>
    <row r="579" spans="2:24">
      <c r="B579" s="807"/>
      <c r="C579" s="808" t="s">
        <v>11</v>
      </c>
      <c r="D579" s="1499">
        <v>0.25</v>
      </c>
      <c r="E579" s="914">
        <f>(E797/100)*25</f>
        <v>22.5</v>
      </c>
      <c r="F579" s="913">
        <f>(F797/100)*25</f>
        <v>23</v>
      </c>
      <c r="G579" s="913">
        <f>(G797/100)*25</f>
        <v>95.75</v>
      </c>
      <c r="H579" s="2252">
        <f>(H797/100)*25</f>
        <v>680</v>
      </c>
      <c r="I579" s="703">
        <f>H579-H578</f>
        <v>2.9530000000000882</v>
      </c>
      <c r="J579" s="671" t="s">
        <v>429</v>
      </c>
      <c r="K579" s="3"/>
      <c r="L579" s="32"/>
      <c r="M579" s="4"/>
      <c r="N579" s="65"/>
      <c r="S579" s="1"/>
      <c r="T579" s="1"/>
      <c r="U579" s="1"/>
      <c r="V579" s="1"/>
      <c r="W579" s="1"/>
      <c r="X579" s="1"/>
    </row>
    <row r="580" spans="2:24" ht="15.75" thickBot="1">
      <c r="B580" s="175"/>
      <c r="C580" s="803" t="s">
        <v>438</v>
      </c>
      <c r="D580" s="1494"/>
      <c r="E580" s="2192">
        <f>(E578*100/E797)-25</f>
        <v>-4.1755555555555546</v>
      </c>
      <c r="F580" s="393">
        <f>(F578*100/F797)-25</f>
        <v>-0.62282608695651831</v>
      </c>
      <c r="G580" s="393">
        <f>(G578*100/G797)-25</f>
        <v>1.6446475195822501</v>
      </c>
      <c r="H580" s="2193">
        <f>(H578*100/H797)-25</f>
        <v>-0.10856617647058897</v>
      </c>
      <c r="I580" s="1500"/>
      <c r="J580" s="805"/>
      <c r="K580" s="3"/>
      <c r="L580" s="62"/>
      <c r="M580" s="4"/>
      <c r="N580"/>
    </row>
    <row r="581" spans="2:24">
      <c r="B581" s="82"/>
      <c r="C581" s="556" t="s">
        <v>123</v>
      </c>
      <c r="D581" s="53"/>
      <c r="F581" s="375"/>
      <c r="G581" s="375"/>
      <c r="H581" s="375"/>
      <c r="I581" s="377"/>
      <c r="J581" s="377"/>
      <c r="K581" s="3"/>
      <c r="L581" s="2667"/>
      <c r="M581" s="4"/>
      <c r="N581" s="115"/>
    </row>
    <row r="582" spans="2:24" ht="13.5" customHeight="1">
      <c r="B582" s="358" t="s">
        <v>291</v>
      </c>
      <c r="C582" s="404" t="s">
        <v>1123</v>
      </c>
      <c r="D582" s="129">
        <v>60</v>
      </c>
      <c r="E582" s="1547">
        <v>0.67</v>
      </c>
      <c r="F582" s="294">
        <v>0.06</v>
      </c>
      <c r="G582" s="256">
        <v>2.1</v>
      </c>
      <c r="H582" s="1571">
        <v>11.63</v>
      </c>
      <c r="I582" s="397"/>
      <c r="J582" s="604" t="s">
        <v>711</v>
      </c>
      <c r="K582" s="22"/>
      <c r="L582" s="62"/>
      <c r="M582" s="1838"/>
      <c r="N582" s="9"/>
    </row>
    <row r="583" spans="2:24">
      <c r="B583" s="79"/>
      <c r="C583" s="361" t="s">
        <v>608</v>
      </c>
      <c r="D583" s="274">
        <v>250</v>
      </c>
      <c r="E583" s="163">
        <v>5.0999999999999996</v>
      </c>
      <c r="F583" s="247">
        <v>2.78</v>
      </c>
      <c r="G583" s="247">
        <v>18.2</v>
      </c>
      <c r="H583" s="743">
        <v>118.23</v>
      </c>
      <c r="I583" s="387"/>
      <c r="J583" s="1812" t="s">
        <v>609</v>
      </c>
      <c r="L583" s="32"/>
      <c r="M583" s="1838"/>
      <c r="N583" s="9"/>
    </row>
    <row r="584" spans="2:24">
      <c r="B584" s="79"/>
      <c r="C584" s="1808" t="s">
        <v>827</v>
      </c>
      <c r="D584" s="129">
        <v>120</v>
      </c>
      <c r="E584" s="252">
        <v>17.36</v>
      </c>
      <c r="F584" s="179">
        <v>6.56</v>
      </c>
      <c r="G584" s="179">
        <v>11.44</v>
      </c>
      <c r="H584" s="746">
        <v>174.4</v>
      </c>
      <c r="I584" s="386"/>
      <c r="J584" s="894" t="s">
        <v>603</v>
      </c>
      <c r="K584" s="3"/>
      <c r="L584" s="2662"/>
      <c r="M584" s="61"/>
      <c r="N584"/>
      <c r="P584" s="9"/>
      <c r="Q584" s="44"/>
      <c r="R584" s="117"/>
      <c r="S584" s="44"/>
      <c r="T584" s="1569"/>
    </row>
    <row r="585" spans="2:24">
      <c r="B585" s="79"/>
      <c r="C585" s="1809" t="s">
        <v>1077</v>
      </c>
      <c r="D585" s="129" t="s">
        <v>1021</v>
      </c>
      <c r="E585" s="294">
        <v>2.1269999999999998</v>
      </c>
      <c r="F585" s="255">
        <v>19.056000000000001</v>
      </c>
      <c r="G585" s="1791">
        <v>5.4</v>
      </c>
      <c r="H585" s="746">
        <v>201.61199999999999</v>
      </c>
      <c r="I585" s="397"/>
      <c r="J585" s="357" t="s">
        <v>1076</v>
      </c>
      <c r="K585" s="3"/>
      <c r="L585" s="2665"/>
      <c r="M585" s="4"/>
      <c r="N585" s="9"/>
      <c r="R585" s="44"/>
      <c r="S585" s="44"/>
      <c r="T585" s="44"/>
      <c r="U585" s="572"/>
      <c r="V585" s="517"/>
      <c r="W585" s="529"/>
    </row>
    <row r="586" spans="2:24" ht="15.75">
      <c r="B586" s="360" t="s">
        <v>12</v>
      </c>
      <c r="C586" s="1548" t="s">
        <v>1078</v>
      </c>
      <c r="D586" s="70"/>
      <c r="E586" s="118">
        <v>1.87</v>
      </c>
      <c r="F586" s="758">
        <v>1.98</v>
      </c>
      <c r="G586" s="118">
        <v>11.46</v>
      </c>
      <c r="H586" s="871">
        <v>71.12</v>
      </c>
      <c r="I586" s="1549"/>
      <c r="J586" s="2624" t="s">
        <v>561</v>
      </c>
      <c r="K586" s="3"/>
      <c r="L586"/>
      <c r="M586" s="91"/>
      <c r="N586"/>
    </row>
    <row r="587" spans="2:24">
      <c r="B587" s="364" t="s">
        <v>941</v>
      </c>
      <c r="C587" s="1818" t="s">
        <v>804</v>
      </c>
      <c r="D587" s="129">
        <v>200</v>
      </c>
      <c r="E587" s="163">
        <v>0.72699999999999998</v>
      </c>
      <c r="F587" s="253">
        <v>0.114</v>
      </c>
      <c r="G587" s="253">
        <v>32.674999999999997</v>
      </c>
      <c r="H587" s="2622">
        <v>134.63399999999999</v>
      </c>
      <c r="I587" s="362"/>
      <c r="J587" s="354" t="s">
        <v>807</v>
      </c>
      <c r="K587" s="3"/>
      <c r="L587" s="32"/>
      <c r="M587" s="4"/>
      <c r="N587" s="9"/>
    </row>
    <row r="588" spans="2:24" ht="13.5" customHeight="1">
      <c r="B588" s="79"/>
      <c r="C588" s="361" t="s">
        <v>10</v>
      </c>
      <c r="D588" s="177">
        <v>70</v>
      </c>
      <c r="E588" s="1847">
        <v>2.5030000000000001</v>
      </c>
      <c r="F588" s="253">
        <v>0.89500000000000002</v>
      </c>
      <c r="G588" s="247">
        <v>35.229999999999997</v>
      </c>
      <c r="H588" s="743">
        <v>158.97900000000001</v>
      </c>
      <c r="I588" s="362"/>
      <c r="J588" s="363" t="s">
        <v>9</v>
      </c>
      <c r="K588" s="3"/>
      <c r="L588" s="32"/>
      <c r="M588" s="4"/>
      <c r="N588" s="9"/>
      <c r="Q588" s="44"/>
      <c r="R588" s="117"/>
      <c r="S588" s="44"/>
      <c r="T588" s="572"/>
    </row>
    <row r="589" spans="2:24" ht="15.75" thickBot="1">
      <c r="B589" s="712"/>
      <c r="C589" s="368" t="s">
        <v>392</v>
      </c>
      <c r="D589" s="129">
        <v>40</v>
      </c>
      <c r="E589" s="1944">
        <v>2.2599999999999998</v>
      </c>
      <c r="F589" s="256">
        <v>0.6</v>
      </c>
      <c r="G589" s="256">
        <v>16.739999999999998</v>
      </c>
      <c r="H589" s="743">
        <v>81.426000000000002</v>
      </c>
      <c r="I589" s="1514"/>
      <c r="J589" s="369" t="s">
        <v>9</v>
      </c>
      <c r="K589" s="3"/>
      <c r="L589" s="1607"/>
      <c r="M589" s="40"/>
      <c r="N589" s="119"/>
    </row>
    <row r="590" spans="2:24">
      <c r="B590" s="370" t="s">
        <v>193</v>
      </c>
      <c r="C590" s="34"/>
      <c r="D590" s="2204">
        <f>D582+D583+D584+D587+D588+D589+110+70</f>
        <v>920</v>
      </c>
      <c r="E590" s="381">
        <f>SUM(E582:E589)</f>
        <v>32.616999999999997</v>
      </c>
      <c r="F590" s="372">
        <f>SUM(F582:F589)</f>
        <v>32.045000000000002</v>
      </c>
      <c r="G590" s="382">
        <f>SUM(G582:G589)</f>
        <v>133.245</v>
      </c>
      <c r="H590" s="559">
        <f>SUM(H582:H589)</f>
        <v>952.03100000000006</v>
      </c>
      <c r="I590" s="704" t="s">
        <v>287</v>
      </c>
      <c r="J590" s="672" t="s">
        <v>203</v>
      </c>
      <c r="K590" s="3"/>
      <c r="L590" s="62"/>
      <c r="M590" s="132"/>
      <c r="N590" s="3"/>
    </row>
    <row r="591" spans="2:24">
      <c r="B591" s="807"/>
      <c r="C591" s="808" t="s">
        <v>11</v>
      </c>
      <c r="D591" s="1499">
        <v>0.35</v>
      </c>
      <c r="E591" s="914">
        <f>(E797/100)*35</f>
        <v>31.5</v>
      </c>
      <c r="F591" s="913">
        <f>(F797/100)*35</f>
        <v>32.200000000000003</v>
      </c>
      <c r="G591" s="913">
        <f>(G797/100)*35</f>
        <v>134.05000000000001</v>
      </c>
      <c r="H591" s="2252">
        <f>(H797/100)*35</f>
        <v>952</v>
      </c>
      <c r="I591" s="703">
        <f>H591-H590</f>
        <v>-3.1000000000062755E-2</v>
      </c>
      <c r="J591" s="671" t="s">
        <v>429</v>
      </c>
      <c r="K591" s="3"/>
      <c r="L591" s="32"/>
      <c r="M591" s="4"/>
      <c r="N591" s="9"/>
    </row>
    <row r="592" spans="2:24" ht="15.75" thickBot="1">
      <c r="B592" s="175"/>
      <c r="C592" s="803" t="s">
        <v>438</v>
      </c>
      <c r="D592" s="1494"/>
      <c r="E592" s="2192">
        <f>(E590*100/E797)-35</f>
        <v>1.2411111111111097</v>
      </c>
      <c r="F592" s="393">
        <f>(F590*100/F797)-35</f>
        <v>-0.16847826086956275</v>
      </c>
      <c r="G592" s="393">
        <f>(G590*100/G797)-35</f>
        <v>-0.21018276762401911</v>
      </c>
      <c r="H592" s="2193">
        <f>(H590*100/H797)-35</f>
        <v>1.1397058823519046E-3</v>
      </c>
      <c r="I592" s="1500"/>
      <c r="J592" s="805"/>
      <c r="K592" s="22"/>
      <c r="L592" s="32"/>
      <c r="M592" s="2668"/>
      <c r="N592" s="65"/>
    </row>
    <row r="593" spans="2:19">
      <c r="B593" s="409" t="s">
        <v>190</v>
      </c>
      <c r="C593" s="713" t="s">
        <v>234</v>
      </c>
      <c r="D593" s="82"/>
      <c r="E593" s="55"/>
      <c r="F593" s="375"/>
      <c r="G593" s="375"/>
      <c r="H593" s="376"/>
      <c r="I593" s="398"/>
      <c r="J593" s="377"/>
      <c r="L593"/>
      <c r="M593" s="91"/>
      <c r="N593"/>
    </row>
    <row r="594" spans="2:19">
      <c r="B594" s="358" t="s">
        <v>291</v>
      </c>
      <c r="C594" s="365" t="s">
        <v>122</v>
      </c>
      <c r="D594" s="366">
        <v>200</v>
      </c>
      <c r="E594" s="254">
        <v>1</v>
      </c>
      <c r="F594" s="256">
        <v>0.2</v>
      </c>
      <c r="G594" s="256">
        <v>20.2</v>
      </c>
      <c r="H594" s="1653">
        <v>86</v>
      </c>
      <c r="I594" s="387"/>
      <c r="J594" s="363" t="s">
        <v>518</v>
      </c>
      <c r="K594" s="3"/>
      <c r="L594" s="32"/>
      <c r="M594" s="4"/>
      <c r="N594" s="484"/>
    </row>
    <row r="595" spans="2:19" ht="15.75">
      <c r="B595" s="360" t="s">
        <v>12</v>
      </c>
      <c r="C595" s="2626" t="s">
        <v>754</v>
      </c>
      <c r="D595" s="563" t="s">
        <v>874</v>
      </c>
      <c r="E595" s="1847">
        <v>6.7949999999999999</v>
      </c>
      <c r="F595" s="253">
        <v>9.0589999999999993</v>
      </c>
      <c r="G595" s="247">
        <v>6.8209999999999997</v>
      </c>
      <c r="H595" s="733">
        <v>113.19499999999999</v>
      </c>
      <c r="I595" s="165"/>
      <c r="J595" s="357" t="s">
        <v>419</v>
      </c>
      <c r="K595" s="3"/>
      <c r="L595" s="1607"/>
      <c r="M595" s="40"/>
      <c r="N595" s="119"/>
    </row>
    <row r="596" spans="2:19" ht="15.75" thickBot="1">
      <c r="B596" s="710" t="s">
        <v>941</v>
      </c>
      <c r="C596" s="714" t="s">
        <v>392</v>
      </c>
      <c r="D596" s="379">
        <v>30</v>
      </c>
      <c r="E596" s="1847">
        <v>1.155</v>
      </c>
      <c r="F596" s="253">
        <v>0.41299999999999998</v>
      </c>
      <c r="G596" s="247">
        <v>16.260000000000002</v>
      </c>
      <c r="H596" s="733">
        <v>73.376999999999995</v>
      </c>
      <c r="I596" s="367"/>
      <c r="J596" s="369" t="s">
        <v>9</v>
      </c>
      <c r="K596" s="3"/>
      <c r="L596"/>
      <c r="M596" s="40"/>
      <c r="N596"/>
    </row>
    <row r="597" spans="2:19">
      <c r="B597" s="370" t="s">
        <v>243</v>
      </c>
      <c r="C597" s="282"/>
      <c r="D597" s="132">
        <f>D594+D596+105+20</f>
        <v>355</v>
      </c>
      <c r="E597" s="381">
        <f>SUM(E594:E596)</f>
        <v>8.9499999999999993</v>
      </c>
      <c r="F597" s="372">
        <f>SUM(F594:F596)</f>
        <v>9.6719999999999988</v>
      </c>
      <c r="G597" s="382">
        <f>SUM(G594:G596)</f>
        <v>43.281000000000006</v>
      </c>
      <c r="H597" s="559">
        <f>SUM(H594:H596)</f>
        <v>272.572</v>
      </c>
      <c r="I597" s="704" t="s">
        <v>287</v>
      </c>
      <c r="J597" s="672" t="s">
        <v>203</v>
      </c>
      <c r="K597" s="3"/>
      <c r="L597"/>
      <c r="M597" s="40"/>
      <c r="N597"/>
    </row>
    <row r="598" spans="2:19">
      <c r="B598" s="807"/>
      <c r="C598" s="808" t="s">
        <v>11</v>
      </c>
      <c r="D598" s="1499">
        <v>0.1</v>
      </c>
      <c r="E598" s="914">
        <f>(E797/100)*10</f>
        <v>9</v>
      </c>
      <c r="F598" s="913">
        <f>(F797/100)*10</f>
        <v>9.2000000000000011</v>
      </c>
      <c r="G598" s="913">
        <f>(G797/100)*10</f>
        <v>38.299999999999997</v>
      </c>
      <c r="H598" s="2252">
        <f>(H797/100)*10</f>
        <v>272</v>
      </c>
      <c r="I598" s="703">
        <f>H598-H597</f>
        <v>-0.57200000000000273</v>
      </c>
      <c r="J598" s="671" t="s">
        <v>429</v>
      </c>
      <c r="K598" s="22"/>
      <c r="L598" s="62"/>
      <c r="M598" s="132"/>
      <c r="N598" s="3"/>
    </row>
    <row r="599" spans="2:19" ht="15.75" thickBot="1">
      <c r="B599" s="175"/>
      <c r="C599" s="803" t="s">
        <v>438</v>
      </c>
      <c r="D599" s="1494"/>
      <c r="E599" s="2192">
        <f>(E597*100/E797)-10</f>
        <v>-5.5555555555557135E-2</v>
      </c>
      <c r="F599" s="393">
        <f>(F597*100/F797)-10</f>
        <v>0.51304347826086882</v>
      </c>
      <c r="G599" s="393">
        <f>(G597*100/G797)-10</f>
        <v>1.3005221932114885</v>
      </c>
      <c r="H599" s="2193">
        <f>(H597*100/H797)-10</f>
        <v>2.1029411764706296E-2</v>
      </c>
      <c r="I599" s="1500"/>
      <c r="J599" s="805"/>
    </row>
    <row r="600" spans="2:19" ht="16.5" thickBot="1">
      <c r="C600" s="455"/>
      <c r="E600" s="570"/>
      <c r="F600" s="570"/>
      <c r="G600" s="570"/>
      <c r="H600" s="504"/>
      <c r="K600" s="3"/>
      <c r="O600" s="118"/>
      <c r="P600" s="279"/>
      <c r="Q600" s="1569"/>
      <c r="R600" s="517"/>
      <c r="S600" s="516"/>
    </row>
    <row r="601" spans="2:19">
      <c r="B601" s="674"/>
      <c r="C601" s="34" t="s">
        <v>286</v>
      </c>
      <c r="D601" s="35"/>
      <c r="E601" s="110">
        <f>E578+E590</f>
        <v>51.358999999999995</v>
      </c>
      <c r="F601" s="180">
        <f>F578+F590</f>
        <v>54.472000000000008</v>
      </c>
      <c r="G601" s="180">
        <f>G578+G590</f>
        <v>235.29400000000001</v>
      </c>
      <c r="H601" s="676">
        <f>H578+H590</f>
        <v>1629.078</v>
      </c>
      <c r="I601" s="704" t="s">
        <v>287</v>
      </c>
      <c r="J601" s="1804" t="s">
        <v>203</v>
      </c>
      <c r="K601" s="3"/>
    </row>
    <row r="602" spans="2:19">
      <c r="B602" s="327"/>
      <c r="C602" s="709" t="s">
        <v>11</v>
      </c>
      <c r="D602" s="1499">
        <v>0.6</v>
      </c>
      <c r="E602" s="914">
        <f>(E797/100)*60</f>
        <v>54</v>
      </c>
      <c r="F602" s="913">
        <f>(F797/100)*60</f>
        <v>55.2</v>
      </c>
      <c r="G602" s="913">
        <f>(G797/100)*60</f>
        <v>229.8</v>
      </c>
      <c r="H602" s="2252">
        <f>(H797/100)*60</f>
        <v>1632</v>
      </c>
      <c r="I602" s="677">
        <f>H602-H601</f>
        <v>2.9220000000000255</v>
      </c>
      <c r="J602" s="671" t="s">
        <v>429</v>
      </c>
      <c r="K602" s="3"/>
    </row>
    <row r="603" spans="2:19" ht="15.75" thickBot="1">
      <c r="B603" s="175"/>
      <c r="C603" s="803" t="s">
        <v>438</v>
      </c>
      <c r="D603" s="1494"/>
      <c r="E603" s="2192">
        <f>(E601*100/E797)-60</f>
        <v>-2.934444444444452</v>
      </c>
      <c r="F603" s="393">
        <f>(F601*100/F797)-60</f>
        <v>-0.7913043478260775</v>
      </c>
      <c r="G603" s="393">
        <f>(G601*100/G797)-60</f>
        <v>1.434464751958231</v>
      </c>
      <c r="H603" s="2193">
        <f>(H601*100/H797)-60</f>
        <v>-0.10742647058823707</v>
      </c>
      <c r="I603" s="1500"/>
      <c r="J603" s="805"/>
      <c r="K603" s="3"/>
    </row>
    <row r="604" spans="2:19">
      <c r="K604" s="3"/>
    </row>
    <row r="605" spans="2:19" ht="15.75" thickBot="1">
      <c r="K605" s="3"/>
    </row>
    <row r="606" spans="2:19">
      <c r="B606" s="674"/>
      <c r="C606" s="34" t="s">
        <v>285</v>
      </c>
      <c r="D606" s="35"/>
      <c r="E606" s="110">
        <f>E590+E597</f>
        <v>41.566999999999993</v>
      </c>
      <c r="F606" s="180">
        <f>F590+F597</f>
        <v>41.716999999999999</v>
      </c>
      <c r="G606" s="180">
        <f>G590+G597</f>
        <v>176.52600000000001</v>
      </c>
      <c r="H606" s="676">
        <f>H590+H597</f>
        <v>1224.6030000000001</v>
      </c>
      <c r="I606" s="2200" t="s">
        <v>287</v>
      </c>
      <c r="J606" s="1804" t="s">
        <v>203</v>
      </c>
      <c r="K606" s="3"/>
    </row>
    <row r="607" spans="2:19">
      <c r="B607" s="327"/>
      <c r="C607" s="709" t="s">
        <v>11</v>
      </c>
      <c r="D607" s="1499">
        <v>0.45</v>
      </c>
      <c r="E607" s="914">
        <f>(E797/100)*45</f>
        <v>40.5</v>
      </c>
      <c r="F607" s="913">
        <f>(F797/100)*45</f>
        <v>41.4</v>
      </c>
      <c r="G607" s="913">
        <f>(G797/100)*45</f>
        <v>172.35</v>
      </c>
      <c r="H607" s="2252">
        <f>(H797/100)*45</f>
        <v>1224</v>
      </c>
      <c r="I607" s="703">
        <f>H607-H606</f>
        <v>-0.60300000000006548</v>
      </c>
      <c r="J607" s="671" t="s">
        <v>429</v>
      </c>
      <c r="L607"/>
      <c r="M607" s="40"/>
      <c r="N607"/>
    </row>
    <row r="608" spans="2:19" ht="15.75" thickBot="1">
      <c r="B608" s="175"/>
      <c r="C608" s="803" t="s">
        <v>438</v>
      </c>
      <c r="D608" s="1494"/>
      <c r="E608" s="2192">
        <f>(E606*100/E797)-45</f>
        <v>1.1855555555555455</v>
      </c>
      <c r="F608" s="393">
        <f>(F606*100/F797)-45</f>
        <v>0.34456521739129897</v>
      </c>
      <c r="G608" s="393">
        <f>(G606*100/G797)-45</f>
        <v>1.090339425587473</v>
      </c>
      <c r="H608" s="2193">
        <f>(H606*100/H797)-45</f>
        <v>2.2169117647059977E-2</v>
      </c>
      <c r="I608" s="1500"/>
      <c r="J608" s="805"/>
      <c r="K608" s="3"/>
      <c r="L608"/>
    </row>
    <row r="609" spans="2:25">
      <c r="K609" s="3"/>
    </row>
    <row r="610" spans="2:25" ht="15.75" thickBot="1">
      <c r="K610" s="3"/>
    </row>
    <row r="611" spans="2:25">
      <c r="B611" s="674"/>
      <c r="C611" s="34" t="s">
        <v>244</v>
      </c>
      <c r="D611" s="35"/>
      <c r="E611" s="114">
        <f>E578+E590+E597</f>
        <v>60.308999999999997</v>
      </c>
      <c r="F611" s="85">
        <f>F578+F590+F597</f>
        <v>64.144000000000005</v>
      </c>
      <c r="G611" s="85">
        <f>G578+G590+G597</f>
        <v>278.57500000000005</v>
      </c>
      <c r="H611" s="181">
        <f>H578+H590+H597</f>
        <v>1901.65</v>
      </c>
      <c r="I611" s="2200" t="s">
        <v>287</v>
      </c>
      <c r="J611" s="1804" t="s">
        <v>203</v>
      </c>
      <c r="K611" s="3"/>
    </row>
    <row r="612" spans="2:25">
      <c r="B612" s="807"/>
      <c r="C612" s="808" t="s">
        <v>11</v>
      </c>
      <c r="D612" s="1499">
        <v>0.7</v>
      </c>
      <c r="E612" s="914">
        <f>(E797/100)*70</f>
        <v>63</v>
      </c>
      <c r="F612" s="913">
        <f>(F797/100)*70</f>
        <v>64.400000000000006</v>
      </c>
      <c r="G612" s="913">
        <f>(G797/100)*70</f>
        <v>268.10000000000002</v>
      </c>
      <c r="H612" s="2252">
        <f>(H797/100)*70</f>
        <v>1904</v>
      </c>
      <c r="I612" s="703">
        <f>H612-H611</f>
        <v>2.3499999999999091</v>
      </c>
      <c r="J612" s="671" t="s">
        <v>429</v>
      </c>
      <c r="K612" s="3"/>
    </row>
    <row r="613" spans="2:25" ht="15.75" thickBot="1">
      <c r="B613" s="175"/>
      <c r="C613" s="803" t="s">
        <v>438</v>
      </c>
      <c r="D613" s="1494"/>
      <c r="E613" s="2192">
        <f>(E611*100/E797)-70</f>
        <v>-2.9900000000000091</v>
      </c>
      <c r="F613" s="393">
        <f>(F611*100/F797)-70</f>
        <v>-0.27826086956521578</v>
      </c>
      <c r="G613" s="393">
        <f>(G611*100/G797)-70</f>
        <v>2.7349869451697231</v>
      </c>
      <c r="H613" s="2193">
        <f>(H611*100/H797)-70</f>
        <v>-8.6397058823536099E-2</v>
      </c>
      <c r="I613" s="1500"/>
      <c r="J613" s="805"/>
      <c r="K613" s="3"/>
    </row>
    <row r="614" spans="2:25">
      <c r="C614" s="132"/>
      <c r="D614"/>
      <c r="E614" s="44"/>
      <c r="F614" s="44"/>
      <c r="G614" s="44"/>
      <c r="H614" s="86"/>
      <c r="I614" s="44"/>
      <c r="J614" s="44"/>
      <c r="K614" s="3"/>
    </row>
    <row r="616" spans="2:25">
      <c r="D616" s="5" t="s">
        <v>207</v>
      </c>
      <c r="K616" s="3"/>
    </row>
    <row r="617" spans="2:25">
      <c r="B617" s="19" t="s">
        <v>435</v>
      </c>
      <c r="D617"/>
      <c r="E617"/>
      <c r="I617"/>
      <c r="J617"/>
      <c r="K617" s="3"/>
      <c r="P617" s="4"/>
      <c r="Q617" s="9"/>
      <c r="R617" s="44"/>
      <c r="S617" s="44"/>
      <c r="T617" s="44"/>
      <c r="U617" s="1569"/>
    </row>
    <row r="618" spans="2:25">
      <c r="C618" s="19" t="s">
        <v>204</v>
      </c>
      <c r="E618"/>
      <c r="F618"/>
      <c r="G618" s="19"/>
      <c r="H618" s="19"/>
      <c r="I618" s="13"/>
      <c r="J618" s="13"/>
      <c r="K618" s="3"/>
      <c r="N618" s="40"/>
      <c r="P618" s="22"/>
      <c r="Q618" s="9"/>
      <c r="R618" s="44"/>
      <c r="S618" s="44"/>
      <c r="T618" s="44"/>
      <c r="U618" s="44"/>
    </row>
    <row r="619" spans="2:25" ht="15.75">
      <c r="B619" s="20" t="s">
        <v>838</v>
      </c>
      <c r="C619" s="13"/>
      <c r="D619"/>
      <c r="E619" s="20" t="s">
        <v>0</v>
      </c>
      <c r="F619"/>
      <c r="G619" s="2" t="s">
        <v>436</v>
      </c>
      <c r="H619" s="13"/>
      <c r="I619" s="13"/>
      <c r="J619" s="24"/>
      <c r="K619" s="3"/>
      <c r="N619"/>
      <c r="P619" s="4"/>
      <c r="Q619" s="9"/>
      <c r="R619" s="44"/>
      <c r="S619" s="44"/>
      <c r="T619" s="44"/>
      <c r="U619" s="44"/>
    </row>
    <row r="620" spans="2:25" ht="19.5" thickBot="1">
      <c r="C620" s="1"/>
      <c r="D620" s="1503" t="s">
        <v>345</v>
      </c>
      <c r="K620" s="3"/>
      <c r="L620" s="94"/>
      <c r="M620" s="4"/>
      <c r="N620" s="9"/>
      <c r="P620" s="4"/>
      <c r="Q620" s="9"/>
      <c r="R620" s="1977"/>
      <c r="S620" s="1980"/>
      <c r="T620" s="1977"/>
      <c r="U620" s="1977"/>
    </row>
    <row r="621" spans="2:25" ht="15.75" thickBot="1">
      <c r="B621" s="1536" t="s">
        <v>176</v>
      </c>
      <c r="C621" s="82"/>
      <c r="D621" s="330" t="s">
        <v>177</v>
      </c>
      <c r="E621" s="266" t="s">
        <v>178</v>
      </c>
      <c r="F621" s="266"/>
      <c r="G621" s="266"/>
      <c r="H621" s="331" t="s">
        <v>179</v>
      </c>
      <c r="I621" s="332" t="s">
        <v>180</v>
      </c>
      <c r="J621" s="333" t="s">
        <v>181</v>
      </c>
      <c r="K621" s="3"/>
      <c r="L621"/>
      <c r="M621" s="4"/>
      <c r="N621"/>
      <c r="P621" s="4"/>
      <c r="Q621" s="9"/>
      <c r="R621" s="44"/>
      <c r="S621" s="44"/>
      <c r="T621" s="44"/>
      <c r="U621" s="1569"/>
    </row>
    <row r="622" spans="2:25" ht="15.75">
      <c r="B622" s="338" t="s">
        <v>182</v>
      </c>
      <c r="C622" s="335" t="s">
        <v>183</v>
      </c>
      <c r="D622" s="336" t="s">
        <v>184</v>
      </c>
      <c r="E622" s="337" t="s">
        <v>185</v>
      </c>
      <c r="F622" s="337" t="s">
        <v>56</v>
      </c>
      <c r="G622" s="337" t="s">
        <v>57</v>
      </c>
      <c r="H622" s="338" t="s">
        <v>186</v>
      </c>
      <c r="I622" s="339" t="s">
        <v>187</v>
      </c>
      <c r="J622" s="340" t="s">
        <v>327</v>
      </c>
      <c r="K622" s="3"/>
      <c r="L622" s="455"/>
      <c r="M622" s="40"/>
      <c r="N622" s="17"/>
      <c r="P622" s="22"/>
      <c r="Q622" s="9"/>
      <c r="R622" s="44"/>
      <c r="S622" s="44"/>
      <c r="T622" s="44"/>
      <c r="U622" s="44"/>
      <c r="Y622" s="571"/>
    </row>
    <row r="623" spans="2:25" ht="15.75" thickBot="1">
      <c r="B623" s="1817"/>
      <c r="C623" s="385"/>
      <c r="D623" s="342"/>
      <c r="E623" s="343" t="s">
        <v>6</v>
      </c>
      <c r="F623" s="343" t="s">
        <v>7</v>
      </c>
      <c r="G623" s="343" t="s">
        <v>8</v>
      </c>
      <c r="H623" s="344" t="s">
        <v>188</v>
      </c>
      <c r="I623" s="345" t="s">
        <v>189</v>
      </c>
      <c r="J623" s="346" t="s">
        <v>326</v>
      </c>
      <c r="K623" s="3"/>
      <c r="L623"/>
      <c r="M623" s="132"/>
      <c r="N623"/>
      <c r="P623" s="4"/>
      <c r="Q623" s="1978"/>
      <c r="R623" s="44"/>
      <c r="S623" s="44"/>
      <c r="T623" s="44"/>
      <c r="U623" s="44"/>
      <c r="Y623" s="574"/>
    </row>
    <row r="624" spans="2:25" ht="15.75">
      <c r="B624" s="409" t="s">
        <v>190</v>
      </c>
      <c r="C624" s="556" t="s">
        <v>156</v>
      </c>
      <c r="D624" s="348"/>
      <c r="E624" s="349"/>
      <c r="F624" s="350"/>
      <c r="G624" s="350"/>
      <c r="H624" s="557"/>
      <c r="I624" s="395"/>
      <c r="J624" s="353"/>
      <c r="K624" s="3"/>
      <c r="L624" s="455"/>
      <c r="M624" s="40"/>
      <c r="N624" s="17"/>
      <c r="P624" s="4"/>
      <c r="Q624" s="9"/>
      <c r="R624" s="1977"/>
      <c r="S624" s="1977"/>
      <c r="T624" s="1977"/>
      <c r="U624" s="1977"/>
      <c r="Y624" s="1806"/>
    </row>
    <row r="625" spans="2:25">
      <c r="B625" s="358" t="s">
        <v>291</v>
      </c>
      <c r="C625" s="361" t="s">
        <v>472</v>
      </c>
      <c r="D625" s="177">
        <v>60</v>
      </c>
      <c r="E625" s="163">
        <v>1.1399999999999999</v>
      </c>
      <c r="F625" s="247">
        <v>5.34</v>
      </c>
      <c r="G625" s="247">
        <v>4.62</v>
      </c>
      <c r="H625" s="743">
        <v>70.8</v>
      </c>
      <c r="I625" s="362"/>
      <c r="J625" s="445" t="s">
        <v>427</v>
      </c>
      <c r="K625" s="681"/>
      <c r="L625"/>
      <c r="M625" s="132"/>
      <c r="N625"/>
      <c r="P625"/>
      <c r="Y625" s="571"/>
    </row>
    <row r="626" spans="2:25" ht="15.75">
      <c r="B626" s="360" t="s">
        <v>12</v>
      </c>
      <c r="C626" s="1611" t="s">
        <v>792</v>
      </c>
      <c r="D626" s="129" t="s">
        <v>879</v>
      </c>
      <c r="E626" s="244">
        <v>5.55</v>
      </c>
      <c r="F626" s="243">
        <v>4.95</v>
      </c>
      <c r="G626" s="244">
        <v>29.55</v>
      </c>
      <c r="H626" s="746">
        <v>184.5</v>
      </c>
      <c r="I626" s="397"/>
      <c r="J626" s="357" t="s">
        <v>790</v>
      </c>
      <c r="K626" s="1502"/>
      <c r="L626" s="32"/>
      <c r="M626" s="4"/>
      <c r="N626" s="9"/>
      <c r="Y626" s="516"/>
    </row>
    <row r="627" spans="2:25" ht="15.75">
      <c r="B627" s="360"/>
      <c r="C627" s="1548" t="s">
        <v>791</v>
      </c>
      <c r="D627" s="671"/>
      <c r="E627" s="118">
        <v>0.56000000000000005</v>
      </c>
      <c r="F627" s="758">
        <v>1.0509999999999999</v>
      </c>
      <c r="G627" s="118">
        <v>2.75</v>
      </c>
      <c r="H627" s="857">
        <v>22.72</v>
      </c>
      <c r="I627" s="1549"/>
      <c r="J627" s="751" t="s">
        <v>468</v>
      </c>
      <c r="K627" s="1502"/>
      <c r="L627" s="32"/>
      <c r="M627" s="4"/>
      <c r="N627" s="9"/>
      <c r="R627" s="44"/>
      <c r="S627" s="44"/>
      <c r="T627" s="44"/>
      <c r="U627" s="86"/>
      <c r="V627" s="517"/>
      <c r="W627" s="529"/>
      <c r="Y627" s="516"/>
    </row>
    <row r="628" spans="2:25">
      <c r="B628" s="364" t="s">
        <v>36</v>
      </c>
      <c r="C628" s="659" t="s">
        <v>439</v>
      </c>
      <c r="D628" s="177">
        <v>120</v>
      </c>
      <c r="E628" s="1789">
        <v>12.68</v>
      </c>
      <c r="F628" s="253">
        <v>13.59</v>
      </c>
      <c r="G628" s="253">
        <v>14.587999999999999</v>
      </c>
      <c r="H628" s="743">
        <v>204.12700000000001</v>
      </c>
      <c r="I628" s="362"/>
      <c r="J628" s="1550" t="s">
        <v>565</v>
      </c>
      <c r="K628" s="3"/>
      <c r="L628" s="62"/>
      <c r="M628" s="4"/>
      <c r="N628"/>
      <c r="Q628" s="155"/>
      <c r="R628" s="118"/>
      <c r="S628" s="279"/>
      <c r="T628" s="118"/>
      <c r="U628" s="86"/>
      <c r="V628" s="517"/>
      <c r="W628" s="516"/>
      <c r="Y628" s="22"/>
    </row>
    <row r="629" spans="2:25">
      <c r="B629" s="79"/>
      <c r="C629" s="361" t="s">
        <v>485</v>
      </c>
      <c r="D629" s="278">
        <v>200</v>
      </c>
      <c r="E629" s="163">
        <v>0.4</v>
      </c>
      <c r="F629" s="247">
        <v>0</v>
      </c>
      <c r="G629" s="247">
        <v>6.75</v>
      </c>
      <c r="H629" s="743">
        <v>28.6</v>
      </c>
      <c r="I629" s="362"/>
      <c r="J629" s="906" t="s">
        <v>484</v>
      </c>
      <c r="K629" s="681"/>
      <c r="L629" s="30"/>
      <c r="M629" s="46"/>
      <c r="N629" s="65"/>
      <c r="R629" s="118"/>
      <c r="S629" s="118"/>
      <c r="T629" s="118"/>
      <c r="U629" s="86"/>
      <c r="V629" s="1"/>
      <c r="W629" s="571"/>
      <c r="Y629" s="1"/>
    </row>
    <row r="630" spans="2:25">
      <c r="B630" s="79"/>
      <c r="C630" s="1026" t="s">
        <v>10</v>
      </c>
      <c r="D630" s="366">
        <v>40</v>
      </c>
      <c r="E630" s="163">
        <v>1.54</v>
      </c>
      <c r="F630" s="247">
        <v>0.55000000000000004</v>
      </c>
      <c r="G630" s="247">
        <v>21.68</v>
      </c>
      <c r="H630" s="743">
        <v>97.83</v>
      </c>
      <c r="I630" s="367"/>
      <c r="J630" s="363" t="s">
        <v>9</v>
      </c>
      <c r="K630" s="3"/>
      <c r="L630" s="2663"/>
      <c r="M630" s="4"/>
      <c r="N630" s="65"/>
      <c r="R630" s="44"/>
      <c r="S630" s="44"/>
      <c r="T630" s="44"/>
      <c r="U630" s="1569"/>
      <c r="V630" s="517"/>
      <c r="W630" s="2669"/>
      <c r="Y630" s="1"/>
    </row>
    <row r="631" spans="2:25" ht="15.75" thickBot="1">
      <c r="B631" s="712"/>
      <c r="C631" s="368" t="s">
        <v>392</v>
      </c>
      <c r="D631" s="379">
        <v>30</v>
      </c>
      <c r="E631" s="1847">
        <v>1.155</v>
      </c>
      <c r="F631" s="253">
        <v>0.41299999999999998</v>
      </c>
      <c r="G631" s="247">
        <v>16.260000000000002</v>
      </c>
      <c r="H631" s="733">
        <v>73.376999999999995</v>
      </c>
      <c r="I631" s="367"/>
      <c r="J631" s="369" t="s">
        <v>9</v>
      </c>
      <c r="K631" s="3"/>
      <c r="L631" s="32"/>
      <c r="M631" s="4"/>
      <c r="N631" s="9"/>
      <c r="O631" s="9"/>
      <c r="R631" s="44"/>
      <c r="S631" s="44"/>
      <c r="T631" s="44"/>
      <c r="U631" s="572"/>
      <c r="V631" s="517"/>
      <c r="W631" s="2098"/>
    </row>
    <row r="632" spans="2:25">
      <c r="B632" s="370" t="s">
        <v>205</v>
      </c>
      <c r="D632" s="619">
        <f>D625+D628+D629+D630+D631+150+40</f>
        <v>640</v>
      </c>
      <c r="E632" s="371">
        <f>SUM(E625:E631)</f>
        <v>23.024999999999999</v>
      </c>
      <c r="F632" s="372">
        <f>SUM(F625:F631)</f>
        <v>25.893999999999998</v>
      </c>
      <c r="G632" s="373">
        <f>SUM(G625:G631)</f>
        <v>96.198000000000008</v>
      </c>
      <c r="H632" s="559">
        <f>SUM(H625:H631)</f>
        <v>681.95399999999995</v>
      </c>
      <c r="I632" s="704" t="s">
        <v>287</v>
      </c>
      <c r="J632" s="672" t="s">
        <v>203</v>
      </c>
      <c r="K632" s="3"/>
      <c r="L632" s="32"/>
      <c r="M632" s="4"/>
      <c r="N632" s="9"/>
      <c r="P632" s="13"/>
      <c r="Q632" s="9"/>
      <c r="R632" s="44"/>
      <c r="S632" s="44"/>
      <c r="T632" s="44"/>
      <c r="U632" s="1569"/>
      <c r="V632" s="517"/>
      <c r="W632" s="516"/>
    </row>
    <row r="633" spans="2:25">
      <c r="B633" s="807"/>
      <c r="C633" s="808" t="s">
        <v>11</v>
      </c>
      <c r="D633" s="1499">
        <v>0.25</v>
      </c>
      <c r="E633" s="914">
        <f>(E797/100)*25</f>
        <v>22.5</v>
      </c>
      <c r="F633" s="913">
        <f>(F797/100)*25</f>
        <v>23</v>
      </c>
      <c r="G633" s="913">
        <f>(G797/100)*25</f>
        <v>95.75</v>
      </c>
      <c r="H633" s="2252">
        <f>(H797/100)*25</f>
        <v>680</v>
      </c>
      <c r="I633" s="677">
        <f>H633-H632</f>
        <v>-1.9539999999999509</v>
      </c>
      <c r="J633" s="673" t="s">
        <v>429</v>
      </c>
      <c r="K633" s="3"/>
      <c r="L633" s="1607"/>
      <c r="M633" s="40"/>
      <c r="N633" s="1606"/>
      <c r="P633" s="4"/>
      <c r="Q633" s="9"/>
      <c r="R633" s="44"/>
      <c r="S633" s="44"/>
      <c r="T633" s="44"/>
      <c r="U633" s="1569"/>
      <c r="V633" s="517"/>
      <c r="W633" s="516"/>
    </row>
    <row r="634" spans="2:25" ht="16.5" thickBot="1">
      <c r="B634" s="175"/>
      <c r="C634" s="803" t="s">
        <v>438</v>
      </c>
      <c r="D634" s="1494"/>
      <c r="E634" s="2192">
        <f>(E632*100/E797)-25</f>
        <v>0.58333333333333215</v>
      </c>
      <c r="F634" s="393">
        <f>(F632*100/F797)-25</f>
        <v>3.1456521739130388</v>
      </c>
      <c r="G634" s="393">
        <f>(G632*100/G797)-25</f>
        <v>0.11697127937337015</v>
      </c>
      <c r="H634" s="2193">
        <f>(H632*100/H797)-25</f>
        <v>7.1838235294116259E-2</v>
      </c>
      <c r="I634" s="1500"/>
      <c r="J634" s="805"/>
      <c r="K634" s="3"/>
      <c r="L634" s="62"/>
      <c r="M634" s="132"/>
      <c r="N634"/>
      <c r="O634" s="453"/>
      <c r="S634" s="20"/>
      <c r="U634" s="2"/>
      <c r="V634" s="13"/>
      <c r="W634" s="13"/>
    </row>
    <row r="635" spans="2:25">
      <c r="B635" s="82"/>
      <c r="C635" s="556" t="s">
        <v>123</v>
      </c>
      <c r="D635" s="53"/>
      <c r="F635" s="375"/>
      <c r="G635" s="375"/>
      <c r="H635" s="375"/>
      <c r="I635" s="377"/>
      <c r="J635" s="377"/>
      <c r="K635" s="3"/>
      <c r="L635" s="2670"/>
      <c r="M635" s="4"/>
      <c r="N635" s="9"/>
      <c r="R635" s="44"/>
      <c r="S635" s="44"/>
      <c r="T635" s="44"/>
      <c r="U635" s="1821"/>
      <c r="V635" s="517"/>
      <c r="W635" s="529"/>
    </row>
    <row r="636" spans="2:25">
      <c r="B636" s="79"/>
      <c r="C636" s="2143" t="s">
        <v>1086</v>
      </c>
      <c r="D636" s="366">
        <v>60</v>
      </c>
      <c r="E636" s="163">
        <v>1.2</v>
      </c>
      <c r="F636" s="247">
        <v>0.2</v>
      </c>
      <c r="G636" s="247">
        <v>6.1</v>
      </c>
      <c r="H636" s="743">
        <v>31.3</v>
      </c>
      <c r="I636" s="362"/>
      <c r="J636" s="1498" t="s">
        <v>1063</v>
      </c>
      <c r="L636" s="62"/>
      <c r="M636" s="13"/>
      <c r="N636" s="9"/>
      <c r="R636" s="44"/>
      <c r="S636" s="44"/>
      <c r="T636" s="167"/>
      <c r="U636" s="87"/>
      <c r="V636" s="592"/>
      <c r="W636" s="516"/>
    </row>
    <row r="637" spans="2:25">
      <c r="B637" s="79"/>
      <c r="C637" s="1026" t="s">
        <v>152</v>
      </c>
      <c r="D637" s="177">
        <v>250</v>
      </c>
      <c r="E637" s="163">
        <v>2</v>
      </c>
      <c r="F637" s="247">
        <v>4.5250000000000004</v>
      </c>
      <c r="G637" s="247">
        <v>6.3250000000000002</v>
      </c>
      <c r="H637" s="743">
        <v>74</v>
      </c>
      <c r="I637" s="367"/>
      <c r="J637" s="1498" t="s">
        <v>634</v>
      </c>
      <c r="L637" s="431"/>
      <c r="M637" s="4"/>
      <c r="N637" s="9"/>
      <c r="P637" s="145"/>
      <c r="R637" s="44"/>
      <c r="S637" s="44"/>
      <c r="T637" s="44"/>
      <c r="U637" s="1610"/>
      <c r="V637" s="592"/>
      <c r="W637" s="516"/>
    </row>
    <row r="638" spans="2:25">
      <c r="B638" s="355" t="s">
        <v>190</v>
      </c>
      <c r="C638" s="403" t="s">
        <v>630</v>
      </c>
      <c r="D638" s="277">
        <v>100</v>
      </c>
      <c r="E638" s="1937">
        <v>10.69</v>
      </c>
      <c r="F638" s="839">
        <v>10.682</v>
      </c>
      <c r="G638" s="839">
        <v>25.247</v>
      </c>
      <c r="H638" s="743">
        <v>239.886</v>
      </c>
      <c r="I638" s="1506"/>
      <c r="J638" s="363" t="s">
        <v>631</v>
      </c>
      <c r="K638" s="22"/>
      <c r="L638" s="32"/>
      <c r="M638" s="450"/>
      <c r="N638" s="65"/>
      <c r="R638" s="44"/>
      <c r="S638" s="44"/>
      <c r="T638" s="44"/>
      <c r="U638" s="1569"/>
      <c r="V638" s="517"/>
      <c r="W638" s="516"/>
      <c r="X638" s="529"/>
    </row>
    <row r="639" spans="2:25">
      <c r="B639" s="358" t="s">
        <v>291</v>
      </c>
      <c r="C639" s="1818" t="s">
        <v>622</v>
      </c>
      <c r="D639" s="278">
        <v>180</v>
      </c>
      <c r="E639" s="261">
        <v>12.42</v>
      </c>
      <c r="F639" s="253">
        <v>15.48</v>
      </c>
      <c r="G639" s="262">
        <v>12.78</v>
      </c>
      <c r="H639" s="743">
        <v>241.2</v>
      </c>
      <c r="I639" s="1507"/>
      <c r="J639" s="357" t="s">
        <v>621</v>
      </c>
      <c r="L639"/>
      <c r="M639" s="91"/>
      <c r="N639"/>
      <c r="R639" s="44"/>
      <c r="S639" s="44"/>
      <c r="T639" s="44"/>
      <c r="U639" s="572"/>
      <c r="V639" s="567"/>
      <c r="W639" s="516"/>
      <c r="X639" s="516"/>
    </row>
    <row r="640" spans="2:25" ht="14.25" customHeight="1">
      <c r="B640" s="360" t="s">
        <v>12</v>
      </c>
      <c r="C640" s="404" t="s">
        <v>158</v>
      </c>
      <c r="D640" s="129">
        <v>200</v>
      </c>
      <c r="E640" s="163">
        <v>0.5</v>
      </c>
      <c r="F640" s="253">
        <v>0</v>
      </c>
      <c r="G640" s="253">
        <v>19.8</v>
      </c>
      <c r="H640" s="743">
        <v>81</v>
      </c>
      <c r="I640" s="367"/>
      <c r="J640" s="1819" t="s">
        <v>357</v>
      </c>
      <c r="K640" s="3"/>
      <c r="L640" s="2149"/>
      <c r="M640" s="4"/>
      <c r="N640" s="65"/>
      <c r="R640" s="118"/>
      <c r="S640" s="279"/>
      <c r="T640" s="118"/>
      <c r="U640" s="572"/>
      <c r="V640" s="517"/>
      <c r="W640" s="516"/>
    </row>
    <row r="641" spans="2:23" ht="12" customHeight="1">
      <c r="B641" s="360"/>
      <c r="C641" s="361" t="s">
        <v>10</v>
      </c>
      <c r="D641" s="366">
        <v>60</v>
      </c>
      <c r="E641" s="1847">
        <v>2.31</v>
      </c>
      <c r="F641" s="253">
        <v>0.82</v>
      </c>
      <c r="G641" s="247">
        <v>32.520000000000003</v>
      </c>
      <c r="H641" s="733">
        <v>146.75</v>
      </c>
      <c r="I641" s="367"/>
      <c r="J641" s="363" t="s">
        <v>9</v>
      </c>
      <c r="K641" s="3"/>
      <c r="L641"/>
      <c r="M641" s="4"/>
      <c r="N641" s="47"/>
      <c r="R641" s="9"/>
      <c r="S641" s="44"/>
      <c r="T641" s="44"/>
      <c r="U641" s="44"/>
      <c r="V641" s="572"/>
      <c r="W641" s="517"/>
    </row>
    <row r="642" spans="2:23">
      <c r="B642" s="364" t="s">
        <v>36</v>
      </c>
      <c r="C642" s="404" t="s">
        <v>392</v>
      </c>
      <c r="D642" s="356">
        <v>40</v>
      </c>
      <c r="E642" s="1944">
        <v>2.2599999999999998</v>
      </c>
      <c r="F642" s="256">
        <v>0.6</v>
      </c>
      <c r="G642" s="256">
        <v>16.739999999999998</v>
      </c>
      <c r="H642" s="733">
        <v>81.426000000000002</v>
      </c>
      <c r="I642" s="367"/>
      <c r="J642" s="357" t="s">
        <v>9</v>
      </c>
      <c r="K642" s="3"/>
      <c r="L642" s="32"/>
      <c r="M642" s="4"/>
      <c r="N642" s="9"/>
      <c r="R642" s="1"/>
      <c r="S642" s="118"/>
      <c r="T642" s="118"/>
      <c r="U642" s="118"/>
      <c r="V642" s="86"/>
      <c r="W642" s="573"/>
    </row>
    <row r="643" spans="2:23" ht="15.75" thickBot="1">
      <c r="B643" s="712"/>
      <c r="C643" s="368" t="s">
        <v>449</v>
      </c>
      <c r="D643" s="275">
        <v>120</v>
      </c>
      <c r="E643" s="392">
        <v>0.48</v>
      </c>
      <c r="F643" s="393">
        <v>0.48</v>
      </c>
      <c r="G643" s="394">
        <v>11.76</v>
      </c>
      <c r="H643" s="1652">
        <v>53.28</v>
      </c>
      <c r="I643" s="547"/>
      <c r="J643" s="1521" t="s">
        <v>576</v>
      </c>
      <c r="K643" s="3"/>
      <c r="L643" s="32"/>
      <c r="M643" s="4"/>
      <c r="N643" s="9"/>
      <c r="P643" s="145"/>
      <c r="R643" s="44"/>
      <c r="S643" s="44"/>
      <c r="T643" s="44"/>
      <c r="U643" s="1569"/>
      <c r="V643" s="517"/>
      <c r="W643" s="516"/>
    </row>
    <row r="644" spans="2:23">
      <c r="B644" s="370" t="s">
        <v>193</v>
      </c>
      <c r="C644" s="282"/>
      <c r="D644" s="119">
        <f>SUM(D636:D643)</f>
        <v>1010</v>
      </c>
      <c r="E644" s="381">
        <f>SUM(E636:E643)</f>
        <v>31.860000000000003</v>
      </c>
      <c r="F644" s="372">
        <f>SUM(F636:F643)</f>
        <v>32.786999999999999</v>
      </c>
      <c r="G644" s="382">
        <f>SUM(G636:G643)</f>
        <v>131.27199999999999</v>
      </c>
      <c r="H644" s="559">
        <f>SUM(H636:H643)</f>
        <v>948.84199999999998</v>
      </c>
      <c r="I644" s="704" t="s">
        <v>287</v>
      </c>
      <c r="J644" s="672" t="s">
        <v>203</v>
      </c>
      <c r="K644" s="3"/>
      <c r="L644" s="2655"/>
      <c r="M644" s="4"/>
      <c r="N644" s="9"/>
      <c r="O644" s="44"/>
    </row>
    <row r="645" spans="2:23">
      <c r="B645" s="807"/>
      <c r="C645" s="808" t="s">
        <v>11</v>
      </c>
      <c r="D645" s="1499">
        <v>0.35</v>
      </c>
      <c r="E645" s="914">
        <f>(E797/100)*35</f>
        <v>31.5</v>
      </c>
      <c r="F645" s="913">
        <f>(F797/100)*35</f>
        <v>32.200000000000003</v>
      </c>
      <c r="G645" s="913">
        <f>(G797/100)*35</f>
        <v>134.05000000000001</v>
      </c>
      <c r="H645" s="2252">
        <f>(H797/100)*35</f>
        <v>952</v>
      </c>
      <c r="I645" s="703">
        <f>H645-H644</f>
        <v>3.1580000000000155</v>
      </c>
      <c r="J645" s="671" t="s">
        <v>429</v>
      </c>
      <c r="K645" s="3"/>
      <c r="L645" s="1607"/>
      <c r="M645" s="40"/>
      <c r="N645" s="202"/>
    </row>
    <row r="646" spans="2:23" ht="15.75" thickBot="1">
      <c r="B646" s="175"/>
      <c r="C646" s="803" t="s">
        <v>438</v>
      </c>
      <c r="D646" s="1494"/>
      <c r="E646" s="2192">
        <f>(E644*100/E797)-35</f>
        <v>0.40000000000000568</v>
      </c>
      <c r="F646" s="393">
        <f>(F644*100/F797)-35</f>
        <v>0.63804347826086882</v>
      </c>
      <c r="G646" s="393">
        <f>(G644*100/G797)-35</f>
        <v>-0.72532637075718043</v>
      </c>
      <c r="H646" s="2193">
        <f>(H644*100/H797)-35</f>
        <v>-0.11610294117647157</v>
      </c>
      <c r="I646" s="1500"/>
      <c r="J646" s="805"/>
      <c r="K646" s="3"/>
      <c r="L646" s="62"/>
      <c r="M646" s="132"/>
      <c r="N646" s="3"/>
    </row>
    <row r="647" spans="2:23">
      <c r="B647" s="409" t="s">
        <v>190</v>
      </c>
      <c r="C647" s="409" t="s">
        <v>234</v>
      </c>
      <c r="D647" s="82"/>
      <c r="E647" s="55"/>
      <c r="F647" s="375"/>
      <c r="G647" s="375"/>
      <c r="H647" s="376"/>
      <c r="I647" s="398"/>
      <c r="J647" s="398"/>
      <c r="K647" s="3"/>
      <c r="L647" s="32"/>
      <c r="M647" s="4"/>
      <c r="N647" s="65"/>
      <c r="P647" s="138"/>
    </row>
    <row r="648" spans="2:23">
      <c r="B648" s="358" t="s">
        <v>291</v>
      </c>
      <c r="C648" s="404" t="s">
        <v>835</v>
      </c>
      <c r="D648" s="366">
        <v>200</v>
      </c>
      <c r="E648" s="163">
        <v>5.8</v>
      </c>
      <c r="F648" s="247">
        <v>5</v>
      </c>
      <c r="G648" s="247">
        <v>8</v>
      </c>
      <c r="H648" s="746">
        <v>101</v>
      </c>
      <c r="I648" s="362"/>
      <c r="J648" s="445" t="s">
        <v>657</v>
      </c>
      <c r="L648" s="32"/>
      <c r="M648" s="4"/>
      <c r="N648" s="9"/>
    </row>
    <row r="649" spans="2:23" ht="15.75">
      <c r="B649" s="360" t="s">
        <v>12</v>
      </c>
      <c r="C649" s="193" t="s">
        <v>759</v>
      </c>
      <c r="D649" s="682" t="s">
        <v>861</v>
      </c>
      <c r="E649" s="163">
        <v>1.925</v>
      </c>
      <c r="F649" s="247">
        <v>2.2349999999999999</v>
      </c>
      <c r="G649" s="247">
        <v>17.942</v>
      </c>
      <c r="H649" s="733">
        <v>101.583</v>
      </c>
      <c r="I649" s="405"/>
      <c r="J649" s="445" t="s">
        <v>761</v>
      </c>
      <c r="K649" s="22"/>
      <c r="L649"/>
      <c r="M649" s="4"/>
      <c r="N649"/>
    </row>
    <row r="650" spans="2:23" ht="15.75" thickBot="1">
      <c r="B650" s="710" t="s">
        <v>36</v>
      </c>
      <c r="C650" s="368" t="s">
        <v>680</v>
      </c>
      <c r="D650" s="379">
        <v>30</v>
      </c>
      <c r="E650" s="163">
        <v>1.115</v>
      </c>
      <c r="F650" s="247">
        <v>0.56999999999999995</v>
      </c>
      <c r="G650" s="247">
        <v>15.42</v>
      </c>
      <c r="H650" s="733">
        <v>67.83</v>
      </c>
      <c r="I650" s="1514"/>
      <c r="J650" s="363" t="s">
        <v>9</v>
      </c>
      <c r="L650" s="32"/>
      <c r="M650" s="4"/>
      <c r="N650" s="9"/>
      <c r="P650" s="44"/>
      <c r="Q650" s="117"/>
      <c r="R650" s="572"/>
      <c r="S650" s="517"/>
      <c r="T650" s="516"/>
    </row>
    <row r="651" spans="2:23">
      <c r="B651" s="834" t="s">
        <v>243</v>
      </c>
      <c r="C651" s="34"/>
      <c r="D651" s="126">
        <f>D648+D650+110+20</f>
        <v>360</v>
      </c>
      <c r="E651" s="381">
        <f>SUM(E648:E650)</f>
        <v>8.84</v>
      </c>
      <c r="F651" s="372">
        <f>SUM(F648:F650)</f>
        <v>7.8049999999999997</v>
      </c>
      <c r="G651" s="382">
        <f>SUM(G648:G650)</f>
        <v>41.362000000000002</v>
      </c>
      <c r="H651" s="559">
        <f>SUM(H648:H650)</f>
        <v>270.41300000000001</v>
      </c>
      <c r="I651" s="2200" t="s">
        <v>287</v>
      </c>
      <c r="J651" s="1804" t="s">
        <v>203</v>
      </c>
      <c r="L651" s="1607"/>
      <c r="M651" s="40"/>
      <c r="N651" s="1606"/>
    </row>
    <row r="652" spans="2:23">
      <c r="B652" s="807"/>
      <c r="C652" s="808" t="s">
        <v>11</v>
      </c>
      <c r="D652" s="1499">
        <v>0.1</v>
      </c>
      <c r="E652" s="914">
        <f>(E797/100)*10</f>
        <v>9</v>
      </c>
      <c r="F652" s="913">
        <f>(F797/100)*10</f>
        <v>9.2000000000000011</v>
      </c>
      <c r="G652" s="913">
        <f>(G797/100)*10</f>
        <v>38.299999999999997</v>
      </c>
      <c r="H652" s="2252">
        <f>(H797/100)*10</f>
        <v>272</v>
      </c>
      <c r="I652" s="230">
        <f>H652-H651</f>
        <v>1.5869999999999891</v>
      </c>
      <c r="J652" s="671" t="s">
        <v>429</v>
      </c>
      <c r="K652" s="3"/>
    </row>
    <row r="653" spans="2:23" ht="15.75" thickBot="1">
      <c r="B653" s="175"/>
      <c r="C653" s="803" t="s">
        <v>438</v>
      </c>
      <c r="D653" s="1494"/>
      <c r="E653" s="2192">
        <f>(E651*100/E797)-10</f>
        <v>-0.17777777777777715</v>
      </c>
      <c r="F653" s="393">
        <f>(F651*100/F797)-10</f>
        <v>-1.5163043478260878</v>
      </c>
      <c r="G653" s="393">
        <f>(G651*100/G797)-10</f>
        <v>0.7994778067885111</v>
      </c>
      <c r="H653" s="2193">
        <f>(H651*100/H797)-10</f>
        <v>-5.8345588235292567E-2</v>
      </c>
      <c r="I653" s="1500"/>
      <c r="J653" s="805"/>
      <c r="K653" s="3"/>
      <c r="L653"/>
      <c r="M653" s="40"/>
      <c r="N653"/>
    </row>
    <row r="654" spans="2:23" ht="15.75">
      <c r="C654" s="455"/>
      <c r="E654" s="570"/>
      <c r="F654" s="570"/>
      <c r="G654" s="570"/>
      <c r="H654" s="570"/>
      <c r="K654" s="3"/>
      <c r="L654"/>
      <c r="M654" s="40"/>
      <c r="N654"/>
    </row>
    <row r="655" spans="2:23" ht="15.75" thickBot="1">
      <c r="B655" s="2090"/>
      <c r="C655" s="848"/>
      <c r="D655" s="534"/>
      <c r="E655" s="916"/>
      <c r="F655" s="916"/>
      <c r="G655" s="916"/>
      <c r="H655" s="916"/>
      <c r="K655" s="3"/>
      <c r="M655" s="40"/>
      <c r="N655" s="61"/>
    </row>
    <row r="656" spans="2:23">
      <c r="B656" s="674"/>
      <c r="C656" s="34" t="s">
        <v>286</v>
      </c>
      <c r="D656" s="35"/>
      <c r="E656" s="110">
        <f>E632+E644</f>
        <v>54.885000000000005</v>
      </c>
      <c r="F656" s="180">
        <f>F632+F644</f>
        <v>58.680999999999997</v>
      </c>
      <c r="G656" s="180">
        <f>G632+G644</f>
        <v>227.47</v>
      </c>
      <c r="H656" s="676">
        <f>H632+H644</f>
        <v>1630.7959999999998</v>
      </c>
      <c r="I656" s="704" t="s">
        <v>287</v>
      </c>
      <c r="J656" s="1804" t="s">
        <v>203</v>
      </c>
      <c r="K656" s="22"/>
    </row>
    <row r="657" spans="2:21">
      <c r="B657" s="327"/>
      <c r="C657" s="709" t="s">
        <v>11</v>
      </c>
      <c r="D657" s="1499">
        <v>0.6</v>
      </c>
      <c r="E657" s="914">
        <f>(E797/100)*60</f>
        <v>54</v>
      </c>
      <c r="F657" s="913">
        <f>(F797/100)*60</f>
        <v>55.2</v>
      </c>
      <c r="G657" s="913">
        <f>(G797/100)*60</f>
        <v>229.8</v>
      </c>
      <c r="H657" s="2252">
        <f>(H797/100)*60</f>
        <v>1632</v>
      </c>
      <c r="I657" s="677">
        <f>H657-H656</f>
        <v>1.2040000000001783</v>
      </c>
      <c r="J657" s="671" t="s">
        <v>429</v>
      </c>
      <c r="O657" s="44"/>
      <c r="P657" s="44"/>
      <c r="Q657" s="572"/>
      <c r="R657" s="517"/>
      <c r="S657" s="2098"/>
    </row>
    <row r="658" spans="2:21" ht="15.75" thickBot="1">
      <c r="B658" s="175"/>
      <c r="C658" s="803" t="s">
        <v>438</v>
      </c>
      <c r="D658" s="1494"/>
      <c r="E658" s="2192">
        <f>(E656*100/E797)-60</f>
        <v>0.98333333333334139</v>
      </c>
      <c r="F658" s="393">
        <f>(F656*100/F797)-60</f>
        <v>3.783695652173904</v>
      </c>
      <c r="G658" s="393">
        <f>(G656*100/G797)-60</f>
        <v>-0.60835509138381383</v>
      </c>
      <c r="H658" s="2193">
        <f>(H656*100/H797)-60</f>
        <v>-4.4264705882362421E-2</v>
      </c>
      <c r="I658" s="1500"/>
      <c r="J658" s="805"/>
      <c r="K658" s="3"/>
    </row>
    <row r="659" spans="2:21" ht="13.5" customHeight="1">
      <c r="K659" s="3"/>
    </row>
    <row r="660" spans="2:21" ht="12" customHeight="1" thickBot="1">
      <c r="K660" s="3"/>
      <c r="O660" s="44"/>
      <c r="P660" s="44"/>
      <c r="Q660" s="1610"/>
      <c r="R660" s="592"/>
      <c r="S660" s="516"/>
    </row>
    <row r="661" spans="2:21" ht="11.25" customHeight="1">
      <c r="B661" s="674"/>
      <c r="C661" s="34" t="s">
        <v>285</v>
      </c>
      <c r="D661" s="35"/>
      <c r="E661" s="110">
        <f>E644+E651</f>
        <v>40.700000000000003</v>
      </c>
      <c r="F661" s="180">
        <f>F644+F651</f>
        <v>40.591999999999999</v>
      </c>
      <c r="G661" s="180">
        <f>G644+G651</f>
        <v>172.63399999999999</v>
      </c>
      <c r="H661" s="676">
        <f>H644+H651</f>
        <v>1219.2550000000001</v>
      </c>
      <c r="I661" s="2200" t="s">
        <v>287</v>
      </c>
      <c r="J661" s="1804" t="s">
        <v>203</v>
      </c>
      <c r="K661" s="3"/>
    </row>
    <row r="662" spans="2:21" ht="13.5" customHeight="1">
      <c r="B662" s="327"/>
      <c r="C662" s="709" t="s">
        <v>11</v>
      </c>
      <c r="D662" s="1499">
        <v>0.45</v>
      </c>
      <c r="E662" s="914">
        <f>(E797/100)*45</f>
        <v>40.5</v>
      </c>
      <c r="F662" s="913">
        <f>(F797/100)*45</f>
        <v>41.4</v>
      </c>
      <c r="G662" s="913">
        <f>(G797/100)*45</f>
        <v>172.35</v>
      </c>
      <c r="H662" s="2252">
        <f>(H797/100)*45</f>
        <v>1224</v>
      </c>
      <c r="I662" s="703">
        <f>H662-H661</f>
        <v>4.7449999999998909</v>
      </c>
      <c r="J662" s="671" t="s">
        <v>429</v>
      </c>
      <c r="K662" s="3"/>
    </row>
    <row r="663" spans="2:21" ht="13.5" customHeight="1" thickBot="1">
      <c r="B663" s="175"/>
      <c r="C663" s="803" t="s">
        <v>438</v>
      </c>
      <c r="D663" s="1494"/>
      <c r="E663" s="2192">
        <f>(E661*100/E797)-45</f>
        <v>0.22222222222222854</v>
      </c>
      <c r="F663" s="393">
        <f>(F661*100/F797)-45</f>
        <v>-0.87826086956521721</v>
      </c>
      <c r="G663" s="393">
        <f>(G661*100/G797)-45</f>
        <v>7.4151436031328899E-2</v>
      </c>
      <c r="H663" s="2193">
        <f>(H661*100/H797)-45</f>
        <v>-0.17444852941176237</v>
      </c>
      <c r="I663" s="1500"/>
      <c r="J663" s="805"/>
      <c r="K663" s="3"/>
    </row>
    <row r="664" spans="2:21" ht="13.5" customHeight="1">
      <c r="K664" s="3"/>
    </row>
    <row r="665" spans="2:21" ht="15.75" thickBot="1">
      <c r="K665" s="3"/>
      <c r="L665"/>
      <c r="M665" s="40"/>
      <c r="N665"/>
    </row>
    <row r="666" spans="2:21" ht="13.5" customHeight="1">
      <c r="B666" s="674"/>
      <c r="C666" s="34" t="s">
        <v>244</v>
      </c>
      <c r="D666" s="35"/>
      <c r="E666" s="114">
        <f>E632+E644+E651</f>
        <v>63.725000000000009</v>
      </c>
      <c r="F666" s="85">
        <f>F632+F644+F651</f>
        <v>66.48599999999999</v>
      </c>
      <c r="G666" s="85">
        <f>G632+G644+G651</f>
        <v>268.83199999999999</v>
      </c>
      <c r="H666" s="181">
        <f>H632+H644+H651</f>
        <v>1901.2089999999998</v>
      </c>
      <c r="I666" s="2200" t="s">
        <v>287</v>
      </c>
      <c r="J666" s="1804" t="s">
        <v>203</v>
      </c>
      <c r="K666" s="3"/>
    </row>
    <row r="667" spans="2:21" ht="12" customHeight="1">
      <c r="B667" s="807"/>
      <c r="C667" s="808" t="s">
        <v>11</v>
      </c>
      <c r="D667" s="1499">
        <v>0.7</v>
      </c>
      <c r="E667" s="914">
        <f>(E797/100)*70</f>
        <v>63</v>
      </c>
      <c r="F667" s="913">
        <f>(F797/100)*70</f>
        <v>64.400000000000006</v>
      </c>
      <c r="G667" s="913">
        <f>(G797/100)*70</f>
        <v>268.10000000000002</v>
      </c>
      <c r="H667" s="2252">
        <f>(H797/100)*70</f>
        <v>1904</v>
      </c>
      <c r="I667" s="703">
        <f>H667-H666</f>
        <v>2.7910000000001673</v>
      </c>
      <c r="J667" s="671" t="s">
        <v>429</v>
      </c>
      <c r="K667" s="3"/>
    </row>
    <row r="668" spans="2:21" ht="15.75" thickBot="1">
      <c r="B668" s="175"/>
      <c r="C668" s="803" t="s">
        <v>438</v>
      </c>
      <c r="D668" s="1494"/>
      <c r="E668" s="2192">
        <f>(E666*100/E797)-70</f>
        <v>0.80555555555557135</v>
      </c>
      <c r="F668" s="393">
        <f>(F666*100/F797)-70</f>
        <v>2.2673913043478109</v>
      </c>
      <c r="G668" s="393">
        <f>(G666*100/G797)-70</f>
        <v>0.1911227154047026</v>
      </c>
      <c r="H668" s="2193">
        <f>(H666*100/H797)-70</f>
        <v>-0.10261029411765321</v>
      </c>
      <c r="I668" s="1500"/>
      <c r="J668" s="805"/>
      <c r="K668" s="3"/>
    </row>
    <row r="669" spans="2:21">
      <c r="D669" s="5"/>
      <c r="K669" s="3"/>
    </row>
    <row r="670" spans="2:21">
      <c r="H670" s="44"/>
      <c r="I670" s="44"/>
      <c r="J670" s="44"/>
      <c r="K670" s="1821"/>
      <c r="P670" s="4"/>
      <c r="Q670" s="9"/>
      <c r="R670" s="44"/>
      <c r="S670" s="44"/>
      <c r="T670" s="44"/>
      <c r="U670" s="1569"/>
    </row>
    <row r="671" spans="2:21" ht="12" customHeight="1">
      <c r="K671" s="3"/>
      <c r="P671" s="22"/>
      <c r="Q671" s="9"/>
      <c r="R671" s="44"/>
      <c r="S671" s="44"/>
      <c r="T671" s="44"/>
      <c r="U671" s="44"/>
    </row>
    <row r="672" spans="2:21" ht="11.25" customHeight="1">
      <c r="D672" s="5" t="s">
        <v>207</v>
      </c>
      <c r="K672" s="3"/>
      <c r="P672" s="4"/>
      <c r="Q672" s="9"/>
      <c r="R672" s="44"/>
      <c r="S672" s="44"/>
      <c r="T672" s="44"/>
      <c r="U672" s="44"/>
    </row>
    <row r="673" spans="2:24">
      <c r="B673" s="19" t="s">
        <v>435</v>
      </c>
      <c r="D673"/>
      <c r="E673"/>
      <c r="I673"/>
      <c r="J673"/>
      <c r="K673" s="3"/>
      <c r="P673" s="4"/>
      <c r="Q673" s="9"/>
      <c r="R673" s="1977"/>
      <c r="S673" s="1980"/>
      <c r="T673" s="1977"/>
      <c r="U673" s="1977"/>
    </row>
    <row r="674" spans="2:24" ht="15.75">
      <c r="C674" s="19" t="s">
        <v>204</v>
      </c>
      <c r="E674"/>
      <c r="F674"/>
      <c r="G674" s="19"/>
      <c r="H674" s="19"/>
      <c r="I674" s="13"/>
      <c r="J674" s="13"/>
      <c r="K674" s="3"/>
      <c r="L674" s="455"/>
      <c r="M674"/>
      <c r="N674" s="40"/>
      <c r="P674" s="4"/>
      <c r="Q674" s="9"/>
      <c r="R674" s="44"/>
      <c r="S674" s="44"/>
      <c r="T674" s="44"/>
      <c r="U674" s="1569"/>
    </row>
    <row r="675" spans="2:24" ht="12.75" customHeight="1">
      <c r="B675" s="20" t="s">
        <v>838</v>
      </c>
      <c r="C675" s="13"/>
      <c r="D675"/>
      <c r="E675" s="20" t="s">
        <v>0</v>
      </c>
      <c r="F675"/>
      <c r="G675" s="2" t="s">
        <v>436</v>
      </c>
      <c r="H675" s="13"/>
      <c r="I675" s="13"/>
      <c r="J675" s="24"/>
      <c r="K675" s="3"/>
      <c r="L675"/>
      <c r="M675" s="132"/>
      <c r="N675"/>
      <c r="P675" s="22"/>
      <c r="Q675" s="9"/>
      <c r="R675" s="44"/>
      <c r="S675" s="44"/>
      <c r="T675" s="44"/>
      <c r="U675" s="44"/>
    </row>
    <row r="676" spans="2:24" ht="14.25" customHeight="1" thickBot="1">
      <c r="C676" s="1"/>
      <c r="D676" s="1503" t="s">
        <v>345</v>
      </c>
      <c r="K676" s="3"/>
      <c r="L676" s="54"/>
      <c r="M676" s="91"/>
      <c r="N676" s="3"/>
      <c r="P676" s="4"/>
      <c r="Q676" s="1978"/>
      <c r="R676" s="44"/>
      <c r="S676" s="44"/>
      <c r="T676" s="44"/>
      <c r="U676" s="44"/>
    </row>
    <row r="677" spans="2:24" ht="16.5" thickBot="1">
      <c r="B677" s="329" t="s">
        <v>176</v>
      </c>
      <c r="C677" s="82"/>
      <c r="D677" s="330" t="s">
        <v>177</v>
      </c>
      <c r="E677" s="266" t="s">
        <v>178</v>
      </c>
      <c r="F677" s="266"/>
      <c r="G677" s="266"/>
      <c r="H677" s="331" t="s">
        <v>179</v>
      </c>
      <c r="I677" s="332" t="s">
        <v>180</v>
      </c>
      <c r="J677" s="333" t="s">
        <v>181</v>
      </c>
      <c r="K677" s="3"/>
      <c r="L677" s="455"/>
      <c r="M677"/>
      <c r="N677" s="40"/>
      <c r="P677" s="4"/>
      <c r="Q677" s="9"/>
      <c r="R677" s="1977"/>
      <c r="S677" s="1977"/>
      <c r="T677" s="1977"/>
      <c r="U677" s="1977"/>
    </row>
    <row r="678" spans="2:24" ht="14.25" customHeight="1">
      <c r="B678" s="334" t="s">
        <v>182</v>
      </c>
      <c r="C678" s="335" t="s">
        <v>183</v>
      </c>
      <c r="D678" s="336" t="s">
        <v>184</v>
      </c>
      <c r="E678" s="337" t="s">
        <v>185</v>
      </c>
      <c r="F678" s="337" t="s">
        <v>56</v>
      </c>
      <c r="G678" s="337" t="s">
        <v>57</v>
      </c>
      <c r="H678" s="338" t="s">
        <v>186</v>
      </c>
      <c r="I678" s="339" t="s">
        <v>187</v>
      </c>
      <c r="J678" s="340" t="s">
        <v>327</v>
      </c>
      <c r="K678" s="3"/>
      <c r="L678" s="455"/>
      <c r="M678"/>
      <c r="N678" s="40"/>
      <c r="P678"/>
      <c r="R678" s="155"/>
    </row>
    <row r="679" spans="2:24" ht="15.75" thickBot="1">
      <c r="B679" s="341"/>
      <c r="C679" s="385"/>
      <c r="D679" s="342"/>
      <c r="E679" s="343" t="s">
        <v>6</v>
      </c>
      <c r="F679" s="343" t="s">
        <v>7</v>
      </c>
      <c r="G679" s="343" t="s">
        <v>8</v>
      </c>
      <c r="H679" s="344" t="s">
        <v>188</v>
      </c>
      <c r="I679" s="345" t="s">
        <v>189</v>
      </c>
      <c r="J679" s="346" t="s">
        <v>326</v>
      </c>
      <c r="K679" s="3"/>
      <c r="L679"/>
      <c r="M679" s="132"/>
      <c r="N679"/>
    </row>
    <row r="680" spans="2:24" ht="12.75" customHeight="1">
      <c r="B680" s="82"/>
      <c r="C680" s="127" t="s">
        <v>156</v>
      </c>
      <c r="D680" s="348"/>
      <c r="E680" s="349"/>
      <c r="F680" s="350"/>
      <c r="G680" s="350"/>
      <c r="H680" s="557"/>
      <c r="I680" s="395"/>
      <c r="J680" s="353"/>
      <c r="K680" s="3"/>
      <c r="L680" s="2670"/>
      <c r="M680" s="4"/>
      <c r="N680" s="9"/>
    </row>
    <row r="681" spans="2:24" ht="10.5" customHeight="1">
      <c r="B681" s="355" t="s">
        <v>190</v>
      </c>
      <c r="C681" s="1587" t="s">
        <v>336</v>
      </c>
      <c r="D681" s="366">
        <v>60</v>
      </c>
      <c r="E681" s="2135">
        <v>1.2</v>
      </c>
      <c r="F681" s="247">
        <v>4.2</v>
      </c>
      <c r="G681" s="2136">
        <v>6</v>
      </c>
      <c r="H681" s="743">
        <v>67.95</v>
      </c>
      <c r="I681" s="362"/>
      <c r="J681" s="445" t="s">
        <v>337</v>
      </c>
      <c r="K681" s="3"/>
      <c r="L681" s="32"/>
      <c r="M681" s="450"/>
      <c r="N681" s="9"/>
      <c r="R681" s="132"/>
      <c r="S681" s="9"/>
      <c r="T681" s="44"/>
      <c r="U681" s="44"/>
      <c r="V681" s="44"/>
      <c r="W681" s="572"/>
      <c r="X681" s="517"/>
    </row>
    <row r="682" spans="2:24">
      <c r="B682" s="358" t="s">
        <v>291</v>
      </c>
      <c r="C682" s="1538" t="s">
        <v>822</v>
      </c>
      <c r="D682" s="366">
        <v>235</v>
      </c>
      <c r="E682" s="261">
        <v>18.943999999999999</v>
      </c>
      <c r="F682" s="253">
        <v>15.045999999999999</v>
      </c>
      <c r="G682" s="262">
        <v>12.061999999999999</v>
      </c>
      <c r="H682" s="733">
        <v>295.83600000000001</v>
      </c>
      <c r="I682" s="386"/>
      <c r="J682" s="561" t="s">
        <v>823</v>
      </c>
      <c r="K682" s="3"/>
      <c r="L682" s="32"/>
      <c r="M682" s="4"/>
      <c r="N682" s="65"/>
      <c r="R682" s="4"/>
      <c r="S682" s="9"/>
      <c r="T682" s="112"/>
      <c r="U682" s="112"/>
      <c r="V682" s="112"/>
      <c r="W682" s="86"/>
      <c r="X682" s="517"/>
    </row>
    <row r="683" spans="2:24" ht="15.75">
      <c r="B683" s="360" t="s">
        <v>12</v>
      </c>
      <c r="C683" s="388" t="s">
        <v>122</v>
      </c>
      <c r="D683" s="366">
        <v>200</v>
      </c>
      <c r="E683" s="254">
        <v>1</v>
      </c>
      <c r="F683" s="256">
        <v>0.2</v>
      </c>
      <c r="G683" s="256">
        <v>20.2</v>
      </c>
      <c r="H683" s="1653">
        <v>86</v>
      </c>
      <c r="I683" s="387"/>
      <c r="J683" s="363" t="s">
        <v>464</v>
      </c>
      <c r="K683" s="3"/>
      <c r="L683" s="32"/>
      <c r="M683" s="4"/>
      <c r="N683" s="65"/>
      <c r="R683" s="450"/>
      <c r="S683" s="9"/>
      <c r="T683" s="167"/>
      <c r="U683" s="167"/>
      <c r="V683" s="167"/>
      <c r="W683" s="1569"/>
      <c r="X683" s="592"/>
    </row>
    <row r="684" spans="2:24" ht="12.75" customHeight="1">
      <c r="B684" s="364" t="s">
        <v>942</v>
      </c>
      <c r="C684" s="276" t="s">
        <v>10</v>
      </c>
      <c r="D684" s="366">
        <v>60</v>
      </c>
      <c r="E684" s="1847">
        <v>2.31</v>
      </c>
      <c r="F684" s="253">
        <v>0.82</v>
      </c>
      <c r="G684" s="247">
        <v>32.520000000000003</v>
      </c>
      <c r="H684" s="733">
        <v>146.75</v>
      </c>
      <c r="I684" s="165"/>
      <c r="J684" s="363" t="s">
        <v>9</v>
      </c>
      <c r="K684" s="3"/>
      <c r="L684" s="32"/>
      <c r="M684" s="4"/>
      <c r="N684" s="9"/>
      <c r="R684" s="4"/>
      <c r="S684" s="9"/>
      <c r="T684" s="44"/>
      <c r="U684" s="44"/>
      <c r="V684" s="167"/>
      <c r="W684" s="86"/>
      <c r="X684" s="517"/>
    </row>
    <row r="685" spans="2:24" ht="14.25" customHeight="1" thickBot="1">
      <c r="B685" s="710"/>
      <c r="C685" s="391" t="s">
        <v>392</v>
      </c>
      <c r="D685" s="379">
        <v>40</v>
      </c>
      <c r="E685" s="1944">
        <v>2.2599999999999998</v>
      </c>
      <c r="F685" s="256">
        <v>0.6</v>
      </c>
      <c r="G685" s="256">
        <v>16.739999999999998</v>
      </c>
      <c r="H685" s="733">
        <v>81.426000000000002</v>
      </c>
      <c r="I685" s="367"/>
      <c r="J685" s="357" t="s">
        <v>9</v>
      </c>
      <c r="K685" s="3"/>
      <c r="L685" s="1607"/>
      <c r="M685" s="40"/>
      <c r="N685" s="119"/>
      <c r="R685" s="4"/>
      <c r="S685" s="9"/>
      <c r="T685" s="44"/>
      <c r="U685" s="44"/>
      <c r="V685" s="44"/>
      <c r="W685" s="1569"/>
      <c r="X685" s="517"/>
    </row>
    <row r="686" spans="2:24" ht="15.75">
      <c r="B686" s="370" t="s">
        <v>205</v>
      </c>
      <c r="D686" s="715">
        <f>SUM(D681:D685)</f>
        <v>595</v>
      </c>
      <c r="E686" s="371">
        <f>SUM(E681:E685)</f>
        <v>25.713999999999999</v>
      </c>
      <c r="F686" s="372">
        <f>SUM(F681:F685)</f>
        <v>20.866</v>
      </c>
      <c r="G686" s="373">
        <f>SUM(G681:G685)</f>
        <v>87.522000000000006</v>
      </c>
      <c r="H686" s="559">
        <f>SUM(H681:H685)</f>
        <v>677.9620000000001</v>
      </c>
      <c r="I686" s="704" t="s">
        <v>287</v>
      </c>
      <c r="J686" s="672" t="s">
        <v>203</v>
      </c>
      <c r="K686" s="3"/>
      <c r="L686" s="62"/>
      <c r="M686" s="132"/>
      <c r="N686"/>
      <c r="O686" s="9"/>
      <c r="P686" s="4"/>
      <c r="Q686" s="505"/>
      <c r="R686" s="1"/>
      <c r="S686" s="1"/>
      <c r="T686" s="1"/>
      <c r="U686" s="44"/>
      <c r="V686" s="44"/>
      <c r="W686" s="1569"/>
      <c r="X686" s="517"/>
    </row>
    <row r="687" spans="2:24">
      <c r="B687" s="1588"/>
      <c r="C687" s="808" t="s">
        <v>11</v>
      </c>
      <c r="D687" s="1499">
        <v>0.25</v>
      </c>
      <c r="E687" s="914">
        <f>(E797/100)*25</f>
        <v>22.5</v>
      </c>
      <c r="F687" s="913">
        <f>(F797/100)*25</f>
        <v>23</v>
      </c>
      <c r="G687" s="913">
        <f>(G797/100)*25</f>
        <v>95.75</v>
      </c>
      <c r="H687" s="2252">
        <f>(H797/100)*25</f>
        <v>680</v>
      </c>
      <c r="I687" s="703">
        <f>H687-H686</f>
        <v>2.0379999999998972</v>
      </c>
      <c r="J687" s="671" t="s">
        <v>429</v>
      </c>
      <c r="K687" s="3"/>
      <c r="L687" s="62"/>
      <c r="M687" s="4"/>
      <c r="N687" s="115"/>
      <c r="P687" s="44"/>
      <c r="Q687" s="44"/>
      <c r="R687" s="44"/>
      <c r="S687" s="44"/>
      <c r="T687" s="44"/>
      <c r="U687" s="575"/>
      <c r="V687" s="576"/>
      <c r="W687" s="931"/>
      <c r="X687" s="158"/>
    </row>
    <row r="688" spans="2:24" ht="15.75" thickBot="1">
      <c r="B688" s="1585"/>
      <c r="C688" s="803" t="s">
        <v>438</v>
      </c>
      <c r="D688" s="1494"/>
      <c r="E688" s="2192">
        <f>(E686*100/E797)-25</f>
        <v>3.571111111111108</v>
      </c>
      <c r="F688" s="393">
        <f>(F686*100/F797)-25</f>
        <v>-2.3195652173913039</v>
      </c>
      <c r="G688" s="393">
        <f>(G686*100/G797)-25</f>
        <v>-2.1483028720626614</v>
      </c>
      <c r="H688" s="2193">
        <f>(H686*100/H797)-25</f>
        <v>-7.4926470588231098E-2</v>
      </c>
      <c r="I688" s="1500"/>
      <c r="J688" s="805"/>
      <c r="K688" s="3"/>
      <c r="L688" s="2662"/>
      <c r="M688" s="4"/>
      <c r="N688" s="65"/>
      <c r="P688" s="9"/>
      <c r="Q688" s="117"/>
      <c r="R688" s="117"/>
      <c r="S688" s="44"/>
      <c r="T688" s="86"/>
      <c r="U688" s="684"/>
      <c r="V688" s="684"/>
      <c r="W688" s="684"/>
      <c r="X688" s="681"/>
    </row>
    <row r="689" spans="2:24">
      <c r="B689" s="82"/>
      <c r="C689" s="713" t="s">
        <v>123</v>
      </c>
      <c r="D689" s="82"/>
      <c r="F689" s="375"/>
      <c r="G689" s="375"/>
      <c r="H689" s="375"/>
      <c r="I689" s="377"/>
      <c r="J689" s="691"/>
      <c r="K689" s="3"/>
      <c r="L689" s="32"/>
      <c r="M689" s="1838"/>
      <c r="N689" s="9"/>
      <c r="O689" s="453"/>
      <c r="Q689" s="493"/>
      <c r="R689" s="493"/>
      <c r="S689" s="493"/>
      <c r="T689" s="493"/>
      <c r="U689" s="167"/>
      <c r="V689" s="167"/>
      <c r="W689" s="167"/>
      <c r="X689" s="1"/>
    </row>
    <row r="690" spans="2:24" ht="12" customHeight="1">
      <c r="B690" s="79"/>
      <c r="C690" s="319" t="s">
        <v>1124</v>
      </c>
      <c r="D690" s="366">
        <v>60</v>
      </c>
      <c r="E690" s="163">
        <v>0.57599999999999996</v>
      </c>
      <c r="F690" s="247">
        <v>5.4359999999999999</v>
      </c>
      <c r="G690" s="247">
        <v>4.68</v>
      </c>
      <c r="H690" s="743">
        <v>69.959999999999994</v>
      </c>
      <c r="I690" s="362"/>
      <c r="J690" s="390" t="s">
        <v>1125</v>
      </c>
      <c r="K690" s="22"/>
      <c r="L690" s="32"/>
      <c r="M690" s="61"/>
      <c r="N690" s="65"/>
      <c r="P690" s="81"/>
      <c r="Q690" s="2664"/>
      <c r="R690" s="2664"/>
      <c r="S690" s="2664"/>
      <c r="T690" s="2664"/>
    </row>
    <row r="691" spans="2:24">
      <c r="B691" s="79"/>
      <c r="C691" s="406" t="s">
        <v>762</v>
      </c>
      <c r="D691" s="399">
        <v>250</v>
      </c>
      <c r="E691" s="294">
        <v>1.85</v>
      </c>
      <c r="F691" s="256">
        <v>4.4249999999999998</v>
      </c>
      <c r="G691" s="591">
        <v>6.95</v>
      </c>
      <c r="H691" s="746">
        <v>75</v>
      </c>
      <c r="I691" s="397"/>
      <c r="J691" s="1819" t="s">
        <v>616</v>
      </c>
      <c r="L691" s="482"/>
      <c r="M691" s="4"/>
      <c r="N691" s="9"/>
    </row>
    <row r="692" spans="2:24">
      <c r="B692" s="355" t="s">
        <v>190</v>
      </c>
      <c r="C692" s="1822" t="s">
        <v>1126</v>
      </c>
      <c r="D692" s="690">
        <v>120</v>
      </c>
      <c r="E692" s="689">
        <v>13.893000000000001</v>
      </c>
      <c r="F692" s="179">
        <v>12.933999999999999</v>
      </c>
      <c r="G692" s="252">
        <v>11.271000000000001</v>
      </c>
      <c r="H692" s="743">
        <v>205.684</v>
      </c>
      <c r="I692" s="378"/>
      <c r="J692" s="363" t="s">
        <v>1144</v>
      </c>
      <c r="K692" s="3"/>
      <c r="L692" s="32"/>
      <c r="M692" s="4"/>
      <c r="N692" s="9"/>
    </row>
    <row r="693" spans="2:24" ht="12.75" customHeight="1">
      <c r="B693" s="358" t="s">
        <v>291</v>
      </c>
      <c r="C693" s="1823" t="s">
        <v>817</v>
      </c>
      <c r="D693" s="399">
        <v>180</v>
      </c>
      <c r="E693" s="248">
        <v>5.0199999999999996</v>
      </c>
      <c r="F693" s="246">
        <v>6.01</v>
      </c>
      <c r="G693" s="246">
        <v>28.73</v>
      </c>
      <c r="H693" s="733">
        <v>189</v>
      </c>
      <c r="I693" s="362"/>
      <c r="J693" s="357" t="s">
        <v>561</v>
      </c>
      <c r="K693" s="3"/>
      <c r="L693" s="32"/>
      <c r="M693" s="4"/>
      <c r="N693" s="9"/>
      <c r="P693" s="4"/>
      <c r="S693" s="44"/>
      <c r="T693" s="44"/>
      <c r="U693" s="86"/>
      <c r="V693" s="3"/>
      <c r="W693" s="574"/>
    </row>
    <row r="694" spans="2:24" ht="12.75" customHeight="1">
      <c r="B694" s="360" t="s">
        <v>12</v>
      </c>
      <c r="C694" s="365" t="s">
        <v>237</v>
      </c>
      <c r="D694" s="366">
        <v>200</v>
      </c>
      <c r="E694" s="1789">
        <v>5.2039999999999997</v>
      </c>
      <c r="F694" s="253">
        <v>4.7480000000000002</v>
      </c>
      <c r="G694" s="253">
        <v>17.876999999999999</v>
      </c>
      <c r="H694" s="733">
        <v>135.25</v>
      </c>
      <c r="I694" s="378"/>
      <c r="J694" s="354" t="s">
        <v>549</v>
      </c>
      <c r="K694" s="3"/>
      <c r="L694" s="30"/>
      <c r="M694" s="4"/>
      <c r="N694" s="9"/>
      <c r="P694" s="4"/>
      <c r="S694" s="44"/>
      <c r="T694" s="44"/>
      <c r="U694" s="572"/>
      <c r="V694" s="3"/>
      <c r="W694" s="516"/>
    </row>
    <row r="695" spans="2:24">
      <c r="B695" s="364" t="s">
        <v>942</v>
      </c>
      <c r="C695" s="365" t="s">
        <v>10</v>
      </c>
      <c r="D695" s="366">
        <v>70</v>
      </c>
      <c r="E695" s="1847">
        <v>2.5030000000000001</v>
      </c>
      <c r="F695" s="253">
        <v>0.89500000000000002</v>
      </c>
      <c r="G695" s="247">
        <v>35.229999999999997</v>
      </c>
      <c r="H695" s="733">
        <v>158.97900000000001</v>
      </c>
      <c r="I695" s="367"/>
      <c r="J695" s="363" t="s">
        <v>9</v>
      </c>
      <c r="K695" s="3"/>
      <c r="L695" s="1607"/>
      <c r="M695" s="40"/>
      <c r="N695" s="202"/>
      <c r="P695" s="4"/>
      <c r="Q695" s="155"/>
      <c r="S695" s="44"/>
      <c r="T695" s="44"/>
      <c r="U695" s="572"/>
      <c r="V695" s="517"/>
      <c r="W695" s="516"/>
    </row>
    <row r="696" spans="2:24" ht="14.25" customHeight="1">
      <c r="B696" s="79"/>
      <c r="C696" s="323" t="s">
        <v>392</v>
      </c>
      <c r="D696" s="356">
        <v>40</v>
      </c>
      <c r="E696" s="1944">
        <v>2.2599999999999998</v>
      </c>
      <c r="F696" s="256">
        <v>0.6</v>
      </c>
      <c r="G696" s="256">
        <v>16.739999999999998</v>
      </c>
      <c r="H696" s="733">
        <v>81.426000000000002</v>
      </c>
      <c r="I696" s="367"/>
      <c r="J696" s="357" t="s">
        <v>9</v>
      </c>
      <c r="K696" s="3"/>
      <c r="L696" s="62"/>
      <c r="M696" s="132"/>
      <c r="N696" s="3"/>
      <c r="P696" s="91"/>
      <c r="S696" s="117"/>
      <c r="T696" s="44"/>
      <c r="U696" s="572"/>
      <c r="V696" s="3"/>
      <c r="W696" s="516"/>
    </row>
    <row r="697" spans="2:24" ht="15.75" thickBot="1">
      <c r="B697" s="712"/>
      <c r="C697" s="319" t="s">
        <v>293</v>
      </c>
      <c r="D697" s="379">
        <v>100</v>
      </c>
      <c r="E697" s="254">
        <v>0.34</v>
      </c>
      <c r="F697" s="255">
        <v>0.34</v>
      </c>
      <c r="G697" s="256">
        <v>8.4</v>
      </c>
      <c r="H697" s="601">
        <v>40.29</v>
      </c>
      <c r="I697" s="705"/>
      <c r="J697" s="380" t="s">
        <v>726</v>
      </c>
      <c r="L697" s="2671"/>
      <c r="M697" s="4"/>
      <c r="N697" s="65"/>
      <c r="P697" s="4"/>
      <c r="S697" s="118"/>
      <c r="T697" s="118"/>
      <c r="U697" s="572"/>
      <c r="V697" s="517"/>
      <c r="W697" s="516"/>
    </row>
    <row r="698" spans="2:24" ht="13.5" customHeight="1">
      <c r="B698" s="370" t="s">
        <v>193</v>
      </c>
      <c r="C698" s="581"/>
      <c r="D698" s="706">
        <f>SUM(D690:D697)</f>
        <v>1020</v>
      </c>
      <c r="E698" s="381">
        <f>SUM(E690:E697)</f>
        <v>31.646000000000004</v>
      </c>
      <c r="F698" s="372">
        <f>SUM(F690:F697)</f>
        <v>35.388000000000005</v>
      </c>
      <c r="G698" s="382">
        <f>SUM(G690:G697)</f>
        <v>129.87799999999999</v>
      </c>
      <c r="H698" s="559">
        <f>SUM(H690:H697)</f>
        <v>955.58900000000006</v>
      </c>
      <c r="I698" s="704" t="s">
        <v>287</v>
      </c>
      <c r="J698" s="672" t="s">
        <v>203</v>
      </c>
      <c r="K698" s="3"/>
      <c r="L698" s="431"/>
      <c r="M698" s="4"/>
      <c r="N698" s="44"/>
      <c r="P698" s="4"/>
      <c r="S698" s="44"/>
      <c r="T698" s="44"/>
      <c r="U698" s="589"/>
      <c r="V698" s="517"/>
      <c r="W698" s="516"/>
    </row>
    <row r="699" spans="2:24">
      <c r="B699" s="807"/>
      <c r="C699" s="808" t="s">
        <v>11</v>
      </c>
      <c r="D699" s="1499">
        <v>0.35</v>
      </c>
      <c r="E699" s="914">
        <f>(E797/100)*35</f>
        <v>31.5</v>
      </c>
      <c r="F699" s="913">
        <f>(F797/100)*35</f>
        <v>32.200000000000003</v>
      </c>
      <c r="G699" s="913">
        <f>(G797/100)*35</f>
        <v>134.05000000000001</v>
      </c>
      <c r="H699" s="2252">
        <f>(H797/100)*35</f>
        <v>952</v>
      </c>
      <c r="I699" s="677">
        <f>H699-H698</f>
        <v>-3.5890000000000555</v>
      </c>
      <c r="J699" s="673" t="s">
        <v>429</v>
      </c>
      <c r="K699" s="3"/>
      <c r="L699"/>
      <c r="M699" s="1950"/>
      <c r="N699"/>
      <c r="P699" s="1851"/>
      <c r="S699" s="44"/>
      <c r="T699" s="44"/>
      <c r="U699" s="589"/>
      <c r="V699" s="592"/>
      <c r="W699" s="571"/>
    </row>
    <row r="700" spans="2:24" ht="15.75" thickBot="1">
      <c r="B700" s="175"/>
      <c r="C700" s="803" t="s">
        <v>438</v>
      </c>
      <c r="D700" s="1494"/>
      <c r="E700" s="2192">
        <f>(E698*100/E797)-35</f>
        <v>0.16222222222222626</v>
      </c>
      <c r="F700" s="393">
        <f>(F698*100/F797)-35</f>
        <v>3.4652173913043569</v>
      </c>
      <c r="G700" s="393">
        <f>(G698*100/G797)-35</f>
        <v>-1.0892950391644902</v>
      </c>
      <c r="H700" s="2193">
        <f>(H698*100/H797)-35</f>
        <v>0.13194852941176549</v>
      </c>
      <c r="I700" s="1500"/>
      <c r="J700" s="805"/>
      <c r="K700" s="3"/>
      <c r="L700" s="32"/>
      <c r="M700" s="4"/>
      <c r="N700" s="9"/>
      <c r="P700" s="4"/>
      <c r="S700" s="44"/>
      <c r="T700" s="44"/>
      <c r="U700" s="589"/>
      <c r="V700" s="517"/>
      <c r="W700" s="516"/>
    </row>
    <row r="701" spans="2:24" ht="14.25" customHeight="1">
      <c r="B701" s="409" t="s">
        <v>190</v>
      </c>
      <c r="C701" s="126" t="s">
        <v>234</v>
      </c>
      <c r="D701" s="82"/>
      <c r="F701" s="375"/>
      <c r="G701" s="375"/>
      <c r="H701" s="375"/>
      <c r="I701" s="377"/>
      <c r="J701" s="377"/>
      <c r="K701" s="22"/>
      <c r="L701" s="1607"/>
      <c r="M701" s="40"/>
      <c r="N701" s="1606"/>
    </row>
    <row r="702" spans="2:24" ht="12" customHeight="1">
      <c r="B702" s="358" t="s">
        <v>291</v>
      </c>
      <c r="C702" s="361" t="s">
        <v>663</v>
      </c>
      <c r="D702" s="366">
        <v>200</v>
      </c>
      <c r="E702" s="1947">
        <v>0.48299999999999998</v>
      </c>
      <c r="F702" s="1943">
        <v>8.3000000000000004E-2</v>
      </c>
      <c r="G702" s="1579">
        <v>8.1669999999999998</v>
      </c>
      <c r="H702" s="746">
        <v>34.9</v>
      </c>
      <c r="I702" s="397"/>
      <c r="J702" s="2158" t="s">
        <v>832</v>
      </c>
      <c r="L702"/>
      <c r="M702" s="40"/>
      <c r="N702"/>
      <c r="Q702" s="530"/>
    </row>
    <row r="703" spans="2:24" ht="13.5" customHeight="1">
      <c r="B703" s="360" t="s">
        <v>12</v>
      </c>
      <c r="C703" s="1501" t="s">
        <v>668</v>
      </c>
      <c r="D703" s="437" t="s">
        <v>870</v>
      </c>
      <c r="E703" s="117">
        <v>10.162000000000001</v>
      </c>
      <c r="F703" s="255">
        <v>9.0139999999999993</v>
      </c>
      <c r="G703" s="1949">
        <v>4.6040000000000001</v>
      </c>
      <c r="H703" s="746">
        <v>165.001</v>
      </c>
      <c r="I703" s="397"/>
      <c r="J703" s="357" t="s">
        <v>821</v>
      </c>
      <c r="K703" s="3"/>
      <c r="L703"/>
      <c r="M703" s="40"/>
      <c r="N703"/>
    </row>
    <row r="704" spans="2:24">
      <c r="B704" s="79"/>
      <c r="C704" s="1825" t="s">
        <v>671</v>
      </c>
      <c r="D704" s="1549"/>
      <c r="F704" s="750"/>
      <c r="G704" s="1476"/>
      <c r="H704" s="1476"/>
      <c r="I704" s="398"/>
      <c r="J704" s="398"/>
      <c r="K704" s="3"/>
      <c r="L704"/>
      <c r="M704" s="40"/>
      <c r="N704"/>
    </row>
    <row r="705" spans="2:14" ht="13.5" customHeight="1" thickBot="1">
      <c r="B705" s="710" t="s">
        <v>942</v>
      </c>
      <c r="C705" s="406" t="s">
        <v>392</v>
      </c>
      <c r="D705" s="379">
        <v>30</v>
      </c>
      <c r="E705" s="1847">
        <v>1.155</v>
      </c>
      <c r="F705" s="253">
        <v>0.41299999999999998</v>
      </c>
      <c r="G705" s="247">
        <v>16.260000000000002</v>
      </c>
      <c r="H705" s="733">
        <v>73.376999999999995</v>
      </c>
      <c r="I705" s="367"/>
      <c r="J705" s="1796" t="s">
        <v>9</v>
      </c>
      <c r="K705" s="3"/>
    </row>
    <row r="706" spans="2:14">
      <c r="B706" s="370" t="s">
        <v>243</v>
      </c>
      <c r="C706" s="34"/>
      <c r="D706" s="716">
        <f>D702+D705+100+20</f>
        <v>350</v>
      </c>
      <c r="E706" s="381">
        <f>SUM(E702:E705)</f>
        <v>11.8</v>
      </c>
      <c r="F706" s="372">
        <f>SUM(F702:F705)</f>
        <v>9.51</v>
      </c>
      <c r="G706" s="382">
        <f>SUM(G702:G705)</f>
        <v>29.031000000000002</v>
      </c>
      <c r="H706" s="559">
        <f>SUM(H702:H705)</f>
        <v>273.27800000000002</v>
      </c>
      <c r="I706" s="704" t="s">
        <v>287</v>
      </c>
      <c r="J706" s="672" t="s">
        <v>203</v>
      </c>
      <c r="K706" s="3"/>
      <c r="L706"/>
      <c r="M706" s="40"/>
      <c r="N706"/>
    </row>
    <row r="707" spans="2:14" ht="12" customHeight="1">
      <c r="B707" s="807"/>
      <c r="C707" s="808" t="s">
        <v>11</v>
      </c>
      <c r="D707" s="1499">
        <v>0.1</v>
      </c>
      <c r="E707" s="914">
        <f>(E797/100)*10</f>
        <v>9</v>
      </c>
      <c r="F707" s="913">
        <f>(F797/100)*10</f>
        <v>9.2000000000000011</v>
      </c>
      <c r="G707" s="913">
        <f>(G797/100)*10</f>
        <v>38.299999999999997</v>
      </c>
      <c r="H707" s="2252">
        <f>(H797/100)*10</f>
        <v>272</v>
      </c>
      <c r="I707" s="230">
        <f>H707-H706</f>
        <v>-1.27800000000002</v>
      </c>
      <c r="J707" s="671" t="s">
        <v>429</v>
      </c>
      <c r="K707" s="22"/>
      <c r="L707"/>
      <c r="M707" s="40"/>
      <c r="N707"/>
    </row>
    <row r="708" spans="2:14" ht="15.75" thickBot="1">
      <c r="B708" s="175"/>
      <c r="C708" s="803" t="s">
        <v>438</v>
      </c>
      <c r="D708" s="1494"/>
      <c r="E708" s="2192">
        <f>(E706*100/E797)-10</f>
        <v>3.1111111111111107</v>
      </c>
      <c r="F708" s="393">
        <f>(F706*100/F797)-10</f>
        <v>0.33695652173913082</v>
      </c>
      <c r="G708" s="393">
        <f>(G706*100/G797)-10</f>
        <v>-2.420104438642297</v>
      </c>
      <c r="H708" s="2193">
        <f>(H706*100/H797)-10</f>
        <v>4.6985294117648735E-2</v>
      </c>
      <c r="I708" s="1500"/>
      <c r="J708" s="805"/>
      <c r="L708"/>
      <c r="M708" s="40"/>
      <c r="N708"/>
    </row>
    <row r="709" spans="2:14">
      <c r="K709" s="3"/>
      <c r="L709" s="1806"/>
      <c r="M709" s="40"/>
      <c r="N709"/>
    </row>
    <row r="710" spans="2:14" ht="16.5" thickBot="1">
      <c r="C710" s="455"/>
      <c r="E710" s="570"/>
      <c r="F710" s="570"/>
      <c r="G710" s="570"/>
      <c r="H710" s="570"/>
      <c r="K710" s="3"/>
      <c r="M710" s="40"/>
      <c r="N710" s="61"/>
    </row>
    <row r="711" spans="2:14" ht="10.5" customHeight="1">
      <c r="B711" s="674"/>
      <c r="C711" s="34" t="s">
        <v>286</v>
      </c>
      <c r="D711" s="35"/>
      <c r="E711" s="110">
        <f>E686+E698</f>
        <v>57.36</v>
      </c>
      <c r="F711" s="180">
        <f>F686+F698</f>
        <v>56.254000000000005</v>
      </c>
      <c r="G711" s="180">
        <f>G686+G698</f>
        <v>217.39999999999998</v>
      </c>
      <c r="H711" s="676">
        <f>H686+H698</f>
        <v>1633.5510000000002</v>
      </c>
      <c r="I711" s="704" t="s">
        <v>287</v>
      </c>
      <c r="J711" s="672" t="s">
        <v>203</v>
      </c>
      <c r="K711" s="3"/>
    </row>
    <row r="712" spans="2:14" ht="12.75" customHeight="1">
      <c r="B712" s="327"/>
      <c r="C712" s="709" t="s">
        <v>11</v>
      </c>
      <c r="D712" s="1508">
        <v>0.6</v>
      </c>
      <c r="E712" s="914">
        <f>(E797/100)*60</f>
        <v>54</v>
      </c>
      <c r="F712" s="913">
        <f>(F797/100)*60</f>
        <v>55.2</v>
      </c>
      <c r="G712" s="913">
        <f>(G797/100)*60</f>
        <v>229.8</v>
      </c>
      <c r="H712" s="2252">
        <f>(H797/100)*60</f>
        <v>1632</v>
      </c>
      <c r="I712" s="677">
        <f>H712-H711</f>
        <v>-1.5510000000001583</v>
      </c>
      <c r="J712" s="671" t="s">
        <v>429</v>
      </c>
      <c r="K712" s="3"/>
    </row>
    <row r="713" spans="2:14" ht="15.75" thickBot="1">
      <c r="B713" s="175"/>
      <c r="C713" s="803" t="s">
        <v>438</v>
      </c>
      <c r="D713" s="1494"/>
      <c r="E713" s="2192">
        <f>(E711*100/E797)-60</f>
        <v>3.7333333333333343</v>
      </c>
      <c r="F713" s="393">
        <f>(F711*100/F797)-60</f>
        <v>1.1456521739130494</v>
      </c>
      <c r="G713" s="393">
        <f>(G711*100/G797)-60</f>
        <v>-3.2375979112271622</v>
      </c>
      <c r="H713" s="2193">
        <f>(H711*100/H797)-60</f>
        <v>5.7022058823534394E-2</v>
      </c>
      <c r="I713" s="1500"/>
      <c r="J713" s="805"/>
      <c r="K713" s="3"/>
    </row>
    <row r="714" spans="2:14">
      <c r="K714" s="3"/>
    </row>
    <row r="715" spans="2:14" ht="15.75" thickBot="1">
      <c r="K715" s="3"/>
    </row>
    <row r="716" spans="2:14" ht="13.5" customHeight="1">
      <c r="B716" s="674"/>
      <c r="C716" s="34" t="s">
        <v>285</v>
      </c>
      <c r="D716" s="35"/>
      <c r="E716" s="110">
        <f>E698+E706</f>
        <v>43.446000000000005</v>
      </c>
      <c r="F716" s="180">
        <f>F698+F706</f>
        <v>44.898000000000003</v>
      </c>
      <c r="G716" s="180">
        <f>G698+G706</f>
        <v>158.90899999999999</v>
      </c>
      <c r="H716" s="676">
        <f>H698+H706</f>
        <v>1228.8670000000002</v>
      </c>
      <c r="I716" s="704" t="s">
        <v>287</v>
      </c>
      <c r="J716" s="672" t="s">
        <v>203</v>
      </c>
      <c r="K716" s="3"/>
    </row>
    <row r="717" spans="2:14" ht="12.75" customHeight="1">
      <c r="B717" s="327"/>
      <c r="C717" s="709" t="s">
        <v>11</v>
      </c>
      <c r="D717" s="1508">
        <v>0.45</v>
      </c>
      <c r="E717" s="914">
        <f>(E797/100)*45</f>
        <v>40.5</v>
      </c>
      <c r="F717" s="913">
        <f>(F797/100)*45</f>
        <v>41.4</v>
      </c>
      <c r="G717" s="913">
        <f>(G797/100)*45</f>
        <v>172.35</v>
      </c>
      <c r="H717" s="2252">
        <f>(H797/100)*45</f>
        <v>1224</v>
      </c>
      <c r="I717" s="703">
        <f>H717-H716</f>
        <v>-4.8670000000001892</v>
      </c>
      <c r="J717" s="671" t="s">
        <v>429</v>
      </c>
    </row>
    <row r="718" spans="2:14" ht="15.75" thickBot="1">
      <c r="B718" s="175"/>
      <c r="C718" s="803" t="s">
        <v>438</v>
      </c>
      <c r="D718" s="1494"/>
      <c r="E718" s="2192">
        <f>(E716*100/E797)-45</f>
        <v>3.2733333333333405</v>
      </c>
      <c r="F718" s="393">
        <f>(F716*100/F797)-45</f>
        <v>3.8021739130434824</v>
      </c>
      <c r="G718" s="393">
        <f>(G716*100/G797)-45</f>
        <v>-3.5093994778067881</v>
      </c>
      <c r="H718" s="2193">
        <f>(H716*100/H797)-45</f>
        <v>0.17893382352941956</v>
      </c>
      <c r="I718" s="1500"/>
      <c r="J718" s="805"/>
      <c r="K718" s="3"/>
    </row>
    <row r="719" spans="2:14" ht="14.25" customHeight="1">
      <c r="K719" s="3"/>
    </row>
    <row r="720" spans="2:14" ht="15.75" thickBot="1">
      <c r="K720" s="3"/>
    </row>
    <row r="721" spans="2:14" ht="12" customHeight="1">
      <c r="B721" s="674"/>
      <c r="C721" s="34" t="s">
        <v>244</v>
      </c>
      <c r="D721" s="35"/>
      <c r="E721" s="114">
        <f>E686+E698+E706</f>
        <v>69.16</v>
      </c>
      <c r="F721" s="85">
        <f>F686+F698+F706</f>
        <v>65.76400000000001</v>
      </c>
      <c r="G721" s="85">
        <f>G686+G698+G706</f>
        <v>246.43099999999998</v>
      </c>
      <c r="H721" s="181">
        <f>H686+H698+H706</f>
        <v>1906.8290000000002</v>
      </c>
      <c r="I721" s="704" t="s">
        <v>287</v>
      </c>
      <c r="J721" s="672" t="s">
        <v>203</v>
      </c>
      <c r="K721" s="3"/>
      <c r="L721"/>
      <c r="M721" s="40"/>
      <c r="N721"/>
    </row>
    <row r="722" spans="2:14">
      <c r="B722" s="807"/>
      <c r="C722" s="808" t="s">
        <v>11</v>
      </c>
      <c r="D722" s="1499">
        <v>0.7</v>
      </c>
      <c r="E722" s="914">
        <f>(E797/100)*70</f>
        <v>63</v>
      </c>
      <c r="F722" s="913">
        <f>(F797/100)*70</f>
        <v>64.400000000000006</v>
      </c>
      <c r="G722" s="913">
        <f>(G797/100)*70</f>
        <v>268.10000000000002</v>
      </c>
      <c r="H722" s="2252">
        <f>(H797/100)*70</f>
        <v>1904</v>
      </c>
      <c r="I722" s="703">
        <f>H722-H721</f>
        <v>-2.8290000000001783</v>
      </c>
      <c r="J722" s="671" t="s">
        <v>429</v>
      </c>
    </row>
    <row r="723" spans="2:14" ht="15.75" thickBot="1">
      <c r="B723" s="175"/>
      <c r="C723" s="803" t="s">
        <v>438</v>
      </c>
      <c r="D723" s="1494"/>
      <c r="E723" s="2192">
        <f>(E721*100/E797)-70</f>
        <v>6.8444444444444485</v>
      </c>
      <c r="F723" s="393">
        <f>(F721*100/F797)-70</f>
        <v>1.4826086956521891</v>
      </c>
      <c r="G723" s="393">
        <f>(G721*100/G797)-70</f>
        <v>-5.657702349869453</v>
      </c>
      <c r="H723" s="2193">
        <f>(H721*100/H797)-70</f>
        <v>0.10400735294118135</v>
      </c>
      <c r="I723" s="1500"/>
      <c r="J723" s="805"/>
    </row>
    <row r="724" spans="2:14" ht="14.25" customHeight="1"/>
    <row r="725" spans="2:14" ht="12" customHeight="1"/>
    <row r="726" spans="2:14" ht="12.75" customHeight="1"/>
    <row r="728" spans="2:14" ht="14.25" customHeight="1"/>
    <row r="729" spans="2:14" ht="13.5" customHeight="1"/>
    <row r="730" spans="2:14" ht="13.5" customHeight="1"/>
    <row r="731" spans="2:14">
      <c r="D731" s="5" t="s">
        <v>207</v>
      </c>
    </row>
    <row r="732" spans="2:14">
      <c r="B732" s="19" t="s">
        <v>933</v>
      </c>
      <c r="D732"/>
      <c r="E732"/>
      <c r="I732"/>
      <c r="J732"/>
      <c r="K732" s="3"/>
    </row>
    <row r="733" spans="2:14">
      <c r="C733" s="19" t="s">
        <v>204</v>
      </c>
      <c r="E733"/>
      <c r="F733"/>
      <c r="G733" s="19"/>
      <c r="H733" s="19"/>
      <c r="I733" s="13"/>
      <c r="J733" s="13"/>
      <c r="K733" s="3"/>
    </row>
    <row r="734" spans="2:14" ht="13.5" customHeight="1">
      <c r="B734" s="20" t="s">
        <v>838</v>
      </c>
      <c r="C734" s="13"/>
      <c r="D734"/>
      <c r="E734" s="20" t="s">
        <v>0</v>
      </c>
      <c r="F734"/>
      <c r="G734" s="2" t="s">
        <v>436</v>
      </c>
      <c r="H734" s="13"/>
      <c r="I734" s="13"/>
      <c r="J734" s="24"/>
      <c r="K734" s="3"/>
    </row>
    <row r="735" spans="2:14" ht="21" customHeight="1">
      <c r="D735" s="23" t="s">
        <v>1029</v>
      </c>
      <c r="H735" s="821"/>
      <c r="K735" s="3"/>
    </row>
    <row r="736" spans="2:14" ht="16.5" thickBot="1">
      <c r="K736" s="3"/>
      <c r="L736" s="455"/>
      <c r="M736"/>
      <c r="N736" s="40"/>
    </row>
    <row r="737" spans="2:17" ht="12.75" customHeight="1" thickBot="1">
      <c r="B737" s="1536" t="s">
        <v>176</v>
      </c>
      <c r="C737" s="82"/>
      <c r="D737" s="330" t="s">
        <v>177</v>
      </c>
      <c r="E737" s="266" t="s">
        <v>178</v>
      </c>
      <c r="F737" s="266"/>
      <c r="G737" s="266"/>
      <c r="H737" s="331" t="s">
        <v>179</v>
      </c>
      <c r="I737" s="332" t="s">
        <v>180</v>
      </c>
      <c r="J737" s="333" t="s">
        <v>181</v>
      </c>
      <c r="K737" s="3"/>
      <c r="L737" s="62"/>
      <c r="M737" s="91"/>
      <c r="N737" s="115"/>
    </row>
    <row r="738" spans="2:17">
      <c r="B738" s="338" t="s">
        <v>182</v>
      </c>
      <c r="C738" s="335" t="s">
        <v>183</v>
      </c>
      <c r="D738" s="336" t="s">
        <v>184</v>
      </c>
      <c r="E738" s="337" t="s">
        <v>185</v>
      </c>
      <c r="F738" s="337" t="s">
        <v>56</v>
      </c>
      <c r="G738" s="337" t="s">
        <v>57</v>
      </c>
      <c r="H738" s="338" t="s">
        <v>186</v>
      </c>
      <c r="I738" s="339" t="s">
        <v>187</v>
      </c>
      <c r="J738" s="340" t="s">
        <v>327</v>
      </c>
      <c r="K738" s="3"/>
      <c r="L738" s="529"/>
      <c r="M738" s="45"/>
      <c r="N738" s="9"/>
    </row>
    <row r="739" spans="2:17" ht="12.75" customHeight="1" thickBot="1">
      <c r="B739" s="1537"/>
      <c r="C739" s="385"/>
      <c r="D739" s="342"/>
      <c r="E739" s="343" t="s">
        <v>6</v>
      </c>
      <c r="F739" s="343" t="s">
        <v>7</v>
      </c>
      <c r="G739" s="343" t="s">
        <v>8</v>
      </c>
      <c r="H739" s="344" t="s">
        <v>188</v>
      </c>
      <c r="I739" s="345" t="s">
        <v>189</v>
      </c>
      <c r="J739" s="346" t="s">
        <v>326</v>
      </c>
      <c r="K739" s="3"/>
      <c r="L739" s="62"/>
      <c r="M739" s="4"/>
      <c r="N739" s="44"/>
    </row>
    <row r="740" spans="2:17">
      <c r="B740" s="409" t="s">
        <v>190</v>
      </c>
      <c r="C740" s="556" t="s">
        <v>156</v>
      </c>
      <c r="D740" s="1545"/>
      <c r="E740" s="349"/>
      <c r="F740" s="350"/>
      <c r="G740" s="350"/>
      <c r="H740" s="557"/>
      <c r="I740" s="395"/>
      <c r="J740" s="353"/>
      <c r="K740" s="3"/>
      <c r="L740" s="32"/>
      <c r="M740" s="4"/>
      <c r="N740" s="9"/>
    </row>
    <row r="741" spans="2:17" ht="11.25" customHeight="1">
      <c r="B741" s="358" t="s">
        <v>291</v>
      </c>
      <c r="C741" s="657" t="s">
        <v>1033</v>
      </c>
      <c r="D741" s="129">
        <v>250</v>
      </c>
      <c r="E741" s="1847">
        <v>5.33</v>
      </c>
      <c r="F741" s="253">
        <v>9.32</v>
      </c>
      <c r="G741" s="247">
        <v>28.332999999999998</v>
      </c>
      <c r="H741" s="733">
        <v>218.23699999999999</v>
      </c>
      <c r="I741" s="397"/>
      <c r="J741" s="357" t="s">
        <v>1037</v>
      </c>
      <c r="K741" s="3"/>
      <c r="L741" s="32"/>
      <c r="M741" s="4"/>
      <c r="N741" s="9"/>
    </row>
    <row r="742" spans="2:17" ht="15.75">
      <c r="B742" s="360" t="s">
        <v>12</v>
      </c>
      <c r="C742" s="361" t="s">
        <v>1038</v>
      </c>
      <c r="D742" s="129">
        <v>10</v>
      </c>
      <c r="E742" s="744">
        <v>2.34</v>
      </c>
      <c r="F742" s="839">
        <v>2.94</v>
      </c>
      <c r="G742" s="1554">
        <v>0</v>
      </c>
      <c r="H742" s="743">
        <v>35.832999999999998</v>
      </c>
      <c r="I742" s="407"/>
      <c r="J742" s="445" t="s">
        <v>352</v>
      </c>
      <c r="K742" s="3"/>
      <c r="L742" s="32"/>
      <c r="M742" s="4"/>
      <c r="N742" s="9"/>
    </row>
    <row r="743" spans="2:17" ht="12.75" customHeight="1">
      <c r="B743" s="364" t="s">
        <v>946</v>
      </c>
      <c r="C743" s="404" t="s">
        <v>237</v>
      </c>
      <c r="D743" s="129">
        <v>200</v>
      </c>
      <c r="E743" s="2152">
        <v>5.16</v>
      </c>
      <c r="F743" s="255">
        <v>4.72</v>
      </c>
      <c r="G743" s="1791">
        <v>17.856999999999999</v>
      </c>
      <c r="H743" s="746">
        <v>134.75399999999999</v>
      </c>
      <c r="I743" s="397"/>
      <c r="J743" s="357" t="s">
        <v>549</v>
      </c>
      <c r="K743" s="3"/>
      <c r="L743" s="1607"/>
      <c r="M743" s="40"/>
      <c r="N743" s="2661"/>
    </row>
    <row r="744" spans="2:17" ht="15" customHeight="1">
      <c r="B744" s="79"/>
      <c r="C744" s="361" t="s">
        <v>1132</v>
      </c>
      <c r="D744" s="1377">
        <v>40</v>
      </c>
      <c r="E744" s="2152">
        <v>5.0999999999999996</v>
      </c>
      <c r="F744" s="255">
        <v>4.5999999999999996</v>
      </c>
      <c r="G744" s="1791">
        <v>0.3</v>
      </c>
      <c r="H744" s="746">
        <v>63</v>
      </c>
      <c r="I744" s="397"/>
      <c r="J744" s="357" t="s">
        <v>1133</v>
      </c>
      <c r="K744" s="3"/>
      <c r="L744" s="62"/>
      <c r="M744" s="132"/>
      <c r="N744"/>
    </row>
    <row r="745" spans="2:17">
      <c r="B745" s="364"/>
      <c r="C745" s="361" t="s">
        <v>10</v>
      </c>
      <c r="D745" s="177">
        <v>60</v>
      </c>
      <c r="E745" s="1847">
        <v>2.31</v>
      </c>
      <c r="F745" s="253">
        <v>0.82</v>
      </c>
      <c r="G745" s="247">
        <v>32.520000000000003</v>
      </c>
      <c r="H745" s="733">
        <v>146.75</v>
      </c>
      <c r="I745" s="165"/>
      <c r="J745" s="363" t="s">
        <v>9</v>
      </c>
      <c r="K745" s="3"/>
      <c r="L745" s="32"/>
      <c r="M745" s="4"/>
      <c r="N745" s="115"/>
      <c r="Q745" s="530"/>
    </row>
    <row r="746" spans="2:17" ht="15.75" thickBot="1">
      <c r="B746" s="710"/>
      <c r="C746" s="404" t="s">
        <v>392</v>
      </c>
      <c r="D746" s="129">
        <v>40</v>
      </c>
      <c r="E746" s="1944">
        <v>2.2599999999999998</v>
      </c>
      <c r="F746" s="256">
        <v>0.6</v>
      </c>
      <c r="G746" s="256">
        <v>16.739999999999998</v>
      </c>
      <c r="H746" s="733">
        <v>81.426000000000002</v>
      </c>
      <c r="I746" s="367"/>
      <c r="J746" s="357" t="s">
        <v>9</v>
      </c>
      <c r="K746" s="3"/>
      <c r="L746" s="2662"/>
      <c r="M746" s="4"/>
      <c r="N746" s="115"/>
    </row>
    <row r="747" spans="2:17">
      <c r="B747" s="834" t="s">
        <v>205</v>
      </c>
      <c r="C747" s="67"/>
      <c r="D747" s="2628">
        <f>SUM(D741:D746)</f>
        <v>600</v>
      </c>
      <c r="E747" s="371">
        <f>SUM(E741:E746)</f>
        <v>22.5</v>
      </c>
      <c r="F747" s="372">
        <f>SUM(F741:F746)</f>
        <v>23</v>
      </c>
      <c r="G747" s="373">
        <f>SUM(G741:G746)</f>
        <v>95.749999999999986</v>
      </c>
      <c r="H747" s="2127">
        <f>SUM(H741:H746)</f>
        <v>680</v>
      </c>
      <c r="I747" s="704" t="s">
        <v>287</v>
      </c>
      <c r="J747" s="672" t="s">
        <v>203</v>
      </c>
      <c r="K747" s="3"/>
      <c r="L747" s="2662"/>
      <c r="M747" s="4"/>
      <c r="N747" s="115"/>
      <c r="Q747" s="530"/>
    </row>
    <row r="748" spans="2:17" ht="12.75" customHeight="1">
      <c r="B748" s="807"/>
      <c r="C748" s="808" t="s">
        <v>11</v>
      </c>
      <c r="D748" s="2629">
        <v>0.25</v>
      </c>
      <c r="E748" s="914">
        <f>(E797/100)*25</f>
        <v>22.5</v>
      </c>
      <c r="F748" s="913">
        <f>(F797/100)*25</f>
        <v>23</v>
      </c>
      <c r="G748" s="913">
        <f>(G797/100)*25</f>
        <v>95.75</v>
      </c>
      <c r="H748" s="2252">
        <f>(H797/100)*25</f>
        <v>680</v>
      </c>
      <c r="I748" s="703">
        <f>H748-H747</f>
        <v>0</v>
      </c>
      <c r="J748" s="671" t="s">
        <v>429</v>
      </c>
      <c r="K748" s="3"/>
      <c r="L748" s="32"/>
      <c r="M748" s="450"/>
      <c r="N748" s="9"/>
    </row>
    <row r="749" spans="2:17" ht="15.75" thickBot="1">
      <c r="B749" s="175"/>
      <c r="C749" s="803" t="s">
        <v>438</v>
      </c>
      <c r="D749" s="1504"/>
      <c r="E749" s="2192">
        <f>(E747*100/E797)-25</f>
        <v>0</v>
      </c>
      <c r="F749" s="393">
        <f>(F747*100/F797)-25</f>
        <v>0</v>
      </c>
      <c r="G749" s="393">
        <f>(G747*100/G797)-25</f>
        <v>0</v>
      </c>
      <c r="H749" s="2193">
        <f>(H747*100/H797)-25</f>
        <v>0</v>
      </c>
      <c r="I749" s="1500"/>
      <c r="J749" s="805"/>
      <c r="K749" s="3"/>
      <c r="L749" s="32"/>
      <c r="M749" s="4"/>
      <c r="N749" s="115"/>
    </row>
    <row r="750" spans="2:17" ht="15" customHeight="1">
      <c r="B750" s="82"/>
      <c r="C750" s="127" t="s">
        <v>123</v>
      </c>
      <c r="D750" s="82"/>
      <c r="F750" s="375"/>
      <c r="G750" s="375"/>
      <c r="H750" s="375"/>
      <c r="I750" s="899"/>
      <c r="J750" s="899"/>
      <c r="K750" s="3"/>
      <c r="L750" s="32"/>
      <c r="M750" s="4"/>
      <c r="N750" s="65"/>
    </row>
    <row r="751" spans="2:17" ht="18.75" customHeight="1">
      <c r="B751" s="355" t="s">
        <v>190</v>
      </c>
      <c r="C751" s="406" t="s">
        <v>1101</v>
      </c>
      <c r="D751" s="356">
        <v>60</v>
      </c>
      <c r="E751" s="242">
        <v>1.93</v>
      </c>
      <c r="F751" s="243">
        <v>2.14</v>
      </c>
      <c r="G751" s="244">
        <v>3.55</v>
      </c>
      <c r="H751" s="746">
        <v>41.14</v>
      </c>
      <c r="I751" s="397"/>
      <c r="J751" s="357" t="s">
        <v>1134</v>
      </c>
      <c r="K751" s="3"/>
      <c r="L751" s="32"/>
      <c r="M751" s="4"/>
      <c r="N751" s="9"/>
    </row>
    <row r="752" spans="2:17" ht="12.75" customHeight="1">
      <c r="B752" s="79"/>
      <c r="C752" s="2281" t="s">
        <v>1102</v>
      </c>
      <c r="D752" s="1549"/>
      <c r="E752" s="773"/>
      <c r="F752" s="758"/>
      <c r="G752" s="774"/>
      <c r="H752" s="857"/>
      <c r="I752" s="398"/>
      <c r="J752" s="751"/>
      <c r="K752" s="3"/>
      <c r="L752" s="2655"/>
      <c r="M752" s="4"/>
      <c r="N752" s="65"/>
    </row>
    <row r="753" spans="2:14" ht="16.5" customHeight="1">
      <c r="B753" s="358" t="s">
        <v>1028</v>
      </c>
      <c r="C753" s="406" t="s">
        <v>997</v>
      </c>
      <c r="D753" s="396">
        <v>250</v>
      </c>
      <c r="E753" s="2636">
        <v>2.625</v>
      </c>
      <c r="F753" s="2245">
        <v>5.0999999999999996</v>
      </c>
      <c r="G753" s="2472">
        <v>13.25</v>
      </c>
      <c r="H753" s="857">
        <v>106.5</v>
      </c>
      <c r="I753" s="560"/>
      <c r="J753" s="2637" t="s">
        <v>1041</v>
      </c>
      <c r="K753" s="3"/>
      <c r="L753" s="1607"/>
      <c r="M753" s="40"/>
      <c r="N753" s="119"/>
    </row>
    <row r="754" spans="2:14" ht="15.75">
      <c r="B754" s="360" t="s">
        <v>12</v>
      </c>
      <c r="C754" s="2619" t="s">
        <v>239</v>
      </c>
      <c r="D754" s="356">
        <v>200</v>
      </c>
      <c r="E754" s="2461">
        <v>19.809000000000001</v>
      </c>
      <c r="F754" s="246">
        <v>22.445</v>
      </c>
      <c r="G754" s="260">
        <v>7.2080000000000002</v>
      </c>
      <c r="H754" s="743">
        <v>309.66399999999999</v>
      </c>
      <c r="I754" s="386"/>
      <c r="J754" s="357" t="s">
        <v>999</v>
      </c>
      <c r="K754" s="3"/>
      <c r="L754" s="62"/>
      <c r="M754" s="132"/>
      <c r="N754" s="3"/>
    </row>
    <row r="755" spans="2:14">
      <c r="B755" s="364" t="s">
        <v>946</v>
      </c>
      <c r="C755" s="406" t="s">
        <v>1004</v>
      </c>
      <c r="D755" s="396">
        <v>200</v>
      </c>
      <c r="E755" s="262">
        <v>1.0629999999999999</v>
      </c>
      <c r="F755" s="247">
        <v>0.28999999999999998</v>
      </c>
      <c r="G755" s="262">
        <v>39.481999999999999</v>
      </c>
      <c r="H755" s="733">
        <v>164.69200000000001</v>
      </c>
      <c r="I755" s="362"/>
      <c r="J755" s="357" t="s">
        <v>1005</v>
      </c>
      <c r="K755" s="3"/>
      <c r="L755" s="32"/>
      <c r="M755" s="4"/>
      <c r="N755" s="9"/>
    </row>
    <row r="756" spans="2:14">
      <c r="B756" s="358"/>
      <c r="C756" s="388" t="s">
        <v>10</v>
      </c>
      <c r="D756" s="366">
        <v>70</v>
      </c>
      <c r="E756" s="1789">
        <v>2.5030000000000001</v>
      </c>
      <c r="F756" s="253">
        <v>0.89500000000000002</v>
      </c>
      <c r="G756" s="247">
        <v>35.229999999999997</v>
      </c>
      <c r="H756" s="733">
        <v>158.97900000000001</v>
      </c>
      <c r="I756" s="367"/>
      <c r="J756" s="363" t="s">
        <v>9</v>
      </c>
      <c r="K756" s="3"/>
      <c r="L756" s="32"/>
      <c r="M756" s="4"/>
      <c r="N756" s="9"/>
    </row>
    <row r="757" spans="2:14" ht="13.5" customHeight="1">
      <c r="B757" s="360"/>
      <c r="C757" s="406" t="s">
        <v>392</v>
      </c>
      <c r="D757" s="356">
        <v>54</v>
      </c>
      <c r="E757" s="1789">
        <v>3.05</v>
      </c>
      <c r="F757" s="253">
        <v>0.81</v>
      </c>
      <c r="G757" s="247">
        <v>22.59</v>
      </c>
      <c r="H757" s="733">
        <v>109.925</v>
      </c>
      <c r="I757" s="165"/>
      <c r="J757" s="357" t="s">
        <v>9</v>
      </c>
      <c r="K757" s="3"/>
      <c r="L757" s="62"/>
      <c r="M757" s="4"/>
      <c r="N757"/>
    </row>
    <row r="758" spans="2:14" ht="15.75" thickBot="1">
      <c r="B758" s="712"/>
      <c r="C758" s="391" t="s">
        <v>449</v>
      </c>
      <c r="D758" s="379">
        <v>130</v>
      </c>
      <c r="E758" s="2635">
        <v>0.52</v>
      </c>
      <c r="F758" s="393">
        <v>0.52</v>
      </c>
      <c r="G758" s="394">
        <v>12.74</v>
      </c>
      <c r="H758" s="1652">
        <v>61.1</v>
      </c>
      <c r="I758" s="547"/>
      <c r="J758" s="1521" t="s">
        <v>576</v>
      </c>
      <c r="K758" s="3"/>
      <c r="L758" s="1607"/>
      <c r="M758" s="40"/>
      <c r="N758" s="119"/>
    </row>
    <row r="759" spans="2:14" ht="18" customHeight="1">
      <c r="B759" s="370" t="s">
        <v>193</v>
      </c>
      <c r="C759" s="759"/>
      <c r="D759" s="119">
        <f>SUM(D751:D758)</f>
        <v>964</v>
      </c>
      <c r="E759" s="381">
        <f>SUM(E751:E758)</f>
        <v>31.5</v>
      </c>
      <c r="F759" s="372">
        <f>SUM(F751:F758)</f>
        <v>32.200000000000003</v>
      </c>
      <c r="G759" s="382">
        <f>SUM(G751:G758)</f>
        <v>134.05000000000001</v>
      </c>
      <c r="H759" s="559">
        <f>SUM(H751:H758)</f>
        <v>952</v>
      </c>
      <c r="I759" s="704" t="s">
        <v>287</v>
      </c>
      <c r="J759" s="672" t="s">
        <v>203</v>
      </c>
      <c r="K759" s="3"/>
      <c r="L759"/>
      <c r="M759" s="40"/>
      <c r="N759"/>
    </row>
    <row r="760" spans="2:14">
      <c r="B760" s="807"/>
      <c r="C760" s="808" t="s">
        <v>11</v>
      </c>
      <c r="D760" s="1499">
        <v>0.35</v>
      </c>
      <c r="E760" s="914">
        <f>(E797/100)*35</f>
        <v>31.5</v>
      </c>
      <c r="F760" s="913">
        <f>(F797/100)*35</f>
        <v>32.200000000000003</v>
      </c>
      <c r="G760" s="913">
        <f>(G797/100)*35</f>
        <v>134.05000000000001</v>
      </c>
      <c r="H760" s="2252">
        <f>(H797/100)*35</f>
        <v>952</v>
      </c>
      <c r="I760" s="703">
        <f>H760-H759</f>
        <v>0</v>
      </c>
      <c r="J760" s="671" t="s">
        <v>429</v>
      </c>
      <c r="K760" s="3"/>
      <c r="L760"/>
      <c r="M760" s="40"/>
      <c r="N760"/>
    </row>
    <row r="761" spans="2:14" ht="15.75" thickBot="1">
      <c r="B761" s="175"/>
      <c r="C761" s="803" t="s">
        <v>438</v>
      </c>
      <c r="D761" s="1494"/>
      <c r="E761" s="2192">
        <f>(E759*100/E797)-35</f>
        <v>0</v>
      </c>
      <c r="F761" s="393">
        <f>(F759*100/F797)-35</f>
        <v>0</v>
      </c>
      <c r="G761" s="393">
        <f>(G759*100/G797)-35</f>
        <v>0</v>
      </c>
      <c r="H761" s="2193">
        <f>(H759*100/H797)-35</f>
        <v>0</v>
      </c>
      <c r="I761" s="1500"/>
      <c r="J761" s="805"/>
      <c r="K761" s="3"/>
      <c r="L761"/>
      <c r="M761" s="40"/>
      <c r="N761"/>
    </row>
    <row r="762" spans="2:14" ht="13.5" customHeight="1">
      <c r="B762" s="409"/>
      <c r="C762" s="409" t="s">
        <v>234</v>
      </c>
      <c r="D762" s="82"/>
      <c r="E762" s="55"/>
      <c r="F762" s="375"/>
      <c r="G762" s="375"/>
      <c r="H762" s="376"/>
      <c r="I762" s="377"/>
      <c r="J762" s="377"/>
      <c r="K762" s="3"/>
    </row>
    <row r="763" spans="2:14" ht="14.25" customHeight="1">
      <c r="B763" s="360" t="s">
        <v>12</v>
      </c>
      <c r="C763" s="193" t="s">
        <v>14</v>
      </c>
      <c r="D763" s="366">
        <v>200</v>
      </c>
      <c r="E763" s="1847">
        <v>3.4849999999999999</v>
      </c>
      <c r="F763" s="253">
        <v>2.7869999999999999</v>
      </c>
      <c r="G763" s="247">
        <v>14.204000000000001</v>
      </c>
      <c r="H763" s="733">
        <v>95.156999999999996</v>
      </c>
      <c r="I763" s="362"/>
      <c r="J763" s="445" t="s">
        <v>657</v>
      </c>
      <c r="K763" s="3"/>
    </row>
    <row r="764" spans="2:14" ht="12.75" customHeight="1" thickBot="1">
      <c r="B764" s="364" t="s">
        <v>946</v>
      </c>
      <c r="C764" s="193" t="s">
        <v>989</v>
      </c>
      <c r="D764" s="356">
        <v>200</v>
      </c>
      <c r="E764" s="531">
        <v>5.5149999999999997</v>
      </c>
      <c r="F764" s="256">
        <v>6.4130000000000003</v>
      </c>
      <c r="G764" s="591">
        <v>24.096</v>
      </c>
      <c r="H764" s="743">
        <v>176.84</v>
      </c>
      <c r="I764" s="397"/>
      <c r="J764" s="565" t="s">
        <v>745</v>
      </c>
      <c r="K764" s="3"/>
    </row>
    <row r="765" spans="2:14">
      <c r="B765" s="834" t="s">
        <v>243</v>
      </c>
      <c r="C765" s="34"/>
      <c r="D765" s="1899">
        <f>SUM(D763:D764)</f>
        <v>400</v>
      </c>
      <c r="E765" s="845">
        <f>SUM(E763:E764)</f>
        <v>9</v>
      </c>
      <c r="F765" s="372">
        <f>SUM(F763:F764)</f>
        <v>9.1999999999999993</v>
      </c>
      <c r="G765" s="382">
        <f>SUM(G763:G764)</f>
        <v>38.299999999999997</v>
      </c>
      <c r="H765" s="812">
        <f>SUM(H763:H764)</f>
        <v>271.99700000000001</v>
      </c>
      <c r="I765" s="704" t="s">
        <v>287</v>
      </c>
      <c r="J765" s="672" t="s">
        <v>203</v>
      </c>
      <c r="K765" s="3"/>
    </row>
    <row r="766" spans="2:14">
      <c r="B766" s="807"/>
      <c r="C766" s="808" t="s">
        <v>11</v>
      </c>
      <c r="D766" s="1499">
        <v>0.1</v>
      </c>
      <c r="E766" s="914">
        <f>(E797/100)*10</f>
        <v>9</v>
      </c>
      <c r="F766" s="913">
        <f>(F797/100)*10</f>
        <v>9.2000000000000011</v>
      </c>
      <c r="G766" s="913">
        <f>(G797/100)*10</f>
        <v>38.299999999999997</v>
      </c>
      <c r="H766" s="2252">
        <f>(H797/100)*10</f>
        <v>272</v>
      </c>
      <c r="I766" s="1842">
        <f>H766-H765</f>
        <v>2.9999999999859028E-3</v>
      </c>
      <c r="J766" s="671" t="s">
        <v>429</v>
      </c>
      <c r="K766" s="3"/>
    </row>
    <row r="767" spans="2:14" ht="15.75" thickBot="1">
      <c r="B767" s="175"/>
      <c r="C767" s="803" t="s">
        <v>438</v>
      </c>
      <c r="D767" s="1494"/>
      <c r="E767" s="2192">
        <f>(E765*100/E797)-10</f>
        <v>0</v>
      </c>
      <c r="F767" s="393">
        <f>(F765*100/F797)-10</f>
        <v>0</v>
      </c>
      <c r="G767" s="393">
        <f>(G765*100/G797)-10</f>
        <v>0</v>
      </c>
      <c r="H767" s="2193">
        <f>(H765*100/H797)-10</f>
        <v>-1.1029411764695851E-4</v>
      </c>
      <c r="I767" s="1500"/>
      <c r="J767" s="805"/>
      <c r="K767" s="3"/>
    </row>
    <row r="768" spans="2:14" ht="10.5" customHeight="1">
      <c r="K768" s="3"/>
      <c r="L768"/>
      <c r="M768" s="40"/>
      <c r="N768"/>
    </row>
    <row r="769" spans="2:14" ht="15.75" thickBot="1">
      <c r="K769" s="3"/>
      <c r="L769"/>
      <c r="M769" s="40"/>
      <c r="N769"/>
    </row>
    <row r="770" spans="2:14" ht="12.75" customHeight="1">
      <c r="B770" s="674"/>
      <c r="C770" s="34" t="s">
        <v>286</v>
      </c>
      <c r="D770" s="35"/>
      <c r="E770" s="110">
        <f>E747+E759</f>
        <v>54</v>
      </c>
      <c r="F770" s="180">
        <f>F747+F759</f>
        <v>55.2</v>
      </c>
      <c r="G770" s="180">
        <f>G747+G759</f>
        <v>229.8</v>
      </c>
      <c r="H770" s="676">
        <f>H747+H759</f>
        <v>1632</v>
      </c>
      <c r="I770" s="704" t="s">
        <v>287</v>
      </c>
      <c r="J770" s="672" t="s">
        <v>203</v>
      </c>
      <c r="K770" s="3"/>
      <c r="L770"/>
      <c r="M770" s="40"/>
      <c r="N770"/>
    </row>
    <row r="771" spans="2:14" ht="12.75" customHeight="1">
      <c r="B771" s="807"/>
      <c r="C771" s="808" t="s">
        <v>11</v>
      </c>
      <c r="D771" s="1499">
        <v>0.6</v>
      </c>
      <c r="E771" s="914">
        <f>(E797/100)*60</f>
        <v>54</v>
      </c>
      <c r="F771" s="913">
        <f t="shared" ref="F771:H771" si="13">(F797/100)*60</f>
        <v>55.2</v>
      </c>
      <c r="G771" s="913">
        <f t="shared" si="13"/>
        <v>229.8</v>
      </c>
      <c r="H771" s="2252">
        <f t="shared" si="13"/>
        <v>1632</v>
      </c>
      <c r="I771" s="2201">
        <f>H771-H770</f>
        <v>0</v>
      </c>
      <c r="J771" s="904" t="s">
        <v>429</v>
      </c>
      <c r="K771" s="3"/>
    </row>
    <row r="772" spans="2:14" ht="15.75" thickBot="1">
      <c r="B772" s="175"/>
      <c r="C772" s="803" t="s">
        <v>438</v>
      </c>
      <c r="D772" s="1494"/>
      <c r="E772" s="2192">
        <f>(E770*100/E797)-60</f>
        <v>0</v>
      </c>
      <c r="F772" s="393">
        <f t="shared" ref="F772:H772" si="14">(F770*100/F797)-60</f>
        <v>0</v>
      </c>
      <c r="G772" s="393">
        <f t="shared" si="14"/>
        <v>0</v>
      </c>
      <c r="H772" s="2193">
        <f t="shared" si="14"/>
        <v>0</v>
      </c>
      <c r="I772" s="1500"/>
      <c r="J772" s="805"/>
      <c r="K772" s="3"/>
      <c r="L772" s="1607"/>
      <c r="M772" s="40"/>
      <c r="N772"/>
    </row>
    <row r="773" spans="2:14" ht="12.75" customHeight="1">
      <c r="K773" s="3"/>
    </row>
    <row r="774" spans="2:14" ht="13.5" customHeight="1" thickBot="1">
      <c r="K774" s="3"/>
    </row>
    <row r="775" spans="2:14" ht="11.25" customHeight="1">
      <c r="B775" s="674"/>
      <c r="C775" s="34" t="s">
        <v>285</v>
      </c>
      <c r="D775" s="35"/>
      <c r="E775" s="110">
        <f>E759+E765</f>
        <v>40.5</v>
      </c>
      <c r="F775" s="180">
        <f>F759+F765</f>
        <v>41.400000000000006</v>
      </c>
      <c r="G775" s="180">
        <f>G759+G765</f>
        <v>172.35000000000002</v>
      </c>
      <c r="H775" s="676">
        <f>H759+H765</f>
        <v>1223.9970000000001</v>
      </c>
      <c r="I775" s="704" t="s">
        <v>287</v>
      </c>
      <c r="J775" s="672" t="s">
        <v>203</v>
      </c>
      <c r="K775" s="3"/>
    </row>
    <row r="776" spans="2:14" ht="13.5" customHeight="1">
      <c r="B776" s="327"/>
      <c r="C776" s="709" t="s">
        <v>11</v>
      </c>
      <c r="D776" s="1499">
        <v>0.45</v>
      </c>
      <c r="E776" s="914">
        <f>(E797/100)*45</f>
        <v>40.5</v>
      </c>
      <c r="F776" s="913">
        <f t="shared" ref="F776:H776" si="15">(F797/100)*45</f>
        <v>41.4</v>
      </c>
      <c r="G776" s="913">
        <f t="shared" si="15"/>
        <v>172.35</v>
      </c>
      <c r="H776" s="2252">
        <f t="shared" si="15"/>
        <v>1224</v>
      </c>
      <c r="I776" s="703">
        <f>H776-H775</f>
        <v>2.9999999999290594E-3</v>
      </c>
      <c r="J776" s="671" t="s">
        <v>429</v>
      </c>
      <c r="K776" s="3"/>
    </row>
    <row r="777" spans="2:14" ht="15.75" thickBot="1">
      <c r="B777" s="175"/>
      <c r="C777" s="803" t="s">
        <v>438</v>
      </c>
      <c r="D777" s="1494"/>
      <c r="E777" s="2192">
        <f>(E775*100/E797)-45</f>
        <v>0</v>
      </c>
      <c r="F777" s="393">
        <f t="shared" ref="F777:H777" si="16">(F775*100/F797)-45</f>
        <v>0</v>
      </c>
      <c r="G777" s="393">
        <f t="shared" si="16"/>
        <v>0</v>
      </c>
      <c r="H777" s="2193">
        <f t="shared" si="16"/>
        <v>-1.1029411763985308E-4</v>
      </c>
      <c r="I777" s="1500"/>
      <c r="J777" s="805"/>
      <c r="K777" s="3"/>
    </row>
    <row r="778" spans="2:14">
      <c r="K778" s="3"/>
    </row>
    <row r="779" spans="2:14" ht="13.5" customHeight="1" thickBot="1">
      <c r="K779" s="3"/>
    </row>
    <row r="780" spans="2:14">
      <c r="B780" s="674"/>
      <c r="C780" s="34" t="s">
        <v>244</v>
      </c>
      <c r="D780" s="35"/>
      <c r="E780" s="114">
        <f>E747+E759+E765</f>
        <v>63</v>
      </c>
      <c r="F780" s="85">
        <f>F747+F759+F765</f>
        <v>64.400000000000006</v>
      </c>
      <c r="G780" s="85">
        <f>G747+G759+G765</f>
        <v>268.10000000000002</v>
      </c>
      <c r="H780" s="181">
        <f>H747+H759+H765</f>
        <v>1903.9970000000001</v>
      </c>
      <c r="I780" s="704" t="s">
        <v>287</v>
      </c>
      <c r="J780" s="672" t="s">
        <v>203</v>
      </c>
      <c r="K780" s="3"/>
    </row>
    <row r="781" spans="2:14" ht="12.75" customHeight="1">
      <c r="B781" s="807"/>
      <c r="C781" s="808" t="s">
        <v>11</v>
      </c>
      <c r="D781" s="1499">
        <v>0.7</v>
      </c>
      <c r="E781" s="914">
        <f>(E797/100)*70</f>
        <v>63</v>
      </c>
      <c r="F781" s="913">
        <f t="shared" ref="F781:H781" si="17">(F797/100)*70</f>
        <v>64.400000000000006</v>
      </c>
      <c r="G781" s="913">
        <f t="shared" si="17"/>
        <v>268.10000000000002</v>
      </c>
      <c r="H781" s="2252">
        <f t="shared" si="17"/>
        <v>1904</v>
      </c>
      <c r="I781" s="703">
        <f>H781-H780</f>
        <v>2.9999999999290594E-3</v>
      </c>
      <c r="J781" s="671" t="s">
        <v>429</v>
      </c>
      <c r="K781" s="3"/>
    </row>
    <row r="782" spans="2:14" ht="15.75" thickBot="1">
      <c r="B782" s="175"/>
      <c r="C782" s="803" t="s">
        <v>438</v>
      </c>
      <c r="D782" s="1494"/>
      <c r="E782" s="2192">
        <f>(E780*100/E797)-70</f>
        <v>0</v>
      </c>
      <c r="F782" s="393">
        <f t="shared" ref="F782:H782" si="18">(F780*100/F797)-70</f>
        <v>0</v>
      </c>
      <c r="G782" s="393">
        <f t="shared" si="18"/>
        <v>0</v>
      </c>
      <c r="H782" s="2193">
        <f t="shared" si="18"/>
        <v>-1.1029411764695851E-4</v>
      </c>
      <c r="I782" s="1500"/>
      <c r="J782" s="805"/>
      <c r="K782" s="3"/>
    </row>
    <row r="783" spans="2:14">
      <c r="K783" s="3"/>
    </row>
    <row r="784" spans="2:14">
      <c r="K784" s="3"/>
    </row>
    <row r="785" spans="2:19">
      <c r="K785" s="3"/>
    </row>
    <row r="786" spans="2:19">
      <c r="K786" s="3"/>
    </row>
    <row r="787" spans="2:19">
      <c r="K787" s="3"/>
    </row>
    <row r="788" spans="2:19">
      <c r="K788" s="3"/>
    </row>
    <row r="789" spans="2:19">
      <c r="D789" s="5" t="s">
        <v>207</v>
      </c>
      <c r="K789" s="3"/>
    </row>
    <row r="790" spans="2:19" ht="13.5" customHeight="1">
      <c r="B790" s="19" t="s">
        <v>435</v>
      </c>
      <c r="D790"/>
      <c r="E790"/>
      <c r="I790"/>
      <c r="J790"/>
      <c r="K790" s="3"/>
    </row>
    <row r="791" spans="2:19" ht="13.5" customHeight="1">
      <c r="C791" s="19" t="s">
        <v>204</v>
      </c>
      <c r="E791"/>
      <c r="F791"/>
      <c r="G791" s="19"/>
      <c r="H791" s="19"/>
      <c r="I791" s="13"/>
      <c r="J791" s="13"/>
      <c r="K791" s="3"/>
    </row>
    <row r="792" spans="2:19" ht="15" customHeight="1">
      <c r="B792" s="20" t="s">
        <v>838</v>
      </c>
      <c r="C792" s="13"/>
      <c r="D792"/>
      <c r="E792" s="20" t="s">
        <v>0</v>
      </c>
      <c r="F792"/>
      <c r="G792" s="2" t="s">
        <v>436</v>
      </c>
      <c r="H792" s="13"/>
      <c r="I792" s="13"/>
      <c r="J792" s="24"/>
      <c r="K792" s="138"/>
    </row>
    <row r="793" spans="2:19" ht="19.5" thickBot="1">
      <c r="C793" s="1"/>
      <c r="D793" s="1503" t="s">
        <v>345</v>
      </c>
      <c r="K793" s="138"/>
    </row>
    <row r="794" spans="2:19" ht="16.5" thickBot="1">
      <c r="B794" s="410" t="s">
        <v>839</v>
      </c>
      <c r="C794" s="57"/>
      <c r="D794" s="411"/>
      <c r="E794" s="266" t="s">
        <v>178</v>
      </c>
      <c r="F794" s="266"/>
      <c r="G794" s="266"/>
      <c r="H794" s="332" t="s">
        <v>179</v>
      </c>
      <c r="I794" s="412" t="s">
        <v>201</v>
      </c>
      <c r="J794" s="413"/>
      <c r="K794" s="138"/>
      <c r="M794" s="3"/>
      <c r="N794" s="2656"/>
      <c r="O794" s="2657"/>
      <c r="P794" s="570"/>
      <c r="Q794" s="570"/>
      <c r="R794" s="570"/>
      <c r="S794" s="280"/>
    </row>
    <row r="795" spans="2:19">
      <c r="B795" s="60"/>
      <c r="C795" s="535" t="s">
        <v>934</v>
      </c>
      <c r="D795" s="414"/>
      <c r="E795" s="415" t="s">
        <v>185</v>
      </c>
      <c r="F795" s="337" t="s">
        <v>56</v>
      </c>
      <c r="G795" s="337" t="s">
        <v>57</v>
      </c>
      <c r="H795" s="334" t="s">
        <v>186</v>
      </c>
      <c r="I795" s="416" t="s">
        <v>37</v>
      </c>
      <c r="J795" s="417" t="s">
        <v>784</v>
      </c>
      <c r="K795" s="138"/>
      <c r="M795" s="3"/>
      <c r="N795" s="2090"/>
      <c r="O795"/>
      <c r="Q795" s="1"/>
      <c r="R795" s="3"/>
      <c r="S795" s="1"/>
    </row>
    <row r="796" spans="2:19" ht="15.75" thickBot="1">
      <c r="B796" s="56"/>
      <c r="C796" s="428" t="s">
        <v>289</v>
      </c>
      <c r="D796" s="384"/>
      <c r="E796" s="418" t="s">
        <v>6</v>
      </c>
      <c r="F796" s="343" t="s">
        <v>7</v>
      </c>
      <c r="G796" s="343" t="s">
        <v>8</v>
      </c>
      <c r="H796" s="419" t="s">
        <v>188</v>
      </c>
      <c r="I796" s="374"/>
      <c r="J796" s="420" t="s">
        <v>203</v>
      </c>
      <c r="K796" s="138"/>
      <c r="M796" s="3"/>
      <c r="N796" s="765"/>
      <c r="O796" s="534"/>
      <c r="P796" s="916"/>
      <c r="Q796" s="518"/>
      <c r="R796" s="518"/>
      <c r="S796" s="519"/>
    </row>
    <row r="797" spans="2:19">
      <c r="B797" s="78"/>
      <c r="C797" s="1505" t="s">
        <v>437</v>
      </c>
      <c r="D797" s="663">
        <v>1</v>
      </c>
      <c r="E797" s="291">
        <v>90</v>
      </c>
      <c r="F797" s="58">
        <v>92</v>
      </c>
      <c r="G797" s="59">
        <v>383</v>
      </c>
      <c r="H797" s="421">
        <v>2720</v>
      </c>
      <c r="I797" s="661" t="s">
        <v>185</v>
      </c>
      <c r="J797" s="1601">
        <f>(E799-E800)*6</f>
        <v>0</v>
      </c>
      <c r="K797" s="3"/>
      <c r="M797" s="3"/>
      <c r="N797" s="2090"/>
      <c r="O797"/>
      <c r="P797" s="534"/>
      <c r="Q797" s="520"/>
      <c r="R797" s="1964"/>
      <c r="S797" s="520"/>
    </row>
    <row r="798" spans="2:19" ht="12.75" customHeight="1">
      <c r="B798" s="131"/>
      <c r="C798" s="115" t="s">
        <v>118</v>
      </c>
      <c r="D798" s="423"/>
      <c r="E798" s="551"/>
      <c r="F798" s="292"/>
      <c r="G798" s="292"/>
      <c r="H798" s="552"/>
      <c r="I798" s="424" t="s">
        <v>56</v>
      </c>
      <c r="J798" s="1602">
        <f>(F799-F800)*6</f>
        <v>0</v>
      </c>
      <c r="K798" s="3"/>
      <c r="M798" s="3"/>
      <c r="N798" s="2658"/>
      <c r="O798" s="918"/>
      <c r="P798" s="287"/>
      <c r="Q798" s="500"/>
      <c r="R798" s="500"/>
      <c r="S798" s="286"/>
    </row>
    <row r="799" spans="2:19" ht="15.75">
      <c r="B799" s="537" t="s">
        <v>840</v>
      </c>
      <c r="C799" s="425" t="s">
        <v>281</v>
      </c>
      <c r="D799" s="264">
        <v>0.25</v>
      </c>
      <c r="E799" s="554">
        <f>(E797/100)*25</f>
        <v>22.5</v>
      </c>
      <c r="F799" s="555">
        <f>(F797/100)*25</f>
        <v>23</v>
      </c>
      <c r="G799" s="555">
        <f>(G797/100)*25</f>
        <v>95.75</v>
      </c>
      <c r="H799" s="553">
        <f>(H797/100)*25</f>
        <v>680</v>
      </c>
      <c r="I799" s="424" t="s">
        <v>57</v>
      </c>
      <c r="J799" s="1602">
        <f>(G799-G800)*6</f>
        <v>8.5265128291212022E-14</v>
      </c>
      <c r="K799" s="3"/>
      <c r="M799" s="3"/>
      <c r="N799" s="848"/>
      <c r="O799" s="423"/>
      <c r="P799" s="517"/>
      <c r="Q799" s="517"/>
      <c r="R799" s="517"/>
      <c r="S799" s="517"/>
    </row>
    <row r="800" spans="2:19">
      <c r="B800" s="849"/>
      <c r="C800" s="850" t="s">
        <v>945</v>
      </c>
      <c r="D800" s="851"/>
      <c r="E800" s="2356">
        <f>(E469+E522+E578+E632+E686+E747)/6</f>
        <v>22.5</v>
      </c>
      <c r="F800" s="2355">
        <f>(F469+F522+F578+F632+F686+F747)/6</f>
        <v>23</v>
      </c>
      <c r="G800" s="2355">
        <f>(G469+G522+G578+G632+G686+G747)/6</f>
        <v>95.749999999999986</v>
      </c>
      <c r="H800" s="2357">
        <f>(H469+H522+H578+H632+H686+H747)/6</f>
        <v>680.00000000000011</v>
      </c>
      <c r="I800" s="427" t="s">
        <v>783</v>
      </c>
      <c r="J800" s="2138"/>
      <c r="K800" s="3"/>
      <c r="M800" s="3"/>
      <c r="N800" s="920"/>
      <c r="O800" s="523"/>
      <c r="P800" s="523"/>
      <c r="Q800" s="523"/>
      <c r="R800" s="920"/>
      <c r="S800" s="518"/>
    </row>
    <row r="801" spans="2:17" ht="14.25" customHeight="1" thickBot="1">
      <c r="B801" s="175"/>
      <c r="C801" s="1968" t="s">
        <v>785</v>
      </c>
      <c r="D801" s="847" t="s">
        <v>40</v>
      </c>
      <c r="E801" s="1495">
        <f>(E800*100/E797)-25</f>
        <v>0</v>
      </c>
      <c r="F801" s="879">
        <f>(F799*100/F824)-25</f>
        <v>0</v>
      </c>
      <c r="G801" s="879">
        <f>(G799*100/G824)-25</f>
        <v>0</v>
      </c>
      <c r="H801" s="1496">
        <f>(H799*100/H824)-25</f>
        <v>0</v>
      </c>
      <c r="I801" s="428" t="s">
        <v>429</v>
      </c>
      <c r="J801" s="1603">
        <f>(H799-H800)*6</f>
        <v>-6.8212102632969618E-13</v>
      </c>
      <c r="K801" s="138"/>
      <c r="Q801" s="1"/>
    </row>
    <row r="802" spans="2:17" ht="15.75" thickBot="1">
      <c r="K802" s="138"/>
      <c r="Q802" s="1"/>
    </row>
    <row r="803" spans="2:17" ht="14.25" customHeight="1" thickBot="1">
      <c r="B803" s="410" t="s">
        <v>839</v>
      </c>
      <c r="C803" s="57"/>
      <c r="D803" s="411"/>
      <c r="E803" s="266" t="s">
        <v>178</v>
      </c>
      <c r="F803" s="266"/>
      <c r="G803" s="266"/>
      <c r="H803" s="332" t="s">
        <v>179</v>
      </c>
      <c r="I803" s="412" t="s">
        <v>201</v>
      </c>
      <c r="J803" s="413"/>
      <c r="K803" s="138"/>
      <c r="N803" s="14"/>
      <c r="Q803" s="1"/>
    </row>
    <row r="804" spans="2:17" ht="12.75" customHeight="1">
      <c r="B804" s="60"/>
      <c r="C804" s="535" t="s">
        <v>935</v>
      </c>
      <c r="D804" s="414"/>
      <c r="E804" s="415" t="s">
        <v>185</v>
      </c>
      <c r="F804" s="337" t="s">
        <v>56</v>
      </c>
      <c r="G804" s="337" t="s">
        <v>57</v>
      </c>
      <c r="H804" s="334" t="s">
        <v>186</v>
      </c>
      <c r="I804" s="416" t="s">
        <v>37</v>
      </c>
      <c r="J804" s="417" t="s">
        <v>784</v>
      </c>
      <c r="K804" s="138"/>
      <c r="N804" s="22"/>
      <c r="O804" s="22"/>
      <c r="Q804" s="1"/>
    </row>
    <row r="805" spans="2:17" ht="15.75" thickBot="1">
      <c r="B805" s="56"/>
      <c r="C805" s="428" t="s">
        <v>289</v>
      </c>
      <c r="D805" s="384"/>
      <c r="E805" s="418" t="s">
        <v>6</v>
      </c>
      <c r="F805" s="343" t="s">
        <v>7</v>
      </c>
      <c r="G805" s="343" t="s">
        <v>8</v>
      </c>
      <c r="H805" s="419" t="s">
        <v>188</v>
      </c>
      <c r="I805" s="374"/>
      <c r="J805" s="420" t="s">
        <v>203</v>
      </c>
      <c r="K805" s="138"/>
      <c r="N805" s="765"/>
      <c r="P805"/>
    </row>
    <row r="806" spans="2:17">
      <c r="B806" s="78"/>
      <c r="C806" s="1505" t="s">
        <v>437</v>
      </c>
      <c r="D806" s="663">
        <v>1</v>
      </c>
      <c r="E806" s="291">
        <v>90</v>
      </c>
      <c r="F806" s="58">
        <v>92</v>
      </c>
      <c r="G806" s="59">
        <v>383</v>
      </c>
      <c r="H806" s="421">
        <v>2720</v>
      </c>
      <c r="I806" s="422" t="s">
        <v>185</v>
      </c>
      <c r="J806" s="1601">
        <f>(E808-E809)*6</f>
        <v>0</v>
      </c>
      <c r="K806" s="3"/>
      <c r="P806"/>
    </row>
    <row r="807" spans="2:17" ht="13.5" customHeight="1">
      <c r="B807" s="131"/>
      <c r="C807" s="115" t="s">
        <v>118</v>
      </c>
      <c r="D807" s="423"/>
      <c r="E807" s="551"/>
      <c r="F807" s="292"/>
      <c r="G807" s="292"/>
      <c r="H807" s="552"/>
      <c r="I807" s="424" t="s">
        <v>56</v>
      </c>
      <c r="J807" s="1602">
        <f>(F808-F809)*6</f>
        <v>4.2632564145606011E-14</v>
      </c>
      <c r="K807" s="3"/>
      <c r="P807"/>
    </row>
    <row r="808" spans="2:17" ht="15.75">
      <c r="B808" s="537" t="s">
        <v>840</v>
      </c>
      <c r="C808" s="425" t="s">
        <v>282</v>
      </c>
      <c r="D808" s="264">
        <v>0.35</v>
      </c>
      <c r="E808" s="554">
        <f>(E806/100)*35</f>
        <v>31.5</v>
      </c>
      <c r="F808" s="555">
        <f t="shared" ref="F808:G808" si="19">(F806/100)*35</f>
        <v>32.200000000000003</v>
      </c>
      <c r="G808" s="555">
        <f t="shared" si="19"/>
        <v>134.05000000000001</v>
      </c>
      <c r="H808" s="553">
        <f>(H806/100)*35</f>
        <v>952</v>
      </c>
      <c r="I808" s="424" t="s">
        <v>57</v>
      </c>
      <c r="J808" s="1602">
        <f>(G808-G809)*6</f>
        <v>1.7053025658242404E-13</v>
      </c>
      <c r="K808" s="3"/>
    </row>
    <row r="809" spans="2:17" ht="14.25" customHeight="1">
      <c r="B809" s="849"/>
      <c r="C809" s="850" t="s">
        <v>945</v>
      </c>
      <c r="D809" s="851"/>
      <c r="E809" s="2356">
        <f>(E481+E534+E590+E644+E698+E759)/6</f>
        <v>31.5</v>
      </c>
      <c r="F809" s="2355">
        <f>(F481+F534+F590+F644+F698+F759)/6</f>
        <v>32.199999999999996</v>
      </c>
      <c r="G809" s="2355">
        <f>(G481+G534+G590+G644+G698+G759)/6</f>
        <v>134.04999999999998</v>
      </c>
      <c r="H809" s="2357">
        <f>(H481+H534+H590+H644+H698+H759)/6</f>
        <v>952</v>
      </c>
      <c r="I809" s="427" t="s">
        <v>783</v>
      </c>
      <c r="J809" s="2138"/>
      <c r="K809" s="3"/>
    </row>
    <row r="810" spans="2:17" ht="14.25" customHeight="1" thickBot="1">
      <c r="B810" s="175"/>
      <c r="C810" s="1968" t="s">
        <v>785</v>
      </c>
      <c r="D810" s="847" t="s">
        <v>40</v>
      </c>
      <c r="E810" s="1495">
        <f>(E809*100/E806)-35</f>
        <v>0</v>
      </c>
      <c r="F810" s="879">
        <f t="shared" ref="F810:H810" si="20">(F809*100/F806)-35</f>
        <v>0</v>
      </c>
      <c r="G810" s="879">
        <f t="shared" si="20"/>
        <v>0</v>
      </c>
      <c r="H810" s="1496">
        <f t="shared" si="20"/>
        <v>0</v>
      </c>
      <c r="I810" s="428" t="s">
        <v>429</v>
      </c>
      <c r="J810" s="1603">
        <f>(H808-H809)*6</f>
        <v>0</v>
      </c>
      <c r="K810" s="138"/>
    </row>
    <row r="811" spans="2:17" ht="11.25" customHeight="1" thickBot="1">
      <c r="K811" s="138"/>
    </row>
    <row r="812" spans="2:17" ht="13.5" customHeight="1" thickBot="1">
      <c r="B812" s="410" t="s">
        <v>839</v>
      </c>
      <c r="C812" s="57"/>
      <c r="D812" s="411"/>
      <c r="E812" s="266" t="s">
        <v>178</v>
      </c>
      <c r="F812" s="266"/>
      <c r="G812" s="266"/>
      <c r="H812" s="332" t="s">
        <v>179</v>
      </c>
      <c r="I812" s="412" t="s">
        <v>201</v>
      </c>
      <c r="J812" s="413"/>
      <c r="K812" s="138"/>
    </row>
    <row r="813" spans="2:17" ht="12.75" customHeight="1">
      <c r="B813" s="60"/>
      <c r="C813" s="535" t="s">
        <v>936</v>
      </c>
      <c r="D813" s="414"/>
      <c r="E813" s="415" t="s">
        <v>185</v>
      </c>
      <c r="F813" s="337" t="s">
        <v>56</v>
      </c>
      <c r="G813" s="337" t="s">
        <v>57</v>
      </c>
      <c r="H813" s="334" t="s">
        <v>186</v>
      </c>
      <c r="I813" s="416" t="s">
        <v>37</v>
      </c>
      <c r="J813" s="417" t="s">
        <v>784</v>
      </c>
      <c r="K813" s="138"/>
    </row>
    <row r="814" spans="2:17" ht="15.75" thickBot="1">
      <c r="B814" s="56"/>
      <c r="C814" s="428" t="s">
        <v>289</v>
      </c>
      <c r="D814" s="384"/>
      <c r="E814" s="418" t="s">
        <v>6</v>
      </c>
      <c r="F814" s="343" t="s">
        <v>7</v>
      </c>
      <c r="G814" s="343" t="s">
        <v>8</v>
      </c>
      <c r="H814" s="419" t="s">
        <v>188</v>
      </c>
      <c r="I814" s="374"/>
      <c r="J814" s="420" t="s">
        <v>203</v>
      </c>
      <c r="K814" s="138"/>
    </row>
    <row r="815" spans="2:17" ht="14.25" customHeight="1">
      <c r="B815" s="60"/>
      <c r="C815" s="1505" t="s">
        <v>437</v>
      </c>
      <c r="D815" s="534">
        <v>1</v>
      </c>
      <c r="E815" s="291">
        <v>90</v>
      </c>
      <c r="F815" s="58">
        <v>92</v>
      </c>
      <c r="G815" s="59">
        <v>383</v>
      </c>
      <c r="H815" s="421">
        <v>2720</v>
      </c>
      <c r="I815" s="422" t="s">
        <v>185</v>
      </c>
      <c r="J815" s="1601">
        <f>(E817-E818)*6</f>
        <v>0</v>
      </c>
      <c r="K815" s="3"/>
    </row>
    <row r="816" spans="2:17" ht="12" customHeight="1">
      <c r="B816" s="131"/>
      <c r="C816" s="115" t="s">
        <v>118</v>
      </c>
      <c r="D816" s="423"/>
      <c r="E816" s="551"/>
      <c r="F816" s="292"/>
      <c r="G816" s="292"/>
      <c r="H816" s="552"/>
      <c r="I816" s="424" t="s">
        <v>56</v>
      </c>
      <c r="J816" s="1602">
        <f>(F817-F818)*6</f>
        <v>2.1316282072803006E-14</v>
      </c>
      <c r="K816" s="3"/>
    </row>
    <row r="817" spans="2:11" ht="15.75">
      <c r="B817" s="537" t="s">
        <v>840</v>
      </c>
      <c r="C817" s="425" t="s">
        <v>278</v>
      </c>
      <c r="D817" s="264">
        <v>0.1</v>
      </c>
      <c r="E817" s="554">
        <f>(E815/100)*10</f>
        <v>9</v>
      </c>
      <c r="F817" s="555">
        <f t="shared" ref="F817:H817" si="21">(F815/100)*10</f>
        <v>9.2000000000000011</v>
      </c>
      <c r="G817" s="555">
        <f t="shared" si="21"/>
        <v>38.299999999999997</v>
      </c>
      <c r="H817" s="553">
        <f t="shared" si="21"/>
        <v>272</v>
      </c>
      <c r="I817" s="424" t="s">
        <v>57</v>
      </c>
      <c r="J817" s="1602">
        <f>(G817-G818)*6</f>
        <v>-4.2632564145606011E-14</v>
      </c>
      <c r="K817" s="3"/>
    </row>
    <row r="818" spans="2:11">
      <c r="B818" s="849"/>
      <c r="C818" s="850" t="s">
        <v>945</v>
      </c>
      <c r="D818" s="851"/>
      <c r="E818" s="2356">
        <f>(E488+E542+E597+E651+E706+E765)/6</f>
        <v>9</v>
      </c>
      <c r="F818" s="2355">
        <f>(F488+F542+F597+F651+F706+F765)/6</f>
        <v>9.1999999999999975</v>
      </c>
      <c r="G818" s="2355">
        <f>(G488+G542+G597+G651+G706+G765)/6</f>
        <v>38.300000000000004</v>
      </c>
      <c r="H818" s="2357">
        <f>(H488+H542+H597+H651+H706+H765)/6</f>
        <v>271.99950000000007</v>
      </c>
      <c r="I818" s="427" t="s">
        <v>783</v>
      </c>
      <c r="J818" s="671"/>
      <c r="K818" s="3"/>
    </row>
    <row r="819" spans="2:11" ht="15.75" thickBot="1">
      <c r="B819" s="175"/>
      <c r="C819" s="1968" t="s">
        <v>785</v>
      </c>
      <c r="D819" s="847" t="s">
        <v>40</v>
      </c>
      <c r="E819" s="1495">
        <f>(E818*100/E815)-10</f>
        <v>0</v>
      </c>
      <c r="F819" s="879">
        <f t="shared" ref="F819:H819" si="22">(F818*100/F815)-10</f>
        <v>0</v>
      </c>
      <c r="G819" s="879">
        <f t="shared" si="22"/>
        <v>0</v>
      </c>
      <c r="H819" s="1496">
        <f t="shared" si="22"/>
        <v>-1.8382352937607038E-5</v>
      </c>
      <c r="I819" s="428" t="s">
        <v>429</v>
      </c>
      <c r="J819" s="1603">
        <f>(H817-H818)*6</f>
        <v>2.9999999995879989E-3</v>
      </c>
      <c r="K819" s="138"/>
    </row>
    <row r="820" spans="2:11" ht="12" customHeight="1" thickBot="1">
      <c r="K820" s="138"/>
    </row>
    <row r="821" spans="2:11" ht="12.75" customHeight="1" thickBot="1">
      <c r="B821" s="410" t="s">
        <v>839</v>
      </c>
      <c r="C821" s="57"/>
      <c r="D821" s="411"/>
      <c r="E821" s="266" t="s">
        <v>178</v>
      </c>
      <c r="F821" s="266"/>
      <c r="G821" s="266"/>
      <c r="H821" s="332" t="s">
        <v>179</v>
      </c>
      <c r="I821" s="412" t="s">
        <v>201</v>
      </c>
      <c r="J821" s="413"/>
      <c r="K821" s="138"/>
    </row>
    <row r="822" spans="2:11" ht="13.5" customHeight="1">
      <c r="B822" s="60"/>
      <c r="C822" s="535" t="s">
        <v>937</v>
      </c>
      <c r="D822" s="414"/>
      <c r="E822" s="415" t="s">
        <v>185</v>
      </c>
      <c r="F822" s="337" t="s">
        <v>56</v>
      </c>
      <c r="G822" s="337" t="s">
        <v>57</v>
      </c>
      <c r="H822" s="334" t="s">
        <v>186</v>
      </c>
      <c r="I822" s="416" t="s">
        <v>37</v>
      </c>
      <c r="J822" s="417" t="s">
        <v>784</v>
      </c>
      <c r="K822" s="138"/>
    </row>
    <row r="823" spans="2:11" ht="13.5" customHeight="1" thickBot="1">
      <c r="B823" s="56"/>
      <c r="C823" s="428" t="s">
        <v>289</v>
      </c>
      <c r="D823" s="384"/>
      <c r="E823" s="418" t="s">
        <v>6</v>
      </c>
      <c r="F823" s="343" t="s">
        <v>7</v>
      </c>
      <c r="G823" s="343" t="s">
        <v>8</v>
      </c>
      <c r="H823" s="419" t="s">
        <v>188</v>
      </c>
      <c r="I823" s="374"/>
      <c r="J823" s="420" t="s">
        <v>203</v>
      </c>
      <c r="K823" s="138"/>
    </row>
    <row r="824" spans="2:11">
      <c r="B824" s="60"/>
      <c r="C824" s="1505" t="s">
        <v>437</v>
      </c>
      <c r="D824" s="534">
        <v>1</v>
      </c>
      <c r="E824" s="291">
        <v>90</v>
      </c>
      <c r="F824" s="58">
        <v>92</v>
      </c>
      <c r="G824" s="59">
        <v>383</v>
      </c>
      <c r="H824" s="421">
        <v>2720</v>
      </c>
      <c r="I824" s="422" t="s">
        <v>185</v>
      </c>
      <c r="J824" s="1601">
        <f>(E826-E827)*6</f>
        <v>0</v>
      </c>
      <c r="K824" s="3"/>
    </row>
    <row r="825" spans="2:11" ht="12.75" customHeight="1">
      <c r="B825" s="131"/>
      <c r="C825" s="115" t="s">
        <v>118</v>
      </c>
      <c r="D825" s="423"/>
      <c r="E825" s="551"/>
      <c r="F825" s="292"/>
      <c r="G825" s="292"/>
      <c r="H825" s="552"/>
      <c r="I825" s="424" t="s">
        <v>56</v>
      </c>
      <c r="J825" s="1602">
        <f>(F826-F827)*6</f>
        <v>4.2632564145606011E-14</v>
      </c>
      <c r="K825" s="3"/>
    </row>
    <row r="826" spans="2:11" ht="15.75">
      <c r="B826" s="537" t="s">
        <v>840</v>
      </c>
      <c r="C826" s="425" t="s">
        <v>206</v>
      </c>
      <c r="D826" s="264">
        <v>0.6</v>
      </c>
      <c r="E826" s="554">
        <f>(E824/100)*60</f>
        <v>54</v>
      </c>
      <c r="F826" s="555">
        <f t="shared" ref="F826:H826" si="23">(F824/100)*60</f>
        <v>55.2</v>
      </c>
      <c r="G826" s="555">
        <f t="shared" si="23"/>
        <v>229.8</v>
      </c>
      <c r="H826" s="553">
        <f t="shared" si="23"/>
        <v>1632</v>
      </c>
      <c r="I826" s="424" t="s">
        <v>57</v>
      </c>
      <c r="J826" s="1602">
        <f>(G826-G827)*6</f>
        <v>1.7053025658242404E-13</v>
      </c>
      <c r="K826" s="3"/>
    </row>
    <row r="827" spans="2:11">
      <c r="B827" s="849"/>
      <c r="C827" s="850" t="s">
        <v>945</v>
      </c>
      <c r="D827" s="851"/>
      <c r="E827" s="2356">
        <f>(E492+E547+E601+E656+E711+E770)/6</f>
        <v>54</v>
      </c>
      <c r="F827" s="2355">
        <f>(F492+F547+F601+F656+F711+F770)/6</f>
        <v>55.199999999999996</v>
      </c>
      <c r="G827" s="2355">
        <f>(G492+G547+G601+G656+G711+G770)/6</f>
        <v>229.79999999999998</v>
      </c>
      <c r="H827" s="2357">
        <f>(H492+H547+H601+H656+H711+H770)/6</f>
        <v>1632</v>
      </c>
      <c r="I827" s="427" t="s">
        <v>783</v>
      </c>
      <c r="J827" s="671"/>
      <c r="K827" s="3"/>
    </row>
    <row r="828" spans="2:11" ht="15.75" thickBot="1">
      <c r="B828" s="175"/>
      <c r="C828" s="1968" t="s">
        <v>785</v>
      </c>
      <c r="D828" s="847" t="s">
        <v>40</v>
      </c>
      <c r="E828" s="1495">
        <f>(E827*100/E824)-60</f>
        <v>0</v>
      </c>
      <c r="F828" s="879">
        <f t="shared" ref="F828:H828" si="24">(F827*100/F824)-60</f>
        <v>0</v>
      </c>
      <c r="G828" s="879">
        <f t="shared" si="24"/>
        <v>0</v>
      </c>
      <c r="H828" s="1496">
        <f t="shared" si="24"/>
        <v>0</v>
      </c>
      <c r="I828" s="428" t="s">
        <v>429</v>
      </c>
      <c r="J828" s="1603">
        <f>(H826-H827)*6</f>
        <v>0</v>
      </c>
      <c r="K828" s="138"/>
    </row>
    <row r="829" spans="2:11" ht="12.75" customHeight="1" thickBot="1">
      <c r="B829" s="29"/>
      <c r="C829" s="29"/>
      <c r="D829" s="722"/>
      <c r="K829" s="138"/>
    </row>
    <row r="830" spans="2:11" ht="14.25" customHeight="1" thickBot="1">
      <c r="B830" s="410" t="s">
        <v>839</v>
      </c>
      <c r="C830" s="57"/>
      <c r="D830" s="411"/>
      <c r="E830" s="266" t="s">
        <v>178</v>
      </c>
      <c r="F830" s="266"/>
      <c r="G830" s="266"/>
      <c r="H830" s="332" t="s">
        <v>179</v>
      </c>
      <c r="I830" s="412" t="s">
        <v>201</v>
      </c>
      <c r="J830" s="413"/>
      <c r="K830" s="138"/>
    </row>
    <row r="831" spans="2:11" ht="13.5" customHeight="1">
      <c r="B831" s="60"/>
      <c r="C831" s="535" t="s">
        <v>938</v>
      </c>
      <c r="D831" s="414"/>
      <c r="E831" s="415" t="s">
        <v>185</v>
      </c>
      <c r="F831" s="337" t="s">
        <v>56</v>
      </c>
      <c r="G831" s="337" t="s">
        <v>57</v>
      </c>
      <c r="H831" s="334" t="s">
        <v>186</v>
      </c>
      <c r="I831" s="416" t="s">
        <v>37</v>
      </c>
      <c r="J831" s="417" t="s">
        <v>784</v>
      </c>
      <c r="K831" s="138"/>
    </row>
    <row r="832" spans="2:11" ht="12.75" customHeight="1" thickBot="1">
      <c r="B832" s="56"/>
      <c r="C832" s="428" t="s">
        <v>289</v>
      </c>
      <c r="D832" s="384"/>
      <c r="E832" s="418" t="s">
        <v>6</v>
      </c>
      <c r="F832" s="343" t="s">
        <v>7</v>
      </c>
      <c r="G832" s="343" t="s">
        <v>8</v>
      </c>
      <c r="H832" s="419" t="s">
        <v>188</v>
      </c>
      <c r="I832" s="374"/>
      <c r="J832" s="420" t="s">
        <v>203</v>
      </c>
      <c r="K832" s="138"/>
    </row>
    <row r="833" spans="2:11">
      <c r="B833" s="60"/>
      <c r="C833" s="1505" t="s">
        <v>437</v>
      </c>
      <c r="D833" s="534">
        <v>1</v>
      </c>
      <c r="E833" s="291">
        <v>90</v>
      </c>
      <c r="F833" s="58">
        <v>92</v>
      </c>
      <c r="G833" s="59">
        <v>383</v>
      </c>
      <c r="H833" s="421">
        <v>2720</v>
      </c>
      <c r="I833" s="422" t="s">
        <v>185</v>
      </c>
      <c r="J833" s="1601">
        <f>(E835-E836)*6</f>
        <v>0</v>
      </c>
      <c r="K833" s="3"/>
    </row>
    <row r="834" spans="2:11" ht="11.25" customHeight="1">
      <c r="B834" s="131"/>
      <c r="C834" s="115" t="s">
        <v>118</v>
      </c>
      <c r="D834" s="423"/>
      <c r="E834" s="551"/>
      <c r="F834" s="292"/>
      <c r="G834" s="292"/>
      <c r="H834" s="552"/>
      <c r="I834" s="424" t="s">
        <v>56</v>
      </c>
      <c r="J834" s="1602">
        <f>(F835-F836)*6</f>
        <v>0</v>
      </c>
      <c r="K834" s="3"/>
    </row>
    <row r="835" spans="2:11" ht="15.75">
      <c r="B835" s="537" t="s">
        <v>840</v>
      </c>
      <c r="C835" s="425" t="s">
        <v>279</v>
      </c>
      <c r="D835" s="264">
        <v>0.45</v>
      </c>
      <c r="E835" s="554">
        <f>(E833/100)*45</f>
        <v>40.5</v>
      </c>
      <c r="F835" s="555">
        <f t="shared" ref="F835:H835" si="25">(F833/100)*45</f>
        <v>41.4</v>
      </c>
      <c r="G835" s="555">
        <f t="shared" si="25"/>
        <v>172.35</v>
      </c>
      <c r="H835" s="553">
        <f t="shared" si="25"/>
        <v>1224</v>
      </c>
      <c r="I835" s="424" t="s">
        <v>57</v>
      </c>
      <c r="J835" s="1602">
        <f>(G835-G836)*6</f>
        <v>0</v>
      </c>
      <c r="K835" s="3"/>
    </row>
    <row r="836" spans="2:11">
      <c r="B836" s="849"/>
      <c r="C836" s="850" t="s">
        <v>945</v>
      </c>
      <c r="D836" s="851"/>
      <c r="E836" s="2356">
        <f>(E497+E552+E606+E661+E716+E775)/6</f>
        <v>40.5</v>
      </c>
      <c r="F836" s="2355">
        <f t="shared" ref="F836:H836" si="26">(F497+F552+F606+F661+F716+F775)/6</f>
        <v>41.4</v>
      </c>
      <c r="G836" s="2355">
        <f t="shared" si="26"/>
        <v>172.35</v>
      </c>
      <c r="H836" s="2357">
        <f t="shared" si="26"/>
        <v>1223.9995000000001</v>
      </c>
      <c r="I836" s="427" t="s">
        <v>783</v>
      </c>
      <c r="J836" s="671"/>
      <c r="K836" s="3"/>
    </row>
    <row r="837" spans="2:11" ht="15.75" thickBot="1">
      <c r="B837" s="175"/>
      <c r="C837" s="1968" t="s">
        <v>785</v>
      </c>
      <c r="D837" s="847" t="s">
        <v>40</v>
      </c>
      <c r="E837" s="1495">
        <f>(E836*100/E833)-45</f>
        <v>0</v>
      </c>
      <c r="F837" s="879">
        <f t="shared" ref="F837:H837" si="27">(F836*100/F833)-45</f>
        <v>0</v>
      </c>
      <c r="G837" s="879">
        <f t="shared" si="27"/>
        <v>0</v>
      </c>
      <c r="H837" s="1496">
        <f t="shared" si="27"/>
        <v>-1.8382352934054325E-5</v>
      </c>
      <c r="I837" s="428" t="s">
        <v>429</v>
      </c>
      <c r="J837" s="1603">
        <f>(H835-H836)*6</f>
        <v>2.9999999992469384E-3</v>
      </c>
      <c r="K837" s="138"/>
    </row>
    <row r="838" spans="2:11" ht="12.75" customHeight="1" thickBot="1">
      <c r="K838" s="138"/>
    </row>
    <row r="839" spans="2:11" ht="13.5" customHeight="1" thickBot="1">
      <c r="B839" s="410" t="s">
        <v>839</v>
      </c>
      <c r="C839" s="57"/>
      <c r="D839" s="670" t="s">
        <v>284</v>
      </c>
      <c r="E839" s="266" t="s">
        <v>178</v>
      </c>
      <c r="F839" s="266"/>
      <c r="G839" s="266"/>
      <c r="H839" s="332" t="s">
        <v>179</v>
      </c>
      <c r="I839" s="412" t="s">
        <v>201</v>
      </c>
      <c r="J839" s="413"/>
      <c r="K839" s="138"/>
    </row>
    <row r="840" spans="2:11" ht="13.5" customHeight="1">
      <c r="B840" s="588" t="s">
        <v>939</v>
      </c>
      <c r="D840" s="414"/>
      <c r="E840" s="415" t="s">
        <v>185</v>
      </c>
      <c r="F840" s="337" t="s">
        <v>56</v>
      </c>
      <c r="G840" s="337" t="s">
        <v>57</v>
      </c>
      <c r="H840" s="334" t="s">
        <v>186</v>
      </c>
      <c r="I840" s="416" t="s">
        <v>37</v>
      </c>
      <c r="J840" s="417" t="s">
        <v>784</v>
      </c>
      <c r="K840" s="138"/>
    </row>
    <row r="841" spans="2:11" ht="12" customHeight="1" thickBot="1">
      <c r="B841" s="56"/>
      <c r="C841" s="428" t="s">
        <v>289</v>
      </c>
      <c r="D841" s="384"/>
      <c r="E841" s="678" t="s">
        <v>6</v>
      </c>
      <c r="F841" s="679" t="s">
        <v>7</v>
      </c>
      <c r="G841" s="679" t="s">
        <v>8</v>
      </c>
      <c r="H841" s="680" t="s">
        <v>188</v>
      </c>
      <c r="I841" s="374"/>
      <c r="J841" s="420" t="s">
        <v>203</v>
      </c>
      <c r="K841" s="1511"/>
    </row>
    <row r="842" spans="2:11">
      <c r="B842" s="78"/>
      <c r="C842" s="1505" t="s">
        <v>437</v>
      </c>
      <c r="D842" s="663">
        <v>1</v>
      </c>
      <c r="E842" s="291">
        <v>90</v>
      </c>
      <c r="F842" s="58">
        <v>92</v>
      </c>
      <c r="G842" s="59">
        <v>383</v>
      </c>
      <c r="H842" s="421">
        <v>2720</v>
      </c>
      <c r="I842" s="661" t="s">
        <v>185</v>
      </c>
      <c r="J842" s="1601">
        <f>(E844-E845)*6</f>
        <v>0</v>
      </c>
      <c r="K842" s="3"/>
    </row>
    <row r="843" spans="2:11" ht="12" customHeight="1">
      <c r="B843" s="131"/>
      <c r="C843" s="115" t="s">
        <v>118</v>
      </c>
      <c r="D843" s="423"/>
      <c r="E843" s="551"/>
      <c r="F843" s="292"/>
      <c r="G843" s="292"/>
      <c r="H843" s="552"/>
      <c r="I843" s="424" t="s">
        <v>56</v>
      </c>
      <c r="J843" s="1602">
        <f>(F844-F845)*6</f>
        <v>8.5265128291212022E-14</v>
      </c>
      <c r="K843" s="3"/>
    </row>
    <row r="844" spans="2:11" ht="15.75">
      <c r="B844" s="537" t="s">
        <v>840</v>
      </c>
      <c r="C844" s="425" t="s">
        <v>280</v>
      </c>
      <c r="D844" s="264">
        <v>0.7</v>
      </c>
      <c r="E844" s="1965">
        <f>(E842/100)*70</f>
        <v>63</v>
      </c>
      <c r="F844" s="1966">
        <f t="shared" ref="F844:G844" si="28">(F842/100)*70</f>
        <v>64.400000000000006</v>
      </c>
      <c r="G844" s="1966">
        <f t="shared" si="28"/>
        <v>268.10000000000002</v>
      </c>
      <c r="H844" s="1967">
        <f>(H842/100)*70</f>
        <v>1904</v>
      </c>
      <c r="I844" s="424" t="s">
        <v>57</v>
      </c>
      <c r="J844" s="1602">
        <f>(G844-G845)*6</f>
        <v>3.4106051316484809E-13</v>
      </c>
      <c r="K844" s="3"/>
    </row>
    <row r="845" spans="2:11">
      <c r="B845" s="1953"/>
      <c r="C845" s="1954" t="s">
        <v>940</v>
      </c>
      <c r="D845" s="1955"/>
      <c r="E845" s="2370">
        <f>(E502+E556+E611+E666+E721+E780)/6</f>
        <v>63</v>
      </c>
      <c r="F845" s="2369">
        <f t="shared" ref="F845:H845" si="29">(F502+F556+F611+F666+F721+F780)/6</f>
        <v>64.399999999999991</v>
      </c>
      <c r="G845" s="2369">
        <f t="shared" si="29"/>
        <v>268.09999999999997</v>
      </c>
      <c r="H845" s="2371">
        <f t="shared" si="29"/>
        <v>1903.9994999999999</v>
      </c>
      <c r="I845" s="427" t="s">
        <v>783</v>
      </c>
      <c r="J845" s="671"/>
      <c r="K845" s="3"/>
    </row>
    <row r="846" spans="2:11" ht="13.5" customHeight="1" thickBot="1">
      <c r="B846" s="175"/>
      <c r="C846" s="1968" t="s">
        <v>785</v>
      </c>
      <c r="D846" s="847" t="s">
        <v>40</v>
      </c>
      <c r="E846" s="1495">
        <f>(E845*100/E842)-70</f>
        <v>0</v>
      </c>
      <c r="F846" s="879">
        <f t="shared" ref="F846:H846" si="30">(F845*100/F842)-70</f>
        <v>0</v>
      </c>
      <c r="G846" s="879">
        <f t="shared" si="30"/>
        <v>0</v>
      </c>
      <c r="H846" s="1496">
        <f t="shared" si="30"/>
        <v>-1.8382352948265179E-5</v>
      </c>
      <c r="I846" s="428" t="s">
        <v>429</v>
      </c>
      <c r="J846" s="1603">
        <f>(H844-H845)*6</f>
        <v>3.0000000006111804E-3</v>
      </c>
      <c r="K846" s="3"/>
    </row>
    <row r="848" spans="2:11" ht="15.75">
      <c r="C848" s="455" t="s">
        <v>288</v>
      </c>
      <c r="D848" s="5" t="s">
        <v>207</v>
      </c>
    </row>
    <row r="849" spans="2:11">
      <c r="C849" s="133" t="s">
        <v>246</v>
      </c>
    </row>
    <row r="850" spans="2:11">
      <c r="C850" s="1" t="s">
        <v>245</v>
      </c>
      <c r="D850"/>
      <c r="E850"/>
      <c r="F850"/>
      <c r="I850"/>
      <c r="J850"/>
    </row>
    <row r="851" spans="2:11">
      <c r="C851" s="19" t="s">
        <v>204</v>
      </c>
      <c r="E851"/>
      <c r="F851"/>
      <c r="G851" s="19"/>
      <c r="H851" s="19"/>
      <c r="I851" s="13"/>
      <c r="J851" s="13"/>
    </row>
    <row r="852" spans="2:11" ht="16.5" thickBot="1">
      <c r="B852" s="43" t="s">
        <v>841</v>
      </c>
      <c r="E852" s="20" t="s">
        <v>0</v>
      </c>
      <c r="F852"/>
      <c r="G852" s="2" t="s">
        <v>436</v>
      </c>
      <c r="H852" s="13"/>
      <c r="I852" s="13"/>
      <c r="J852" s="24"/>
      <c r="K852" s="83"/>
    </row>
    <row r="853" spans="2:11" ht="14.25" customHeight="1" thickBot="1">
      <c r="B853" s="410" t="s">
        <v>839</v>
      </c>
      <c r="C853" s="57"/>
      <c r="D853" s="411"/>
      <c r="E853" s="266" t="s">
        <v>178</v>
      </c>
      <c r="F853" s="266"/>
      <c r="G853" s="266"/>
      <c r="H853" s="332" t="s">
        <v>179</v>
      </c>
      <c r="I853" s="412" t="s">
        <v>201</v>
      </c>
      <c r="J853" s="413"/>
      <c r="K853" s="83"/>
    </row>
    <row r="854" spans="2:11" ht="12.75" customHeight="1">
      <c r="B854" s="60"/>
      <c r="C854" s="535" t="s">
        <v>934</v>
      </c>
      <c r="D854" s="414"/>
      <c r="E854" s="415" t="s">
        <v>185</v>
      </c>
      <c r="F854" s="337" t="s">
        <v>56</v>
      </c>
      <c r="G854" s="337" t="s">
        <v>57</v>
      </c>
      <c r="H854" s="334" t="s">
        <v>186</v>
      </c>
      <c r="I854" s="416" t="s">
        <v>37</v>
      </c>
      <c r="J854" s="417" t="s">
        <v>784</v>
      </c>
      <c r="K854" s="83"/>
    </row>
    <row r="855" spans="2:11" ht="12" customHeight="1" thickBot="1">
      <c r="B855" s="56"/>
      <c r="C855" s="587"/>
      <c r="D855" s="384"/>
      <c r="E855" s="418" t="s">
        <v>6</v>
      </c>
      <c r="F855" s="343" t="s">
        <v>7</v>
      </c>
      <c r="G855" s="343" t="s">
        <v>8</v>
      </c>
      <c r="H855" s="419" t="s">
        <v>188</v>
      </c>
      <c r="I855" s="374"/>
      <c r="J855" s="420" t="s">
        <v>203</v>
      </c>
    </row>
    <row r="856" spans="2:11">
      <c r="B856" s="60"/>
      <c r="C856" s="1505" t="s">
        <v>437</v>
      </c>
      <c r="D856" s="534">
        <v>1</v>
      </c>
      <c r="E856" s="291">
        <v>90</v>
      </c>
      <c r="F856" s="58">
        <v>92</v>
      </c>
      <c r="G856" s="59">
        <v>383</v>
      </c>
      <c r="H856" s="421">
        <v>2720</v>
      </c>
      <c r="I856" s="422" t="s">
        <v>185</v>
      </c>
      <c r="J856" s="1601">
        <f>(E858-E859)*12</f>
        <v>0</v>
      </c>
    </row>
    <row r="857" spans="2:11" ht="12.75" customHeight="1">
      <c r="B857" s="131"/>
      <c r="C857" s="115" t="s">
        <v>118</v>
      </c>
      <c r="D857" s="423"/>
      <c r="E857" s="551"/>
      <c r="F857" s="292"/>
      <c r="G857" s="292"/>
      <c r="H857" s="552"/>
      <c r="I857" s="424" t="s">
        <v>56</v>
      </c>
      <c r="J857" s="1602">
        <f>(F858-F859)*12</f>
        <v>0</v>
      </c>
      <c r="K857" s="3"/>
    </row>
    <row r="858" spans="2:11" ht="15.75">
      <c r="B858" s="537" t="s">
        <v>840</v>
      </c>
      <c r="C858" s="425" t="s">
        <v>281</v>
      </c>
      <c r="D858" s="264">
        <v>0.25</v>
      </c>
      <c r="E858" s="554">
        <f>(E856/100)*25</f>
        <v>22.5</v>
      </c>
      <c r="F858" s="555">
        <f>(F856/100)*25</f>
        <v>23</v>
      </c>
      <c r="G858" s="555">
        <f>(G856/100)*25</f>
        <v>95.75</v>
      </c>
      <c r="H858" s="553">
        <f>(H856/100)*25</f>
        <v>680</v>
      </c>
      <c r="I858" s="424" t="s">
        <v>57</v>
      </c>
      <c r="J858" s="1602">
        <f>(G858-G859)*12</f>
        <v>0</v>
      </c>
      <c r="K858"/>
    </row>
    <row r="859" spans="2:11">
      <c r="B859" s="849"/>
      <c r="C859" s="850" t="s">
        <v>944</v>
      </c>
      <c r="D859" s="851"/>
      <c r="E859" s="2356">
        <f>(E74+E127+E185+E240+E294+E350+E469+E522+E578+E632+E686+E747)/12</f>
        <v>22.5</v>
      </c>
      <c r="F859" s="2355">
        <f>(F74+F127+F185+F240+F294+F350+F469+F522+F578+F632+F686+F747)/12</f>
        <v>23</v>
      </c>
      <c r="G859" s="2355">
        <f>(G74+G127+G185+G240+G294+G350+G469+G522+G578+G632+G686+G747)/12</f>
        <v>95.75</v>
      </c>
      <c r="H859" s="2357">
        <f>(H74+H127+H185+H240+H294+H350+H469+H522+H578+H632+H686+H747)/12</f>
        <v>680</v>
      </c>
      <c r="I859" s="427" t="s">
        <v>783</v>
      </c>
      <c r="J859" s="671"/>
      <c r="K859" s="3"/>
    </row>
    <row r="860" spans="2:11" ht="15.75" thickBot="1">
      <c r="B860" s="175"/>
      <c r="C860" s="1968" t="s">
        <v>785</v>
      </c>
      <c r="D860" s="847" t="s">
        <v>40</v>
      </c>
      <c r="E860" s="1495">
        <f>(E859*100/E856)-25</f>
        <v>0</v>
      </c>
      <c r="F860" s="879">
        <f t="shared" ref="F860:H860" si="31">(F859*100/F856)-25</f>
        <v>0</v>
      </c>
      <c r="G860" s="879">
        <f t="shared" si="31"/>
        <v>0</v>
      </c>
      <c r="H860" s="1496">
        <f t="shared" si="31"/>
        <v>0</v>
      </c>
      <c r="I860" s="428" t="s">
        <v>429</v>
      </c>
      <c r="J860" s="1603">
        <f>(H858-H859)*12</f>
        <v>0</v>
      </c>
      <c r="K860" s="3"/>
    </row>
    <row r="861" spans="2:11" ht="15.75" thickBot="1">
      <c r="K861" s="3"/>
    </row>
    <row r="862" spans="2:11" ht="14.25" customHeight="1" thickBot="1">
      <c r="B862" s="410" t="s">
        <v>839</v>
      </c>
      <c r="C862" s="57"/>
      <c r="D862" s="411"/>
      <c r="E862" s="266" t="s">
        <v>178</v>
      </c>
      <c r="F862" s="266"/>
      <c r="G862" s="266"/>
      <c r="H862" s="332" t="s">
        <v>179</v>
      </c>
      <c r="I862" s="412" t="s">
        <v>201</v>
      </c>
      <c r="J862" s="413"/>
      <c r="K862" s="3"/>
    </row>
    <row r="863" spans="2:11" ht="12.75" customHeight="1">
      <c r="B863" s="60"/>
      <c r="C863" s="535" t="s">
        <v>935</v>
      </c>
      <c r="D863" s="414"/>
      <c r="E863" s="415" t="s">
        <v>185</v>
      </c>
      <c r="F863" s="337" t="s">
        <v>56</v>
      </c>
      <c r="G863" s="337" t="s">
        <v>57</v>
      </c>
      <c r="H863" s="334" t="s">
        <v>186</v>
      </c>
      <c r="I863" s="416" t="s">
        <v>37</v>
      </c>
      <c r="J863" s="417" t="s">
        <v>784</v>
      </c>
      <c r="K863" s="3"/>
    </row>
    <row r="864" spans="2:11" ht="12" customHeight="1" thickBot="1">
      <c r="B864" s="56"/>
      <c r="C864" s="587"/>
      <c r="D864" s="384"/>
      <c r="E864" s="418" t="s">
        <v>6</v>
      </c>
      <c r="F864" s="343" t="s">
        <v>7</v>
      </c>
      <c r="G864" s="343" t="s">
        <v>8</v>
      </c>
      <c r="H864" s="419" t="s">
        <v>188</v>
      </c>
      <c r="I864" s="374"/>
      <c r="J864" s="420" t="s">
        <v>203</v>
      </c>
      <c r="K864" s="3"/>
    </row>
    <row r="865" spans="2:11">
      <c r="B865" s="60"/>
      <c r="C865" s="1505" t="s">
        <v>437</v>
      </c>
      <c r="D865" s="534">
        <v>1</v>
      </c>
      <c r="E865" s="291">
        <v>90</v>
      </c>
      <c r="F865" s="58">
        <v>92</v>
      </c>
      <c r="G865" s="59">
        <v>383</v>
      </c>
      <c r="H865" s="421">
        <v>2720</v>
      </c>
      <c r="I865" s="422" t="s">
        <v>185</v>
      </c>
      <c r="J865" s="1601">
        <f>(E867-E868)*12</f>
        <v>0</v>
      </c>
      <c r="K865" s="3"/>
    </row>
    <row r="866" spans="2:11" ht="12" customHeight="1">
      <c r="B866" s="131"/>
      <c r="C866" s="115" t="s">
        <v>118</v>
      </c>
      <c r="D866" s="423"/>
      <c r="E866" s="551"/>
      <c r="F866" s="292"/>
      <c r="G866" s="292"/>
      <c r="H866" s="552"/>
      <c r="I866" s="424" t="s">
        <v>56</v>
      </c>
      <c r="J866" s="1602">
        <f>(F867-F868)*12</f>
        <v>0</v>
      </c>
      <c r="K866" s="3"/>
    </row>
    <row r="867" spans="2:11" ht="15.75">
      <c r="B867" s="537" t="s">
        <v>840</v>
      </c>
      <c r="C867" s="425" t="s">
        <v>282</v>
      </c>
      <c r="D867" s="264">
        <v>0.35</v>
      </c>
      <c r="E867" s="554">
        <f>(E865/100)*35</f>
        <v>31.5</v>
      </c>
      <c r="F867" s="555">
        <f t="shared" ref="F867:G867" si="32">(F865/100)*35</f>
        <v>32.200000000000003</v>
      </c>
      <c r="G867" s="555">
        <f t="shared" si="32"/>
        <v>134.05000000000001</v>
      </c>
      <c r="H867" s="553">
        <f>(H865/100)*35</f>
        <v>952</v>
      </c>
      <c r="I867" s="424" t="s">
        <v>57</v>
      </c>
      <c r="J867" s="1602">
        <f>(G867-G868)*12</f>
        <v>3.4106051316484809E-13</v>
      </c>
      <c r="K867" s="3"/>
    </row>
    <row r="868" spans="2:11">
      <c r="B868" s="849"/>
      <c r="C868" s="850" t="s">
        <v>944</v>
      </c>
      <c r="D868" s="851"/>
      <c r="E868" s="2356">
        <f>(E85+E138+E197+E252+E306+E363+E481+E534+E590+E644+E698+E759)/12</f>
        <v>31.5</v>
      </c>
      <c r="F868" s="2355">
        <f>(F85+F138+F197+F252+F306+F363+F481+F534+F590+F644+F698+F759)/12</f>
        <v>32.200000000000003</v>
      </c>
      <c r="G868" s="2355">
        <f>(G85+G138+G197+G252+G306+G363+G481+G534+G590+G644+G698+G759)/12</f>
        <v>134.04999999999998</v>
      </c>
      <c r="H868" s="2357">
        <f>(H85+H138+H197+H252+H306+H363+H481+H534+H590+H644+H698+H759)/12</f>
        <v>952.00000000000011</v>
      </c>
      <c r="I868" s="427" t="s">
        <v>783</v>
      </c>
      <c r="J868" s="671"/>
      <c r="K868" s="3"/>
    </row>
    <row r="869" spans="2:11" ht="15.75" thickBot="1">
      <c r="B869" s="175"/>
      <c r="C869" s="1968" t="s">
        <v>785</v>
      </c>
      <c r="D869" s="847" t="s">
        <v>40</v>
      </c>
      <c r="E869" s="1495">
        <f>(E868*100/E865)-35</f>
        <v>0</v>
      </c>
      <c r="F869" s="879">
        <f t="shared" ref="F869:H869" si="33">(F868*100/F865)-35</f>
        <v>0</v>
      </c>
      <c r="G869" s="879">
        <f t="shared" si="33"/>
        <v>0</v>
      </c>
      <c r="H869" s="1496">
        <f t="shared" si="33"/>
        <v>0</v>
      </c>
      <c r="I869" s="428" t="s">
        <v>429</v>
      </c>
      <c r="J869" s="1603">
        <f>(H867-H868)*12</f>
        <v>-1.3642420526593924E-12</v>
      </c>
      <c r="K869" s="3"/>
    </row>
    <row r="870" spans="2:11" ht="15.75" thickBot="1">
      <c r="K870" s="3"/>
    </row>
    <row r="871" spans="2:11" ht="14.25" customHeight="1" thickBot="1">
      <c r="B871" s="410" t="s">
        <v>839</v>
      </c>
      <c r="C871" s="57"/>
      <c r="D871" s="411"/>
      <c r="E871" s="266" t="s">
        <v>178</v>
      </c>
      <c r="F871" s="266"/>
      <c r="G871" s="266"/>
      <c r="H871" s="332" t="s">
        <v>179</v>
      </c>
      <c r="I871" s="412" t="s">
        <v>201</v>
      </c>
      <c r="J871" s="413"/>
      <c r="K871" s="3"/>
    </row>
    <row r="872" spans="2:11" ht="12.75" customHeight="1">
      <c r="B872" s="60"/>
      <c r="C872" s="535" t="s">
        <v>936</v>
      </c>
      <c r="D872" s="414"/>
      <c r="E872" s="415" t="s">
        <v>185</v>
      </c>
      <c r="F872" s="337" t="s">
        <v>56</v>
      </c>
      <c r="G872" s="337" t="s">
        <v>57</v>
      </c>
      <c r="H872" s="334" t="s">
        <v>186</v>
      </c>
      <c r="I872" s="416" t="s">
        <v>37</v>
      </c>
      <c r="J872" s="417" t="s">
        <v>784</v>
      </c>
      <c r="K872" s="3"/>
    </row>
    <row r="873" spans="2:11" ht="13.5" customHeight="1" thickBot="1">
      <c r="B873" s="56"/>
      <c r="C873" s="587"/>
      <c r="D873" s="384"/>
      <c r="E873" s="418" t="s">
        <v>6</v>
      </c>
      <c r="F873" s="343" t="s">
        <v>7</v>
      </c>
      <c r="G873" s="343" t="s">
        <v>8</v>
      </c>
      <c r="H873" s="419" t="s">
        <v>188</v>
      </c>
      <c r="I873" s="374"/>
      <c r="J873" s="420" t="s">
        <v>203</v>
      </c>
      <c r="K873" s="3"/>
    </row>
    <row r="874" spans="2:11">
      <c r="B874" s="60"/>
      <c r="C874" s="1505" t="s">
        <v>437</v>
      </c>
      <c r="D874" s="534">
        <v>1</v>
      </c>
      <c r="E874" s="291">
        <v>90</v>
      </c>
      <c r="F874" s="58">
        <v>92</v>
      </c>
      <c r="G874" s="59">
        <v>383</v>
      </c>
      <c r="H874" s="421">
        <v>2720</v>
      </c>
      <c r="I874" s="422" t="s">
        <v>185</v>
      </c>
      <c r="J874" s="1601">
        <f>(E876-E877)*12</f>
        <v>0</v>
      </c>
      <c r="K874" s="3"/>
    </row>
    <row r="875" spans="2:11" ht="12" customHeight="1">
      <c r="B875" s="131"/>
      <c r="C875" s="115" t="s">
        <v>118</v>
      </c>
      <c r="D875" s="423"/>
      <c r="E875" s="551"/>
      <c r="F875" s="292"/>
      <c r="G875" s="292"/>
      <c r="H875" s="552"/>
      <c r="I875" s="424" t="s">
        <v>56</v>
      </c>
      <c r="J875" s="1602">
        <f>(F876-F877)*12</f>
        <v>0</v>
      </c>
      <c r="K875" s="3"/>
    </row>
    <row r="876" spans="2:11" ht="15.75">
      <c r="B876" s="537" t="s">
        <v>840</v>
      </c>
      <c r="C876" s="425" t="s">
        <v>278</v>
      </c>
      <c r="D876" s="264">
        <v>0.1</v>
      </c>
      <c r="E876" s="554">
        <f>(E874/100)*10</f>
        <v>9</v>
      </c>
      <c r="F876" s="555">
        <f t="shared" ref="F876:G876" si="34">(F874/100)*10</f>
        <v>9.2000000000000011</v>
      </c>
      <c r="G876" s="555">
        <f t="shared" si="34"/>
        <v>38.299999999999997</v>
      </c>
      <c r="H876" s="553">
        <f>(H874/100)*10</f>
        <v>272</v>
      </c>
      <c r="I876" s="424" t="s">
        <v>57</v>
      </c>
      <c r="J876" s="1602">
        <f>(G876-G877)*12</f>
        <v>-8.5265128291212022E-14</v>
      </c>
      <c r="K876" s="3"/>
    </row>
    <row r="877" spans="2:11">
      <c r="B877" s="849"/>
      <c r="C877" s="850" t="s">
        <v>944</v>
      </c>
      <c r="D877" s="851"/>
      <c r="E877" s="2356">
        <f>(E92+E146+E205+E260+E313+E372+E488+E542+E597+E651+E706+E765)/12</f>
        <v>9</v>
      </c>
      <c r="F877" s="2355">
        <f>(F92+F146+F205+F260+F313+F372+F488+F542+F597+F651+F706+F765)/12</f>
        <v>9.2000000000000011</v>
      </c>
      <c r="G877" s="2355">
        <f>(G92+G146+G205+G260+G313+G372+G488+G542+G597+G651+G706+G765)/12</f>
        <v>38.300000000000004</v>
      </c>
      <c r="H877" s="2357">
        <f>(H92+H146+H205+H260+H313+H372+H488+H542+H597+H651+H706+H765)/12</f>
        <v>271.99975000000001</v>
      </c>
      <c r="I877" s="427" t="s">
        <v>783</v>
      </c>
      <c r="J877" s="671"/>
      <c r="K877" s="3"/>
    </row>
    <row r="878" spans="2:11" ht="15.75" thickBot="1">
      <c r="B878" s="175"/>
      <c r="C878" s="1968" t="s">
        <v>785</v>
      </c>
      <c r="D878" s="847" t="s">
        <v>40</v>
      </c>
      <c r="E878" s="1495">
        <f>(E877*100/E874)-10</f>
        <v>0</v>
      </c>
      <c r="F878" s="879">
        <f t="shared" ref="F878:G878" si="35">(F877*100/F874)-10</f>
        <v>0</v>
      </c>
      <c r="G878" s="879">
        <f t="shared" si="35"/>
        <v>0</v>
      </c>
      <c r="H878" s="1496">
        <f>(H877*100/H874)-10</f>
        <v>-9.191176470579876E-6</v>
      </c>
      <c r="I878" s="428" t="s">
        <v>429</v>
      </c>
      <c r="J878" s="1603">
        <f>(H876-H877)*12</f>
        <v>2.9999999999290594E-3</v>
      </c>
      <c r="K878" s="3"/>
    </row>
    <row r="879" spans="2:11" ht="15.75" thickBot="1">
      <c r="K879" s="3"/>
    </row>
    <row r="880" spans="2:11" ht="13.5" customHeight="1" thickBot="1">
      <c r="B880" s="410" t="s">
        <v>839</v>
      </c>
      <c r="C880" s="57"/>
      <c r="D880" s="411"/>
      <c r="E880" s="266" t="s">
        <v>178</v>
      </c>
      <c r="F880" s="266"/>
      <c r="G880" s="266"/>
      <c r="H880" s="332" t="s">
        <v>179</v>
      </c>
      <c r="I880" s="412" t="s">
        <v>201</v>
      </c>
      <c r="J880" s="413"/>
      <c r="K880" s="3"/>
    </row>
    <row r="881" spans="2:11" ht="12.75" customHeight="1">
      <c r="B881" s="60"/>
      <c r="C881" s="535" t="s">
        <v>937</v>
      </c>
      <c r="D881" s="414"/>
      <c r="E881" s="415" t="s">
        <v>185</v>
      </c>
      <c r="F881" s="337" t="s">
        <v>56</v>
      </c>
      <c r="G881" s="337" t="s">
        <v>57</v>
      </c>
      <c r="H881" s="334" t="s">
        <v>186</v>
      </c>
      <c r="I881" s="416" t="s">
        <v>37</v>
      </c>
      <c r="J881" s="417" t="s">
        <v>784</v>
      </c>
      <c r="K881" s="3"/>
    </row>
    <row r="882" spans="2:11" ht="14.25" customHeight="1" thickBot="1">
      <c r="B882" s="56"/>
      <c r="C882" s="587"/>
      <c r="D882" s="384"/>
      <c r="E882" s="418" t="s">
        <v>6</v>
      </c>
      <c r="F882" s="343" t="s">
        <v>7</v>
      </c>
      <c r="G882" s="343" t="s">
        <v>8</v>
      </c>
      <c r="H882" s="419" t="s">
        <v>188</v>
      </c>
      <c r="I882" s="374"/>
      <c r="J882" s="420" t="s">
        <v>203</v>
      </c>
      <c r="K882" s="3"/>
    </row>
    <row r="883" spans="2:11" ht="14.25" customHeight="1">
      <c r="B883" s="60"/>
      <c r="C883" s="1505" t="s">
        <v>437</v>
      </c>
      <c r="D883" s="534">
        <v>1</v>
      </c>
      <c r="E883" s="291">
        <v>90</v>
      </c>
      <c r="F883" s="58">
        <v>92</v>
      </c>
      <c r="G883" s="59">
        <v>383</v>
      </c>
      <c r="H883" s="421">
        <v>2720</v>
      </c>
      <c r="I883" s="422" t="s">
        <v>185</v>
      </c>
      <c r="J883" s="1601">
        <f>(E885-E886)*12</f>
        <v>0</v>
      </c>
      <c r="K883" s="3"/>
    </row>
    <row r="884" spans="2:11" ht="12.75" customHeight="1">
      <c r="B884" s="131"/>
      <c r="C884" s="115" t="s">
        <v>118</v>
      </c>
      <c r="D884" s="423"/>
      <c r="E884" s="551"/>
      <c r="F884" s="292"/>
      <c r="G884" s="292"/>
      <c r="H884" s="552"/>
      <c r="I884" s="424" t="s">
        <v>56</v>
      </c>
      <c r="J884" s="1602">
        <f>(F885-F886)*12</f>
        <v>-8.5265128291212022E-14</v>
      </c>
      <c r="K884" s="3"/>
    </row>
    <row r="885" spans="2:11" ht="14.25" customHeight="1">
      <c r="B885" s="537" t="s">
        <v>840</v>
      </c>
      <c r="C885" s="425" t="s">
        <v>206</v>
      </c>
      <c r="D885" s="264">
        <v>0.6</v>
      </c>
      <c r="E885" s="554">
        <f>(E883/100)*60</f>
        <v>54</v>
      </c>
      <c r="F885" s="555">
        <f t="shared" ref="F885:G885" si="36">(F883/100)*60</f>
        <v>55.2</v>
      </c>
      <c r="G885" s="555">
        <f t="shared" si="36"/>
        <v>229.8</v>
      </c>
      <c r="H885" s="553">
        <f>(H883/100)*60</f>
        <v>1632</v>
      </c>
      <c r="I885" s="424" t="s">
        <v>57</v>
      </c>
      <c r="J885" s="1602">
        <f>(G885-G886)*12</f>
        <v>-3.4106051316484809E-13</v>
      </c>
      <c r="K885" s="3"/>
    </row>
    <row r="886" spans="2:11" ht="12.75" customHeight="1">
      <c r="B886" s="849"/>
      <c r="C886" s="850" t="s">
        <v>944</v>
      </c>
      <c r="D886" s="851"/>
      <c r="E886" s="2356">
        <f>(E97+E151+E211+E264+E318+E376+E492+E547+E601+E656+E711+E770)/12</f>
        <v>54</v>
      </c>
      <c r="F886" s="2355">
        <f>(F97+F151+F211+F264+F318+F376+F492+F547+F601+F656+F711+F770)/12</f>
        <v>55.20000000000001</v>
      </c>
      <c r="G886" s="2355">
        <f>(G97+G151+G211+G264+G318+G376+G492+G547+G601+G656+G711+G770)/12</f>
        <v>229.80000000000004</v>
      </c>
      <c r="H886" s="2357">
        <f>(H97+H151+H211+H264+H318+H376+H492+H547+H601+H656+H711+H770)/12</f>
        <v>1632</v>
      </c>
      <c r="I886" s="427" t="s">
        <v>783</v>
      </c>
      <c r="J886" s="671"/>
      <c r="K886" s="3"/>
    </row>
    <row r="887" spans="2:11" ht="13.5" customHeight="1" thickBot="1">
      <c r="B887" s="175"/>
      <c r="C887" s="803" t="s">
        <v>438</v>
      </c>
      <c r="D887" s="1494"/>
      <c r="E887" s="1495">
        <f>(E886*100/E883)-60</f>
        <v>0</v>
      </c>
      <c r="F887" s="879">
        <f t="shared" ref="F887:H887" si="37">(F886*100/F883)-60</f>
        <v>0</v>
      </c>
      <c r="G887" s="879">
        <f t="shared" si="37"/>
        <v>0</v>
      </c>
      <c r="H887" s="1496">
        <f t="shared" si="37"/>
        <v>0</v>
      </c>
      <c r="I887" s="428" t="s">
        <v>429</v>
      </c>
      <c r="J887" s="1603">
        <f>(H885-H886)*12</f>
        <v>0</v>
      </c>
      <c r="K887" s="3"/>
    </row>
    <row r="888" spans="2:11" ht="15.75" thickBot="1">
      <c r="K888" s="3"/>
    </row>
    <row r="889" spans="2:11" ht="13.5" customHeight="1" thickBot="1">
      <c r="B889" s="410" t="s">
        <v>839</v>
      </c>
      <c r="C889" s="57"/>
      <c r="D889" s="411"/>
      <c r="E889" s="266" t="s">
        <v>178</v>
      </c>
      <c r="F889" s="266"/>
      <c r="G889" s="266"/>
      <c r="H889" s="332" t="s">
        <v>179</v>
      </c>
      <c r="I889" s="412" t="s">
        <v>201</v>
      </c>
      <c r="J889" s="413"/>
      <c r="K889" s="3"/>
    </row>
    <row r="890" spans="2:11" ht="13.5" customHeight="1">
      <c r="B890" s="60"/>
      <c r="C890" s="535" t="s">
        <v>938</v>
      </c>
      <c r="D890" s="414"/>
      <c r="E890" s="415" t="s">
        <v>185</v>
      </c>
      <c r="F890" s="337" t="s">
        <v>56</v>
      </c>
      <c r="G890" s="337" t="s">
        <v>57</v>
      </c>
      <c r="H890" s="334" t="s">
        <v>186</v>
      </c>
      <c r="I890" s="416" t="s">
        <v>37</v>
      </c>
      <c r="J890" s="417" t="s">
        <v>784</v>
      </c>
      <c r="K890" s="3"/>
    </row>
    <row r="891" spans="2:11" ht="13.5" customHeight="1" thickBot="1">
      <c r="B891" s="56"/>
      <c r="C891" s="587"/>
      <c r="D891" s="384"/>
      <c r="E891" s="418" t="s">
        <v>6</v>
      </c>
      <c r="F891" s="343" t="s">
        <v>7</v>
      </c>
      <c r="G891" s="343" t="s">
        <v>8</v>
      </c>
      <c r="H891" s="419" t="s">
        <v>188</v>
      </c>
      <c r="I891" s="374"/>
      <c r="J891" s="420" t="s">
        <v>203</v>
      </c>
      <c r="K891" s="3"/>
    </row>
    <row r="892" spans="2:11">
      <c r="B892" s="60"/>
      <c r="C892" s="1505" t="s">
        <v>437</v>
      </c>
      <c r="D892" s="534">
        <v>1</v>
      </c>
      <c r="E892" s="291">
        <v>90</v>
      </c>
      <c r="F892" s="58">
        <v>92</v>
      </c>
      <c r="G892" s="59">
        <v>383</v>
      </c>
      <c r="H892" s="421">
        <v>2720</v>
      </c>
      <c r="I892" s="422" t="s">
        <v>185</v>
      </c>
      <c r="J892" s="1601">
        <f>(E894-E895)*12</f>
        <v>-8.5265128291212022E-14</v>
      </c>
      <c r="K892" s="3"/>
    </row>
    <row r="893" spans="2:11">
      <c r="B893" s="131"/>
      <c r="C893" s="115" t="s">
        <v>118</v>
      </c>
      <c r="D893" s="423"/>
      <c r="E893" s="551"/>
      <c r="F893" s="292"/>
      <c r="G893" s="292"/>
      <c r="H893" s="552"/>
      <c r="I893" s="424" t="s">
        <v>56</v>
      </c>
      <c r="J893" s="1602">
        <f>(F894-F895)*12</f>
        <v>0</v>
      </c>
      <c r="K893" s="3"/>
    </row>
    <row r="894" spans="2:11" ht="15.75">
      <c r="B894" s="537" t="s">
        <v>840</v>
      </c>
      <c r="C894" s="425" t="s">
        <v>279</v>
      </c>
      <c r="D894" s="264">
        <v>0.45</v>
      </c>
      <c r="E894" s="554">
        <f>(E892/100)*45</f>
        <v>40.5</v>
      </c>
      <c r="F894" s="555">
        <f t="shared" ref="F894:G894" si="38">(F892/100)*45</f>
        <v>41.4</v>
      </c>
      <c r="G894" s="555">
        <f t="shared" si="38"/>
        <v>172.35</v>
      </c>
      <c r="H894" s="553">
        <f>(H892/100)*45</f>
        <v>1224</v>
      </c>
      <c r="I894" s="424" t="s">
        <v>57</v>
      </c>
      <c r="J894" s="1602">
        <f>(G894-G895)*12</f>
        <v>0</v>
      </c>
      <c r="K894" s="3"/>
    </row>
    <row r="895" spans="2:11">
      <c r="B895" s="849"/>
      <c r="C895" s="850" t="s">
        <v>944</v>
      </c>
      <c r="D895" s="851"/>
      <c r="E895" s="2356">
        <f>(E102+E156+E216+E269+E323+E381+E497+E552+E606+E661+E716+E775)/12</f>
        <v>40.500000000000007</v>
      </c>
      <c r="F895" s="2355">
        <f>(F102+F156+F216+F269+F323+F381+F497+F552+F606+F661+F716+F775)/12</f>
        <v>41.4</v>
      </c>
      <c r="G895" s="2355">
        <f>(G102+G156+G216+G269+G323+G381+G497+G552+G606+G661+G716+G775)/12</f>
        <v>172.35</v>
      </c>
      <c r="H895" s="2357">
        <f>(H102+H156+H216+H269+H323+H381+H497+H552+H606+H661+H716+H775)/12</f>
        <v>1223.9997500000002</v>
      </c>
      <c r="I895" s="427" t="s">
        <v>783</v>
      </c>
      <c r="J895" s="671"/>
      <c r="K895" s="3"/>
    </row>
    <row r="896" spans="2:11" ht="15.75" thickBot="1">
      <c r="B896" s="175"/>
      <c r="C896" s="1968" t="s">
        <v>785</v>
      </c>
      <c r="D896" s="847" t="s">
        <v>40</v>
      </c>
      <c r="E896" s="1495">
        <f>(E895*100/E892)-45</f>
        <v>0</v>
      </c>
      <c r="F896" s="879">
        <f t="shared" ref="F896:H896" si="39">(F895*100/F892)-45</f>
        <v>0</v>
      </c>
      <c r="G896" s="879">
        <f t="shared" si="39"/>
        <v>0</v>
      </c>
      <c r="H896" s="1496">
        <f t="shared" si="39"/>
        <v>-9.1911764599217349E-6</v>
      </c>
      <c r="I896" s="428" t="s">
        <v>429</v>
      </c>
      <c r="J896" s="1603">
        <f>(H894-H895)*12</f>
        <v>2.9999999978826963E-3</v>
      </c>
      <c r="K896" s="3"/>
    </row>
    <row r="897" spans="2:11" ht="12" customHeight="1" thickBot="1">
      <c r="B897" s="1509"/>
      <c r="C897" s="1509"/>
      <c r="K897" s="3"/>
    </row>
    <row r="898" spans="2:11" ht="14.25" customHeight="1" thickBot="1">
      <c r="B898" s="410" t="s">
        <v>839</v>
      </c>
      <c r="C898" s="1510"/>
      <c r="D898" s="411"/>
      <c r="E898" s="266" t="s">
        <v>178</v>
      </c>
      <c r="F898" s="266"/>
      <c r="G898" s="266"/>
      <c r="H898" s="332" t="s">
        <v>179</v>
      </c>
      <c r="I898" s="412" t="s">
        <v>201</v>
      </c>
      <c r="J898" s="413"/>
      <c r="K898" s="3"/>
    </row>
    <row r="899" spans="2:11" ht="12.75" customHeight="1">
      <c r="B899" s="588" t="s">
        <v>943</v>
      </c>
      <c r="C899" s="535"/>
      <c r="D899" s="414"/>
      <c r="E899" s="415" t="s">
        <v>185</v>
      </c>
      <c r="F899" s="337" t="s">
        <v>56</v>
      </c>
      <c r="G899" s="337" t="s">
        <v>57</v>
      </c>
      <c r="H899" s="334" t="s">
        <v>186</v>
      </c>
      <c r="I899" s="416" t="s">
        <v>37</v>
      </c>
      <c r="J899" s="417" t="s">
        <v>784</v>
      </c>
      <c r="K899" s="3"/>
    </row>
    <row r="900" spans="2:11" ht="13.5" customHeight="1" thickBot="1">
      <c r="B900" s="56"/>
      <c r="C900" s="536" t="s">
        <v>947</v>
      </c>
      <c r="D900" s="384"/>
      <c r="E900" s="418" t="s">
        <v>6</v>
      </c>
      <c r="F900" s="343" t="s">
        <v>7</v>
      </c>
      <c r="G900" s="343" t="s">
        <v>8</v>
      </c>
      <c r="H900" s="419" t="s">
        <v>188</v>
      </c>
      <c r="I900" s="374"/>
      <c r="J900" s="420" t="s">
        <v>203</v>
      </c>
      <c r="K900" s="3"/>
    </row>
    <row r="901" spans="2:11">
      <c r="B901" s="60"/>
      <c r="C901" s="1505" t="s">
        <v>437</v>
      </c>
      <c r="D901" s="534">
        <v>1</v>
      </c>
      <c r="E901" s="291">
        <v>90</v>
      </c>
      <c r="F901" s="58">
        <v>92</v>
      </c>
      <c r="G901" s="59">
        <v>383</v>
      </c>
      <c r="H901" s="421">
        <v>2720</v>
      </c>
      <c r="I901" s="422" t="s">
        <v>185</v>
      </c>
      <c r="J901" s="1601">
        <f>(E903-E904)*12</f>
        <v>8.5265128291212022E-14</v>
      </c>
      <c r="K901" s="3"/>
    </row>
    <row r="902" spans="2:11" ht="12.75" customHeight="1">
      <c r="B902" s="131"/>
      <c r="C902" s="115" t="s">
        <v>118</v>
      </c>
      <c r="D902" s="423"/>
      <c r="E902" s="551"/>
      <c r="F902" s="292"/>
      <c r="G902" s="292"/>
      <c r="H902" s="552"/>
      <c r="I902" s="424" t="s">
        <v>56</v>
      </c>
      <c r="J902" s="1602">
        <f>(F903-F904)*12</f>
        <v>1.7053025658242404E-13</v>
      </c>
      <c r="K902" s="3"/>
    </row>
    <row r="903" spans="2:11" ht="15.75">
      <c r="B903" s="537" t="s">
        <v>840</v>
      </c>
      <c r="C903" s="425" t="s">
        <v>206</v>
      </c>
      <c r="D903" s="264">
        <v>0.7</v>
      </c>
      <c r="E903" s="1965">
        <f>(E901/100)*70</f>
        <v>63</v>
      </c>
      <c r="F903" s="1966">
        <f t="shared" ref="F903:G903" si="40">(F901/100)*70</f>
        <v>64.400000000000006</v>
      </c>
      <c r="G903" s="1966">
        <f t="shared" si="40"/>
        <v>268.10000000000002</v>
      </c>
      <c r="H903" s="1967">
        <f>(H901/100)*70</f>
        <v>1904</v>
      </c>
      <c r="I903" s="424" t="s">
        <v>57</v>
      </c>
      <c r="J903" s="1602">
        <f>(G903-G904)*12</f>
        <v>0</v>
      </c>
      <c r="K903" s="3"/>
    </row>
    <row r="904" spans="2:11">
      <c r="B904" s="1953"/>
      <c r="C904" s="1954" t="s">
        <v>944</v>
      </c>
      <c r="D904" s="1955"/>
      <c r="E904" s="2370">
        <f>(E107+E161+E221+E274+E328+E385+E502+E556+E611+E666+E721+E780)/12</f>
        <v>62.999999999999993</v>
      </c>
      <c r="F904" s="2369">
        <f>(F107+F161+F221+F274+F328+F385+F502+F556+F611+F666+F721+F780)/12</f>
        <v>64.399999999999991</v>
      </c>
      <c r="G904" s="2369">
        <f>(G107+G161+G221+G274+G328+G385+G502+G556+G611+G666+G721+G780)/12</f>
        <v>268.10000000000002</v>
      </c>
      <c r="H904" s="2371">
        <f>(H107+H161+H221+H274+H328+H385+H502+H556+H611+H666+H721+H780)/12</f>
        <v>1903.9997499999999</v>
      </c>
      <c r="I904" s="427" t="s">
        <v>783</v>
      </c>
      <c r="J904" s="671"/>
      <c r="K904" s="3"/>
    </row>
    <row r="905" spans="2:11" ht="14.25" customHeight="1" thickBot="1">
      <c r="B905" s="175"/>
      <c r="C905" s="1968" t="s">
        <v>785</v>
      </c>
      <c r="D905" s="847" t="s">
        <v>40</v>
      </c>
      <c r="E905" s="1495">
        <f>(E904*100/E901)-70</f>
        <v>0</v>
      </c>
      <c r="F905" s="879">
        <f t="shared" ref="F905:H905" si="41">(F904*100/F901)-70</f>
        <v>0</v>
      </c>
      <c r="G905" s="879">
        <f t="shared" si="41"/>
        <v>0</v>
      </c>
      <c r="H905" s="1496">
        <f t="shared" si="41"/>
        <v>-9.1911764741325896E-6</v>
      </c>
      <c r="I905" s="428" t="s">
        <v>429</v>
      </c>
      <c r="J905" s="1603">
        <f>(H903-H904)*12</f>
        <v>3.0000000006111804E-3</v>
      </c>
      <c r="K905" s="3"/>
    </row>
    <row r="906" spans="2:11">
      <c r="K906" s="3"/>
    </row>
    <row r="907" spans="2:11">
      <c r="E907" s="684"/>
      <c r="F907" s="684"/>
      <c r="G907" s="684"/>
      <c r="H907" s="684"/>
      <c r="K907" s="3"/>
    </row>
    <row r="908" spans="2:11">
      <c r="K908" s="3"/>
    </row>
    <row r="909" spans="2:11">
      <c r="K909" s="3"/>
    </row>
    <row r="910" spans="2:11">
      <c r="K910" s="3"/>
    </row>
    <row r="911" spans="2:11">
      <c r="B911" s="2" t="s">
        <v>110</v>
      </c>
      <c r="D911"/>
      <c r="E911"/>
      <c r="F911"/>
      <c r="G911"/>
      <c r="H911" t="s">
        <v>111</v>
      </c>
      <c r="K911" s="3"/>
    </row>
    <row r="912" spans="2:11">
      <c r="K912" s="3"/>
    </row>
    <row r="913" spans="2:11">
      <c r="C913" t="s">
        <v>15</v>
      </c>
      <c r="D913"/>
      <c r="E913" s="3"/>
      <c r="F913"/>
      <c r="G913"/>
      <c r="H913"/>
      <c r="K913" s="3"/>
    </row>
    <row r="914" spans="2:11">
      <c r="B914" s="61">
        <v>1</v>
      </c>
      <c r="C914" s="47" t="s">
        <v>16</v>
      </c>
      <c r="D914" s="47"/>
      <c r="E914" s="65"/>
      <c r="F914" s="47" t="s">
        <v>17</v>
      </c>
      <c r="G914" s="47"/>
      <c r="H914" s="47"/>
      <c r="K914" s="3"/>
    </row>
    <row r="915" spans="2:11">
      <c r="B915" s="61"/>
      <c r="C915" s="47" t="s">
        <v>18</v>
      </c>
      <c r="D915" s="47"/>
      <c r="E915" s="65"/>
      <c r="F915" s="47"/>
      <c r="G915" s="64"/>
      <c r="H915" s="47"/>
      <c r="K915" s="3"/>
    </row>
    <row r="916" spans="2:11">
      <c r="B916">
        <v>2</v>
      </c>
      <c r="C916" s="83" t="s">
        <v>763</v>
      </c>
      <c r="D916" s="47"/>
      <c r="E916" s="65"/>
      <c r="F916" s="47"/>
      <c r="G916" s="47"/>
      <c r="H916" s="47"/>
      <c r="K916" s="3"/>
    </row>
    <row r="917" spans="2:11">
      <c r="C917" s="83" t="s">
        <v>764</v>
      </c>
      <c r="D917" s="47"/>
      <c r="E917" s="65"/>
      <c r="F917" s="47"/>
      <c r="G917" s="64"/>
      <c r="H917" s="47"/>
      <c r="K917" s="3"/>
    </row>
    <row r="918" spans="2:11">
      <c r="B918">
        <v>3</v>
      </c>
      <c r="C918" s="83" t="s">
        <v>440</v>
      </c>
      <c r="D918" s="83"/>
      <c r="E918" s="83"/>
      <c r="F918" s="83"/>
      <c r="G918" s="83"/>
      <c r="H918" s="83"/>
      <c r="J918" s="83"/>
      <c r="K918" s="3"/>
    </row>
    <row r="919" spans="2:11">
      <c r="C919" s="83" t="s">
        <v>441</v>
      </c>
      <c r="D919" s="83"/>
      <c r="E919" s="83"/>
      <c r="F919" s="83"/>
      <c r="G919" s="83"/>
      <c r="H919" s="83"/>
      <c r="I919" s="83"/>
      <c r="J919" s="2"/>
      <c r="K919" s="3"/>
    </row>
    <row r="920" spans="2:11">
      <c r="C920" s="83" t="s">
        <v>442</v>
      </c>
      <c r="D920" s="83"/>
      <c r="E920" s="83"/>
      <c r="F920" s="83"/>
      <c r="G920" s="83"/>
      <c r="H920" s="83"/>
      <c r="I920" s="83"/>
      <c r="J920" s="83"/>
      <c r="K920" s="3"/>
    </row>
    <row r="921" spans="2:11">
      <c r="B921">
        <v>4</v>
      </c>
      <c r="C921" s="83" t="s">
        <v>443</v>
      </c>
      <c r="D921" s="83"/>
      <c r="E921" s="83"/>
      <c r="F921" s="83"/>
      <c r="G921" s="83"/>
      <c r="H921" s="83"/>
      <c r="I921" s="83"/>
      <c r="K921" s="3"/>
    </row>
    <row r="922" spans="2:11">
      <c r="C922" s="83" t="s">
        <v>444</v>
      </c>
      <c r="D922" s="83"/>
      <c r="E922" s="83"/>
      <c r="F922" s="83"/>
      <c r="G922" s="83"/>
      <c r="H922" s="83"/>
      <c r="K922" s="3"/>
    </row>
    <row r="923" spans="2:11">
      <c r="C923" s="47"/>
      <c r="D923" s="47"/>
      <c r="E923" s="65"/>
      <c r="F923" s="47"/>
      <c r="G923" s="64"/>
      <c r="H923" s="47"/>
      <c r="K923" s="3"/>
    </row>
    <row r="924" spans="2:11">
      <c r="C924" s="47"/>
      <c r="D924" s="47"/>
      <c r="E924" s="65"/>
      <c r="F924" s="47"/>
      <c r="G924" s="47"/>
      <c r="H924" s="47"/>
      <c r="K924" s="3"/>
    </row>
    <row r="925" spans="2:11">
      <c r="C925" s="47"/>
      <c r="D925" s="47"/>
      <c r="E925" s="65"/>
      <c r="F925" s="47"/>
      <c r="G925" s="64"/>
      <c r="H925" s="47"/>
      <c r="K925" s="3"/>
    </row>
    <row r="926" spans="2:11">
      <c r="K926" s="3"/>
    </row>
    <row r="927" spans="2:11">
      <c r="K927" s="3"/>
    </row>
    <row r="928" spans="2:11">
      <c r="K928" s="3"/>
    </row>
    <row r="929" spans="11:11">
      <c r="K929" s="3"/>
    </row>
    <row r="930" spans="11:11">
      <c r="K930" s="3"/>
    </row>
    <row r="931" spans="11:11">
      <c r="K931" s="3"/>
    </row>
    <row r="932" spans="11:11">
      <c r="K932" s="3"/>
    </row>
    <row r="933" spans="11:11">
      <c r="K933" s="3"/>
    </row>
    <row r="934" spans="11:11">
      <c r="K934" s="3"/>
    </row>
    <row r="935" spans="11:11">
      <c r="K935" s="3"/>
    </row>
    <row r="936" spans="11:11">
      <c r="K936" s="3"/>
    </row>
    <row r="937" spans="11:11">
      <c r="K937" s="3"/>
    </row>
    <row r="938" spans="11:11">
      <c r="K938" s="3"/>
    </row>
    <row r="939" spans="11:11">
      <c r="K939" s="3"/>
    </row>
    <row r="940" spans="11:11">
      <c r="K940" s="3"/>
    </row>
    <row r="941" spans="11:11">
      <c r="K941" s="3"/>
    </row>
    <row r="942" spans="11:11">
      <c r="K942" s="3"/>
    </row>
    <row r="943" spans="11:11">
      <c r="K943" s="3"/>
    </row>
    <row r="944" spans="11:11">
      <c r="K944" s="3"/>
    </row>
    <row r="945" spans="11:11">
      <c r="K945" s="3"/>
    </row>
    <row r="946" spans="11:11">
      <c r="K946" s="3"/>
    </row>
    <row r="947" spans="11:11">
      <c r="K947" s="3"/>
    </row>
    <row r="948" spans="11:11">
      <c r="K948" s="3"/>
    </row>
    <row r="949" spans="11:11">
      <c r="K949" s="3"/>
    </row>
    <row r="950" spans="11:11">
      <c r="K950" s="3"/>
    </row>
    <row r="951" spans="11:11">
      <c r="K951" s="3"/>
    </row>
    <row r="952" spans="11:11">
      <c r="K952" s="3"/>
    </row>
    <row r="953" spans="11:11">
      <c r="K953" s="3"/>
    </row>
    <row r="954" spans="11:11">
      <c r="K954" s="3"/>
    </row>
    <row r="955" spans="11:11">
      <c r="K955" s="3"/>
    </row>
    <row r="956" spans="11:11">
      <c r="K956" s="3"/>
    </row>
    <row r="957" spans="11:11">
      <c r="K957" s="3"/>
    </row>
    <row r="958" spans="11:11">
      <c r="K958" s="3"/>
    </row>
    <row r="959" spans="11:11">
      <c r="K959" s="3"/>
    </row>
    <row r="960" spans="11:11">
      <c r="K960" s="3"/>
    </row>
    <row r="961" spans="11:11">
      <c r="K961" s="3"/>
    </row>
    <row r="962" spans="11:11">
      <c r="K962" s="3"/>
    </row>
    <row r="963" spans="11:11">
      <c r="K963" s="3"/>
    </row>
    <row r="964" spans="11:11">
      <c r="K964" s="3"/>
    </row>
    <row r="965" spans="11:11">
      <c r="K965" s="3"/>
    </row>
    <row r="966" spans="11:11">
      <c r="K966" s="3"/>
    </row>
    <row r="968" spans="11:11">
      <c r="K968" s="3"/>
    </row>
    <row r="969" spans="11:11">
      <c r="K969" s="3"/>
    </row>
    <row r="970" spans="11:11">
      <c r="K970" s="3"/>
    </row>
    <row r="971" spans="11:11">
      <c r="K971" s="3"/>
    </row>
    <row r="972" spans="11:11">
      <c r="K972" s="3"/>
    </row>
    <row r="973" spans="11:11">
      <c r="K973" s="3"/>
    </row>
    <row r="974" spans="11:11">
      <c r="K974" s="3"/>
    </row>
    <row r="975" spans="11:11">
      <c r="K975" s="3"/>
    </row>
    <row r="976" spans="11:11">
      <c r="K976" s="3"/>
    </row>
    <row r="977" spans="11:11">
      <c r="K977" s="3"/>
    </row>
    <row r="978" spans="11:11">
      <c r="K978" s="3"/>
    </row>
    <row r="979" spans="11:11">
      <c r="K979" s="3"/>
    </row>
    <row r="980" spans="11:11">
      <c r="K980" s="3"/>
    </row>
    <row r="981" spans="11:11">
      <c r="K981" s="3"/>
    </row>
    <row r="982" spans="11:11">
      <c r="K982" s="3"/>
    </row>
    <row r="983" spans="11:11">
      <c r="K983" s="3"/>
    </row>
    <row r="984" spans="11:11">
      <c r="K984" s="3"/>
    </row>
    <row r="985" spans="11:11">
      <c r="K985" s="3"/>
    </row>
    <row r="986" spans="11:11">
      <c r="K986" s="3"/>
    </row>
    <row r="987" spans="11:11">
      <c r="K987" s="3"/>
    </row>
    <row r="988" spans="11:11">
      <c r="K988" s="3"/>
    </row>
    <row r="989" spans="11:11">
      <c r="K989" s="3"/>
    </row>
    <row r="990" spans="11:11">
      <c r="K990" s="3"/>
    </row>
    <row r="991" spans="11:11">
      <c r="K991" s="3"/>
    </row>
    <row r="992" spans="11:11">
      <c r="K992" s="3"/>
    </row>
    <row r="993" spans="11:11">
      <c r="K993" s="3"/>
    </row>
    <row r="994" spans="11:11">
      <c r="K994" s="3"/>
    </row>
    <row r="995" spans="11:11">
      <c r="K995" s="3"/>
    </row>
    <row r="996" spans="11:11">
      <c r="K996" s="3"/>
    </row>
    <row r="997" spans="11:11">
      <c r="K997" s="3"/>
    </row>
    <row r="998" spans="11:11">
      <c r="K998" s="3"/>
    </row>
    <row r="999" spans="11:11">
      <c r="K999" s="3"/>
    </row>
    <row r="1000" spans="11:11">
      <c r="K1000" s="3"/>
    </row>
    <row r="1001" spans="11:11">
      <c r="K1001" s="3"/>
    </row>
    <row r="1002" spans="11:11">
      <c r="K1002" s="3"/>
    </row>
    <row r="1003" spans="11:11">
      <c r="K1003" s="3"/>
    </row>
    <row r="1004" spans="11:11">
      <c r="K1004" s="3"/>
    </row>
    <row r="1005" spans="11:11">
      <c r="K1005" s="3"/>
    </row>
    <row r="1006" spans="11:11">
      <c r="K1006" s="3"/>
    </row>
    <row r="1007" spans="11:11">
      <c r="K1007" s="3"/>
    </row>
    <row r="1008" spans="11:11">
      <c r="K1008" s="3"/>
    </row>
    <row r="1009" spans="11:11">
      <c r="K1009" s="3"/>
    </row>
    <row r="1010" spans="11:11">
      <c r="K1010" s="3"/>
    </row>
    <row r="1011" spans="11:11">
      <c r="K1011" s="3"/>
    </row>
    <row r="1012" spans="11:11">
      <c r="K1012" s="3"/>
    </row>
    <row r="1013" spans="11:11">
      <c r="K1013" s="3"/>
    </row>
    <row r="1014" spans="11:11">
      <c r="K1014" s="3"/>
    </row>
    <row r="1015" spans="11:11">
      <c r="K1015" s="3"/>
    </row>
    <row r="1016" spans="11:11">
      <c r="K1016" s="3"/>
    </row>
    <row r="1017" spans="11:11">
      <c r="K1017" s="3"/>
    </row>
    <row r="1018" spans="11:11">
      <c r="K1018" s="3"/>
    </row>
    <row r="1019" spans="11:11">
      <c r="K1019" s="3"/>
    </row>
    <row r="1020" spans="11:11">
      <c r="K1020" s="3"/>
    </row>
    <row r="1021" spans="11:11">
      <c r="K1021" s="3"/>
    </row>
    <row r="1022" spans="11:11">
      <c r="K1022" s="3"/>
    </row>
    <row r="1023" spans="11:11">
      <c r="K1023" s="3"/>
    </row>
    <row r="1024" spans="11:11">
      <c r="K1024" s="3"/>
    </row>
    <row r="1025" spans="11:11">
      <c r="K1025" s="3"/>
    </row>
    <row r="1026" spans="11:11">
      <c r="K1026" s="3"/>
    </row>
    <row r="1027" spans="11:11">
      <c r="K1027" s="3"/>
    </row>
    <row r="1028" spans="11:11">
      <c r="K1028" s="3"/>
    </row>
    <row r="1029" spans="11:11">
      <c r="K1029" s="3"/>
    </row>
    <row r="1030" spans="11:11">
      <c r="K1030" s="3"/>
    </row>
    <row r="1031" spans="11:11">
      <c r="K1031" s="3"/>
    </row>
    <row r="1032" spans="11:11">
      <c r="K1032" s="3"/>
    </row>
    <row r="1033" spans="11:11">
      <c r="K1033" s="3"/>
    </row>
    <row r="1034" spans="11:11">
      <c r="K1034" s="3"/>
    </row>
    <row r="1035" spans="11:11">
      <c r="K1035" s="3"/>
    </row>
    <row r="1036" spans="11:11">
      <c r="K1036" s="3"/>
    </row>
    <row r="1037" spans="11:11">
      <c r="K1037" s="3"/>
    </row>
    <row r="1038" spans="11:11">
      <c r="K1038" s="3"/>
    </row>
    <row r="1039" spans="11:11">
      <c r="K1039" s="3"/>
    </row>
    <row r="1040" spans="11:11">
      <c r="K1040" s="3"/>
    </row>
    <row r="1041" spans="11:11">
      <c r="K1041" s="3"/>
    </row>
    <row r="1042" spans="11:11">
      <c r="K1042" s="3"/>
    </row>
    <row r="1043" spans="11:11">
      <c r="K1043" s="3"/>
    </row>
    <row r="1044" spans="11:11">
      <c r="K1044" s="3"/>
    </row>
    <row r="1045" spans="11:11">
      <c r="K1045" s="3"/>
    </row>
    <row r="1046" spans="11:11">
      <c r="K1046" s="3"/>
    </row>
    <row r="1047" spans="11:11">
      <c r="K1047" s="3"/>
    </row>
    <row r="1048" spans="11:11">
      <c r="K1048" s="3"/>
    </row>
    <row r="1049" spans="11:11">
      <c r="K1049" s="3"/>
    </row>
    <row r="1050" spans="11:11">
      <c r="K1050" s="3"/>
    </row>
    <row r="1051" spans="11:11">
      <c r="K1051" s="3"/>
    </row>
    <row r="1052" spans="11:11">
      <c r="K1052" s="3"/>
    </row>
    <row r="1053" spans="11:11">
      <c r="K1053" s="3"/>
    </row>
    <row r="1054" spans="11:11">
      <c r="K1054" s="3"/>
    </row>
    <row r="1055" spans="11:11">
      <c r="K1055" s="3"/>
    </row>
    <row r="1056" spans="11:11">
      <c r="K1056" s="3"/>
    </row>
    <row r="1057" spans="11:11">
      <c r="K1057" s="3"/>
    </row>
    <row r="1058" spans="11:11">
      <c r="K1058" s="3"/>
    </row>
    <row r="1059" spans="11:11">
      <c r="K1059" s="3"/>
    </row>
    <row r="1060" spans="11:11">
      <c r="K1060" s="3"/>
    </row>
    <row r="1061" spans="11:11">
      <c r="K1061" s="3"/>
    </row>
    <row r="1062" spans="11:11">
      <c r="K1062" s="3"/>
    </row>
    <row r="1063" spans="11:11">
      <c r="K1063" s="3"/>
    </row>
    <row r="1064" spans="11:11">
      <c r="K1064" s="3"/>
    </row>
    <row r="1065" spans="11:11">
      <c r="K1065" s="3"/>
    </row>
    <row r="1066" spans="11:11">
      <c r="K1066" s="3"/>
    </row>
    <row r="1067" spans="11:11">
      <c r="K1067" s="3"/>
    </row>
    <row r="1068" spans="11:11">
      <c r="K1068" s="3"/>
    </row>
    <row r="1069" spans="11:11">
      <c r="K1069" s="3"/>
    </row>
    <row r="1070" spans="11:11">
      <c r="K1070" s="3"/>
    </row>
    <row r="1071" spans="11:11">
      <c r="K1071" s="3"/>
    </row>
    <row r="1072" spans="11:11">
      <c r="K1072" s="3"/>
    </row>
    <row r="1073" spans="11:11">
      <c r="K1073" s="3"/>
    </row>
    <row r="1074" spans="11:11">
      <c r="K1074" s="3"/>
    </row>
    <row r="1075" spans="11:11">
      <c r="K1075" s="3"/>
    </row>
    <row r="1076" spans="11:11">
      <c r="K1076" s="3"/>
    </row>
    <row r="1077" spans="11:11">
      <c r="K1077" s="3"/>
    </row>
    <row r="1078" spans="11:11">
      <c r="K1078" s="3"/>
    </row>
    <row r="1079" spans="11:11">
      <c r="K1079" s="3"/>
    </row>
    <row r="1080" spans="11:11">
      <c r="K1080" s="3"/>
    </row>
    <row r="1081" spans="11:11">
      <c r="K1081" s="3"/>
    </row>
    <row r="1082" spans="11:11">
      <c r="K1082" s="3"/>
    </row>
    <row r="1085" spans="11:11">
      <c r="K1085" s="3"/>
    </row>
    <row r="1086" spans="11:11">
      <c r="K1086" s="3"/>
    </row>
    <row r="1087" spans="11:11">
      <c r="K1087" s="3"/>
    </row>
    <row r="1088" spans="11:11">
      <c r="K1088" s="3"/>
    </row>
    <row r="1089" spans="11:11">
      <c r="K1089" s="3"/>
    </row>
    <row r="1090" spans="11:11">
      <c r="K1090" s="3"/>
    </row>
    <row r="1091" spans="11:11">
      <c r="K1091" s="3"/>
    </row>
    <row r="1092" spans="11:11">
      <c r="K1092" s="3"/>
    </row>
    <row r="1093" spans="11:11">
      <c r="K1093" s="3"/>
    </row>
    <row r="1094" spans="11:11">
      <c r="K1094" s="3"/>
    </row>
    <row r="1095" spans="11:11">
      <c r="K1095" s="3"/>
    </row>
    <row r="1096" spans="11:11">
      <c r="K1096" s="3"/>
    </row>
    <row r="1097" spans="11:11">
      <c r="K1097" s="3"/>
    </row>
    <row r="1098" spans="11:11">
      <c r="K1098" s="3"/>
    </row>
    <row r="1099" spans="11:11">
      <c r="K1099" s="3"/>
    </row>
    <row r="1100" spans="11:11">
      <c r="K1100" s="3"/>
    </row>
    <row r="1101" spans="11:11">
      <c r="K1101" s="3"/>
    </row>
    <row r="1102" spans="11:11">
      <c r="K1102" s="3"/>
    </row>
    <row r="1103" spans="11:11">
      <c r="K1103" s="3"/>
    </row>
    <row r="1104" spans="11:11">
      <c r="K1104" s="3"/>
    </row>
    <row r="1105" spans="11:11">
      <c r="K1105" s="3"/>
    </row>
    <row r="1106" spans="11:11">
      <c r="K1106" s="3"/>
    </row>
    <row r="1107" spans="11:11">
      <c r="K1107" s="3"/>
    </row>
    <row r="1108" spans="11:11">
      <c r="K1108" s="3"/>
    </row>
    <row r="1109" spans="11:11">
      <c r="K1109" s="3"/>
    </row>
    <row r="1110" spans="11:11">
      <c r="K1110" s="3"/>
    </row>
    <row r="1111" spans="11:11">
      <c r="K1111" s="3"/>
    </row>
    <row r="1112" spans="11:11">
      <c r="K1112" s="3"/>
    </row>
    <row r="1113" spans="11:11">
      <c r="K1113" s="3"/>
    </row>
    <row r="1114" spans="11:11">
      <c r="K1114" s="3"/>
    </row>
    <row r="1115" spans="11:11">
      <c r="K1115" s="3"/>
    </row>
    <row r="1116" spans="11:11">
      <c r="K1116" s="3"/>
    </row>
    <row r="1117" spans="11:11">
      <c r="K1117" s="3"/>
    </row>
    <row r="1118" spans="11:11">
      <c r="K1118" s="3"/>
    </row>
    <row r="1119" spans="11:11">
      <c r="K1119" s="3"/>
    </row>
    <row r="1120" spans="11:11">
      <c r="K1120" s="3"/>
    </row>
    <row r="1121" spans="11:11">
      <c r="K1121" s="3"/>
    </row>
    <row r="1122" spans="11:11">
      <c r="K1122" s="3"/>
    </row>
    <row r="1123" spans="11:11">
      <c r="K1123" s="3"/>
    </row>
    <row r="1124" spans="11:11">
      <c r="K1124" s="3"/>
    </row>
    <row r="1125" spans="11:11">
      <c r="K1125" s="3"/>
    </row>
    <row r="1126" spans="11:11">
      <c r="K1126" s="3"/>
    </row>
    <row r="1127" spans="11:11">
      <c r="K1127" s="3"/>
    </row>
    <row r="1128" spans="11:11">
      <c r="K1128" s="3"/>
    </row>
    <row r="1129" spans="11:11">
      <c r="K1129" s="3"/>
    </row>
    <row r="1130" spans="11:11">
      <c r="K1130" s="3"/>
    </row>
    <row r="1131" spans="11:11">
      <c r="K1131" s="3"/>
    </row>
    <row r="1132" spans="11:11">
      <c r="K1132" s="3"/>
    </row>
    <row r="1133" spans="11:11">
      <c r="K1133" s="3"/>
    </row>
    <row r="1134" spans="11:11">
      <c r="K1134" s="3"/>
    </row>
    <row r="1135" spans="11:11">
      <c r="K1135" s="3"/>
    </row>
    <row r="1136" spans="11:11">
      <c r="K1136" s="3"/>
    </row>
    <row r="1137" spans="11:11">
      <c r="K1137" s="3"/>
    </row>
    <row r="1138" spans="11:11">
      <c r="K1138" s="3"/>
    </row>
    <row r="1139" spans="11:11">
      <c r="K1139" s="3"/>
    </row>
    <row r="1140" spans="11:11">
      <c r="K1140" s="3"/>
    </row>
    <row r="1141" spans="11:11">
      <c r="K1141" s="3"/>
    </row>
    <row r="1142" spans="11:11">
      <c r="K1142" s="3"/>
    </row>
    <row r="1143" spans="11:11">
      <c r="K1143" s="3"/>
    </row>
    <row r="1144" spans="11:11">
      <c r="K1144" s="3"/>
    </row>
    <row r="1145" spans="11:11">
      <c r="K1145" s="3"/>
    </row>
    <row r="1146" spans="11:11">
      <c r="K1146" s="3"/>
    </row>
    <row r="1147" spans="11:11">
      <c r="K1147" s="3"/>
    </row>
    <row r="1148" spans="11:11">
      <c r="K1148" s="3"/>
    </row>
    <row r="1149" spans="11:11">
      <c r="K1149" s="3"/>
    </row>
    <row r="1150" spans="11:11">
      <c r="K1150" s="3"/>
    </row>
    <row r="1151" spans="11:11">
      <c r="K1151" s="3"/>
    </row>
    <row r="1152" spans="11:11">
      <c r="K1152" s="3"/>
    </row>
    <row r="1153" spans="11:11">
      <c r="K1153" s="3"/>
    </row>
    <row r="1154" spans="11:11">
      <c r="K1154" s="3"/>
    </row>
    <row r="1155" spans="11:11">
      <c r="K1155" s="3"/>
    </row>
    <row r="1156" spans="11:11">
      <c r="K1156" s="3"/>
    </row>
    <row r="1157" spans="11:11">
      <c r="K1157" s="3"/>
    </row>
    <row r="1158" spans="11:11">
      <c r="K1158" s="3"/>
    </row>
    <row r="1159" spans="11:11">
      <c r="K1159" s="3"/>
    </row>
    <row r="1160" spans="11:11">
      <c r="K1160" s="3"/>
    </row>
    <row r="1161" spans="11:11">
      <c r="K1161" s="3"/>
    </row>
    <row r="1162" spans="11:11">
      <c r="K1162" s="3"/>
    </row>
    <row r="1163" spans="11:11">
      <c r="K1163" s="3"/>
    </row>
    <row r="1164" spans="11:11">
      <c r="K1164" s="3"/>
    </row>
    <row r="1165" spans="11:11">
      <c r="K1165" s="3"/>
    </row>
    <row r="1166" spans="11:11">
      <c r="K1166" s="3"/>
    </row>
    <row r="1167" spans="11:11">
      <c r="K1167" s="3"/>
    </row>
    <row r="1168" spans="11:11">
      <c r="K1168" s="3"/>
    </row>
    <row r="1169" spans="11:11">
      <c r="K1169" s="3"/>
    </row>
    <row r="1170" spans="11:11">
      <c r="K1170" s="3"/>
    </row>
    <row r="1171" spans="11:11">
      <c r="K1171" s="3"/>
    </row>
    <row r="1172" spans="11:11">
      <c r="K1172" s="3"/>
    </row>
    <row r="1173" spans="11:11">
      <c r="K1173" s="3"/>
    </row>
    <row r="1174" spans="11:11">
      <c r="K1174" s="3"/>
    </row>
    <row r="1175" spans="11:11">
      <c r="K1175" s="3"/>
    </row>
    <row r="1176" spans="11:11">
      <c r="K1176" s="3"/>
    </row>
    <row r="1177" spans="11:11">
      <c r="K1177" s="3"/>
    </row>
    <row r="1178" spans="11:11">
      <c r="K1178" s="3"/>
    </row>
    <row r="1179" spans="11:11">
      <c r="K1179" s="3"/>
    </row>
    <row r="1180" spans="11:11">
      <c r="K1180" s="3"/>
    </row>
    <row r="1181" spans="11:11">
      <c r="K1181" s="3"/>
    </row>
    <row r="1182" spans="11:11">
      <c r="K1182" s="3"/>
    </row>
    <row r="1183" spans="11:11">
      <c r="K1183" s="3"/>
    </row>
    <row r="1184" spans="11:11">
      <c r="K1184" s="3"/>
    </row>
    <row r="1185" spans="11:11">
      <c r="K1185" s="3"/>
    </row>
    <row r="1186" spans="11:11">
      <c r="K1186" s="3"/>
    </row>
    <row r="1187" spans="11:11">
      <c r="K1187" s="3"/>
    </row>
    <row r="1188" spans="11:11">
      <c r="K1188" s="3"/>
    </row>
    <row r="1189" spans="11:11">
      <c r="K1189" s="3"/>
    </row>
    <row r="1190" spans="11:11">
      <c r="K1190" s="3"/>
    </row>
    <row r="1191" spans="11:11">
      <c r="K1191" s="3"/>
    </row>
    <row r="1192" spans="11:11">
      <c r="K1192" s="3"/>
    </row>
    <row r="1193" spans="11:11">
      <c r="K1193" s="3"/>
    </row>
    <row r="1194" spans="11:11">
      <c r="K1194" s="3"/>
    </row>
    <row r="1195" spans="11:11">
      <c r="K1195" s="3"/>
    </row>
    <row r="1196" spans="11:11">
      <c r="K1196" s="3"/>
    </row>
    <row r="1197" spans="11:11">
      <c r="K1197" s="3"/>
    </row>
    <row r="1198" spans="11:11">
      <c r="K1198" s="3"/>
    </row>
    <row r="1199" spans="11:11">
      <c r="K1199" s="3"/>
    </row>
    <row r="1200" spans="11:11">
      <c r="K1200" s="3"/>
    </row>
    <row r="1201" spans="11:11">
      <c r="K1201" s="3"/>
    </row>
    <row r="1202" spans="11:11">
      <c r="K1202" s="3"/>
    </row>
    <row r="1203" spans="11:11">
      <c r="K1203" s="3"/>
    </row>
    <row r="1204" spans="11:11">
      <c r="K1204" s="3"/>
    </row>
    <row r="1205" spans="11:11">
      <c r="K1205" s="3"/>
    </row>
    <row r="1206" spans="11:11">
      <c r="K1206" s="3"/>
    </row>
    <row r="1207" spans="11:11">
      <c r="K1207" s="3"/>
    </row>
    <row r="1208" spans="11:11">
      <c r="K1208" s="3"/>
    </row>
    <row r="1209" spans="11:11">
      <c r="K1209" s="3"/>
    </row>
    <row r="1210" spans="11:11">
      <c r="K1210" s="3"/>
    </row>
    <row r="1211" spans="11:11">
      <c r="K1211" s="3"/>
    </row>
    <row r="1212" spans="11:11">
      <c r="K1212" s="3"/>
    </row>
    <row r="1213" spans="11:11">
      <c r="K1213" s="3"/>
    </row>
    <row r="1214" spans="11:11">
      <c r="K1214" s="3"/>
    </row>
    <row r="1215" spans="11:11">
      <c r="K1215" s="3"/>
    </row>
    <row r="1216" spans="11:11">
      <c r="K1216" s="3"/>
    </row>
    <row r="1217" spans="11:11">
      <c r="K1217" s="3"/>
    </row>
    <row r="1218" spans="11:11">
      <c r="K1218" s="3"/>
    </row>
    <row r="1219" spans="11:11">
      <c r="K1219" s="3"/>
    </row>
    <row r="1220" spans="11:11">
      <c r="K1220" s="3"/>
    </row>
    <row r="1221" spans="11:11">
      <c r="K1221" s="3"/>
    </row>
    <row r="1222" spans="11:11">
      <c r="K1222" s="3"/>
    </row>
    <row r="1223" spans="11:11">
      <c r="K1223" s="3"/>
    </row>
    <row r="1224" spans="11:11">
      <c r="K1224" s="3"/>
    </row>
    <row r="1225" spans="11:11">
      <c r="K1225" s="3"/>
    </row>
    <row r="1226" spans="11:11">
      <c r="K1226" s="3"/>
    </row>
    <row r="1227" spans="11:11">
      <c r="K1227" s="3"/>
    </row>
    <row r="1228" spans="11:11">
      <c r="K1228" s="3"/>
    </row>
    <row r="1229" spans="11:11">
      <c r="K1229" s="3"/>
    </row>
    <row r="1230" spans="11:11">
      <c r="K1230" s="3"/>
    </row>
    <row r="1231" spans="11:11">
      <c r="K1231" s="3"/>
    </row>
    <row r="1232" spans="11:11">
      <c r="K1232" s="3"/>
    </row>
    <row r="1233" spans="11:11">
      <c r="K1233" s="3"/>
    </row>
    <row r="1234" spans="11:11">
      <c r="K1234" s="3"/>
    </row>
    <row r="1235" spans="11:11">
      <c r="K1235" s="3"/>
    </row>
    <row r="1236" spans="11:11">
      <c r="K1236" s="3"/>
    </row>
    <row r="1237" spans="11:11">
      <c r="K1237" s="3"/>
    </row>
    <row r="1238" spans="11:11">
      <c r="K1238" s="3"/>
    </row>
    <row r="1239" spans="11:11">
      <c r="K1239" s="3"/>
    </row>
    <row r="1240" spans="11:11">
      <c r="K1240" s="3"/>
    </row>
    <row r="1241" spans="11:11">
      <c r="K1241" s="3"/>
    </row>
    <row r="1242" spans="11:11">
      <c r="K1242" s="3"/>
    </row>
    <row r="1243" spans="11:11">
      <c r="K1243" s="3"/>
    </row>
    <row r="1244" spans="11:11">
      <c r="K1244" s="3"/>
    </row>
    <row r="1245" spans="11:11">
      <c r="K1245" s="3"/>
    </row>
    <row r="1246" spans="11:11">
      <c r="K1246" s="3"/>
    </row>
    <row r="1247" spans="11:11">
      <c r="K1247" s="3"/>
    </row>
    <row r="1248" spans="11:11">
      <c r="K1248" s="3"/>
    </row>
    <row r="1249" spans="11:11">
      <c r="K1249" s="3"/>
    </row>
    <row r="1250" spans="11:11">
      <c r="K1250" s="3"/>
    </row>
    <row r="1251" spans="11:11">
      <c r="K1251" s="3"/>
    </row>
    <row r="1252" spans="11:11">
      <c r="K1252" s="3"/>
    </row>
    <row r="1253" spans="11:11">
      <c r="K1253" s="3"/>
    </row>
    <row r="1254" spans="11:11">
      <c r="K1254" s="3"/>
    </row>
    <row r="1255" spans="11:11">
      <c r="K1255" s="3"/>
    </row>
    <row r="1256" spans="11:11">
      <c r="K1256" s="3"/>
    </row>
    <row r="1257" spans="11:11">
      <c r="K1257" s="3"/>
    </row>
    <row r="1258" spans="11:11">
      <c r="K1258" s="3"/>
    </row>
    <row r="1259" spans="11:11">
      <c r="K1259" s="3"/>
    </row>
    <row r="1260" spans="11:11">
      <c r="K1260" s="3"/>
    </row>
    <row r="1261" spans="11:11">
      <c r="K1261" s="3"/>
    </row>
    <row r="1262" spans="11:11">
      <c r="K1262" s="3"/>
    </row>
    <row r="1263" spans="11:11">
      <c r="K1263" s="3"/>
    </row>
    <row r="1264" spans="11:11">
      <c r="K1264" s="3"/>
    </row>
    <row r="1265" spans="11:11">
      <c r="K1265" s="3"/>
    </row>
    <row r="1266" spans="11:11">
      <c r="K1266" s="3"/>
    </row>
    <row r="1267" spans="11:11">
      <c r="K1267" s="3"/>
    </row>
    <row r="1268" spans="11:11">
      <c r="K1268" s="3"/>
    </row>
    <row r="1269" spans="11:11">
      <c r="K1269" s="3"/>
    </row>
    <row r="1270" spans="11:11">
      <c r="K1270" s="3"/>
    </row>
    <row r="1271" spans="11:11">
      <c r="K1271" s="3"/>
    </row>
    <row r="1272" spans="11:11">
      <c r="K1272" s="3"/>
    </row>
    <row r="1273" spans="11:11">
      <c r="K1273" s="3"/>
    </row>
    <row r="1274" spans="11:11">
      <c r="K1274" s="3"/>
    </row>
    <row r="1275" spans="11:11">
      <c r="K1275" s="3"/>
    </row>
    <row r="1276" spans="11:11">
      <c r="K1276" s="3"/>
    </row>
    <row r="1277" spans="11:11">
      <c r="K1277" s="3"/>
    </row>
    <row r="1278" spans="11:11">
      <c r="K1278" s="3"/>
    </row>
    <row r="1279" spans="11:11">
      <c r="K1279" s="3"/>
    </row>
    <row r="1280" spans="11:11">
      <c r="K1280" s="3"/>
    </row>
    <row r="1281" spans="11:11">
      <c r="K1281" s="3"/>
    </row>
    <row r="1282" spans="11:11">
      <c r="K1282" s="3"/>
    </row>
    <row r="1283" spans="11:11">
      <c r="K1283" s="3"/>
    </row>
    <row r="1284" spans="11:11">
      <c r="K1284" s="3"/>
    </row>
    <row r="1285" spans="11:11">
      <c r="K1285" s="3"/>
    </row>
    <row r="1286" spans="11:11">
      <c r="K1286" s="3"/>
    </row>
    <row r="1287" spans="11:11">
      <c r="K1287" s="3"/>
    </row>
    <row r="1288" spans="11:11">
      <c r="K1288" s="3"/>
    </row>
    <row r="1289" spans="11:11">
      <c r="K1289" s="3"/>
    </row>
    <row r="1290" spans="11:11">
      <c r="K1290" s="3"/>
    </row>
    <row r="1291" spans="11:11">
      <c r="K1291" s="3"/>
    </row>
    <row r="1292" spans="11:11">
      <c r="K1292" s="3"/>
    </row>
    <row r="1293" spans="11:11">
      <c r="K1293" s="3"/>
    </row>
    <row r="1294" spans="11:11">
      <c r="K1294" s="3"/>
    </row>
  </sheetData>
  <mergeCells count="4">
    <mergeCell ref="B7:C7"/>
    <mergeCell ref="G6:I6"/>
    <mergeCell ref="G8:I8"/>
    <mergeCell ref="B14:C14"/>
  </mergeCells>
  <phoneticPr fontId="53" type="noConversion"/>
  <pageMargins left="0" right="0" top="0" bottom="0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F7B25-8547-485A-918C-5EE1F391AE60}">
  <dimension ref="B1:BF685"/>
  <sheetViews>
    <sheetView zoomScale="106" zoomScaleNormal="106" workbookViewId="0">
      <selection activeCell="AP36" sqref="AP36"/>
    </sheetView>
  </sheetViews>
  <sheetFormatPr defaultRowHeight="15"/>
  <cols>
    <col min="1" max="1" width="0.7109375" customWidth="1"/>
    <col min="2" max="2" width="6.140625" customWidth="1"/>
    <col min="3" max="3" width="20" style="40" customWidth="1"/>
    <col min="4" max="4" width="6.28515625" customWidth="1"/>
    <col min="5" max="5" width="10.5703125" customWidth="1"/>
    <col min="6" max="6" width="6" customWidth="1"/>
    <col min="7" max="7" width="5.85546875" customWidth="1"/>
    <col min="8" max="8" width="9.85546875" customWidth="1"/>
    <col min="9" max="9" width="6.140625" customWidth="1"/>
    <col min="10" max="10" width="6.28515625" customWidth="1"/>
    <col min="11" max="11" width="9.5703125" customWidth="1"/>
    <col min="12" max="12" width="6.28515625" customWidth="1"/>
    <col min="13" max="13" width="6" customWidth="1"/>
    <col min="14" max="14" width="2" customWidth="1"/>
    <col min="15" max="15" width="13.5703125" customWidth="1"/>
    <col min="16" max="17" width="9.5703125" customWidth="1"/>
    <col min="18" max="18" width="9.7109375" customWidth="1"/>
    <col min="19" max="19" width="9.140625" customWidth="1"/>
    <col min="20" max="20" width="8.140625" customWidth="1"/>
    <col min="21" max="21" width="8" customWidth="1"/>
    <col min="22" max="22" width="9.42578125" customWidth="1"/>
    <col min="23" max="23" width="8.28515625" customWidth="1"/>
    <col min="24" max="24" width="8" customWidth="1"/>
    <col min="25" max="25" width="7.28515625" customWidth="1"/>
    <col min="26" max="26" width="2.28515625" customWidth="1"/>
    <col min="27" max="27" width="12.42578125" customWidth="1"/>
    <col min="28" max="28" width="9" customWidth="1"/>
    <col min="29" max="29" width="9.28515625" customWidth="1"/>
    <col min="30" max="30" width="9.7109375" customWidth="1"/>
    <col min="31" max="31" width="8.85546875" customWidth="1"/>
    <col min="32" max="32" width="7.85546875" customWidth="1"/>
    <col min="33" max="33" width="8.42578125" customWidth="1"/>
    <col min="34" max="34" width="6.5703125" customWidth="1"/>
    <col min="35" max="35" width="8.7109375" customWidth="1"/>
    <col min="36" max="36" width="6.28515625" customWidth="1"/>
    <col min="37" max="37" width="8.85546875" customWidth="1"/>
    <col min="38" max="38" width="2" customWidth="1"/>
    <col min="39" max="39" width="13.42578125" customWidth="1"/>
    <col min="40" max="40" width="10.140625" customWidth="1"/>
    <col min="41" max="41" width="12.140625" customWidth="1"/>
    <col min="42" max="42" width="12.42578125" customWidth="1"/>
    <col min="43" max="43" width="10.85546875" customWidth="1"/>
    <col min="44" max="44" width="12.140625" customWidth="1"/>
  </cols>
  <sheetData>
    <row r="1" spans="2:47" ht="12" customHeight="1"/>
    <row r="2" spans="2:47" ht="14.25" customHeight="1">
      <c r="C2" s="133" t="s">
        <v>231</v>
      </c>
      <c r="G2" s="2"/>
      <c r="H2" s="2"/>
      <c r="I2" s="2"/>
      <c r="L2" s="2"/>
      <c r="AA2" t="s">
        <v>367</v>
      </c>
    </row>
    <row r="3" spans="2:47">
      <c r="C3"/>
      <c r="D3" s="81" t="s">
        <v>523</v>
      </c>
      <c r="F3" s="15"/>
      <c r="L3" s="1620" t="s">
        <v>118</v>
      </c>
      <c r="AA3" s="81" t="s">
        <v>119</v>
      </c>
      <c r="AB3" s="2" t="s">
        <v>836</v>
      </c>
      <c r="AG3" s="100" t="s">
        <v>143</v>
      </c>
      <c r="AI3" s="45" t="str">
        <f>W5</f>
        <v>ЗИМА - ВЕСНА    2023 -  __  г.г.</v>
      </c>
      <c r="AJ3" s="62"/>
      <c r="AT3" s="46"/>
      <c r="AU3" s="161"/>
    </row>
    <row r="4" spans="2:47" ht="13.5" customHeight="1" thickBot="1">
      <c r="B4" s="2" t="s">
        <v>836</v>
      </c>
      <c r="C4" s="2"/>
      <c r="D4" s="73"/>
      <c r="F4" s="100" t="s">
        <v>143</v>
      </c>
      <c r="I4" s="74"/>
      <c r="J4" s="609" t="s">
        <v>522</v>
      </c>
      <c r="K4" s="216"/>
      <c r="O4" t="s">
        <v>367</v>
      </c>
      <c r="AM4" s="81" t="s">
        <v>376</v>
      </c>
      <c r="AT4" s="139"/>
      <c r="AU4" s="139"/>
    </row>
    <row r="5" spans="2:47" ht="13.5" customHeight="1" thickBot="1">
      <c r="B5" s="25" t="s">
        <v>416</v>
      </c>
      <c r="C5" s="75" t="s">
        <v>3</v>
      </c>
      <c r="D5" s="76" t="s">
        <v>4</v>
      </c>
      <c r="E5" s="78" t="s">
        <v>61</v>
      </c>
      <c r="F5" s="67"/>
      <c r="G5" s="67"/>
      <c r="H5" s="67"/>
      <c r="I5" s="67"/>
      <c r="J5" s="67"/>
      <c r="K5" s="67"/>
      <c r="L5" s="67"/>
      <c r="M5" s="53"/>
      <c r="O5" s="81" t="s">
        <v>119</v>
      </c>
      <c r="P5" s="2" t="s">
        <v>836</v>
      </c>
      <c r="U5" s="100" t="s">
        <v>143</v>
      </c>
      <c r="W5" s="45" t="str">
        <f>J4</f>
        <v>ЗИМА - ВЕСНА    2023 -  __  г.г.</v>
      </c>
      <c r="X5" s="62"/>
      <c r="Y5" s="1176"/>
      <c r="AA5" s="974" t="s">
        <v>292</v>
      </c>
      <c r="AB5" s="975" t="s">
        <v>368</v>
      </c>
      <c r="AC5" s="976"/>
      <c r="AD5" s="975" t="s">
        <v>369</v>
      </c>
      <c r="AE5" s="976"/>
      <c r="AF5" s="975" t="s">
        <v>370</v>
      </c>
      <c r="AG5" s="976"/>
      <c r="AH5" s="975" t="s">
        <v>374</v>
      </c>
      <c r="AI5" s="976"/>
      <c r="AJ5" s="1014" t="s">
        <v>375</v>
      </c>
      <c r="AK5" s="976"/>
      <c r="AP5" s="974" t="s">
        <v>292</v>
      </c>
      <c r="AQ5" s="1040" t="s">
        <v>377</v>
      </c>
      <c r="AR5" s="1041"/>
      <c r="AT5" s="139"/>
      <c r="AU5" s="139"/>
    </row>
    <row r="6" spans="2:47" ht="13.5" customHeight="1" thickBot="1">
      <c r="B6" s="196" t="s">
        <v>417</v>
      </c>
      <c r="C6"/>
      <c r="D6" s="197" t="s">
        <v>62</v>
      </c>
      <c r="E6" s="60"/>
      <c r="H6" s="29"/>
      <c r="I6" s="29"/>
      <c r="J6" s="29"/>
      <c r="M6" s="70"/>
      <c r="AA6" s="1238" t="s">
        <v>401</v>
      </c>
      <c r="AB6" s="977" t="s">
        <v>101</v>
      </c>
      <c r="AC6" s="979" t="s">
        <v>102</v>
      </c>
      <c r="AD6" s="1015" t="s">
        <v>101</v>
      </c>
      <c r="AE6" s="1016" t="s">
        <v>102</v>
      </c>
      <c r="AF6" s="1015" t="s">
        <v>101</v>
      </c>
      <c r="AG6" s="1016" t="s">
        <v>102</v>
      </c>
      <c r="AH6" s="977" t="s">
        <v>101</v>
      </c>
      <c r="AI6" s="978" t="s">
        <v>102</v>
      </c>
      <c r="AJ6" s="1017" t="s">
        <v>101</v>
      </c>
      <c r="AK6" s="978" t="s">
        <v>102</v>
      </c>
      <c r="AP6" s="56"/>
      <c r="AQ6" s="1241" t="s">
        <v>101</v>
      </c>
      <c r="AR6" s="1242" t="s">
        <v>102</v>
      </c>
      <c r="AT6" s="8"/>
      <c r="AU6" s="8"/>
    </row>
    <row r="7" spans="2:47" ht="15.75" thickBot="1">
      <c r="B7" s="1565" t="s">
        <v>119</v>
      </c>
      <c r="C7" s="1566"/>
      <c r="D7" s="1562"/>
      <c r="E7" s="543" t="s">
        <v>619</v>
      </c>
      <c r="F7" s="1293"/>
      <c r="G7" s="1294"/>
      <c r="H7" s="1567" t="s">
        <v>120</v>
      </c>
      <c r="I7" s="67"/>
      <c r="J7" s="67"/>
      <c r="K7" s="1389" t="s">
        <v>353</v>
      </c>
      <c r="L7" s="67"/>
      <c r="M7" s="53"/>
      <c r="O7" s="1256" t="s">
        <v>405</v>
      </c>
      <c r="P7" s="140"/>
      <c r="Q7" s="140"/>
      <c r="R7" s="140"/>
      <c r="S7" s="140"/>
      <c r="T7" s="140"/>
      <c r="U7" s="140"/>
      <c r="V7" s="140"/>
      <c r="W7" s="140"/>
      <c r="X7" s="140"/>
      <c r="Y7" s="972"/>
      <c r="AA7" s="1071" t="s">
        <v>69</v>
      </c>
      <c r="AB7" s="1113"/>
      <c r="AC7" s="1145"/>
      <c r="AD7" s="1113"/>
      <c r="AE7" s="1146"/>
      <c r="AF7" s="1113"/>
      <c r="AG7" s="1147"/>
      <c r="AH7" s="1010">
        <f t="shared" ref="AH7:AH15" si="0">AB7+AD7</f>
        <v>0</v>
      </c>
      <c r="AI7" s="1148">
        <f t="shared" ref="AI7:AI15" si="1">AC7+AE7</f>
        <v>0</v>
      </c>
      <c r="AJ7" s="1010">
        <f t="shared" ref="AJ7:AJ16" si="2">AD7+AF7</f>
        <v>0</v>
      </c>
      <c r="AK7" s="1149">
        <f t="shared" ref="AK7:AK15" si="3">AE7+AG7</f>
        <v>0</v>
      </c>
      <c r="AP7" s="1071" t="s">
        <v>69</v>
      </c>
      <c r="AQ7" s="1047">
        <f t="shared" ref="AQ7:AQ15" si="4">AB7+AD7+AF7</f>
        <v>0</v>
      </c>
      <c r="AR7" s="1060">
        <f t="shared" ref="AR7:AR15" si="5">AC7+AE7+AG7</f>
        <v>0</v>
      </c>
      <c r="AT7" s="8"/>
      <c r="AU7" s="8"/>
    </row>
    <row r="8" spans="2:47" ht="15.75" thickBot="1">
      <c r="B8" s="78"/>
      <c r="C8" s="126" t="s">
        <v>156</v>
      </c>
      <c r="D8" s="67"/>
      <c r="E8" s="1432" t="s">
        <v>618</v>
      </c>
      <c r="F8" s="1297"/>
      <c r="G8" s="1298"/>
      <c r="H8" s="1294" t="s">
        <v>100</v>
      </c>
      <c r="I8" s="695" t="s">
        <v>101</v>
      </c>
      <c r="J8" s="696" t="s">
        <v>102</v>
      </c>
      <c r="K8" s="1372" t="s">
        <v>354</v>
      </c>
      <c r="L8" s="29"/>
      <c r="M8" s="72"/>
      <c r="O8" s="701"/>
      <c r="P8" s="11" t="s">
        <v>406</v>
      </c>
      <c r="Q8" s="11"/>
      <c r="R8" s="11"/>
      <c r="S8" s="11"/>
      <c r="T8" s="11"/>
      <c r="U8" s="11"/>
      <c r="V8" s="11"/>
      <c r="W8" s="11"/>
      <c r="X8" s="11"/>
      <c r="Y8" s="973"/>
      <c r="AA8" s="1071" t="s">
        <v>71</v>
      </c>
      <c r="AB8" s="1573"/>
      <c r="AC8" s="1208"/>
      <c r="AD8" s="1091"/>
      <c r="AE8" s="1151"/>
      <c r="AF8" s="1091"/>
      <c r="AG8" s="1152"/>
      <c r="AH8" s="1011">
        <f t="shared" si="0"/>
        <v>0</v>
      </c>
      <c r="AI8" s="1153">
        <f t="shared" si="1"/>
        <v>0</v>
      </c>
      <c r="AJ8" s="1011">
        <f t="shared" si="2"/>
        <v>0</v>
      </c>
      <c r="AK8" s="1082">
        <f t="shared" si="3"/>
        <v>0</v>
      </c>
      <c r="AP8" s="1071" t="s">
        <v>71</v>
      </c>
      <c r="AQ8" s="1027">
        <f t="shared" si="4"/>
        <v>0</v>
      </c>
      <c r="AR8" s="1051">
        <f t="shared" si="5"/>
        <v>0</v>
      </c>
    </row>
    <row r="9" spans="2:47" ht="15.75" customHeight="1" thickBot="1">
      <c r="B9" s="268" t="s">
        <v>421</v>
      </c>
      <c r="C9" s="193" t="s">
        <v>422</v>
      </c>
      <c r="D9" s="129">
        <v>210</v>
      </c>
      <c r="E9" s="273" t="s">
        <v>100</v>
      </c>
      <c r="F9" s="122" t="s">
        <v>101</v>
      </c>
      <c r="G9" s="103" t="s">
        <v>102</v>
      </c>
      <c r="H9" s="97" t="s">
        <v>92</v>
      </c>
      <c r="I9" s="96">
        <v>1.5</v>
      </c>
      <c r="J9" s="1343">
        <v>1.5</v>
      </c>
      <c r="K9" s="1273" t="s">
        <v>100</v>
      </c>
      <c r="L9" s="120" t="s">
        <v>101</v>
      </c>
      <c r="M9" s="121" t="s">
        <v>102</v>
      </c>
      <c r="AA9" s="1071" t="s">
        <v>72</v>
      </c>
      <c r="AB9" s="1154"/>
      <c r="AC9" s="1208"/>
      <c r="AD9" s="1154"/>
      <c r="AE9" s="1156"/>
      <c r="AF9" s="1154"/>
      <c r="AG9" s="1157"/>
      <c r="AH9" s="1011">
        <f t="shared" si="0"/>
        <v>0</v>
      </c>
      <c r="AI9" s="1153">
        <f t="shared" si="1"/>
        <v>0</v>
      </c>
      <c r="AJ9" s="1011">
        <f t="shared" si="2"/>
        <v>0</v>
      </c>
      <c r="AK9" s="1082">
        <f t="shared" si="3"/>
        <v>0</v>
      </c>
      <c r="AP9" s="1071" t="s">
        <v>72</v>
      </c>
      <c r="AQ9" s="1027">
        <f t="shared" si="4"/>
        <v>0</v>
      </c>
      <c r="AR9" s="1051">
        <f t="shared" si="5"/>
        <v>0</v>
      </c>
    </row>
    <row r="10" spans="2:47" ht="13.5" customHeight="1" thickBot="1">
      <c r="B10" s="131"/>
      <c r="C10" s="130" t="s">
        <v>499</v>
      </c>
      <c r="D10" s="11"/>
      <c r="E10" s="99" t="s">
        <v>601</v>
      </c>
      <c r="F10" s="1344">
        <v>31.47</v>
      </c>
      <c r="G10" s="1345">
        <v>31.47</v>
      </c>
      <c r="H10" s="183" t="s">
        <v>81</v>
      </c>
      <c r="I10" s="184">
        <v>66</v>
      </c>
      <c r="J10" s="192">
        <v>66</v>
      </c>
      <c r="K10" s="1386" t="s">
        <v>355</v>
      </c>
      <c r="L10" s="1288">
        <v>31.2</v>
      </c>
      <c r="M10" s="1334">
        <v>30</v>
      </c>
      <c r="AA10" s="1071" t="s">
        <v>73</v>
      </c>
      <c r="AB10" s="1091"/>
      <c r="AC10" s="1155"/>
      <c r="AD10" s="1091"/>
      <c r="AE10" s="1156"/>
      <c r="AF10" s="1091"/>
      <c r="AG10" s="1157"/>
      <c r="AH10" s="1011">
        <f t="shared" si="0"/>
        <v>0</v>
      </c>
      <c r="AI10" s="1153">
        <f t="shared" si="1"/>
        <v>0</v>
      </c>
      <c r="AJ10" s="1011">
        <f t="shared" si="2"/>
        <v>0</v>
      </c>
      <c r="AK10" s="1082">
        <f t="shared" si="3"/>
        <v>0</v>
      </c>
      <c r="AP10" s="1071" t="s">
        <v>73</v>
      </c>
      <c r="AQ10" s="1027">
        <f t="shared" si="4"/>
        <v>0</v>
      </c>
      <c r="AR10" s="1051">
        <f t="shared" si="5"/>
        <v>0</v>
      </c>
    </row>
    <row r="11" spans="2:47" ht="13.5" customHeight="1" thickBot="1">
      <c r="B11" s="1299" t="s">
        <v>352</v>
      </c>
      <c r="C11" s="1382" t="s">
        <v>351</v>
      </c>
      <c r="D11" s="1777">
        <v>30</v>
      </c>
      <c r="E11" s="141" t="s">
        <v>80</v>
      </c>
      <c r="F11" s="173">
        <v>170</v>
      </c>
      <c r="G11" s="1277">
        <v>170</v>
      </c>
      <c r="H11" s="2529" t="s">
        <v>1047</v>
      </c>
      <c r="I11" s="208"/>
      <c r="J11" s="809"/>
      <c r="K11" s="171"/>
      <c r="L11" s="171"/>
      <c r="M11" s="1564"/>
      <c r="O11" s="974" t="s">
        <v>292</v>
      </c>
      <c r="P11" s="975" t="s">
        <v>368</v>
      </c>
      <c r="Q11" s="976"/>
      <c r="R11" s="975" t="s">
        <v>369</v>
      </c>
      <c r="S11" s="976"/>
      <c r="T11" s="975" t="s">
        <v>370</v>
      </c>
      <c r="U11" s="976"/>
      <c r="V11" s="975" t="s">
        <v>371</v>
      </c>
      <c r="W11" s="976"/>
      <c r="X11" s="975" t="s">
        <v>372</v>
      </c>
      <c r="Y11" s="976"/>
      <c r="AA11" s="1071" t="s">
        <v>75</v>
      </c>
      <c r="AB11" s="1091"/>
      <c r="AC11" s="1150"/>
      <c r="AD11" s="1091"/>
      <c r="AE11" s="1151"/>
      <c r="AF11" s="1091"/>
      <c r="AG11" s="1152"/>
      <c r="AH11" s="1011">
        <f t="shared" si="0"/>
        <v>0</v>
      </c>
      <c r="AI11" s="1153">
        <f t="shared" si="1"/>
        <v>0</v>
      </c>
      <c r="AJ11" s="1011">
        <f t="shared" si="2"/>
        <v>0</v>
      </c>
      <c r="AK11" s="1082">
        <f t="shared" si="3"/>
        <v>0</v>
      </c>
      <c r="AM11" s="974" t="s">
        <v>292</v>
      </c>
      <c r="AN11" s="1019" t="s">
        <v>377</v>
      </c>
      <c r="AO11" s="1020"/>
      <c r="AP11" s="1071" t="s">
        <v>75</v>
      </c>
      <c r="AQ11" s="1027">
        <f t="shared" si="4"/>
        <v>0</v>
      </c>
      <c r="AR11" s="1051">
        <f t="shared" si="5"/>
        <v>0</v>
      </c>
    </row>
    <row r="12" spans="2:47" ht="15.75" thickBot="1">
      <c r="B12" s="884" t="s">
        <v>356</v>
      </c>
      <c r="C12" s="178" t="s">
        <v>90</v>
      </c>
      <c r="D12" s="687">
        <v>200</v>
      </c>
      <c r="E12" s="183" t="s">
        <v>50</v>
      </c>
      <c r="F12" s="697">
        <v>7.6</v>
      </c>
      <c r="G12" s="699">
        <v>7.6</v>
      </c>
      <c r="H12" s="142" t="s">
        <v>50</v>
      </c>
      <c r="I12" s="694">
        <v>7</v>
      </c>
      <c r="J12" s="938">
        <v>7</v>
      </c>
      <c r="K12" s="1366" t="s">
        <v>569</v>
      </c>
      <c r="L12" s="67"/>
      <c r="M12" s="53"/>
      <c r="O12" s="712"/>
      <c r="P12" s="977" t="s">
        <v>101</v>
      </c>
      <c r="Q12" s="978" t="s">
        <v>102</v>
      </c>
      <c r="R12" s="977" t="s">
        <v>101</v>
      </c>
      <c r="S12" s="978" t="s">
        <v>102</v>
      </c>
      <c r="T12" s="977" t="s">
        <v>101</v>
      </c>
      <c r="U12" s="978" t="s">
        <v>102</v>
      </c>
      <c r="V12" s="977" t="s">
        <v>101</v>
      </c>
      <c r="W12" s="978" t="s">
        <v>102</v>
      </c>
      <c r="X12" s="977" t="s">
        <v>101</v>
      </c>
      <c r="Y12" s="979" t="s">
        <v>102</v>
      </c>
      <c r="AA12" s="1071" t="s">
        <v>76</v>
      </c>
      <c r="AB12" s="1091"/>
      <c r="AC12" s="1158"/>
      <c r="AD12" s="1091"/>
      <c r="AE12" s="1151"/>
      <c r="AF12" s="1091"/>
      <c r="AG12" s="1152"/>
      <c r="AH12" s="1011">
        <f t="shared" si="0"/>
        <v>0</v>
      </c>
      <c r="AI12" s="1153">
        <f t="shared" si="1"/>
        <v>0</v>
      </c>
      <c r="AJ12" s="1011">
        <f t="shared" si="2"/>
        <v>0</v>
      </c>
      <c r="AK12" s="1082">
        <f t="shared" si="3"/>
        <v>0</v>
      </c>
      <c r="AM12" s="712"/>
      <c r="AN12" s="1021" t="s">
        <v>101</v>
      </c>
      <c r="AO12" s="1022" t="s">
        <v>102</v>
      </c>
      <c r="AP12" s="1071" t="s">
        <v>76</v>
      </c>
      <c r="AQ12" s="1027">
        <f t="shared" si="4"/>
        <v>0</v>
      </c>
      <c r="AR12" s="1051">
        <f t="shared" si="5"/>
        <v>0</v>
      </c>
    </row>
    <row r="13" spans="2:47" ht="15.75" thickBot="1">
      <c r="B13" s="1612" t="s">
        <v>9</v>
      </c>
      <c r="C13" s="1559" t="s">
        <v>473</v>
      </c>
      <c r="D13" s="1777">
        <v>35</v>
      </c>
      <c r="E13" s="142" t="s">
        <v>82</v>
      </c>
      <c r="F13" s="173">
        <v>7</v>
      </c>
      <c r="G13" s="1277">
        <v>7</v>
      </c>
      <c r="H13" s="141" t="s">
        <v>81</v>
      </c>
      <c r="I13" s="172">
        <v>150</v>
      </c>
      <c r="J13" s="174">
        <v>150</v>
      </c>
      <c r="K13" s="1310" t="s">
        <v>100</v>
      </c>
      <c r="L13" s="120" t="s">
        <v>101</v>
      </c>
      <c r="M13" s="121" t="s">
        <v>102</v>
      </c>
      <c r="O13" s="1257" t="s">
        <v>134</v>
      </c>
      <c r="P13" s="986">
        <f>D15</f>
        <v>30</v>
      </c>
      <c r="Q13" s="1177">
        <f>D15</f>
        <v>30</v>
      </c>
      <c r="R13" s="1000">
        <f>D27</f>
        <v>40</v>
      </c>
      <c r="S13" s="1171">
        <f>D27</f>
        <v>40</v>
      </c>
      <c r="T13" s="1000"/>
      <c r="U13" s="1178"/>
      <c r="V13" s="1000">
        <f>P13+R13</f>
        <v>70</v>
      </c>
      <c r="W13" s="1170">
        <f>Q13+S13</f>
        <v>70</v>
      </c>
      <c r="X13" s="1000">
        <f>R13+T13</f>
        <v>40</v>
      </c>
      <c r="Y13" s="1171">
        <f>S13+U13</f>
        <v>40</v>
      </c>
      <c r="AA13" s="1072" t="s">
        <v>403</v>
      </c>
      <c r="AB13" s="1573">
        <f>F10</f>
        <v>31.47</v>
      </c>
      <c r="AC13" s="1208">
        <f>G10</f>
        <v>31.47</v>
      </c>
      <c r="AD13" s="1091"/>
      <c r="AE13" s="1151"/>
      <c r="AF13" s="1091"/>
      <c r="AG13" s="1152"/>
      <c r="AH13" s="1011">
        <f t="shared" si="0"/>
        <v>31.47</v>
      </c>
      <c r="AI13" s="1153">
        <f t="shared" si="1"/>
        <v>31.47</v>
      </c>
      <c r="AJ13" s="1011">
        <f t="shared" si="2"/>
        <v>0</v>
      </c>
      <c r="AK13" s="1082">
        <f t="shared" si="3"/>
        <v>0</v>
      </c>
      <c r="AM13" s="1023" t="s">
        <v>134</v>
      </c>
      <c r="AN13" s="1024">
        <f t="shared" ref="AN13:AN18" si="6">P13+R13+T13</f>
        <v>70</v>
      </c>
      <c r="AO13" s="1025">
        <f>Q13+S13+U13</f>
        <v>70</v>
      </c>
      <c r="AP13" s="1072" t="s">
        <v>403</v>
      </c>
      <c r="AQ13" s="1027">
        <f t="shared" si="4"/>
        <v>31.47</v>
      </c>
      <c r="AR13" s="1051">
        <f t="shared" si="5"/>
        <v>31.47</v>
      </c>
    </row>
    <row r="14" spans="2:47" ht="14.25" customHeight="1" thickBot="1">
      <c r="B14" s="2528" t="s">
        <v>9</v>
      </c>
      <c r="C14" s="178" t="s">
        <v>10</v>
      </c>
      <c r="D14" s="195">
        <v>35</v>
      </c>
      <c r="E14" s="141" t="s">
        <v>538</v>
      </c>
      <c r="F14" s="697">
        <v>0.307</v>
      </c>
      <c r="G14" s="699">
        <v>0.307</v>
      </c>
      <c r="H14" s="1568" t="s">
        <v>490</v>
      </c>
      <c r="I14" s="1310"/>
      <c r="J14" s="1310"/>
      <c r="K14" s="97" t="s">
        <v>296</v>
      </c>
      <c r="L14" s="1645">
        <v>150</v>
      </c>
      <c r="M14" s="1343">
        <v>100</v>
      </c>
      <c r="O14" s="1026" t="s">
        <v>133</v>
      </c>
      <c r="P14" s="987">
        <f>D14</f>
        <v>35</v>
      </c>
      <c r="Q14" s="1179">
        <f>D14</f>
        <v>35</v>
      </c>
      <c r="R14" s="987">
        <f>D26</f>
        <v>60</v>
      </c>
      <c r="S14" s="1180">
        <f>D26</f>
        <v>60</v>
      </c>
      <c r="T14" s="987">
        <f>I40</f>
        <v>30</v>
      </c>
      <c r="U14" s="1179">
        <f>J40</f>
        <v>30</v>
      </c>
      <c r="V14" s="987">
        <f t="shared" ref="V14:V19" si="7">P14+R14</f>
        <v>95</v>
      </c>
      <c r="W14" s="1173">
        <f t="shared" ref="W14:W19" si="8">Q14+S14</f>
        <v>95</v>
      </c>
      <c r="X14" s="987">
        <f t="shared" ref="X14:X19" si="9">R14+T14</f>
        <v>90</v>
      </c>
      <c r="Y14" s="1082">
        <f t="shared" ref="Y14:Y19" si="10">S14+U14</f>
        <v>90</v>
      </c>
      <c r="AA14" s="1239" t="s">
        <v>402</v>
      </c>
      <c r="AB14" s="1098"/>
      <c r="AC14" s="1159"/>
      <c r="AD14" s="1098"/>
      <c r="AE14" s="1160"/>
      <c r="AF14" s="1098"/>
      <c r="AG14" s="1161"/>
      <c r="AH14" s="1012">
        <f t="shared" si="0"/>
        <v>0</v>
      </c>
      <c r="AI14" s="1162">
        <f t="shared" si="1"/>
        <v>0</v>
      </c>
      <c r="AJ14" s="1012">
        <f t="shared" si="2"/>
        <v>0</v>
      </c>
      <c r="AK14" s="981">
        <f t="shared" si="3"/>
        <v>0</v>
      </c>
      <c r="AM14" s="1026" t="s">
        <v>133</v>
      </c>
      <c r="AN14" s="1027">
        <f t="shared" si="6"/>
        <v>125</v>
      </c>
      <c r="AO14" s="1028">
        <f t="shared" ref="AO14:AO18" si="11">Q14+S14+U14</f>
        <v>125</v>
      </c>
      <c r="AP14" s="1239" t="s">
        <v>402</v>
      </c>
      <c r="AQ14" s="1036">
        <f t="shared" si="4"/>
        <v>0</v>
      </c>
      <c r="AR14" s="1055">
        <f t="shared" si="5"/>
        <v>0</v>
      </c>
    </row>
    <row r="15" spans="2:47" ht="15" customHeight="1" thickBot="1">
      <c r="B15" s="2528" t="s">
        <v>9</v>
      </c>
      <c r="C15" s="178" t="s">
        <v>392</v>
      </c>
      <c r="D15" s="195">
        <v>30</v>
      </c>
      <c r="E15" s="141" t="s">
        <v>81</v>
      </c>
      <c r="F15" s="172">
        <v>7.63</v>
      </c>
      <c r="G15" s="174">
        <v>7.63</v>
      </c>
      <c r="H15" s="1286" t="s">
        <v>100</v>
      </c>
      <c r="I15" s="120" t="s">
        <v>101</v>
      </c>
      <c r="J15" s="121" t="s">
        <v>102</v>
      </c>
      <c r="K15" s="60"/>
      <c r="M15" s="70"/>
      <c r="O15" s="1026" t="s">
        <v>79</v>
      </c>
      <c r="P15" s="987"/>
      <c r="Q15" s="1181"/>
      <c r="R15" s="987">
        <f>I33</f>
        <v>4.05</v>
      </c>
      <c r="S15" s="1173">
        <f>J33</f>
        <v>4.05</v>
      </c>
      <c r="T15" s="987"/>
      <c r="U15" s="1182"/>
      <c r="V15" s="987">
        <f t="shared" si="7"/>
        <v>4.05</v>
      </c>
      <c r="W15" s="1173">
        <f t="shared" si="8"/>
        <v>4.05</v>
      </c>
      <c r="X15" s="987">
        <f t="shared" si="9"/>
        <v>4.05</v>
      </c>
      <c r="Y15" s="1082">
        <f t="shared" si="10"/>
        <v>4.05</v>
      </c>
      <c r="AA15" s="1073" t="s">
        <v>387</v>
      </c>
      <c r="AB15" s="1163">
        <f t="shared" ref="AB15:AG15" si="12">SUM(AB7:AB14)</f>
        <v>31.47</v>
      </c>
      <c r="AC15" s="1164">
        <f t="shared" si="12"/>
        <v>31.47</v>
      </c>
      <c r="AD15" s="1165">
        <f t="shared" si="12"/>
        <v>0</v>
      </c>
      <c r="AE15" s="1075">
        <f t="shared" si="12"/>
        <v>0</v>
      </c>
      <c r="AF15" s="1163">
        <f t="shared" si="12"/>
        <v>0</v>
      </c>
      <c r="AG15" s="1166">
        <f t="shared" si="12"/>
        <v>0</v>
      </c>
      <c r="AH15" s="1074">
        <f t="shared" si="0"/>
        <v>31.47</v>
      </c>
      <c r="AI15" s="1167">
        <f t="shared" si="1"/>
        <v>31.47</v>
      </c>
      <c r="AJ15" s="1074">
        <f t="shared" si="2"/>
        <v>0</v>
      </c>
      <c r="AK15" s="1168">
        <f t="shared" si="3"/>
        <v>0</v>
      </c>
      <c r="AM15" s="1026" t="s">
        <v>79</v>
      </c>
      <c r="AN15" s="1027">
        <f t="shared" si="6"/>
        <v>4.05</v>
      </c>
      <c r="AO15" s="1028">
        <f t="shared" si="11"/>
        <v>4.05</v>
      </c>
      <c r="AP15" s="1073" t="s">
        <v>387</v>
      </c>
      <c r="AQ15" s="1074">
        <f t="shared" si="4"/>
        <v>31.47</v>
      </c>
      <c r="AR15" s="1075">
        <f t="shared" si="5"/>
        <v>31.47</v>
      </c>
    </row>
    <row r="16" spans="2:47">
      <c r="B16" s="1299" t="s">
        <v>445</v>
      </c>
      <c r="C16" s="178" t="s">
        <v>647</v>
      </c>
      <c r="D16" s="195">
        <v>100</v>
      </c>
      <c r="E16" s="60"/>
      <c r="F16" s="320"/>
      <c r="G16" s="70"/>
      <c r="H16" s="1287" t="s">
        <v>489</v>
      </c>
      <c r="I16" s="1288">
        <v>25</v>
      </c>
      <c r="J16" s="2269">
        <v>25</v>
      </c>
      <c r="K16" s="60"/>
      <c r="M16" s="70"/>
      <c r="O16" s="1029" t="s">
        <v>378</v>
      </c>
      <c r="P16" s="988">
        <f t="shared" ref="P16:U16" si="13">AB15</f>
        <v>31.47</v>
      </c>
      <c r="Q16" s="1209">
        <f t="shared" si="13"/>
        <v>31.47</v>
      </c>
      <c r="R16" s="988">
        <f t="shared" si="13"/>
        <v>0</v>
      </c>
      <c r="S16" s="1183">
        <f t="shared" si="13"/>
        <v>0</v>
      </c>
      <c r="T16" s="988">
        <f t="shared" si="13"/>
        <v>0</v>
      </c>
      <c r="U16" s="1184">
        <f t="shared" si="13"/>
        <v>0</v>
      </c>
      <c r="V16" s="988">
        <f t="shared" si="7"/>
        <v>31.47</v>
      </c>
      <c r="W16" s="1031">
        <f t="shared" si="8"/>
        <v>31.47</v>
      </c>
      <c r="X16" s="988">
        <f t="shared" si="9"/>
        <v>0</v>
      </c>
      <c r="Y16" s="1183">
        <f t="shared" si="10"/>
        <v>0</v>
      </c>
      <c r="AA16" s="79" t="s">
        <v>786</v>
      </c>
      <c r="AB16" s="1008"/>
      <c r="AC16" s="2003"/>
      <c r="AD16" s="1010"/>
      <c r="AE16" s="2004"/>
      <c r="AF16" s="1013"/>
      <c r="AG16" s="2005"/>
      <c r="AH16" s="1013">
        <f>AB16+AD16</f>
        <v>0</v>
      </c>
      <c r="AI16" s="1170">
        <f>AC16+AE16</f>
        <v>0</v>
      </c>
      <c r="AJ16" s="1013">
        <f t="shared" si="2"/>
        <v>0</v>
      </c>
      <c r="AK16" s="1171">
        <f>AE16+AG16</f>
        <v>0</v>
      </c>
      <c r="AM16" s="1029" t="s">
        <v>378</v>
      </c>
      <c r="AN16" s="1030">
        <f t="shared" si="6"/>
        <v>31.47</v>
      </c>
      <c r="AO16" s="1031">
        <f t="shared" si="11"/>
        <v>31.47</v>
      </c>
      <c r="AP16" s="79" t="s">
        <v>786</v>
      </c>
      <c r="AQ16" s="1240"/>
      <c r="AR16" s="1254"/>
    </row>
    <row r="17" spans="2:48" ht="15.75" thickBot="1">
      <c r="B17" s="1605" t="s">
        <v>364</v>
      </c>
      <c r="D17" s="1606">
        <f>SUM(D9:D16)</f>
        <v>640</v>
      </c>
      <c r="E17" s="56"/>
      <c r="F17" s="29"/>
      <c r="G17" s="72"/>
      <c r="H17" s="56"/>
      <c r="I17" s="29"/>
      <c r="J17" s="29"/>
      <c r="K17" s="56"/>
      <c r="L17" s="29"/>
      <c r="M17" s="72"/>
      <c r="O17" s="1026" t="s">
        <v>105</v>
      </c>
      <c r="P17" s="987"/>
      <c r="Q17" s="983"/>
      <c r="R17" s="987"/>
      <c r="S17" s="1082"/>
      <c r="T17" s="987"/>
      <c r="U17" s="1185"/>
      <c r="V17" s="987">
        <f t="shared" si="7"/>
        <v>0</v>
      </c>
      <c r="W17" s="1173">
        <f t="shared" si="8"/>
        <v>0</v>
      </c>
      <c r="X17" s="987">
        <f t="shared" si="9"/>
        <v>0</v>
      </c>
      <c r="Y17" s="1082">
        <f t="shared" si="10"/>
        <v>0</v>
      </c>
      <c r="AA17" s="1043" t="s">
        <v>400</v>
      </c>
      <c r="AB17" s="840"/>
      <c r="AC17" s="1983"/>
      <c r="AD17" s="1713">
        <f>F21</f>
        <v>73.150000000000006</v>
      </c>
      <c r="AE17" s="1629">
        <f>G21</f>
        <v>47.5</v>
      </c>
      <c r="AF17" s="1011"/>
      <c r="AG17" s="1986"/>
      <c r="AH17" s="1011">
        <f t="shared" ref="AH17:AK20" si="14">AB17+AD17</f>
        <v>73.150000000000006</v>
      </c>
      <c r="AI17" s="1173">
        <f t="shared" si="14"/>
        <v>47.5</v>
      </c>
      <c r="AJ17" s="1011">
        <f t="shared" si="14"/>
        <v>73.150000000000006</v>
      </c>
      <c r="AK17" s="1082">
        <f t="shared" si="14"/>
        <v>47.5</v>
      </c>
      <c r="AM17" s="1026" t="s">
        <v>105</v>
      </c>
      <c r="AN17" s="1027">
        <f t="shared" si="6"/>
        <v>0</v>
      </c>
      <c r="AO17" s="1028">
        <f t="shared" si="11"/>
        <v>0</v>
      </c>
      <c r="AP17" s="1043" t="s">
        <v>400</v>
      </c>
      <c r="AQ17" s="1240">
        <f t="shared" ref="AQ17:AQ30" si="15">AB17+AD17+AF17</f>
        <v>73.150000000000006</v>
      </c>
      <c r="AR17" s="1254">
        <f t="shared" ref="AR17:AR30" si="16">AC17+AE17+AG17</f>
        <v>47.5</v>
      </c>
    </row>
    <row r="18" spans="2:48" ht="15.75" thickBot="1">
      <c r="B18" s="269"/>
      <c r="C18" s="126" t="s">
        <v>123</v>
      </c>
      <c r="D18" s="53"/>
      <c r="E18" s="1681" t="s">
        <v>540</v>
      </c>
      <c r="F18" s="1018"/>
      <c r="G18" s="1018"/>
      <c r="H18" s="1625" t="s">
        <v>537</v>
      </c>
      <c r="I18" s="1626"/>
      <c r="J18" s="1627"/>
      <c r="K18" s="1376" t="s">
        <v>531</v>
      </c>
      <c r="L18" s="1350"/>
      <c r="M18" s="1282"/>
      <c r="O18" s="361" t="s">
        <v>45</v>
      </c>
      <c r="P18" s="987"/>
      <c r="Q18" s="983"/>
      <c r="R18" s="1468">
        <f>F20+I20</f>
        <v>117.9</v>
      </c>
      <c r="S18" s="1194">
        <f>G20+J20</f>
        <v>88</v>
      </c>
      <c r="T18" s="987"/>
      <c r="U18" s="1185"/>
      <c r="V18" s="987">
        <f t="shared" si="7"/>
        <v>117.9</v>
      </c>
      <c r="W18" s="1173">
        <f t="shared" si="8"/>
        <v>88</v>
      </c>
      <c r="X18" s="987">
        <f t="shared" si="9"/>
        <v>117.9</v>
      </c>
      <c r="Y18" s="1082">
        <f t="shared" si="10"/>
        <v>88</v>
      </c>
      <c r="AA18" s="1042" t="s">
        <v>275</v>
      </c>
      <c r="AB18" s="840"/>
      <c r="AC18" s="1457"/>
      <c r="AD18" s="1011"/>
      <c r="AE18" s="1172"/>
      <c r="AF18" s="1011"/>
      <c r="AG18" s="1986"/>
      <c r="AH18" s="1011">
        <f t="shared" si="14"/>
        <v>0</v>
      </c>
      <c r="AI18" s="1173">
        <f t="shared" si="14"/>
        <v>0</v>
      </c>
      <c r="AJ18" s="1011">
        <f t="shared" si="14"/>
        <v>0</v>
      </c>
      <c r="AK18" s="1082">
        <f t="shared" si="14"/>
        <v>0</v>
      </c>
      <c r="AM18" s="361" t="s">
        <v>45</v>
      </c>
      <c r="AN18" s="1027">
        <f t="shared" si="6"/>
        <v>117.9</v>
      </c>
      <c r="AO18" s="1028">
        <f t="shared" si="11"/>
        <v>88</v>
      </c>
      <c r="AP18" s="1042" t="s">
        <v>275</v>
      </c>
      <c r="AQ18" s="1240">
        <f t="shared" si="15"/>
        <v>0</v>
      </c>
      <c r="AR18" s="1254">
        <f t="shared" si="16"/>
        <v>0</v>
      </c>
    </row>
    <row r="19" spans="2:48" ht="14.25" customHeight="1" thickBot="1">
      <c r="B19" s="124" t="s">
        <v>418</v>
      </c>
      <c r="C19" s="193" t="s">
        <v>497</v>
      </c>
      <c r="D19" s="278">
        <v>60</v>
      </c>
      <c r="E19" s="1309" t="s">
        <v>100</v>
      </c>
      <c r="F19" s="120" t="s">
        <v>101</v>
      </c>
      <c r="G19" s="1360" t="s">
        <v>102</v>
      </c>
      <c r="H19" s="1273" t="s">
        <v>100</v>
      </c>
      <c r="I19" s="120" t="s">
        <v>101</v>
      </c>
      <c r="J19" s="121" t="s">
        <v>102</v>
      </c>
      <c r="K19" s="1273" t="s">
        <v>100</v>
      </c>
      <c r="L19" s="120" t="s">
        <v>101</v>
      </c>
      <c r="M19" s="121" t="s">
        <v>102</v>
      </c>
      <c r="O19" s="2106" t="s">
        <v>797</v>
      </c>
      <c r="P19" s="989">
        <f t="shared" ref="P19:U19" si="17">AB30</f>
        <v>0</v>
      </c>
      <c r="Q19" s="1186">
        <f t="shared" si="17"/>
        <v>0</v>
      </c>
      <c r="R19" s="2108">
        <f t="shared" si="17"/>
        <v>270.89999999999998</v>
      </c>
      <c r="S19" s="2109">
        <f t="shared" si="17"/>
        <v>206.88</v>
      </c>
      <c r="T19" s="989">
        <f t="shared" si="17"/>
        <v>0</v>
      </c>
      <c r="U19" s="1188">
        <f t="shared" si="17"/>
        <v>0</v>
      </c>
      <c r="V19" s="989">
        <f t="shared" si="7"/>
        <v>270.89999999999998</v>
      </c>
      <c r="W19" s="1033">
        <f t="shared" si="8"/>
        <v>206.88</v>
      </c>
      <c r="X19" s="989">
        <f t="shared" si="9"/>
        <v>270.89999999999998</v>
      </c>
      <c r="Y19" s="1187">
        <f t="shared" si="10"/>
        <v>206.88</v>
      </c>
      <c r="AA19" s="1044" t="s">
        <v>456</v>
      </c>
      <c r="AB19" s="840"/>
      <c r="AC19" s="1458"/>
      <c r="AD19" s="1011"/>
      <c r="AE19" s="1172"/>
      <c r="AF19" s="1012"/>
      <c r="AG19" s="1987"/>
      <c r="AH19" s="1012">
        <f t="shared" si="14"/>
        <v>0</v>
      </c>
      <c r="AI19" s="1175">
        <f t="shared" si="14"/>
        <v>0</v>
      </c>
      <c r="AJ19" s="1012">
        <f t="shared" si="14"/>
        <v>0</v>
      </c>
      <c r="AK19" s="981">
        <f t="shared" si="14"/>
        <v>0</v>
      </c>
      <c r="AM19" s="2106" t="s">
        <v>797</v>
      </c>
      <c r="AN19" s="1032">
        <f t="shared" ref="AN19:AN47" si="18">P19+R19+T19</f>
        <v>270.89999999999998</v>
      </c>
      <c r="AO19" s="1033">
        <f t="shared" ref="AO19:AO47" si="19">Q19+S19+U19</f>
        <v>206.88</v>
      </c>
      <c r="AP19" s="1044" t="s">
        <v>456</v>
      </c>
      <c r="AQ19" s="1240">
        <f t="shared" si="15"/>
        <v>0</v>
      </c>
      <c r="AR19" s="1254">
        <f t="shared" si="16"/>
        <v>0</v>
      </c>
    </row>
    <row r="20" spans="2:48" ht="15" customHeight="1">
      <c r="B20" s="270"/>
      <c r="C20" s="130" t="s">
        <v>529</v>
      </c>
      <c r="E20" s="97" t="s">
        <v>45</v>
      </c>
      <c r="F20" s="2150">
        <v>53.4</v>
      </c>
      <c r="G20" s="1673">
        <v>40</v>
      </c>
      <c r="H20" s="97" t="s">
        <v>168</v>
      </c>
      <c r="I20" s="1314">
        <v>64.5</v>
      </c>
      <c r="J20" s="1315">
        <v>48</v>
      </c>
      <c r="K20" s="97" t="s">
        <v>229</v>
      </c>
      <c r="L20" s="1314">
        <v>89.192999999999998</v>
      </c>
      <c r="M20" s="1529">
        <v>50</v>
      </c>
      <c r="O20" s="2107" t="s">
        <v>798</v>
      </c>
      <c r="P20" s="989">
        <f t="shared" ref="P20:U20" si="20">AB37</f>
        <v>0</v>
      </c>
      <c r="Q20" s="1186">
        <f t="shared" si="20"/>
        <v>0</v>
      </c>
      <c r="R20" s="989">
        <f t="shared" si="20"/>
        <v>66</v>
      </c>
      <c r="S20" s="1187">
        <f t="shared" si="20"/>
        <v>60</v>
      </c>
      <c r="T20" s="989">
        <f t="shared" si="20"/>
        <v>0</v>
      </c>
      <c r="U20" s="1188">
        <f t="shared" si="20"/>
        <v>0</v>
      </c>
      <c r="V20" s="989">
        <f t="shared" ref="V20:Y21" si="21">P20+R20</f>
        <v>66</v>
      </c>
      <c r="W20" s="1033">
        <f t="shared" si="21"/>
        <v>60</v>
      </c>
      <c r="X20" s="989">
        <f t="shared" si="21"/>
        <v>66</v>
      </c>
      <c r="Y20" s="1187">
        <f t="shared" si="21"/>
        <v>60</v>
      </c>
      <c r="AA20" s="1044" t="s">
        <v>358</v>
      </c>
      <c r="AB20" s="1008"/>
      <c r="AC20" s="1984"/>
      <c r="AD20" s="1010"/>
      <c r="AE20" s="1169"/>
      <c r="AF20" s="1011"/>
      <c r="AG20" s="1986"/>
      <c r="AH20" s="1011">
        <f t="shared" si="14"/>
        <v>0</v>
      </c>
      <c r="AI20" s="1173">
        <f t="shared" si="14"/>
        <v>0</v>
      </c>
      <c r="AJ20" s="1011">
        <f t="shared" si="14"/>
        <v>0</v>
      </c>
      <c r="AK20" s="1082">
        <f t="shared" si="14"/>
        <v>0</v>
      </c>
      <c r="AM20" s="2107" t="s">
        <v>798</v>
      </c>
      <c r="AN20" s="1032">
        <f t="shared" si="18"/>
        <v>66</v>
      </c>
      <c r="AO20" s="1033">
        <f t="shared" si="19"/>
        <v>60</v>
      </c>
      <c r="AP20" s="1044" t="s">
        <v>358</v>
      </c>
      <c r="AQ20" s="1240">
        <f t="shared" si="15"/>
        <v>0</v>
      </c>
      <c r="AR20" s="1254">
        <f t="shared" si="16"/>
        <v>0</v>
      </c>
    </row>
    <row r="21" spans="2:48" ht="13.5" customHeight="1">
      <c r="B21" s="124" t="s">
        <v>525</v>
      </c>
      <c r="C21" s="267" t="s">
        <v>524</v>
      </c>
      <c r="D21" s="1408">
        <v>250</v>
      </c>
      <c r="E21" s="141" t="s">
        <v>359</v>
      </c>
      <c r="F21" s="1380">
        <v>73.150000000000006</v>
      </c>
      <c r="G21" s="1381">
        <v>47.5</v>
      </c>
      <c r="H21" s="2288" t="s">
        <v>1048</v>
      </c>
      <c r="J21" s="70"/>
      <c r="K21" s="660" t="s">
        <v>121</v>
      </c>
      <c r="L21" s="172">
        <v>56.628</v>
      </c>
      <c r="M21" s="174">
        <v>41.87</v>
      </c>
      <c r="O21" s="1026" t="s">
        <v>70</v>
      </c>
      <c r="P21" s="990">
        <f t="shared" ref="P21:U21" si="22">AB45</f>
        <v>150</v>
      </c>
      <c r="Q21" s="1189">
        <f t="shared" si="22"/>
        <v>100</v>
      </c>
      <c r="R21" s="990">
        <f t="shared" si="22"/>
        <v>0</v>
      </c>
      <c r="S21" s="1082">
        <f t="shared" si="22"/>
        <v>0</v>
      </c>
      <c r="T21" s="990">
        <f t="shared" si="22"/>
        <v>200.2</v>
      </c>
      <c r="U21" s="1185">
        <f t="shared" si="22"/>
        <v>140</v>
      </c>
      <c r="V21" s="990">
        <f t="shared" si="21"/>
        <v>150</v>
      </c>
      <c r="W21" s="1173">
        <f t="shared" si="21"/>
        <v>100</v>
      </c>
      <c r="X21" s="990">
        <f t="shared" si="21"/>
        <v>200.2</v>
      </c>
      <c r="Y21" s="1082">
        <f t="shared" si="21"/>
        <v>140</v>
      </c>
      <c r="AA21" s="1630" t="s">
        <v>541</v>
      </c>
      <c r="AB21" s="840"/>
      <c r="AC21" s="1983"/>
      <c r="AD21" s="1011">
        <f>F28</f>
        <v>3.25</v>
      </c>
      <c r="AE21" s="1172">
        <f>G28</f>
        <v>2.5</v>
      </c>
      <c r="AF21" s="1011"/>
      <c r="AG21" s="1986"/>
      <c r="AH21" s="1011">
        <f t="shared" ref="AH21:AH22" si="23">AB21+AD21</f>
        <v>3.25</v>
      </c>
      <c r="AI21" s="1173">
        <f t="shared" ref="AI21:AI22" si="24">AC21+AE21</f>
        <v>2.5</v>
      </c>
      <c r="AJ21" s="1011">
        <f t="shared" ref="AJ21:AJ22" si="25">AD21+AF21</f>
        <v>3.25</v>
      </c>
      <c r="AK21" s="1082">
        <f t="shared" ref="AK21:AK22" si="26">AE21+AG21</f>
        <v>2.5</v>
      </c>
      <c r="AM21" s="1026" t="s">
        <v>70</v>
      </c>
      <c r="AN21" s="1050">
        <f t="shared" si="18"/>
        <v>350.2</v>
      </c>
      <c r="AO21" s="1028">
        <f t="shared" si="19"/>
        <v>240</v>
      </c>
      <c r="AP21" s="1630" t="s">
        <v>541</v>
      </c>
      <c r="AQ21" s="1240">
        <f t="shared" si="15"/>
        <v>3.25</v>
      </c>
      <c r="AR21" s="1254">
        <f t="shared" si="16"/>
        <v>2.5</v>
      </c>
    </row>
    <row r="22" spans="2:48">
      <c r="B22" s="131"/>
      <c r="C22" s="293" t="s">
        <v>528</v>
      </c>
      <c r="D22" s="11"/>
      <c r="E22" s="141" t="s">
        <v>68</v>
      </c>
      <c r="F22" s="172">
        <v>12.5</v>
      </c>
      <c r="G22" s="174">
        <v>10</v>
      </c>
      <c r="H22" s="141" t="s">
        <v>141</v>
      </c>
      <c r="I22" s="172">
        <v>87.95</v>
      </c>
      <c r="J22" s="936">
        <v>70.36</v>
      </c>
      <c r="K22" s="660" t="s">
        <v>159</v>
      </c>
      <c r="L22" s="172">
        <v>26.4</v>
      </c>
      <c r="M22" s="174">
        <v>22</v>
      </c>
      <c r="O22" s="1034" t="s">
        <v>104</v>
      </c>
      <c r="P22" s="990">
        <f t="shared" ref="P22:U22" si="27">AB49</f>
        <v>0</v>
      </c>
      <c r="Q22" s="983">
        <f t="shared" si="27"/>
        <v>0</v>
      </c>
      <c r="R22" s="990">
        <f t="shared" si="27"/>
        <v>0</v>
      </c>
      <c r="S22" s="1173">
        <f t="shared" si="27"/>
        <v>0</v>
      </c>
      <c r="T22" s="990">
        <f t="shared" si="27"/>
        <v>0</v>
      </c>
      <c r="U22" s="1185">
        <f t="shared" si="27"/>
        <v>0</v>
      </c>
      <c r="V22" s="987">
        <f t="shared" ref="V22:V44" si="28">P22+R22</f>
        <v>0</v>
      </c>
      <c r="W22" s="1173">
        <f t="shared" ref="W22:W49" si="29">Q22+S22</f>
        <v>0</v>
      </c>
      <c r="X22" s="987">
        <f t="shared" ref="X22:X47" si="30">R22+T22</f>
        <v>0</v>
      </c>
      <c r="Y22" s="1082">
        <f t="shared" ref="Y22:Y49" si="31">S22+U22</f>
        <v>0</v>
      </c>
      <c r="AA22" s="1043" t="s">
        <v>542</v>
      </c>
      <c r="AB22" s="840"/>
      <c r="AC22" s="1457"/>
      <c r="AD22" s="1011">
        <f>L30</f>
        <v>1.65</v>
      </c>
      <c r="AE22" s="1172">
        <f>M30</f>
        <v>1.32</v>
      </c>
      <c r="AF22" s="1011"/>
      <c r="AG22" s="1986"/>
      <c r="AH22" s="1011">
        <f t="shared" si="23"/>
        <v>1.65</v>
      </c>
      <c r="AI22" s="1173">
        <f t="shared" si="24"/>
        <v>1.32</v>
      </c>
      <c r="AJ22" s="1011">
        <f t="shared" si="25"/>
        <v>1.65</v>
      </c>
      <c r="AK22" s="1082">
        <f t="shared" si="26"/>
        <v>1.32</v>
      </c>
      <c r="AM22" s="1034" t="s">
        <v>104</v>
      </c>
      <c r="AN22" s="1027">
        <f t="shared" si="18"/>
        <v>0</v>
      </c>
      <c r="AO22" s="1028">
        <f t="shared" si="19"/>
        <v>0</v>
      </c>
      <c r="AP22" s="1043" t="s">
        <v>542</v>
      </c>
      <c r="AQ22" s="1240">
        <f t="shared" si="15"/>
        <v>1.65</v>
      </c>
      <c r="AR22" s="1254">
        <f t="shared" si="16"/>
        <v>1.32</v>
      </c>
    </row>
    <row r="23" spans="2:48" ht="14.25" customHeight="1">
      <c r="B23" s="271" t="s">
        <v>530</v>
      </c>
      <c r="C23" s="541" t="s">
        <v>531</v>
      </c>
      <c r="D23" s="9">
        <v>120</v>
      </c>
      <c r="E23" s="2288" t="s">
        <v>883</v>
      </c>
      <c r="G23" s="70"/>
      <c r="H23" s="2530" t="s">
        <v>1049</v>
      </c>
      <c r="J23" s="70"/>
      <c r="K23" s="2288" t="s">
        <v>1039</v>
      </c>
      <c r="M23" s="70"/>
      <c r="O23" s="178" t="s">
        <v>810</v>
      </c>
      <c r="P23" s="987"/>
      <c r="Q23" s="983"/>
      <c r="R23" s="987">
        <f>D25</f>
        <v>200</v>
      </c>
      <c r="S23" s="1082">
        <f>D25</f>
        <v>200</v>
      </c>
      <c r="T23" s="987"/>
      <c r="U23" s="1185"/>
      <c r="V23" s="987">
        <f t="shared" si="28"/>
        <v>200</v>
      </c>
      <c r="W23" s="1173">
        <f t="shared" si="29"/>
        <v>200</v>
      </c>
      <c r="X23" s="987">
        <f t="shared" si="30"/>
        <v>200</v>
      </c>
      <c r="Y23" s="1082">
        <f t="shared" si="31"/>
        <v>200</v>
      </c>
      <c r="AA23" s="1044" t="s">
        <v>125</v>
      </c>
      <c r="AB23" s="840"/>
      <c r="AC23" s="1457"/>
      <c r="AD23" s="1011">
        <f>I22</f>
        <v>87.95</v>
      </c>
      <c r="AE23" s="1172">
        <f>J22</f>
        <v>70.36</v>
      </c>
      <c r="AF23" s="1011"/>
      <c r="AG23" s="1986"/>
      <c r="AH23" s="1011">
        <f t="shared" ref="AH23:AK30" si="32">AB23+AD23</f>
        <v>87.95</v>
      </c>
      <c r="AI23" s="1173">
        <f t="shared" si="32"/>
        <v>70.36</v>
      </c>
      <c r="AJ23" s="1011">
        <f t="shared" si="32"/>
        <v>87.95</v>
      </c>
      <c r="AK23" s="1082">
        <f t="shared" si="32"/>
        <v>70.36</v>
      </c>
      <c r="AM23" s="1026" t="s">
        <v>132</v>
      </c>
      <c r="AN23" s="1027">
        <f t="shared" si="18"/>
        <v>200</v>
      </c>
      <c r="AO23" s="1028">
        <f t="shared" si="19"/>
        <v>200</v>
      </c>
      <c r="AP23" s="1044" t="s">
        <v>125</v>
      </c>
      <c r="AQ23" s="1240">
        <f t="shared" si="15"/>
        <v>87.95</v>
      </c>
      <c r="AR23" s="1254">
        <f t="shared" si="16"/>
        <v>70.36</v>
      </c>
    </row>
    <row r="24" spans="2:48" ht="15" customHeight="1">
      <c r="B24" s="124" t="s">
        <v>628</v>
      </c>
      <c r="C24" s="1624" t="s">
        <v>537</v>
      </c>
      <c r="D24" s="207">
        <v>180</v>
      </c>
      <c r="E24" s="141" t="s">
        <v>159</v>
      </c>
      <c r="F24" s="172">
        <v>12</v>
      </c>
      <c r="G24" s="174">
        <v>10</v>
      </c>
      <c r="H24" s="141" t="s">
        <v>94</v>
      </c>
      <c r="I24" s="172">
        <v>36</v>
      </c>
      <c r="J24" s="936">
        <v>28.8</v>
      </c>
      <c r="K24" s="142" t="s">
        <v>411</v>
      </c>
      <c r="L24" s="1380">
        <v>22.55</v>
      </c>
      <c r="M24" s="1623">
        <v>21.56</v>
      </c>
      <c r="O24" s="361" t="s">
        <v>390</v>
      </c>
      <c r="P24" s="987">
        <f t="shared" ref="P24:U24" si="33">AB52</f>
        <v>0</v>
      </c>
      <c r="Q24" s="983">
        <f t="shared" si="33"/>
        <v>0</v>
      </c>
      <c r="R24" s="987">
        <f t="shared" si="33"/>
        <v>0</v>
      </c>
      <c r="S24" s="1082">
        <f t="shared" si="33"/>
        <v>0</v>
      </c>
      <c r="T24" s="987">
        <f t="shared" si="33"/>
        <v>0</v>
      </c>
      <c r="U24" s="1185">
        <f t="shared" si="33"/>
        <v>0</v>
      </c>
      <c r="V24" s="987">
        <f t="shared" si="28"/>
        <v>0</v>
      </c>
      <c r="W24" s="1173">
        <f t="shared" si="29"/>
        <v>0</v>
      </c>
      <c r="X24" s="987">
        <f t="shared" si="30"/>
        <v>0</v>
      </c>
      <c r="Y24" s="1082">
        <f t="shared" si="31"/>
        <v>0</v>
      </c>
      <c r="AA24" s="1044" t="s">
        <v>87</v>
      </c>
      <c r="AB24" s="840"/>
      <c r="AC24" s="1460"/>
      <c r="AD24" s="1011">
        <f>F24+I26+L22</f>
        <v>56.4</v>
      </c>
      <c r="AE24" s="1172">
        <f>G24+J26+M22</f>
        <v>46.4</v>
      </c>
      <c r="AF24" s="1011"/>
      <c r="AG24" s="1986"/>
      <c r="AH24" s="1011">
        <f t="shared" si="32"/>
        <v>56.4</v>
      </c>
      <c r="AI24" s="1173">
        <f t="shared" si="32"/>
        <v>46.4</v>
      </c>
      <c r="AJ24" s="1011">
        <f t="shared" si="32"/>
        <v>56.4</v>
      </c>
      <c r="AK24" s="1082">
        <f t="shared" si="32"/>
        <v>46.4</v>
      </c>
      <c r="AM24" s="361" t="s">
        <v>85</v>
      </c>
      <c r="AN24" s="1027">
        <f t="shared" si="18"/>
        <v>0</v>
      </c>
      <c r="AO24" s="1028">
        <f t="shared" si="19"/>
        <v>0</v>
      </c>
      <c r="AP24" s="1044" t="s">
        <v>87</v>
      </c>
      <c r="AQ24" s="1240">
        <f t="shared" si="15"/>
        <v>56.4</v>
      </c>
      <c r="AR24" s="1254">
        <f t="shared" si="16"/>
        <v>46.4</v>
      </c>
    </row>
    <row r="25" spans="2:48" ht="14.25" customHeight="1">
      <c r="B25" s="144" t="s">
        <v>426</v>
      </c>
      <c r="C25" s="178" t="s">
        <v>294</v>
      </c>
      <c r="D25" s="195">
        <v>200</v>
      </c>
      <c r="E25" s="2288" t="s">
        <v>884</v>
      </c>
      <c r="G25" s="70"/>
      <c r="H25" s="2288" t="s">
        <v>886</v>
      </c>
      <c r="J25" s="70"/>
      <c r="K25" s="142" t="s">
        <v>532</v>
      </c>
      <c r="L25" s="172">
        <v>9.6</v>
      </c>
      <c r="M25" s="174">
        <v>9.6</v>
      </c>
      <c r="N25" s="324"/>
      <c r="O25" s="1026" t="s">
        <v>391</v>
      </c>
      <c r="P25" s="987">
        <f t="shared" ref="P25:U25" si="34">AB56</f>
        <v>0</v>
      </c>
      <c r="Q25" s="1189">
        <f t="shared" si="34"/>
        <v>0</v>
      </c>
      <c r="R25" s="987">
        <f t="shared" si="34"/>
        <v>89.192999999999998</v>
      </c>
      <c r="S25" s="1173">
        <f t="shared" si="34"/>
        <v>50</v>
      </c>
      <c r="T25" s="987">
        <f t="shared" si="34"/>
        <v>0</v>
      </c>
      <c r="U25" s="1190">
        <f t="shared" si="34"/>
        <v>0</v>
      </c>
      <c r="V25" s="987">
        <f t="shared" si="28"/>
        <v>89.192999999999998</v>
      </c>
      <c r="W25" s="1173">
        <f t="shared" si="29"/>
        <v>50</v>
      </c>
      <c r="X25" s="987">
        <f t="shared" si="30"/>
        <v>89.192999999999998</v>
      </c>
      <c r="Y25" s="1082">
        <f t="shared" si="31"/>
        <v>50</v>
      </c>
      <c r="AA25" s="1044" t="s">
        <v>68</v>
      </c>
      <c r="AB25" s="840"/>
      <c r="AC25" s="1460"/>
      <c r="AD25" s="1011">
        <f>F22+I24</f>
        <v>48.5</v>
      </c>
      <c r="AE25" s="1172">
        <f>G22+J24</f>
        <v>38.799999999999997</v>
      </c>
      <c r="AF25" s="1011"/>
      <c r="AG25" s="1986"/>
      <c r="AH25" s="1011">
        <f t="shared" si="32"/>
        <v>48.5</v>
      </c>
      <c r="AI25" s="1173">
        <f t="shared" si="32"/>
        <v>38.799999999999997</v>
      </c>
      <c r="AJ25" s="1011">
        <f t="shared" si="32"/>
        <v>48.5</v>
      </c>
      <c r="AK25" s="1082">
        <f t="shared" si="32"/>
        <v>38.799999999999997</v>
      </c>
      <c r="AM25" s="361" t="s">
        <v>404</v>
      </c>
      <c r="AN25" s="1027">
        <f t="shared" si="18"/>
        <v>89.192999999999998</v>
      </c>
      <c r="AO25" s="1028">
        <f t="shared" si="19"/>
        <v>50</v>
      </c>
      <c r="AP25" s="1044" t="s">
        <v>68</v>
      </c>
      <c r="AQ25" s="1240">
        <f t="shared" si="15"/>
        <v>48.5</v>
      </c>
      <c r="AR25" s="1254">
        <f t="shared" si="16"/>
        <v>38.799999999999997</v>
      </c>
    </row>
    <row r="26" spans="2:48" ht="14.25" customHeight="1">
      <c r="B26" s="204" t="s">
        <v>9</v>
      </c>
      <c r="C26" s="130" t="s">
        <v>10</v>
      </c>
      <c r="D26" s="195">
        <v>60</v>
      </c>
      <c r="E26" s="141" t="s">
        <v>82</v>
      </c>
      <c r="F26" s="173">
        <v>3.75</v>
      </c>
      <c r="G26" s="1277">
        <v>3.75</v>
      </c>
      <c r="H26" s="141" t="s">
        <v>159</v>
      </c>
      <c r="I26" s="172">
        <v>18</v>
      </c>
      <c r="J26" s="936">
        <v>14.4</v>
      </c>
      <c r="K26" s="142" t="s">
        <v>533</v>
      </c>
      <c r="L26" s="172" t="s">
        <v>1050</v>
      </c>
      <c r="M26" s="174">
        <v>7.08</v>
      </c>
      <c r="N26" s="320"/>
      <c r="O26" s="1026" t="s">
        <v>121</v>
      </c>
      <c r="P26" s="987"/>
      <c r="Q26" s="983"/>
      <c r="R26" s="987">
        <f>L21</f>
        <v>56.628</v>
      </c>
      <c r="S26" s="1082">
        <f>M21</f>
        <v>41.87</v>
      </c>
      <c r="T26" s="987"/>
      <c r="U26" s="1185"/>
      <c r="V26" s="987">
        <f t="shared" si="28"/>
        <v>56.628</v>
      </c>
      <c r="W26" s="1173">
        <f t="shared" si="29"/>
        <v>41.87</v>
      </c>
      <c r="X26" s="987">
        <f t="shared" si="30"/>
        <v>56.628</v>
      </c>
      <c r="Y26" s="1082">
        <f t="shared" si="31"/>
        <v>41.87</v>
      </c>
      <c r="AA26" s="1044" t="s">
        <v>74</v>
      </c>
      <c r="AB26" s="840"/>
      <c r="AC26" s="1457"/>
      <c r="AD26" s="1011"/>
      <c r="AE26" s="1172"/>
      <c r="AF26" s="1011"/>
      <c r="AG26" s="1986"/>
      <c r="AH26" s="1011">
        <f t="shared" si="32"/>
        <v>0</v>
      </c>
      <c r="AI26" s="1173">
        <f t="shared" si="32"/>
        <v>0</v>
      </c>
      <c r="AJ26" s="1011">
        <f t="shared" si="32"/>
        <v>0</v>
      </c>
      <c r="AK26" s="1082">
        <f t="shared" si="32"/>
        <v>0</v>
      </c>
      <c r="AM26" s="1026" t="s">
        <v>121</v>
      </c>
      <c r="AN26" s="1027">
        <f t="shared" si="18"/>
        <v>56.628</v>
      </c>
      <c r="AO26" s="1028">
        <f t="shared" si="19"/>
        <v>41.87</v>
      </c>
      <c r="AP26" s="1044" t="s">
        <v>74</v>
      </c>
      <c r="AQ26" s="1240">
        <f t="shared" si="15"/>
        <v>0</v>
      </c>
      <c r="AR26" s="1254">
        <f t="shared" si="16"/>
        <v>0</v>
      </c>
    </row>
    <row r="27" spans="2:48" ht="17.25" customHeight="1">
      <c r="B27" s="144" t="s">
        <v>9</v>
      </c>
      <c r="C27" s="178" t="s">
        <v>392</v>
      </c>
      <c r="D27" s="195">
        <v>40</v>
      </c>
      <c r="E27" s="141" t="s">
        <v>82</v>
      </c>
      <c r="F27" s="173">
        <v>1.25</v>
      </c>
      <c r="G27" s="1277">
        <v>1.25</v>
      </c>
      <c r="H27" s="2288" t="s">
        <v>887</v>
      </c>
      <c r="J27" s="70"/>
      <c r="K27" s="142" t="s">
        <v>80</v>
      </c>
      <c r="L27" s="173">
        <v>6.01</v>
      </c>
      <c r="M27" s="1384">
        <v>6.01</v>
      </c>
      <c r="O27" s="1026" t="s">
        <v>65</v>
      </c>
      <c r="P27" s="987"/>
      <c r="Q27" s="983"/>
      <c r="R27" s="987"/>
      <c r="S27" s="1082"/>
      <c r="T27" s="987"/>
      <c r="U27" s="1185"/>
      <c r="V27" s="987">
        <f t="shared" si="28"/>
        <v>0</v>
      </c>
      <c r="W27" s="1173">
        <f t="shared" si="29"/>
        <v>0</v>
      </c>
      <c r="X27" s="987">
        <f t="shared" si="30"/>
        <v>0</v>
      </c>
      <c r="Y27" s="1082">
        <f t="shared" si="31"/>
        <v>0</v>
      </c>
      <c r="AA27" s="1044" t="s">
        <v>129</v>
      </c>
      <c r="AB27" s="840"/>
      <c r="AC27" s="1461"/>
      <c r="AD27" s="1011"/>
      <c r="AE27" s="1172"/>
      <c r="AF27" s="1011"/>
      <c r="AG27" s="1986"/>
      <c r="AH27" s="1011">
        <f t="shared" si="32"/>
        <v>0</v>
      </c>
      <c r="AI27" s="1173">
        <f t="shared" si="32"/>
        <v>0</v>
      </c>
      <c r="AJ27" s="1011">
        <f t="shared" si="32"/>
        <v>0</v>
      </c>
      <c r="AK27" s="1082">
        <f t="shared" si="32"/>
        <v>0</v>
      </c>
      <c r="AM27" s="1026" t="s">
        <v>65</v>
      </c>
      <c r="AN27" s="1027">
        <f t="shared" si="18"/>
        <v>0</v>
      </c>
      <c r="AO27" s="1028">
        <f t="shared" si="19"/>
        <v>0</v>
      </c>
      <c r="AP27" s="1044" t="s">
        <v>129</v>
      </c>
      <c r="AQ27" s="1240">
        <f t="shared" si="15"/>
        <v>0</v>
      </c>
      <c r="AR27" s="1254">
        <f t="shared" si="16"/>
        <v>0</v>
      </c>
    </row>
    <row r="28" spans="2:48" ht="14.25" customHeight="1">
      <c r="B28" s="60"/>
      <c r="C28" s="1358"/>
      <c r="E28" s="141" t="s">
        <v>526</v>
      </c>
      <c r="F28" s="173">
        <v>3.25</v>
      </c>
      <c r="G28" s="1277">
        <v>2.5</v>
      </c>
      <c r="H28" s="141" t="s">
        <v>82</v>
      </c>
      <c r="I28" s="172">
        <v>7.2</v>
      </c>
      <c r="J28" s="936">
        <v>7.2</v>
      </c>
      <c r="K28" s="142" t="s">
        <v>534</v>
      </c>
      <c r="L28" s="1380">
        <v>3.6</v>
      </c>
      <c r="M28" s="1623">
        <v>3.6</v>
      </c>
      <c r="N28" s="451"/>
      <c r="O28" s="1026" t="s">
        <v>60</v>
      </c>
      <c r="P28" s="987">
        <f>F11</f>
        <v>170</v>
      </c>
      <c r="Q28" s="1189">
        <f>G11</f>
        <v>170</v>
      </c>
      <c r="R28" s="987">
        <f>L27</f>
        <v>6.01</v>
      </c>
      <c r="S28" s="1173">
        <f>M27</f>
        <v>6.01</v>
      </c>
      <c r="T28" s="1613">
        <f>F41</f>
        <v>200</v>
      </c>
      <c r="U28" s="1193">
        <f>G41</f>
        <v>200</v>
      </c>
      <c r="V28" s="987">
        <f t="shared" si="28"/>
        <v>176.01</v>
      </c>
      <c r="W28" s="1173">
        <f t="shared" si="29"/>
        <v>176.01</v>
      </c>
      <c r="X28" s="987">
        <f t="shared" si="30"/>
        <v>206.01</v>
      </c>
      <c r="Y28" s="1082">
        <f t="shared" si="31"/>
        <v>206.01</v>
      </c>
      <c r="AA28" s="1044" t="s">
        <v>130</v>
      </c>
      <c r="AB28" s="840"/>
      <c r="AC28" s="1462"/>
      <c r="AD28" s="1011"/>
      <c r="AE28" s="1172"/>
      <c r="AF28" s="1011"/>
      <c r="AG28" s="1986"/>
      <c r="AH28" s="1011">
        <f t="shared" si="32"/>
        <v>0</v>
      </c>
      <c r="AI28" s="1173">
        <f t="shared" si="32"/>
        <v>0</v>
      </c>
      <c r="AJ28" s="1011">
        <f t="shared" si="32"/>
        <v>0</v>
      </c>
      <c r="AK28" s="1082">
        <f t="shared" si="32"/>
        <v>0</v>
      </c>
      <c r="AM28" s="1026" t="s">
        <v>60</v>
      </c>
      <c r="AN28" s="1027">
        <f t="shared" si="18"/>
        <v>376.01</v>
      </c>
      <c r="AO28" s="1028">
        <f t="shared" si="19"/>
        <v>376.01</v>
      </c>
      <c r="AP28" s="1044" t="s">
        <v>130</v>
      </c>
      <c r="AQ28" s="1240">
        <f t="shared" si="15"/>
        <v>0</v>
      </c>
      <c r="AR28" s="1254">
        <f t="shared" si="16"/>
        <v>0</v>
      </c>
    </row>
    <row r="29" spans="2:48" ht="15" customHeight="1" thickBot="1">
      <c r="B29" s="60"/>
      <c r="C29" s="1358"/>
      <c r="E29" s="2288" t="s">
        <v>885</v>
      </c>
      <c r="G29" s="70"/>
      <c r="H29" s="141" t="s">
        <v>538</v>
      </c>
      <c r="I29" s="697">
        <v>0.1</v>
      </c>
      <c r="J29" s="938">
        <v>0.1</v>
      </c>
      <c r="K29" s="142" t="s">
        <v>535</v>
      </c>
      <c r="L29" s="172">
        <v>2.4</v>
      </c>
      <c r="M29" s="174">
        <v>2.4</v>
      </c>
      <c r="O29" s="1026" t="s">
        <v>139</v>
      </c>
      <c r="P29" s="987"/>
      <c r="Q29" s="983"/>
      <c r="R29" s="987"/>
      <c r="S29" s="1082"/>
      <c r="T29" s="987"/>
      <c r="U29" s="1185"/>
      <c r="V29" s="987">
        <f t="shared" si="28"/>
        <v>0</v>
      </c>
      <c r="W29" s="1173">
        <f t="shared" si="29"/>
        <v>0</v>
      </c>
      <c r="X29" s="987">
        <f t="shared" si="30"/>
        <v>0</v>
      </c>
      <c r="Y29" s="1082">
        <f t="shared" si="31"/>
        <v>0</v>
      </c>
      <c r="AA29" s="1043" t="s">
        <v>96</v>
      </c>
      <c r="AB29" s="1009"/>
      <c r="AC29" s="1463"/>
      <c r="AD29" s="1012"/>
      <c r="AE29" s="1174"/>
      <c r="AF29" s="1012"/>
      <c r="AG29" s="1987"/>
      <c r="AH29" s="1012">
        <f t="shared" si="32"/>
        <v>0</v>
      </c>
      <c r="AI29" s="1175">
        <f t="shared" si="32"/>
        <v>0</v>
      </c>
      <c r="AJ29" s="1012">
        <f t="shared" si="32"/>
        <v>0</v>
      </c>
      <c r="AK29" s="981">
        <f t="shared" si="32"/>
        <v>0</v>
      </c>
      <c r="AM29" s="1026" t="s">
        <v>139</v>
      </c>
      <c r="AN29" s="1027">
        <f t="shared" si="18"/>
        <v>0</v>
      </c>
      <c r="AO29" s="1035">
        <f t="shared" si="19"/>
        <v>0</v>
      </c>
      <c r="AP29" s="1043" t="s">
        <v>96</v>
      </c>
      <c r="AQ29" s="1240">
        <f t="shared" si="15"/>
        <v>0</v>
      </c>
      <c r="AR29" s="1254">
        <f t="shared" si="16"/>
        <v>0</v>
      </c>
    </row>
    <row r="30" spans="2:48" ht="13.5" customHeight="1" thickBot="1">
      <c r="B30" s="60"/>
      <c r="C30" s="1358"/>
      <c r="E30" s="141" t="s">
        <v>538</v>
      </c>
      <c r="F30" s="1305">
        <v>1.1000000000000001</v>
      </c>
      <c r="G30" s="940">
        <v>1.1000000000000001</v>
      </c>
      <c r="H30" s="1318" t="s">
        <v>160</v>
      </c>
      <c r="I30" s="1305">
        <v>4.1999999999999997E-3</v>
      </c>
      <c r="J30" s="940">
        <v>4.1999999999999997E-3</v>
      </c>
      <c r="K30" s="142" t="s">
        <v>536</v>
      </c>
      <c r="L30" s="172">
        <v>1.65</v>
      </c>
      <c r="M30" s="174">
        <v>1.32</v>
      </c>
      <c r="O30" s="1026" t="s">
        <v>64</v>
      </c>
      <c r="P30" s="987"/>
      <c r="Q30" s="983"/>
      <c r="R30" s="987"/>
      <c r="S30" s="1082"/>
      <c r="T30" s="987"/>
      <c r="U30" s="1185"/>
      <c r="V30" s="987">
        <f t="shared" si="28"/>
        <v>0</v>
      </c>
      <c r="W30" s="1173">
        <f t="shared" si="29"/>
        <v>0</v>
      </c>
      <c r="X30" s="987">
        <f t="shared" si="30"/>
        <v>0</v>
      </c>
      <c r="Y30" s="1082">
        <f t="shared" si="31"/>
        <v>0</v>
      </c>
      <c r="AA30" s="1990" t="s">
        <v>787</v>
      </c>
      <c r="AB30" s="1992">
        <f t="shared" ref="AB30:AG30" si="35">SUM(AB17:AB29)</f>
        <v>0</v>
      </c>
      <c r="AC30" s="1985">
        <f t="shared" si="35"/>
        <v>0</v>
      </c>
      <c r="AD30" s="1982">
        <f t="shared" si="35"/>
        <v>270.89999999999998</v>
      </c>
      <c r="AE30" s="1989">
        <f t="shared" si="35"/>
        <v>206.88</v>
      </c>
      <c r="AF30" s="1981">
        <f t="shared" si="35"/>
        <v>0</v>
      </c>
      <c r="AG30" s="1988">
        <f t="shared" si="35"/>
        <v>0</v>
      </c>
      <c r="AH30" s="1713">
        <f t="shared" si="32"/>
        <v>270.89999999999998</v>
      </c>
      <c r="AI30" s="1173">
        <f t="shared" si="32"/>
        <v>206.88</v>
      </c>
      <c r="AJ30" s="1713">
        <f t="shared" si="32"/>
        <v>270.89999999999998</v>
      </c>
      <c r="AK30" s="1194">
        <f t="shared" si="32"/>
        <v>206.88</v>
      </c>
      <c r="AM30" s="1026" t="s">
        <v>64</v>
      </c>
      <c r="AN30" s="1027">
        <f t="shared" si="18"/>
        <v>0</v>
      </c>
      <c r="AO30" s="1035">
        <f t="shared" si="19"/>
        <v>0</v>
      </c>
      <c r="AP30" s="1990" t="s">
        <v>787</v>
      </c>
      <c r="AQ30" s="2001">
        <f t="shared" si="15"/>
        <v>270.89999999999998</v>
      </c>
      <c r="AR30" s="1254">
        <f t="shared" si="16"/>
        <v>206.88</v>
      </c>
    </row>
    <row r="31" spans="2:48" ht="12.75" customHeight="1">
      <c r="B31" s="60"/>
      <c r="C31" s="1358"/>
      <c r="E31" s="1318" t="s">
        <v>160</v>
      </c>
      <c r="F31" s="1305">
        <v>0.01</v>
      </c>
      <c r="G31" s="940">
        <v>0.01</v>
      </c>
      <c r="H31" s="183" t="s">
        <v>627</v>
      </c>
      <c r="I31" s="208"/>
      <c r="J31" s="809"/>
      <c r="K31" s="141" t="s">
        <v>538</v>
      </c>
      <c r="L31" s="173">
        <v>0.48</v>
      </c>
      <c r="M31" s="1384">
        <v>0.48</v>
      </c>
      <c r="O31" s="1026" t="s">
        <v>411</v>
      </c>
      <c r="P31" s="987">
        <f>L10</f>
        <v>31.2</v>
      </c>
      <c r="Q31" s="983">
        <f>M10</f>
        <v>30</v>
      </c>
      <c r="R31" s="1468">
        <f>L24</f>
        <v>22.55</v>
      </c>
      <c r="S31" s="1173">
        <f>M24</f>
        <v>21.56</v>
      </c>
      <c r="T31" s="987">
        <f>I39</f>
        <v>20.8</v>
      </c>
      <c r="U31" s="1185">
        <f>J39</f>
        <v>20</v>
      </c>
      <c r="V31" s="987">
        <f t="shared" si="28"/>
        <v>53.75</v>
      </c>
      <c r="W31" s="1173">
        <f t="shared" si="29"/>
        <v>51.56</v>
      </c>
      <c r="X31" s="987">
        <f t="shared" si="30"/>
        <v>43.35</v>
      </c>
      <c r="Y31" s="1082">
        <f t="shared" si="31"/>
        <v>41.56</v>
      </c>
      <c r="AA31" s="79" t="s">
        <v>881</v>
      </c>
      <c r="AB31" s="1008"/>
      <c r="AC31" s="2003"/>
      <c r="AD31" s="1010"/>
      <c r="AE31" s="2004"/>
      <c r="AF31" s="1010"/>
      <c r="AG31" s="11"/>
      <c r="AM31" s="1026" t="s">
        <v>47</v>
      </c>
      <c r="AN31" s="1027">
        <f t="shared" si="18"/>
        <v>74.55</v>
      </c>
      <c r="AO31" s="1035">
        <f t="shared" si="19"/>
        <v>71.56</v>
      </c>
      <c r="AP31" s="79" t="s">
        <v>881</v>
      </c>
    </row>
    <row r="32" spans="2:48" ht="13.5" customHeight="1" thickBot="1">
      <c r="B32" s="60"/>
      <c r="C32" s="1358"/>
      <c r="E32" s="141" t="s">
        <v>527</v>
      </c>
      <c r="F32" s="172">
        <v>162.5</v>
      </c>
      <c r="G32" s="174">
        <v>162.5</v>
      </c>
      <c r="H32" s="141" t="s">
        <v>93</v>
      </c>
      <c r="I32" s="1305">
        <v>13.5</v>
      </c>
      <c r="J32" s="940">
        <v>13.5</v>
      </c>
      <c r="K32" s="60"/>
      <c r="M32" s="70"/>
      <c r="O32" s="1026" t="s">
        <v>67</v>
      </c>
      <c r="P32" s="987"/>
      <c r="Q32" s="983"/>
      <c r="R32" s="987">
        <f>I32</f>
        <v>13.5</v>
      </c>
      <c r="S32" s="1082">
        <f>J32</f>
        <v>13.5</v>
      </c>
      <c r="T32" s="987"/>
      <c r="U32" s="1185"/>
      <c r="V32" s="987">
        <f t="shared" si="28"/>
        <v>13.5</v>
      </c>
      <c r="W32" s="1173">
        <f t="shared" si="29"/>
        <v>13.5</v>
      </c>
      <c r="X32" s="987">
        <f t="shared" si="30"/>
        <v>13.5</v>
      </c>
      <c r="Y32" s="1082">
        <f t="shared" si="31"/>
        <v>13.5</v>
      </c>
      <c r="AA32" s="1044"/>
      <c r="AB32" s="1991"/>
      <c r="AC32" s="1993"/>
      <c r="AD32" s="1011"/>
      <c r="AE32" s="1172"/>
      <c r="AF32" s="1011"/>
      <c r="AG32" s="1986"/>
      <c r="AH32" s="1011">
        <f t="shared" ref="AH32:AK38" si="36">AB32+AD32</f>
        <v>0</v>
      </c>
      <c r="AI32" s="1173">
        <f t="shared" si="36"/>
        <v>0</v>
      </c>
      <c r="AJ32" s="1011">
        <f t="shared" si="36"/>
        <v>0</v>
      </c>
      <c r="AK32" s="1082">
        <f t="shared" si="36"/>
        <v>0</v>
      </c>
      <c r="AM32" s="1026" t="s">
        <v>67</v>
      </c>
      <c r="AN32" s="1027">
        <f t="shared" si="18"/>
        <v>13.5</v>
      </c>
      <c r="AO32" s="1035">
        <f t="shared" si="19"/>
        <v>13.5</v>
      </c>
      <c r="AP32" s="1044"/>
      <c r="AQ32" s="1240">
        <f t="shared" ref="AQ32:AR38" si="37">AB32+AD32+AF32</f>
        <v>0</v>
      </c>
      <c r="AR32" s="1254">
        <f t="shared" si="37"/>
        <v>0</v>
      </c>
      <c r="AV32" s="103"/>
    </row>
    <row r="33" spans="2:48">
      <c r="B33" s="60"/>
      <c r="C33" s="1358"/>
      <c r="E33" s="1353" t="s">
        <v>412</v>
      </c>
      <c r="F33" s="1402"/>
      <c r="G33" s="940">
        <v>0.9</v>
      </c>
      <c r="H33" s="141" t="s">
        <v>453</v>
      </c>
      <c r="I33" s="172">
        <v>4.05</v>
      </c>
      <c r="J33" s="936">
        <v>4.05</v>
      </c>
      <c r="K33" s="1411" t="s">
        <v>497</v>
      </c>
      <c r="L33" s="1395"/>
      <c r="M33" s="1430"/>
      <c r="O33" s="1026" t="s">
        <v>82</v>
      </c>
      <c r="P33" s="987">
        <f>F13</f>
        <v>7</v>
      </c>
      <c r="Q33" s="1189">
        <f>G13</f>
        <v>7</v>
      </c>
      <c r="R33" s="987">
        <f>F26+F27+I28</f>
        <v>12.2</v>
      </c>
      <c r="S33" s="1173">
        <f>G26+G27+J28</f>
        <v>12.2</v>
      </c>
      <c r="T33" s="987"/>
      <c r="U33" s="1190"/>
      <c r="V33" s="987">
        <f t="shared" si="28"/>
        <v>19.2</v>
      </c>
      <c r="W33" s="1173">
        <f t="shared" si="29"/>
        <v>19.2</v>
      </c>
      <c r="X33" s="987">
        <f t="shared" si="30"/>
        <v>12.2</v>
      </c>
      <c r="Y33" s="1082">
        <f t="shared" si="31"/>
        <v>12.2</v>
      </c>
      <c r="AA33" s="1044" t="s">
        <v>128</v>
      </c>
      <c r="AB33" s="1991"/>
      <c r="AC33" s="1993"/>
      <c r="AD33" s="1011"/>
      <c r="AE33" s="1172"/>
      <c r="AF33" s="1011"/>
      <c r="AG33" s="1986"/>
      <c r="AH33" s="1011">
        <f t="shared" si="36"/>
        <v>0</v>
      </c>
      <c r="AI33" s="1173">
        <f t="shared" si="36"/>
        <v>0</v>
      </c>
      <c r="AJ33" s="1011">
        <f t="shared" si="36"/>
        <v>0</v>
      </c>
      <c r="AK33" s="1082">
        <f t="shared" si="36"/>
        <v>0</v>
      </c>
      <c r="AM33" s="1026" t="s">
        <v>82</v>
      </c>
      <c r="AN33" s="1027">
        <f t="shared" si="18"/>
        <v>19.2</v>
      </c>
      <c r="AO33" s="1035">
        <f t="shared" si="19"/>
        <v>19.2</v>
      </c>
      <c r="AP33" s="1044" t="s">
        <v>128</v>
      </c>
      <c r="AQ33" s="1240">
        <f t="shared" si="37"/>
        <v>0</v>
      </c>
      <c r="AR33" s="1254">
        <f t="shared" si="37"/>
        <v>0</v>
      </c>
      <c r="AV33" s="98"/>
    </row>
    <row r="34" spans="2:48" ht="12" customHeight="1" thickBot="1">
      <c r="B34" s="60"/>
      <c r="C34" s="1358"/>
      <c r="E34" s="60"/>
      <c r="G34" s="70"/>
      <c r="H34" s="1287" t="s">
        <v>81</v>
      </c>
      <c r="I34" s="172">
        <v>40.5</v>
      </c>
      <c r="J34" s="936">
        <v>40.5</v>
      </c>
      <c r="K34" s="2289" t="s">
        <v>529</v>
      </c>
      <c r="L34" s="1363"/>
      <c r="M34" s="1431"/>
      <c r="O34" s="1026" t="s">
        <v>89</v>
      </c>
      <c r="P34" s="987"/>
      <c r="Q34" s="983"/>
      <c r="R34" s="1532">
        <f>L28+L29</f>
        <v>6</v>
      </c>
      <c r="S34" s="1194">
        <f>M28+M29</f>
        <v>6</v>
      </c>
      <c r="T34" s="987"/>
      <c r="U34" s="1185"/>
      <c r="V34" s="987">
        <f t="shared" si="28"/>
        <v>6</v>
      </c>
      <c r="W34" s="1173">
        <f t="shared" si="29"/>
        <v>6</v>
      </c>
      <c r="X34" s="987">
        <f t="shared" si="30"/>
        <v>6</v>
      </c>
      <c r="Y34" s="1082">
        <f t="shared" si="31"/>
        <v>6</v>
      </c>
      <c r="AA34" s="1044" t="s">
        <v>126</v>
      </c>
      <c r="AB34" s="1991"/>
      <c r="AC34" s="1994"/>
      <c r="AD34" s="1714">
        <f>L36</f>
        <v>66</v>
      </c>
      <c r="AE34" s="1629">
        <f>M36</f>
        <v>60</v>
      </c>
      <c r="AF34" s="1011"/>
      <c r="AG34" s="1986"/>
      <c r="AH34" s="1714">
        <f t="shared" si="36"/>
        <v>66</v>
      </c>
      <c r="AI34" s="1173">
        <f t="shared" si="36"/>
        <v>60</v>
      </c>
      <c r="AJ34" s="1714">
        <f t="shared" si="36"/>
        <v>66</v>
      </c>
      <c r="AK34" s="1194">
        <f t="shared" si="36"/>
        <v>60</v>
      </c>
      <c r="AM34" s="1026" t="s">
        <v>89</v>
      </c>
      <c r="AN34" s="1027">
        <f t="shared" si="18"/>
        <v>6</v>
      </c>
      <c r="AO34" s="1035">
        <f t="shared" si="19"/>
        <v>6</v>
      </c>
      <c r="AP34" s="1044" t="s">
        <v>126</v>
      </c>
      <c r="AQ34" s="2002">
        <f t="shared" si="37"/>
        <v>66</v>
      </c>
      <c r="AR34" s="1254">
        <f t="shared" si="37"/>
        <v>60</v>
      </c>
      <c r="AV34" s="108"/>
    </row>
    <row r="35" spans="2:48" ht="15.75" customHeight="1" thickBot="1">
      <c r="B35" s="60"/>
      <c r="C35" s="1358"/>
      <c r="E35" s="60"/>
      <c r="G35" s="70"/>
      <c r="H35" s="141" t="s">
        <v>538</v>
      </c>
      <c r="I35" s="172">
        <v>0.54</v>
      </c>
      <c r="J35" s="936">
        <v>0.54</v>
      </c>
      <c r="K35" s="1273" t="s">
        <v>100</v>
      </c>
      <c r="L35" s="120" t="s">
        <v>101</v>
      </c>
      <c r="M35" s="121" t="s">
        <v>102</v>
      </c>
      <c r="O35" s="1026" t="s">
        <v>407</v>
      </c>
      <c r="P35" s="987"/>
      <c r="Q35" s="1189"/>
      <c r="R35" s="987">
        <f>S35/1000/0.04</f>
        <v>0.17700000000000002</v>
      </c>
      <c r="S35" s="1173">
        <f>M26</f>
        <v>7.08</v>
      </c>
      <c r="T35" s="987"/>
      <c r="U35" s="1190"/>
      <c r="V35" s="987">
        <f t="shared" si="28"/>
        <v>0.17700000000000002</v>
      </c>
      <c r="W35" s="1173">
        <f t="shared" si="29"/>
        <v>7.08</v>
      </c>
      <c r="X35" s="987">
        <f t="shared" si="30"/>
        <v>0.17700000000000002</v>
      </c>
      <c r="Y35" s="1082">
        <f t="shared" si="31"/>
        <v>7.08</v>
      </c>
      <c r="AA35" s="1044" t="s">
        <v>398</v>
      </c>
      <c r="AB35" s="1991"/>
      <c r="AC35" s="1995"/>
      <c r="AD35" s="1011"/>
      <c r="AE35" s="1172"/>
      <c r="AF35" s="1011"/>
      <c r="AG35" s="1986"/>
      <c r="AH35" s="1011">
        <f t="shared" si="36"/>
        <v>0</v>
      </c>
      <c r="AI35" s="1173">
        <f t="shared" si="36"/>
        <v>0</v>
      </c>
      <c r="AJ35" s="1011">
        <f t="shared" si="36"/>
        <v>0</v>
      </c>
      <c r="AK35" s="1082">
        <f t="shared" si="36"/>
        <v>0</v>
      </c>
      <c r="AM35" s="1026" t="s">
        <v>131</v>
      </c>
      <c r="AN35" s="1027">
        <f t="shared" si="18"/>
        <v>0.17700000000000002</v>
      </c>
      <c r="AO35" s="1035">
        <f t="shared" si="19"/>
        <v>7.08</v>
      </c>
      <c r="AP35" s="1044" t="s">
        <v>398</v>
      </c>
      <c r="AQ35" s="1240">
        <f t="shared" si="37"/>
        <v>0</v>
      </c>
      <c r="AR35" s="1254">
        <f t="shared" si="37"/>
        <v>0</v>
      </c>
    </row>
    <row r="36" spans="2:48" ht="15.75" thickBot="1">
      <c r="B36" s="1213" t="s">
        <v>365</v>
      </c>
      <c r="C36" s="1214"/>
      <c r="D36" s="1535">
        <f>SUM(D19:D32)</f>
        <v>910</v>
      </c>
      <c r="E36" s="56"/>
      <c r="F36" s="29"/>
      <c r="G36" s="72"/>
      <c r="H36" s="56"/>
      <c r="I36" s="29"/>
      <c r="J36" s="72"/>
      <c r="K36" s="1637" t="s">
        <v>59</v>
      </c>
      <c r="L36" s="1628">
        <v>66</v>
      </c>
      <c r="M36" s="2290">
        <v>60</v>
      </c>
      <c r="O36" s="1026" t="s">
        <v>50</v>
      </c>
      <c r="P36" s="987">
        <f>F12+I12</f>
        <v>14.6</v>
      </c>
      <c r="Q36" s="1191">
        <f>G12+J12</f>
        <v>14.6</v>
      </c>
      <c r="R36" s="987"/>
      <c r="S36" s="1194"/>
      <c r="T36" s="987">
        <f>F40</f>
        <v>10</v>
      </c>
      <c r="U36" s="1182">
        <f>G40</f>
        <v>10</v>
      </c>
      <c r="V36" s="987">
        <f t="shared" si="28"/>
        <v>14.6</v>
      </c>
      <c r="W36" s="1173">
        <f t="shared" si="29"/>
        <v>14.6</v>
      </c>
      <c r="X36" s="987">
        <f t="shared" si="30"/>
        <v>10</v>
      </c>
      <c r="Y36" s="1082">
        <f t="shared" si="31"/>
        <v>10</v>
      </c>
      <c r="AA36" s="1043"/>
      <c r="AB36" s="1991"/>
      <c r="AC36" s="1996"/>
      <c r="AD36" s="1011"/>
      <c r="AE36" s="1172"/>
      <c r="AF36" s="1011"/>
      <c r="AG36" s="1986"/>
      <c r="AH36" s="1011">
        <f t="shared" si="36"/>
        <v>0</v>
      </c>
      <c r="AI36" s="1173">
        <f t="shared" si="36"/>
        <v>0</v>
      </c>
      <c r="AJ36" s="1011">
        <f t="shared" si="36"/>
        <v>0</v>
      </c>
      <c r="AK36" s="1082">
        <f t="shared" si="36"/>
        <v>0</v>
      </c>
      <c r="AM36" s="1026" t="s">
        <v>50</v>
      </c>
      <c r="AN36" s="1027">
        <f t="shared" si="18"/>
        <v>24.6</v>
      </c>
      <c r="AO36" s="1035">
        <f t="shared" si="19"/>
        <v>24.6</v>
      </c>
      <c r="AP36" s="1043"/>
      <c r="AQ36" s="1240">
        <f t="shared" si="37"/>
        <v>0</v>
      </c>
      <c r="AR36" s="1254">
        <f t="shared" si="37"/>
        <v>0</v>
      </c>
      <c r="AV36" s="108"/>
    </row>
    <row r="37" spans="2:48" ht="11.25" customHeight="1" thickBot="1">
      <c r="B37" s="269"/>
      <c r="C37" s="126" t="s">
        <v>234</v>
      </c>
      <c r="D37" s="538"/>
      <c r="E37" s="318" t="s">
        <v>237</v>
      </c>
      <c r="F37" s="38"/>
      <c r="G37" s="49"/>
      <c r="H37" s="1389" t="s">
        <v>248</v>
      </c>
      <c r="I37" s="67"/>
      <c r="J37" s="53"/>
      <c r="K37" s="1679" t="s">
        <v>645</v>
      </c>
      <c r="L37" s="1018"/>
      <c r="M37" s="1675"/>
      <c r="O37" s="1026" t="s">
        <v>140</v>
      </c>
      <c r="P37" s="987">
        <f>D13</f>
        <v>35</v>
      </c>
      <c r="Q37" s="983">
        <f>D13</f>
        <v>35</v>
      </c>
      <c r="R37" s="987"/>
      <c r="S37" s="1082"/>
      <c r="T37" s="987"/>
      <c r="U37" s="1185"/>
      <c r="V37" s="987">
        <f t="shared" si="28"/>
        <v>35</v>
      </c>
      <c r="W37" s="1173">
        <f t="shared" si="29"/>
        <v>35</v>
      </c>
      <c r="X37" s="987">
        <f t="shared" si="30"/>
        <v>0</v>
      </c>
      <c r="Y37" s="1082">
        <f t="shared" si="31"/>
        <v>0</v>
      </c>
      <c r="AA37" s="1990" t="s">
        <v>788</v>
      </c>
      <c r="AB37" s="1992">
        <f t="shared" ref="AB37:AG37" si="38">SUM(AB32:AB36)</f>
        <v>0</v>
      </c>
      <c r="AC37" s="1988">
        <f t="shared" si="38"/>
        <v>0</v>
      </c>
      <c r="AD37" s="1992">
        <f t="shared" si="38"/>
        <v>66</v>
      </c>
      <c r="AE37" s="1988">
        <f t="shared" si="38"/>
        <v>60</v>
      </c>
      <c r="AF37" s="1992">
        <f t="shared" si="38"/>
        <v>0</v>
      </c>
      <c r="AG37" s="1988">
        <f t="shared" si="38"/>
        <v>0</v>
      </c>
      <c r="AH37" s="1713">
        <f t="shared" si="36"/>
        <v>66</v>
      </c>
      <c r="AI37" s="1173">
        <f t="shared" si="36"/>
        <v>60</v>
      </c>
      <c r="AJ37" s="1713">
        <f t="shared" si="36"/>
        <v>66</v>
      </c>
      <c r="AK37" s="1194">
        <f t="shared" si="36"/>
        <v>60</v>
      </c>
      <c r="AM37" s="1026" t="s">
        <v>140</v>
      </c>
      <c r="AN37" s="1027">
        <f t="shared" si="18"/>
        <v>35</v>
      </c>
      <c r="AO37" s="1035">
        <f t="shared" si="19"/>
        <v>35</v>
      </c>
      <c r="AP37" s="1990" t="s">
        <v>788</v>
      </c>
      <c r="AQ37" s="1240">
        <f t="shared" si="37"/>
        <v>66</v>
      </c>
      <c r="AR37" s="1254">
        <f t="shared" si="37"/>
        <v>60</v>
      </c>
      <c r="AV37" s="108"/>
    </row>
    <row r="38" spans="2:48" ht="13.5" customHeight="1" thickBot="1">
      <c r="B38" s="1632" t="s">
        <v>549</v>
      </c>
      <c r="C38" s="193" t="s">
        <v>107</v>
      </c>
      <c r="D38" s="207">
        <v>200</v>
      </c>
      <c r="E38" s="1286" t="s">
        <v>100</v>
      </c>
      <c r="F38" s="120" t="s">
        <v>101</v>
      </c>
      <c r="G38" s="121" t="s">
        <v>102</v>
      </c>
      <c r="H38" s="1309" t="s">
        <v>100</v>
      </c>
      <c r="I38" s="120" t="s">
        <v>101</v>
      </c>
      <c r="J38" s="1360" t="s">
        <v>102</v>
      </c>
      <c r="K38" s="1273" t="s">
        <v>100</v>
      </c>
      <c r="L38" s="120" t="s">
        <v>101</v>
      </c>
      <c r="M38" s="121" t="s">
        <v>102</v>
      </c>
      <c r="O38" s="1026" t="s">
        <v>408</v>
      </c>
      <c r="P38" s="987">
        <f>I9</f>
        <v>1.5</v>
      </c>
      <c r="Q38" s="983">
        <f>J9</f>
        <v>1.5</v>
      </c>
      <c r="R38" s="987"/>
      <c r="S38" s="1082"/>
      <c r="T38" s="987"/>
      <c r="U38" s="1185"/>
      <c r="V38" s="987">
        <f t="shared" si="28"/>
        <v>1.5</v>
      </c>
      <c r="W38" s="1173">
        <f t="shared" si="29"/>
        <v>1.5</v>
      </c>
      <c r="X38" s="987">
        <f t="shared" si="30"/>
        <v>0</v>
      </c>
      <c r="Y38" s="1082">
        <f t="shared" si="31"/>
        <v>0</v>
      </c>
      <c r="AA38" s="1233" t="s">
        <v>789</v>
      </c>
      <c r="AB38" s="2000">
        <f>AB30+AB37</f>
        <v>0</v>
      </c>
      <c r="AC38" s="2000">
        <f t="shared" ref="AC38:AG38" si="39">AC30+AC37</f>
        <v>0</v>
      </c>
      <c r="AD38" s="2000">
        <f t="shared" si="39"/>
        <v>336.9</v>
      </c>
      <c r="AE38" s="2000">
        <f t="shared" si="39"/>
        <v>266.88</v>
      </c>
      <c r="AF38" s="2000">
        <f t="shared" si="39"/>
        <v>0</v>
      </c>
      <c r="AG38" s="2000">
        <f t="shared" si="39"/>
        <v>0</v>
      </c>
      <c r="AH38" s="1234">
        <f t="shared" si="36"/>
        <v>336.9</v>
      </c>
      <c r="AI38" s="1235">
        <f t="shared" si="36"/>
        <v>266.88</v>
      </c>
      <c r="AJ38" s="1234">
        <f t="shared" si="36"/>
        <v>336.9</v>
      </c>
      <c r="AK38" s="1236">
        <f t="shared" si="36"/>
        <v>266.88</v>
      </c>
      <c r="AM38" s="1026" t="s">
        <v>52</v>
      </c>
      <c r="AN38" s="1027">
        <f t="shared" si="18"/>
        <v>1.5</v>
      </c>
      <c r="AO38" s="1035">
        <f t="shared" si="19"/>
        <v>1.5</v>
      </c>
      <c r="AP38" s="1046" t="s">
        <v>135</v>
      </c>
      <c r="AQ38" s="1045">
        <f t="shared" si="37"/>
        <v>336.9</v>
      </c>
      <c r="AR38" s="1255">
        <f t="shared" si="37"/>
        <v>266.88</v>
      </c>
      <c r="AV38" s="108"/>
    </row>
    <row r="39" spans="2:48" ht="12.75" customHeight="1">
      <c r="B39" s="131"/>
      <c r="C39" s="130" t="s">
        <v>238</v>
      </c>
      <c r="D39" s="11"/>
      <c r="E39" s="1327" t="s">
        <v>107</v>
      </c>
      <c r="F39" s="1314">
        <v>3</v>
      </c>
      <c r="G39" s="1315">
        <v>3</v>
      </c>
      <c r="H39" s="1433" t="s">
        <v>146</v>
      </c>
      <c r="I39" s="96">
        <v>20.8</v>
      </c>
      <c r="J39" s="1315">
        <v>20</v>
      </c>
      <c r="K39" s="1723" t="s">
        <v>646</v>
      </c>
      <c r="L39" s="1592">
        <v>200.2</v>
      </c>
      <c r="M39" s="1724">
        <v>140</v>
      </c>
      <c r="O39" s="1026" t="s">
        <v>138</v>
      </c>
      <c r="P39" s="987"/>
      <c r="Q39" s="983"/>
      <c r="R39" s="987"/>
      <c r="S39" s="1082"/>
      <c r="T39" s="987"/>
      <c r="U39" s="1185"/>
      <c r="V39" s="987">
        <f t="shared" si="28"/>
        <v>0</v>
      </c>
      <c r="W39" s="1173">
        <f t="shared" si="29"/>
        <v>0</v>
      </c>
      <c r="X39" s="987">
        <f t="shared" si="30"/>
        <v>0</v>
      </c>
      <c r="Y39" s="1082">
        <f t="shared" si="31"/>
        <v>0</v>
      </c>
      <c r="AA39" s="1997" t="s">
        <v>379</v>
      </c>
      <c r="AB39" s="1998"/>
      <c r="AC39" s="1999"/>
      <c r="AD39" s="1008"/>
      <c r="AE39" s="2019"/>
      <c r="AF39" s="1008"/>
      <c r="AG39" s="2025"/>
      <c r="AH39" s="1094">
        <f>AB39+AD39</f>
        <v>0</v>
      </c>
      <c r="AI39" s="1088">
        <f>AC39+AE39</f>
        <v>0</v>
      </c>
      <c r="AJ39" s="1011">
        <f t="shared" ref="AJ39" si="40">AD39+AF39</f>
        <v>0</v>
      </c>
      <c r="AK39" s="1089">
        <f>AE39+AG39</f>
        <v>0</v>
      </c>
      <c r="AM39" s="1026" t="s">
        <v>138</v>
      </c>
      <c r="AN39" s="1027">
        <f t="shared" si="18"/>
        <v>0</v>
      </c>
      <c r="AO39" s="1035">
        <f t="shared" si="19"/>
        <v>0</v>
      </c>
      <c r="AP39" s="1048" t="s">
        <v>379</v>
      </c>
      <c r="AQ39" s="1027"/>
      <c r="AR39" s="70"/>
    </row>
    <row r="40" spans="2:48">
      <c r="B40" s="1701" t="s">
        <v>653</v>
      </c>
      <c r="C40" s="178" t="s">
        <v>248</v>
      </c>
      <c r="D40" s="1721" t="s">
        <v>875</v>
      </c>
      <c r="E40" s="141" t="s">
        <v>50</v>
      </c>
      <c r="F40" s="172">
        <v>10</v>
      </c>
      <c r="G40" s="936">
        <v>10</v>
      </c>
      <c r="H40" s="185" t="s">
        <v>10</v>
      </c>
      <c r="I40" s="1722">
        <v>30</v>
      </c>
      <c r="J40" s="936">
        <v>30</v>
      </c>
      <c r="K40" s="327"/>
      <c r="L40" s="140"/>
      <c r="M40" s="128"/>
      <c r="O40" s="1026" t="s">
        <v>137</v>
      </c>
      <c r="P40" s="987"/>
      <c r="Q40" s="983"/>
      <c r="R40" s="987"/>
      <c r="S40" s="1082"/>
      <c r="T40" s="987">
        <f>F39</f>
        <v>3</v>
      </c>
      <c r="U40" s="1185">
        <f>G39</f>
        <v>3</v>
      </c>
      <c r="V40" s="987">
        <f t="shared" si="28"/>
        <v>0</v>
      </c>
      <c r="W40" s="1173">
        <f t="shared" si="29"/>
        <v>0</v>
      </c>
      <c r="X40" s="987">
        <f t="shared" si="30"/>
        <v>3</v>
      </c>
      <c r="Y40" s="1082">
        <f t="shared" si="31"/>
        <v>3</v>
      </c>
      <c r="AA40" s="1642" t="s">
        <v>500</v>
      </c>
      <c r="AB40" s="1077"/>
      <c r="AC40" s="2016"/>
      <c r="AD40" s="840"/>
      <c r="AE40" s="2020"/>
      <c r="AF40" s="840"/>
      <c r="AG40" s="2026"/>
      <c r="AH40" s="1094">
        <f>AB40+AD40</f>
        <v>0</v>
      </c>
      <c r="AI40" s="1088">
        <f t="shared" ref="AI40" si="41">AC40+AE40</f>
        <v>0</v>
      </c>
      <c r="AJ40" s="1011">
        <f t="shared" ref="AJ40" si="42">AD40+AF40</f>
        <v>0</v>
      </c>
      <c r="AK40" s="1089">
        <f t="shared" ref="AK40" si="43">AE40+AG40</f>
        <v>0</v>
      </c>
      <c r="AM40" s="1026" t="s">
        <v>137</v>
      </c>
      <c r="AN40" s="1027">
        <f t="shared" si="18"/>
        <v>3</v>
      </c>
      <c r="AO40" s="1035">
        <f t="shared" si="19"/>
        <v>3</v>
      </c>
      <c r="AP40" s="1049" t="s">
        <v>380</v>
      </c>
      <c r="AQ40" s="1050">
        <f t="shared" ref="AQ40:AQ55" si="44">AB41+AD41+AF41</f>
        <v>0</v>
      </c>
      <c r="AR40" s="1051">
        <f t="shared" ref="AR40:AR55" si="45">AC41+AE41+AG41</f>
        <v>0</v>
      </c>
      <c r="AV40" s="103"/>
    </row>
    <row r="41" spans="2:48" ht="15.75" customHeight="1">
      <c r="B41" s="189" t="s">
        <v>446</v>
      </c>
      <c r="C41" s="178" t="s">
        <v>293</v>
      </c>
      <c r="D41" s="177">
        <v>140</v>
      </c>
      <c r="E41" s="183" t="s">
        <v>60</v>
      </c>
      <c r="F41" s="1328">
        <v>200</v>
      </c>
      <c r="G41" s="1329">
        <v>200</v>
      </c>
      <c r="J41" s="209"/>
      <c r="M41" s="70"/>
      <c r="O41" s="1026" t="s">
        <v>77</v>
      </c>
      <c r="P41" s="987"/>
      <c r="Q41" s="983"/>
      <c r="R41" s="987"/>
      <c r="S41" s="1082"/>
      <c r="T41" s="987"/>
      <c r="U41" s="1185"/>
      <c r="V41" s="987">
        <f t="shared" si="28"/>
        <v>0</v>
      </c>
      <c r="W41" s="1173">
        <f t="shared" si="29"/>
        <v>0</v>
      </c>
      <c r="X41" s="987">
        <f t="shared" si="30"/>
        <v>0</v>
      </c>
      <c r="Y41" s="1082">
        <f t="shared" si="31"/>
        <v>0</v>
      </c>
      <c r="AA41" s="1083" t="s">
        <v>380</v>
      </c>
      <c r="AB41" s="1084"/>
      <c r="AC41" s="1085"/>
      <c r="AD41" s="840"/>
      <c r="AE41" s="2021"/>
      <c r="AF41" s="1011"/>
      <c r="AG41" s="1087"/>
      <c r="AH41" s="1094">
        <f>AB41+AD41</f>
        <v>0</v>
      </c>
      <c r="AI41" s="1088">
        <f t="shared" ref="AH41:AK43" si="46">AC41+AE41</f>
        <v>0</v>
      </c>
      <c r="AJ41" s="1011">
        <f t="shared" si="46"/>
        <v>0</v>
      </c>
      <c r="AK41" s="1089">
        <f t="shared" si="46"/>
        <v>0</v>
      </c>
      <c r="AM41" s="1026" t="s">
        <v>77</v>
      </c>
      <c r="AN41" s="1027">
        <f t="shared" si="18"/>
        <v>0</v>
      </c>
      <c r="AO41" s="1035">
        <f t="shared" si="19"/>
        <v>0</v>
      </c>
      <c r="AP41" s="1052" t="s">
        <v>381</v>
      </c>
      <c r="AQ41" s="1027">
        <f t="shared" si="44"/>
        <v>200.2</v>
      </c>
      <c r="AR41" s="1051">
        <f t="shared" si="45"/>
        <v>140</v>
      </c>
      <c r="AV41" s="108"/>
    </row>
    <row r="42" spans="2:48" ht="13.5" customHeight="1" thickBot="1">
      <c r="B42" s="1213" t="s">
        <v>366</v>
      </c>
      <c r="C42" s="1214"/>
      <c r="D42" s="1470">
        <f>D38+D41+20+30</f>
        <v>390</v>
      </c>
      <c r="E42" s="190" t="s">
        <v>81</v>
      </c>
      <c r="F42" s="1290">
        <v>10</v>
      </c>
      <c r="G42" s="1417">
        <v>10</v>
      </c>
      <c r="H42" s="29"/>
      <c r="I42" s="29"/>
      <c r="J42" s="1776"/>
      <c r="K42" s="29"/>
      <c r="L42" s="29"/>
      <c r="M42" s="72"/>
      <c r="O42" s="361" t="s">
        <v>409</v>
      </c>
      <c r="P42" s="987">
        <f>F14</f>
        <v>0.307</v>
      </c>
      <c r="Q42" s="983">
        <f>G14</f>
        <v>0.307</v>
      </c>
      <c r="R42" s="987">
        <f>F30+I29+I35+L31</f>
        <v>2.2200000000000002</v>
      </c>
      <c r="S42" s="1173">
        <f>G30+J29+J35+M31</f>
        <v>2.2200000000000002</v>
      </c>
      <c r="T42" s="987"/>
      <c r="U42" s="1185"/>
      <c r="V42" s="987">
        <f t="shared" si="28"/>
        <v>2.5270000000000001</v>
      </c>
      <c r="W42" s="1173">
        <f t="shared" si="29"/>
        <v>2.5270000000000001</v>
      </c>
      <c r="X42" s="987">
        <f t="shared" si="30"/>
        <v>2.2200000000000002</v>
      </c>
      <c r="Y42" s="1082">
        <f t="shared" si="31"/>
        <v>2.2200000000000002</v>
      </c>
      <c r="AA42" s="1090" t="s">
        <v>381</v>
      </c>
      <c r="AB42" s="1091"/>
      <c r="AC42" s="1092"/>
      <c r="AD42" s="840"/>
      <c r="AE42" s="2022"/>
      <c r="AF42" s="1094">
        <f>L39</f>
        <v>200.2</v>
      </c>
      <c r="AG42" s="1095">
        <f>M39</f>
        <v>140</v>
      </c>
      <c r="AH42" s="1011">
        <f t="shared" si="46"/>
        <v>0</v>
      </c>
      <c r="AI42" s="1088">
        <f t="shared" si="46"/>
        <v>0</v>
      </c>
      <c r="AJ42" s="1011">
        <f t="shared" si="46"/>
        <v>200.2</v>
      </c>
      <c r="AK42" s="1089">
        <f t="shared" si="46"/>
        <v>140</v>
      </c>
      <c r="AM42" s="1026" t="s">
        <v>54</v>
      </c>
      <c r="AN42" s="1027">
        <f t="shared" si="18"/>
        <v>2.5270000000000001</v>
      </c>
      <c r="AO42" s="1035">
        <f t="shared" si="19"/>
        <v>2.5270000000000001</v>
      </c>
      <c r="AP42" s="1053" t="s">
        <v>382</v>
      </c>
      <c r="AQ42" s="1027">
        <f t="shared" si="44"/>
        <v>150</v>
      </c>
      <c r="AR42" s="1051">
        <f t="shared" si="45"/>
        <v>100</v>
      </c>
      <c r="AV42" s="108"/>
    </row>
    <row r="43" spans="2:48" ht="14.25" customHeight="1" thickBot="1">
      <c r="O43" s="1026" t="s">
        <v>410</v>
      </c>
      <c r="P43" s="987"/>
      <c r="Q43" s="983"/>
      <c r="R43" s="987"/>
      <c r="S43" s="1082"/>
      <c r="T43" s="987"/>
      <c r="U43" s="1185"/>
      <c r="V43" s="987">
        <f t="shared" si="28"/>
        <v>0</v>
      </c>
      <c r="W43" s="1173">
        <f t="shared" si="29"/>
        <v>0</v>
      </c>
      <c r="X43" s="987">
        <f t="shared" si="30"/>
        <v>0</v>
      </c>
      <c r="Y43" s="1082">
        <f t="shared" si="31"/>
        <v>0</v>
      </c>
      <c r="AA43" s="1096" t="s">
        <v>382</v>
      </c>
      <c r="AB43" s="1573">
        <f>L14</f>
        <v>150</v>
      </c>
      <c r="AC43" s="2018">
        <f>M14</f>
        <v>100</v>
      </c>
      <c r="AD43" s="840"/>
      <c r="AE43" s="2022"/>
      <c r="AF43" s="1011"/>
      <c r="AG43" s="1095"/>
      <c r="AH43" s="1011">
        <f t="shared" si="46"/>
        <v>150</v>
      </c>
      <c r="AI43" s="1088">
        <f t="shared" si="46"/>
        <v>100</v>
      </c>
      <c r="AJ43" s="1011">
        <f t="shared" si="46"/>
        <v>0</v>
      </c>
      <c r="AK43" s="1089">
        <f t="shared" si="46"/>
        <v>0</v>
      </c>
      <c r="AM43" s="1026" t="s">
        <v>116</v>
      </c>
      <c r="AN43" s="1027">
        <f t="shared" si="18"/>
        <v>0</v>
      </c>
      <c r="AO43" s="1035">
        <f t="shared" si="19"/>
        <v>0</v>
      </c>
      <c r="AP43" s="1054" t="s">
        <v>383</v>
      </c>
      <c r="AQ43" s="1036">
        <f t="shared" si="44"/>
        <v>0</v>
      </c>
      <c r="AR43" s="1055">
        <f t="shared" si="45"/>
        <v>0</v>
      </c>
      <c r="AV43" s="108"/>
    </row>
    <row r="44" spans="2:48" ht="15" customHeight="1" thickBot="1">
      <c r="O44" s="996" t="s">
        <v>164</v>
      </c>
      <c r="P44" s="991">
        <f t="shared" ref="P44:U44" si="47">P45+P46+P47+P48</f>
        <v>0</v>
      </c>
      <c r="Q44" s="1195">
        <f t="shared" si="47"/>
        <v>0</v>
      </c>
      <c r="R44" s="991">
        <f t="shared" si="47"/>
        <v>0.91420000000000001</v>
      </c>
      <c r="S44" s="1196">
        <f t="shared" si="47"/>
        <v>0.91420000000000001</v>
      </c>
      <c r="T44" s="1001">
        <f t="shared" si="47"/>
        <v>0</v>
      </c>
      <c r="U44" s="1197">
        <f t="shared" si="47"/>
        <v>0</v>
      </c>
      <c r="V44" s="987">
        <f t="shared" si="28"/>
        <v>0.91420000000000001</v>
      </c>
      <c r="W44" s="1173">
        <f t="shared" si="29"/>
        <v>0.91420000000000001</v>
      </c>
      <c r="X44" s="987">
        <f t="shared" si="30"/>
        <v>0.91420000000000001</v>
      </c>
      <c r="Y44" s="1082">
        <f t="shared" si="31"/>
        <v>0.91420000000000001</v>
      </c>
      <c r="AA44" s="1097" t="s">
        <v>383</v>
      </c>
      <c r="AB44" s="1098"/>
      <c r="AC44" s="1099"/>
      <c r="AD44" s="1009"/>
      <c r="AE44" s="2023"/>
      <c r="AF44" s="1012"/>
      <c r="AG44" s="1101"/>
      <c r="AH44" s="1012">
        <f>AB44+AD44</f>
        <v>0</v>
      </c>
      <c r="AI44" s="1102"/>
      <c r="AJ44" s="1012">
        <f t="shared" ref="AJ44:AJ56" si="48">AD44+AF44</f>
        <v>0</v>
      </c>
      <c r="AK44" s="1103"/>
      <c r="AM44" s="996" t="s">
        <v>164</v>
      </c>
      <c r="AN44" s="1027">
        <f t="shared" si="18"/>
        <v>0.91420000000000001</v>
      </c>
      <c r="AO44" s="1035">
        <f t="shared" si="19"/>
        <v>0.91420000000000001</v>
      </c>
      <c r="AP44" s="1056" t="s">
        <v>384</v>
      </c>
      <c r="AQ44" s="1057">
        <f t="shared" si="44"/>
        <v>350.2</v>
      </c>
      <c r="AR44" s="1058">
        <f t="shared" si="45"/>
        <v>240</v>
      </c>
      <c r="AV44" s="108"/>
    </row>
    <row r="45" spans="2:48" ht="14.25" customHeight="1" thickBot="1">
      <c r="O45" s="997" t="s">
        <v>160</v>
      </c>
      <c r="P45" s="992"/>
      <c r="Q45" s="1198"/>
      <c r="R45" s="992">
        <f>F31+I30</f>
        <v>1.4200000000000001E-2</v>
      </c>
      <c r="S45" s="1199">
        <f>G31+J30</f>
        <v>1.4200000000000001E-2</v>
      </c>
      <c r="T45" s="1002"/>
      <c r="U45" s="1198"/>
      <c r="V45" s="1006">
        <f>P45+R45</f>
        <v>1.4200000000000001E-2</v>
      </c>
      <c r="W45" s="1199">
        <f t="shared" si="29"/>
        <v>1.4200000000000001E-2</v>
      </c>
      <c r="X45" s="988">
        <f t="shared" si="30"/>
        <v>1.4200000000000001E-2</v>
      </c>
      <c r="Y45" s="1199">
        <f t="shared" si="31"/>
        <v>1.4200000000000001E-2</v>
      </c>
      <c r="AA45" s="1104" t="s">
        <v>384</v>
      </c>
      <c r="AB45" s="1643">
        <f t="shared" ref="AB45:AG45" si="49">SUM(AB39:AB44)</f>
        <v>150</v>
      </c>
      <c r="AC45" s="1106">
        <f t="shared" si="49"/>
        <v>100</v>
      </c>
      <c r="AD45" s="1107">
        <f t="shared" si="49"/>
        <v>0</v>
      </c>
      <c r="AE45" s="2024">
        <f t="shared" si="49"/>
        <v>0</v>
      </c>
      <c r="AF45" s="1109">
        <f t="shared" si="49"/>
        <v>200.2</v>
      </c>
      <c r="AG45" s="1110">
        <f t="shared" si="49"/>
        <v>140</v>
      </c>
      <c r="AH45" s="1109">
        <f>AB45+AD45</f>
        <v>150</v>
      </c>
      <c r="AI45" s="1111">
        <f>AC45+AE45</f>
        <v>100</v>
      </c>
      <c r="AJ45" s="1109">
        <f t="shared" si="48"/>
        <v>200.2</v>
      </c>
      <c r="AK45" s="1112">
        <f>AE45+AG45</f>
        <v>140</v>
      </c>
      <c r="AM45" s="997" t="s">
        <v>160</v>
      </c>
      <c r="AN45" s="1027">
        <f t="shared" si="18"/>
        <v>1.4200000000000001E-2</v>
      </c>
      <c r="AO45" s="1035">
        <f t="shared" si="19"/>
        <v>1.4200000000000001E-2</v>
      </c>
      <c r="AP45" s="1230" t="s">
        <v>393</v>
      </c>
      <c r="AQ45" s="1047">
        <f t="shared" si="44"/>
        <v>0</v>
      </c>
      <c r="AR45" s="1060">
        <f t="shared" si="45"/>
        <v>0</v>
      </c>
    </row>
    <row r="46" spans="2:48" ht="13.5" customHeight="1">
      <c r="B46" s="1176"/>
      <c r="C46"/>
      <c r="E46" s="4"/>
      <c r="F46" s="8"/>
      <c r="G46" s="104"/>
      <c r="H46" s="853"/>
      <c r="I46" s="91"/>
      <c r="J46" s="106"/>
      <c r="K46" s="1782"/>
      <c r="L46" s="8"/>
      <c r="M46" s="104"/>
      <c r="O46" s="998" t="s">
        <v>373</v>
      </c>
      <c r="P46" s="993"/>
      <c r="Q46" s="1200"/>
      <c r="R46" s="993">
        <f>G33</f>
        <v>0.9</v>
      </c>
      <c r="S46" s="1201">
        <f>G33</f>
        <v>0.9</v>
      </c>
      <c r="T46" s="1003"/>
      <c r="U46" s="1200"/>
      <c r="V46" s="1006">
        <f>P46+R46</f>
        <v>0.9</v>
      </c>
      <c r="W46" s="1199">
        <f t="shared" si="29"/>
        <v>0.9</v>
      </c>
      <c r="X46" s="988">
        <f t="shared" si="30"/>
        <v>0.9</v>
      </c>
      <c r="Y46" s="1199">
        <f t="shared" si="31"/>
        <v>0.9</v>
      </c>
      <c r="AA46" s="1230" t="s">
        <v>393</v>
      </c>
      <c r="AB46" s="1127"/>
      <c r="AC46" s="1219"/>
      <c r="AD46" s="1129"/>
      <c r="AE46" s="1222"/>
      <c r="AF46" s="1127"/>
      <c r="AG46" s="1219"/>
      <c r="AH46" s="1010"/>
      <c r="AI46" s="1225"/>
      <c r="AJ46" s="1010">
        <f t="shared" si="48"/>
        <v>0</v>
      </c>
      <c r="AK46" s="1228"/>
      <c r="AM46" s="998" t="s">
        <v>373</v>
      </c>
      <c r="AN46" s="1027">
        <f t="shared" si="18"/>
        <v>0.9</v>
      </c>
      <c r="AO46" s="1035">
        <f t="shared" si="19"/>
        <v>0.9</v>
      </c>
      <c r="AP46" s="1215" t="s">
        <v>394</v>
      </c>
      <c r="AQ46" s="1027">
        <f t="shared" si="44"/>
        <v>0</v>
      </c>
      <c r="AR46" s="1051">
        <f t="shared" si="45"/>
        <v>0</v>
      </c>
      <c r="AV46" s="103"/>
    </row>
    <row r="47" spans="2:48" ht="14.25" customHeight="1" thickBot="1">
      <c r="E47" s="47"/>
      <c r="F47" s="307"/>
      <c r="G47" s="98"/>
      <c r="H47" s="853"/>
      <c r="I47" s="8"/>
      <c r="J47" s="98"/>
      <c r="K47" s="4"/>
      <c r="L47" s="8"/>
      <c r="M47" s="104"/>
      <c r="O47" s="999" t="s">
        <v>136</v>
      </c>
      <c r="P47" s="994"/>
      <c r="Q47" s="1202"/>
      <c r="R47" s="994"/>
      <c r="S47" s="1203"/>
      <c r="T47" s="1004"/>
      <c r="U47" s="1202"/>
      <c r="V47" s="1006">
        <f>P47+R47</f>
        <v>0</v>
      </c>
      <c r="W47" s="1199">
        <f t="shared" si="29"/>
        <v>0</v>
      </c>
      <c r="X47" s="988">
        <f t="shared" si="30"/>
        <v>0</v>
      </c>
      <c r="Y47" s="1199">
        <f t="shared" si="31"/>
        <v>0</v>
      </c>
      <c r="AA47" s="1215" t="s">
        <v>394</v>
      </c>
      <c r="AB47" s="1133"/>
      <c r="AC47" s="1220"/>
      <c r="AD47" s="1135"/>
      <c r="AE47" s="1223"/>
      <c r="AF47" s="1133"/>
      <c r="AG47" s="1220"/>
      <c r="AH47" s="1011">
        <f t="shared" ref="AH47:AI49" si="50">AB47+AD47</f>
        <v>0</v>
      </c>
      <c r="AI47" s="1226">
        <f t="shared" si="50"/>
        <v>0</v>
      </c>
      <c r="AJ47" s="1011">
        <f t="shared" si="48"/>
        <v>0</v>
      </c>
      <c r="AK47" s="1183">
        <f t="shared" ref="AK47:AK52" si="51">AE47+AG47</f>
        <v>0</v>
      </c>
      <c r="AM47" s="999" t="s">
        <v>136</v>
      </c>
      <c r="AN47" s="1036">
        <f t="shared" si="18"/>
        <v>0</v>
      </c>
      <c r="AO47" s="1037">
        <f t="shared" si="19"/>
        <v>0</v>
      </c>
      <c r="AP47" s="1216" t="s">
        <v>395</v>
      </c>
      <c r="AQ47" s="1036">
        <f t="shared" si="44"/>
        <v>0</v>
      </c>
      <c r="AR47" s="1055">
        <f t="shared" si="45"/>
        <v>0</v>
      </c>
      <c r="AV47" s="206"/>
    </row>
    <row r="48" spans="2:48" ht="14.25" customHeight="1" thickBot="1">
      <c r="E48" s="47"/>
      <c r="F48" s="8"/>
      <c r="G48" s="108"/>
      <c r="H48" s="4"/>
      <c r="I48" s="8"/>
      <c r="J48" s="98"/>
      <c r="K48" s="4"/>
      <c r="L48" s="8"/>
      <c r="M48" s="104"/>
      <c r="O48" s="999" t="s">
        <v>424</v>
      </c>
      <c r="P48" s="994"/>
      <c r="Q48" s="1202"/>
      <c r="R48" s="994"/>
      <c r="S48" s="1203"/>
      <c r="T48" s="1004"/>
      <c r="U48" s="1202"/>
      <c r="V48" s="1006">
        <f>P48+R48</f>
        <v>0</v>
      </c>
      <c r="W48" s="1199">
        <f t="shared" si="29"/>
        <v>0</v>
      </c>
      <c r="X48" s="988">
        <f>R48+T48</f>
        <v>0</v>
      </c>
      <c r="Y48" s="1199">
        <f t="shared" si="31"/>
        <v>0</v>
      </c>
      <c r="AA48" s="1216" t="s">
        <v>460</v>
      </c>
      <c r="AB48" s="1139"/>
      <c r="AC48" s="1221"/>
      <c r="AD48" s="1141"/>
      <c r="AE48" s="1224"/>
      <c r="AF48" s="1139"/>
      <c r="AG48" s="1221"/>
      <c r="AH48" s="1012">
        <f t="shared" si="50"/>
        <v>0</v>
      </c>
      <c r="AI48" s="1227">
        <f t="shared" si="50"/>
        <v>0</v>
      </c>
      <c r="AJ48" s="1012">
        <f t="shared" si="48"/>
        <v>0</v>
      </c>
      <c r="AK48" s="1229">
        <f t="shared" si="51"/>
        <v>0</v>
      </c>
      <c r="AM48" s="368" t="s">
        <v>98</v>
      </c>
      <c r="AN48" s="1038">
        <f>P49+R49+T49</f>
        <v>9.6</v>
      </c>
      <c r="AO48" s="1039">
        <f>Q49+S49+U49</f>
        <v>9.6</v>
      </c>
      <c r="AP48" s="1217" t="s">
        <v>396</v>
      </c>
      <c r="AQ48" s="1074">
        <f t="shared" si="44"/>
        <v>0</v>
      </c>
      <c r="AR48" s="1075">
        <f t="shared" si="45"/>
        <v>0</v>
      </c>
      <c r="AS48" s="616"/>
      <c r="AV48" s="104"/>
    </row>
    <row r="49" spans="2:48" ht="15" customHeight="1" thickBot="1">
      <c r="H49" s="4"/>
      <c r="I49" s="8"/>
      <c r="J49" s="98"/>
      <c r="K49" s="4"/>
      <c r="L49" s="8"/>
      <c r="M49" s="104"/>
      <c r="O49" s="368" t="s">
        <v>98</v>
      </c>
      <c r="P49" s="995"/>
      <c r="Q49" s="1204"/>
      <c r="R49" s="995">
        <f>L25</f>
        <v>9.6</v>
      </c>
      <c r="S49" s="1205">
        <f>M25</f>
        <v>9.6</v>
      </c>
      <c r="T49" s="1005"/>
      <c r="U49" s="1206"/>
      <c r="V49" s="1007">
        <f>P49+R49</f>
        <v>9.6</v>
      </c>
      <c r="W49" s="1207">
        <f t="shared" si="29"/>
        <v>9.6</v>
      </c>
      <c r="X49" s="1007">
        <f>R49+T49</f>
        <v>9.6</v>
      </c>
      <c r="Y49" s="1207">
        <f t="shared" si="31"/>
        <v>9.6</v>
      </c>
      <c r="AA49" s="1217" t="s">
        <v>396</v>
      </c>
      <c r="AB49" s="1237">
        <f t="shared" ref="AB49:AG49" si="52">AB46+AB47+AB48</f>
        <v>0</v>
      </c>
      <c r="AC49" s="1168">
        <f t="shared" si="52"/>
        <v>0</v>
      </c>
      <c r="AD49" s="1218">
        <f t="shared" si="52"/>
        <v>0</v>
      </c>
      <c r="AE49" s="1166">
        <f t="shared" si="52"/>
        <v>0</v>
      </c>
      <c r="AF49" s="1237">
        <f t="shared" si="52"/>
        <v>0</v>
      </c>
      <c r="AG49" s="1168">
        <f t="shared" si="52"/>
        <v>0</v>
      </c>
      <c r="AH49" s="1074">
        <f t="shared" si="50"/>
        <v>0</v>
      </c>
      <c r="AI49" s="1167">
        <f t="shared" si="50"/>
        <v>0</v>
      </c>
      <c r="AJ49" s="1074">
        <f t="shared" si="48"/>
        <v>0</v>
      </c>
      <c r="AK49" s="1168">
        <f t="shared" si="51"/>
        <v>0</v>
      </c>
      <c r="AP49" s="1059" t="s">
        <v>254</v>
      </c>
      <c r="AQ49" s="1047">
        <f t="shared" si="44"/>
        <v>0</v>
      </c>
      <c r="AR49" s="1060">
        <f t="shared" si="45"/>
        <v>0</v>
      </c>
      <c r="AS49" s="616"/>
      <c r="AV49" s="104"/>
    </row>
    <row r="50" spans="2:48" ht="14.25" customHeight="1" thickBot="1">
      <c r="E50" s="80"/>
      <c r="F50" s="90"/>
      <c r="G50" s="148"/>
      <c r="H50" s="4"/>
      <c r="I50" s="46"/>
      <c r="J50" s="98"/>
      <c r="K50" s="4"/>
      <c r="L50" s="8"/>
      <c r="M50" s="104"/>
      <c r="AA50" s="1059" t="s">
        <v>388</v>
      </c>
      <c r="AB50" s="1113"/>
      <c r="AC50" s="1114"/>
      <c r="AD50" s="1010"/>
      <c r="AE50" s="1115"/>
      <c r="AF50" s="1113"/>
      <c r="AG50" s="1114"/>
      <c r="AH50" s="1010"/>
      <c r="AI50" s="1116">
        <f>AC50+AE50</f>
        <v>0</v>
      </c>
      <c r="AJ50" s="1010">
        <f t="shared" si="48"/>
        <v>0</v>
      </c>
      <c r="AK50" s="1117">
        <f t="shared" si="51"/>
        <v>0</v>
      </c>
      <c r="AP50" s="1061" t="s">
        <v>150</v>
      </c>
      <c r="AQ50" s="1036">
        <f t="shared" si="44"/>
        <v>0</v>
      </c>
      <c r="AR50" s="1055">
        <f t="shared" si="45"/>
        <v>0</v>
      </c>
      <c r="AS50" s="616"/>
    </row>
    <row r="51" spans="2:48" ht="14.25" customHeight="1" thickBot="1">
      <c r="E51" s="80"/>
      <c r="F51" s="88"/>
      <c r="G51" s="107"/>
      <c r="H51" s="4"/>
      <c r="I51" s="8"/>
      <c r="J51" s="98"/>
      <c r="K51" s="4"/>
      <c r="L51" s="8"/>
      <c r="M51" s="104"/>
      <c r="AA51" s="1061" t="s">
        <v>389</v>
      </c>
      <c r="AB51" s="1098"/>
      <c r="AC51" s="1118"/>
      <c r="AD51" s="1012"/>
      <c r="AE51" s="1119"/>
      <c r="AF51" s="1098"/>
      <c r="AG51" s="1118"/>
      <c r="AH51" s="1012">
        <f>AB51+AD51</f>
        <v>0</v>
      </c>
      <c r="AI51" s="1120">
        <f>AC51+AE51</f>
        <v>0</v>
      </c>
      <c r="AJ51" s="1012">
        <f t="shared" si="48"/>
        <v>0</v>
      </c>
      <c r="AK51" s="1121">
        <f t="shared" si="51"/>
        <v>0</v>
      </c>
      <c r="AN51" s="108"/>
      <c r="AO51" s="12"/>
      <c r="AP51" s="1062" t="s">
        <v>385</v>
      </c>
      <c r="AQ51" s="1063">
        <f t="shared" si="44"/>
        <v>0</v>
      </c>
      <c r="AR51" s="1064">
        <f t="shared" si="45"/>
        <v>0</v>
      </c>
      <c r="AV51" s="98"/>
    </row>
    <row r="52" spans="2:48" ht="14.25" customHeight="1" thickBot="1">
      <c r="E52" s="4"/>
      <c r="F52" s="8"/>
      <c r="G52" s="108"/>
      <c r="H52" s="4"/>
      <c r="I52" s="8"/>
      <c r="J52" s="98"/>
      <c r="K52" s="202"/>
      <c r="L52" s="77"/>
      <c r="M52" s="81"/>
      <c r="Q52" s="980"/>
      <c r="S52" s="980"/>
      <c r="U52" s="980"/>
      <c r="W52" s="217"/>
      <c r="Y52" s="217"/>
      <c r="AA52" s="1062" t="s">
        <v>385</v>
      </c>
      <c r="AB52" s="1122">
        <f t="shared" ref="AB52:AG52" si="53">SUM(AB50:AB51)</f>
        <v>0</v>
      </c>
      <c r="AC52" s="1123">
        <f t="shared" si="53"/>
        <v>0</v>
      </c>
      <c r="AD52" s="1124">
        <f t="shared" si="53"/>
        <v>0</v>
      </c>
      <c r="AE52" s="1064">
        <f t="shared" si="53"/>
        <v>0</v>
      </c>
      <c r="AF52" s="1122">
        <f t="shared" si="53"/>
        <v>0</v>
      </c>
      <c r="AG52" s="1123">
        <f t="shared" si="53"/>
        <v>0</v>
      </c>
      <c r="AH52" s="1063">
        <f>AB52+AD52</f>
        <v>0</v>
      </c>
      <c r="AI52" s="1125">
        <f>AC52+AE52</f>
        <v>0</v>
      </c>
      <c r="AJ52" s="1063">
        <f t="shared" si="48"/>
        <v>0</v>
      </c>
      <c r="AK52" s="1126">
        <f t="shared" si="51"/>
        <v>0</v>
      </c>
      <c r="AN52" s="108"/>
      <c r="AO52" s="123"/>
      <c r="AP52" s="1065" t="s">
        <v>252</v>
      </c>
      <c r="AQ52" s="1047">
        <f t="shared" si="44"/>
        <v>0</v>
      </c>
      <c r="AR52" s="1060">
        <f t="shared" si="45"/>
        <v>0</v>
      </c>
      <c r="AV52" s="98"/>
    </row>
    <row r="53" spans="2:48" ht="13.5" customHeight="1">
      <c r="B53" s="32"/>
      <c r="C53" s="4"/>
      <c r="D53" s="9"/>
      <c r="E53" s="16"/>
      <c r="H53" s="80"/>
      <c r="I53" s="8"/>
      <c r="J53" s="98"/>
      <c r="K53" s="202"/>
      <c r="L53" s="77"/>
      <c r="M53" s="103"/>
      <c r="Q53" s="980"/>
      <c r="S53" s="980"/>
      <c r="U53" s="980"/>
      <c r="W53" s="217"/>
      <c r="Y53" s="217"/>
      <c r="AA53" s="1065" t="s">
        <v>252</v>
      </c>
      <c r="AB53" s="1127"/>
      <c r="AC53" s="1128"/>
      <c r="AD53" s="1129"/>
      <c r="AE53" s="1130"/>
      <c r="AF53" s="1127"/>
      <c r="AG53" s="1128"/>
      <c r="AH53" s="1010"/>
      <c r="AI53" s="1131"/>
      <c r="AJ53" s="1010">
        <f t="shared" si="48"/>
        <v>0</v>
      </c>
      <c r="AK53" s="1132"/>
      <c r="AN53" s="106"/>
      <c r="AO53" s="4"/>
      <c r="AP53" s="1066" t="s">
        <v>103</v>
      </c>
      <c r="AQ53" s="1027">
        <f t="shared" si="44"/>
        <v>0</v>
      </c>
      <c r="AR53" s="1051">
        <f t="shared" si="45"/>
        <v>0</v>
      </c>
      <c r="AV53" s="98"/>
    </row>
    <row r="54" spans="2:48" ht="13.5" customHeight="1" thickBot="1">
      <c r="B54" s="529"/>
      <c r="C54" s="4"/>
      <c r="D54" s="9"/>
      <c r="E54" s="123"/>
      <c r="F54" s="77"/>
      <c r="G54" s="103"/>
      <c r="H54" s="4"/>
      <c r="I54" s="90"/>
      <c r="J54" s="148"/>
      <c r="K54" s="123"/>
      <c r="L54" s="77"/>
      <c r="M54" s="103"/>
      <c r="Q54" s="980"/>
      <c r="S54" s="980"/>
      <c r="U54" s="980"/>
      <c r="W54" s="217"/>
      <c r="Y54" s="217"/>
      <c r="AA54" s="1066" t="s">
        <v>103</v>
      </c>
      <c r="AB54" s="1133"/>
      <c r="AC54" s="1134"/>
      <c r="AD54" s="1135"/>
      <c r="AE54" s="1136"/>
      <c r="AF54" s="1133"/>
      <c r="AG54" s="1134"/>
      <c r="AH54" s="1011">
        <f t="shared" ref="AH54:AI56" si="54">AB54+AD54</f>
        <v>0</v>
      </c>
      <c r="AI54" s="1137">
        <f t="shared" si="54"/>
        <v>0</v>
      </c>
      <c r="AJ54" s="1011">
        <f t="shared" si="48"/>
        <v>0</v>
      </c>
      <c r="AK54" s="1138">
        <f>AE54+AG54</f>
        <v>0</v>
      </c>
      <c r="AP54" s="1067" t="s">
        <v>253</v>
      </c>
      <c r="AQ54" s="1036">
        <f t="shared" si="44"/>
        <v>89.192999999999998</v>
      </c>
      <c r="AR54" s="1055">
        <f t="shared" si="45"/>
        <v>50</v>
      </c>
      <c r="AV54" s="108"/>
    </row>
    <row r="55" spans="2:48" ht="13.5" customHeight="1" thickBot="1">
      <c r="E55" s="146"/>
      <c r="F55" s="46"/>
      <c r="G55" s="98"/>
      <c r="H55" s="47"/>
      <c r="I55" s="8"/>
      <c r="J55" s="98"/>
      <c r="K55" s="4"/>
      <c r="L55" s="1618"/>
      <c r="M55" s="98"/>
      <c r="Q55" s="237"/>
      <c r="S55" s="237"/>
      <c r="U55" s="237"/>
      <c r="W55" s="980"/>
      <c r="Y55" s="980"/>
      <c r="AA55" s="1067" t="s">
        <v>253</v>
      </c>
      <c r="AB55" s="1139"/>
      <c r="AC55" s="1140"/>
      <c r="AD55" s="1141">
        <f>L20</f>
        <v>89.192999999999998</v>
      </c>
      <c r="AE55" s="1631">
        <f>M20</f>
        <v>50</v>
      </c>
      <c r="AF55" s="1139"/>
      <c r="AG55" s="1140"/>
      <c r="AH55" s="1012">
        <f t="shared" si="54"/>
        <v>89.192999999999998</v>
      </c>
      <c r="AI55" s="1143">
        <f t="shared" si="54"/>
        <v>50</v>
      </c>
      <c r="AJ55" s="1012">
        <f t="shared" si="48"/>
        <v>89.192999999999998</v>
      </c>
      <c r="AK55" s="1144">
        <f>AE55+AG55</f>
        <v>50</v>
      </c>
      <c r="AP55" s="1068" t="s">
        <v>386</v>
      </c>
      <c r="AQ55" s="1069">
        <f t="shared" si="44"/>
        <v>89.192999999999998</v>
      </c>
      <c r="AR55" s="1070">
        <f t="shared" si="45"/>
        <v>50</v>
      </c>
      <c r="AV55" s="108"/>
    </row>
    <row r="56" spans="2:48" ht="14.25" customHeight="1" thickBot="1">
      <c r="E56" s="4"/>
      <c r="F56" s="8"/>
      <c r="G56" s="108"/>
      <c r="K56" s="4"/>
      <c r="L56" s="91"/>
      <c r="M56" s="106"/>
      <c r="Q56" s="980"/>
      <c r="S56" s="980"/>
      <c r="U56" s="980"/>
      <c r="W56" s="217"/>
      <c r="Y56" s="980"/>
      <c r="AA56" s="1231" t="s">
        <v>386</v>
      </c>
      <c r="AB56" s="1232">
        <f t="shared" ref="AB56:AG56" si="55">AB53+AB54+AB55</f>
        <v>0</v>
      </c>
      <c r="AC56" s="1110">
        <f t="shared" si="55"/>
        <v>0</v>
      </c>
      <c r="AD56" s="1232">
        <f t="shared" si="55"/>
        <v>89.192999999999998</v>
      </c>
      <c r="AE56" s="1110">
        <f t="shared" si="55"/>
        <v>50</v>
      </c>
      <c r="AF56" s="1232">
        <f t="shared" si="55"/>
        <v>0</v>
      </c>
      <c r="AG56" s="1110">
        <f t="shared" si="55"/>
        <v>0</v>
      </c>
      <c r="AH56" s="1109">
        <f t="shared" si="54"/>
        <v>89.192999999999998</v>
      </c>
      <c r="AI56" s="1111">
        <f t="shared" si="54"/>
        <v>50</v>
      </c>
      <c r="AJ56" s="1109">
        <f t="shared" si="48"/>
        <v>89.192999999999998</v>
      </c>
      <c r="AK56" s="1112">
        <f>AE56+AG56</f>
        <v>50</v>
      </c>
      <c r="AV56" s="98"/>
    </row>
    <row r="57" spans="2:48" ht="12.75" customHeight="1">
      <c r="E57" s="4"/>
      <c r="F57" s="307"/>
      <c r="G57" s="1619"/>
      <c r="K57" s="4"/>
      <c r="L57" s="91"/>
      <c r="M57" s="106"/>
      <c r="AV57" s="106"/>
    </row>
    <row r="58" spans="2:48" ht="13.5" customHeight="1">
      <c r="E58" s="4"/>
      <c r="F58" s="8"/>
      <c r="G58" s="108"/>
      <c r="K58" s="80"/>
      <c r="L58" s="90"/>
      <c r="M58" s="148"/>
    </row>
    <row r="59" spans="2:48" ht="15" customHeight="1">
      <c r="E59" s="123"/>
      <c r="F59" s="77"/>
      <c r="G59" s="103"/>
      <c r="H59" s="150"/>
    </row>
    <row r="60" spans="2:48" ht="16.5" customHeight="1">
      <c r="C60" s="133" t="s">
        <v>231</v>
      </c>
      <c r="G60" s="2"/>
      <c r="H60" s="2"/>
      <c r="I60" s="2"/>
      <c r="L60" s="2"/>
      <c r="AA60" t="s">
        <v>367</v>
      </c>
      <c r="AP60" s="104"/>
    </row>
    <row r="61" spans="2:48" ht="15.75" customHeight="1" thickBot="1">
      <c r="C61"/>
      <c r="D61" s="81" t="s">
        <v>523</v>
      </c>
      <c r="F61" s="15"/>
      <c r="L61" s="1620" t="s">
        <v>118</v>
      </c>
      <c r="AA61" s="81" t="str">
        <f>O63</f>
        <v>2-й день</v>
      </c>
      <c r="AB61" s="2" t="s">
        <v>836</v>
      </c>
      <c r="AG61" s="100" t="s">
        <v>143</v>
      </c>
      <c r="AI61" s="45" t="str">
        <f>J62</f>
        <v>ЗИМА - ВЕСНА    2023 -  __  г.г.</v>
      </c>
      <c r="AJ61" s="62"/>
      <c r="AT61" s="46"/>
      <c r="AU61" s="161"/>
    </row>
    <row r="62" spans="2:48" ht="15.75" thickBot="1">
      <c r="B62" s="2" t="s">
        <v>836</v>
      </c>
      <c r="C62" s="2"/>
      <c r="D62" s="73"/>
      <c r="F62" s="100" t="s">
        <v>143</v>
      </c>
      <c r="I62" s="74"/>
      <c r="J62" s="609" t="s">
        <v>522</v>
      </c>
      <c r="K62" s="216"/>
      <c r="O62" t="s">
        <v>367</v>
      </c>
      <c r="AP62" s="38"/>
      <c r="AQ62" s="38"/>
      <c r="AR62" s="49"/>
      <c r="AT62" s="139"/>
      <c r="AU62" s="139"/>
    </row>
    <row r="63" spans="2:48" ht="15.75" thickBot="1">
      <c r="B63" s="25" t="s">
        <v>416</v>
      </c>
      <c r="C63" s="75" t="s">
        <v>3</v>
      </c>
      <c r="D63" s="76" t="s">
        <v>4</v>
      </c>
      <c r="E63" s="78" t="s">
        <v>61</v>
      </c>
      <c r="F63" s="67"/>
      <c r="G63" s="67"/>
      <c r="H63" s="67"/>
      <c r="I63" s="67"/>
      <c r="J63" s="67"/>
      <c r="K63" s="67"/>
      <c r="L63" s="67"/>
      <c r="M63" s="53"/>
      <c r="O63" s="81" t="s">
        <v>413</v>
      </c>
      <c r="P63" s="2" t="s">
        <v>836</v>
      </c>
      <c r="U63" s="100" t="s">
        <v>143</v>
      </c>
      <c r="W63" s="45" t="str">
        <f>J62</f>
        <v>ЗИМА - ВЕСНА    2023 -  __  г.г.</v>
      </c>
      <c r="X63" s="62"/>
      <c r="Y63" s="1176"/>
      <c r="AA63" s="974" t="s">
        <v>292</v>
      </c>
      <c r="AB63" s="975" t="s">
        <v>368</v>
      </c>
      <c r="AC63" s="976"/>
      <c r="AD63" s="975" t="s">
        <v>369</v>
      </c>
      <c r="AE63" s="976"/>
      <c r="AF63" s="975" t="s">
        <v>370</v>
      </c>
      <c r="AG63" s="976"/>
      <c r="AH63" s="975" t="s">
        <v>374</v>
      </c>
      <c r="AI63" s="976"/>
      <c r="AJ63" s="1014" t="s">
        <v>375</v>
      </c>
      <c r="AK63" s="976"/>
      <c r="AP63" s="974" t="s">
        <v>292</v>
      </c>
      <c r="AQ63" s="1040" t="s">
        <v>377</v>
      </c>
      <c r="AR63" s="1041"/>
      <c r="AT63" s="139"/>
      <c r="AU63" s="139"/>
    </row>
    <row r="64" spans="2:48" ht="12.75" customHeight="1" thickBot="1">
      <c r="B64" s="196" t="s">
        <v>417</v>
      </c>
      <c r="C64"/>
      <c r="D64" s="197" t="s">
        <v>62</v>
      </c>
      <c r="E64" s="60"/>
      <c r="H64" s="29"/>
      <c r="I64" s="29"/>
      <c r="J64" s="29"/>
      <c r="M64" s="70"/>
      <c r="AA64" s="1238" t="s">
        <v>401</v>
      </c>
      <c r="AB64" s="977" t="s">
        <v>101</v>
      </c>
      <c r="AC64" s="979" t="s">
        <v>102</v>
      </c>
      <c r="AD64" s="1015" t="s">
        <v>101</v>
      </c>
      <c r="AE64" s="1016" t="s">
        <v>102</v>
      </c>
      <c r="AF64" s="1015" t="s">
        <v>101</v>
      </c>
      <c r="AG64" s="1016" t="s">
        <v>102</v>
      </c>
      <c r="AH64" s="977" t="s">
        <v>101</v>
      </c>
      <c r="AI64" s="978" t="s">
        <v>102</v>
      </c>
      <c r="AJ64" s="1017" t="s">
        <v>101</v>
      </c>
      <c r="AK64" s="978" t="s">
        <v>102</v>
      </c>
      <c r="AM64" s="1018" t="s">
        <v>376</v>
      </c>
      <c r="AO64" s="38"/>
      <c r="AP64" s="29"/>
      <c r="AQ64" s="1241" t="s">
        <v>101</v>
      </c>
      <c r="AR64" s="1242" t="s">
        <v>102</v>
      </c>
      <c r="AT64" s="8"/>
      <c r="AU64" s="8"/>
    </row>
    <row r="65" spans="2:47" ht="16.5" thickBot="1">
      <c r="B65" s="614" t="s">
        <v>566</v>
      </c>
      <c r="C65" s="67"/>
      <c r="D65" s="67"/>
      <c r="E65" s="543" t="s">
        <v>863</v>
      </c>
      <c r="F65" s="1574"/>
      <c r="G65" s="1294"/>
      <c r="K65" s="1376" t="s">
        <v>506</v>
      </c>
      <c r="L65" s="38"/>
      <c r="M65" s="49"/>
      <c r="O65" s="1256" t="s">
        <v>405</v>
      </c>
      <c r="P65" s="140"/>
      <c r="Q65" s="140"/>
      <c r="R65" s="140"/>
      <c r="S65" s="140"/>
      <c r="T65" s="140"/>
      <c r="U65" s="140"/>
      <c r="V65" s="140"/>
      <c r="W65" s="140"/>
      <c r="X65" s="140"/>
      <c r="Y65" s="972"/>
      <c r="AA65" s="1071" t="s">
        <v>69</v>
      </c>
      <c r="AB65" s="1113"/>
      <c r="AC65" s="1145"/>
      <c r="AD65" s="1113"/>
      <c r="AE65" s="1146"/>
      <c r="AF65" s="1113"/>
      <c r="AG65" s="1147"/>
      <c r="AH65" s="1010">
        <f t="shared" ref="AH65:AH74" si="56">AB65+AD65</f>
        <v>0</v>
      </c>
      <c r="AI65" s="1148">
        <f t="shared" ref="AI65:AI74" si="57">AC65+AE65</f>
        <v>0</v>
      </c>
      <c r="AJ65" s="1010">
        <f t="shared" ref="AJ65:AJ74" si="58">AD65+AF65</f>
        <v>0</v>
      </c>
      <c r="AK65" s="1149">
        <f t="shared" ref="AK65:AK74" si="59">AE65+AG65</f>
        <v>0</v>
      </c>
      <c r="AM65" s="974" t="s">
        <v>292</v>
      </c>
      <c r="AN65" s="1019" t="s">
        <v>377</v>
      </c>
      <c r="AO65" s="1020"/>
      <c r="AP65" s="1071" t="s">
        <v>69</v>
      </c>
      <c r="AQ65" s="1047">
        <f t="shared" ref="AQ65:AQ87" si="60">AB65+AD65+AF65</f>
        <v>0</v>
      </c>
      <c r="AR65" s="1060">
        <f t="shared" ref="AR65:AR88" si="61">AC65+AE65+AG65</f>
        <v>0</v>
      </c>
      <c r="AT65" s="8"/>
      <c r="AU65" s="8"/>
    </row>
    <row r="66" spans="2:47" ht="15.75" thickBot="1">
      <c r="B66" s="1295"/>
      <c r="C66" s="126" t="s">
        <v>156</v>
      </c>
      <c r="D66" s="101"/>
      <c r="E66" s="1310" t="s">
        <v>100</v>
      </c>
      <c r="F66" s="120" t="s">
        <v>101</v>
      </c>
      <c r="G66" s="121" t="s">
        <v>102</v>
      </c>
      <c r="H66" s="1273" t="s">
        <v>100</v>
      </c>
      <c r="I66" s="120" t="s">
        <v>101</v>
      </c>
      <c r="J66" s="121" t="s">
        <v>102</v>
      </c>
      <c r="K66" s="1286" t="s">
        <v>100</v>
      </c>
      <c r="L66" s="120" t="s">
        <v>101</v>
      </c>
      <c r="M66" s="121" t="s">
        <v>102</v>
      </c>
      <c r="N66" s="3"/>
      <c r="O66" s="701"/>
      <c r="P66" s="11" t="s">
        <v>406</v>
      </c>
      <c r="Q66" s="11"/>
      <c r="R66" s="11"/>
      <c r="S66" s="11"/>
      <c r="T66" s="11"/>
      <c r="U66" s="11"/>
      <c r="V66" s="11"/>
      <c r="W66" s="11"/>
      <c r="X66" s="11"/>
      <c r="Y66" s="973"/>
      <c r="AA66" s="1071" t="s">
        <v>71</v>
      </c>
      <c r="AB66" s="1091">
        <f>F68</f>
        <v>9.6</v>
      </c>
      <c r="AC66" s="1208">
        <f>G68</f>
        <v>9.6</v>
      </c>
      <c r="AD66" s="1091"/>
      <c r="AE66" s="1151"/>
      <c r="AF66" s="1091"/>
      <c r="AG66" s="1152"/>
      <c r="AH66" s="1011">
        <f t="shared" si="56"/>
        <v>9.6</v>
      </c>
      <c r="AI66" s="1153">
        <f t="shared" si="57"/>
        <v>9.6</v>
      </c>
      <c r="AJ66" s="1011">
        <f t="shared" si="58"/>
        <v>0</v>
      </c>
      <c r="AK66" s="1082">
        <f t="shared" si="59"/>
        <v>0</v>
      </c>
      <c r="AM66" s="712"/>
      <c r="AN66" s="1021" t="s">
        <v>101</v>
      </c>
      <c r="AO66" s="1022" t="s">
        <v>102</v>
      </c>
      <c r="AP66" s="1071" t="s">
        <v>71</v>
      </c>
      <c r="AQ66" s="1027">
        <f t="shared" si="60"/>
        <v>9.6</v>
      </c>
      <c r="AR66" s="1051">
        <f t="shared" si="61"/>
        <v>9.6</v>
      </c>
    </row>
    <row r="67" spans="2:47">
      <c r="B67" s="271" t="s">
        <v>425</v>
      </c>
      <c r="C67" s="193" t="s">
        <v>830</v>
      </c>
      <c r="D67" s="615" t="s">
        <v>862</v>
      </c>
      <c r="E67" s="97" t="s">
        <v>91</v>
      </c>
      <c r="F67" s="96">
        <v>153</v>
      </c>
      <c r="G67" s="1272">
        <v>150</v>
      </c>
      <c r="H67" s="1271" t="s">
        <v>250</v>
      </c>
      <c r="I67" s="1378">
        <v>6.4</v>
      </c>
      <c r="J67" s="2262">
        <v>6.4</v>
      </c>
      <c r="K67" s="1362" t="s">
        <v>92</v>
      </c>
      <c r="L67" s="1332">
        <v>1.5</v>
      </c>
      <c r="M67" s="1326">
        <v>1.5</v>
      </c>
      <c r="AA67" s="1071" t="s">
        <v>72</v>
      </c>
      <c r="AB67" s="1154"/>
      <c r="AC67" s="1208"/>
      <c r="AD67" s="1154"/>
      <c r="AE67" s="1156"/>
      <c r="AF67" s="1154"/>
      <c r="AG67" s="1157"/>
      <c r="AH67" s="1011">
        <f t="shared" si="56"/>
        <v>0</v>
      </c>
      <c r="AI67" s="1153">
        <f t="shared" si="57"/>
        <v>0</v>
      </c>
      <c r="AJ67" s="1011">
        <f t="shared" si="58"/>
        <v>0</v>
      </c>
      <c r="AK67" s="1082">
        <f t="shared" si="59"/>
        <v>0</v>
      </c>
      <c r="AM67" s="1023" t="s">
        <v>134</v>
      </c>
      <c r="AN67" s="1024">
        <f t="shared" ref="AN67:AN72" si="62">P71+R71+T71</f>
        <v>80</v>
      </c>
      <c r="AO67" s="1025">
        <f t="shared" ref="AO67:AO72" si="63">Q71+S71+U71</f>
        <v>80</v>
      </c>
      <c r="AP67" s="1071" t="s">
        <v>72</v>
      </c>
      <c r="AQ67" s="1027">
        <f t="shared" si="60"/>
        <v>0</v>
      </c>
      <c r="AR67" s="1051">
        <f t="shared" si="61"/>
        <v>0</v>
      </c>
    </row>
    <row r="68" spans="2:47" ht="15.75" thickBot="1">
      <c r="B68" s="228"/>
      <c r="C68" s="130" t="s">
        <v>829</v>
      </c>
      <c r="D68" s="212"/>
      <c r="E68" s="141" t="s">
        <v>273</v>
      </c>
      <c r="F68" s="172">
        <v>9.6</v>
      </c>
      <c r="G68" s="1275">
        <v>9.6</v>
      </c>
      <c r="H68" s="178" t="s">
        <v>93</v>
      </c>
      <c r="I68" s="697">
        <v>6.4</v>
      </c>
      <c r="J68" s="2263">
        <v>6.4</v>
      </c>
      <c r="K68" s="142" t="s">
        <v>81</v>
      </c>
      <c r="L68" s="1442">
        <v>66</v>
      </c>
      <c r="M68" s="1277"/>
      <c r="AA68" s="1071" t="s">
        <v>73</v>
      </c>
      <c r="AB68" s="1091"/>
      <c r="AC68" s="1155"/>
      <c r="AD68" s="1091"/>
      <c r="AE68" s="1156"/>
      <c r="AF68" s="1091"/>
      <c r="AG68" s="1157"/>
      <c r="AH68" s="1011">
        <f t="shared" si="56"/>
        <v>0</v>
      </c>
      <c r="AI68" s="1153">
        <f t="shared" si="57"/>
        <v>0</v>
      </c>
      <c r="AJ68" s="1011">
        <f t="shared" si="58"/>
        <v>0</v>
      </c>
      <c r="AK68" s="1082">
        <f t="shared" si="59"/>
        <v>0</v>
      </c>
      <c r="AM68" s="1026" t="s">
        <v>133</v>
      </c>
      <c r="AN68" s="1027">
        <f t="shared" si="62"/>
        <v>120.1</v>
      </c>
      <c r="AO68" s="1028">
        <f t="shared" si="63"/>
        <v>120.1</v>
      </c>
      <c r="AP68" s="1071" t="s">
        <v>73</v>
      </c>
      <c r="AQ68" s="1027">
        <f t="shared" si="60"/>
        <v>0</v>
      </c>
      <c r="AR68" s="1051">
        <f t="shared" si="61"/>
        <v>0</v>
      </c>
    </row>
    <row r="69" spans="2:47" ht="12.75" customHeight="1">
      <c r="B69" s="144" t="s">
        <v>702</v>
      </c>
      <c r="C69" s="178" t="s">
        <v>701</v>
      </c>
      <c r="D69" s="194">
        <v>200</v>
      </c>
      <c r="E69" s="141" t="s">
        <v>88</v>
      </c>
      <c r="F69" s="1369">
        <v>12</v>
      </c>
      <c r="G69" s="2261">
        <v>12</v>
      </c>
      <c r="H69" s="178" t="s">
        <v>538</v>
      </c>
      <c r="I69" s="1305">
        <v>0.37</v>
      </c>
      <c r="J69" s="940">
        <v>0.37</v>
      </c>
      <c r="K69" s="2449" t="s">
        <v>1047</v>
      </c>
      <c r="M69" s="70"/>
      <c r="O69" s="974" t="s">
        <v>292</v>
      </c>
      <c r="P69" s="975" t="s">
        <v>368</v>
      </c>
      <c r="Q69" s="976"/>
      <c r="R69" s="975" t="s">
        <v>369</v>
      </c>
      <c r="S69" s="976"/>
      <c r="T69" s="975" t="s">
        <v>370</v>
      </c>
      <c r="U69" s="976"/>
      <c r="V69" s="975" t="s">
        <v>371</v>
      </c>
      <c r="W69" s="976"/>
      <c r="X69" s="975" t="s">
        <v>372</v>
      </c>
      <c r="Y69" s="976"/>
      <c r="AA69" s="1071" t="s">
        <v>75</v>
      </c>
      <c r="AB69" s="1091"/>
      <c r="AC69" s="1150"/>
      <c r="AD69" s="1091"/>
      <c r="AE69" s="1151"/>
      <c r="AF69" s="1091"/>
      <c r="AG69" s="1152"/>
      <c r="AH69" s="1011">
        <f t="shared" si="56"/>
        <v>0</v>
      </c>
      <c r="AI69" s="1153">
        <f t="shared" si="57"/>
        <v>0</v>
      </c>
      <c r="AJ69" s="1011">
        <f t="shared" si="58"/>
        <v>0</v>
      </c>
      <c r="AK69" s="1082">
        <f t="shared" si="59"/>
        <v>0</v>
      </c>
      <c r="AM69" s="1026" t="s">
        <v>79</v>
      </c>
      <c r="AN69" s="1027">
        <f t="shared" si="62"/>
        <v>12</v>
      </c>
      <c r="AO69" s="1028">
        <f t="shared" si="63"/>
        <v>12</v>
      </c>
      <c r="AP69" s="1071" t="s">
        <v>75</v>
      </c>
      <c r="AQ69" s="1027">
        <f t="shared" si="60"/>
        <v>0</v>
      </c>
      <c r="AR69" s="1051">
        <f t="shared" si="61"/>
        <v>0</v>
      </c>
    </row>
    <row r="70" spans="2:47" ht="12.75" customHeight="1" thickBot="1">
      <c r="B70" s="1453" t="s">
        <v>800</v>
      </c>
      <c r="C70" s="178" t="s">
        <v>802</v>
      </c>
      <c r="D70" s="177">
        <v>10</v>
      </c>
      <c r="E70" s="141" t="s">
        <v>144</v>
      </c>
      <c r="F70" s="1370" t="s">
        <v>1051</v>
      </c>
      <c r="G70" s="1371">
        <v>6.4</v>
      </c>
      <c r="H70" s="178" t="s">
        <v>500</v>
      </c>
      <c r="I70" s="173">
        <v>40</v>
      </c>
      <c r="J70" s="1277">
        <v>40</v>
      </c>
      <c r="K70" s="1281" t="s">
        <v>50</v>
      </c>
      <c r="L70" s="172">
        <v>7</v>
      </c>
      <c r="M70" s="192">
        <v>7</v>
      </c>
      <c r="O70" s="712"/>
      <c r="P70" s="977" t="s">
        <v>101</v>
      </c>
      <c r="Q70" s="978" t="s">
        <v>102</v>
      </c>
      <c r="R70" s="977" t="s">
        <v>101</v>
      </c>
      <c r="S70" s="978" t="s">
        <v>102</v>
      </c>
      <c r="T70" s="977" t="s">
        <v>101</v>
      </c>
      <c r="U70" s="978" t="s">
        <v>102</v>
      </c>
      <c r="V70" s="977" t="s">
        <v>101</v>
      </c>
      <c r="W70" s="978" t="s">
        <v>102</v>
      </c>
      <c r="X70" s="977" t="s">
        <v>101</v>
      </c>
      <c r="Y70" s="979" t="s">
        <v>102</v>
      </c>
      <c r="AA70" s="1071" t="s">
        <v>76</v>
      </c>
      <c r="AB70" s="1091"/>
      <c r="AC70" s="1158"/>
      <c r="AD70" s="1091"/>
      <c r="AE70" s="1151"/>
      <c r="AF70" s="1091"/>
      <c r="AG70" s="1152"/>
      <c r="AH70" s="1011">
        <f t="shared" si="56"/>
        <v>0</v>
      </c>
      <c r="AI70" s="1153">
        <f t="shared" si="57"/>
        <v>0</v>
      </c>
      <c r="AJ70" s="1011">
        <f t="shared" si="58"/>
        <v>0</v>
      </c>
      <c r="AK70" s="1082">
        <f t="shared" si="59"/>
        <v>0</v>
      </c>
      <c r="AM70" s="1029" t="s">
        <v>378</v>
      </c>
      <c r="AN70" s="1030">
        <f t="shared" si="62"/>
        <v>9.6</v>
      </c>
      <c r="AO70" s="1031">
        <f t="shared" si="63"/>
        <v>9.6</v>
      </c>
      <c r="AP70" s="1071" t="s">
        <v>76</v>
      </c>
      <c r="AQ70" s="1027">
        <f t="shared" si="60"/>
        <v>0</v>
      </c>
      <c r="AR70" s="1051">
        <f t="shared" si="61"/>
        <v>0</v>
      </c>
    </row>
    <row r="71" spans="2:47" ht="13.5" customHeight="1" thickBot="1">
      <c r="B71" s="144" t="s">
        <v>9</v>
      </c>
      <c r="C71" s="178" t="s">
        <v>10</v>
      </c>
      <c r="D71" s="194">
        <v>40</v>
      </c>
      <c r="E71" s="2264" t="s">
        <v>82</v>
      </c>
      <c r="F71" s="1387">
        <v>6.4</v>
      </c>
      <c r="G71" s="2265">
        <v>6.4</v>
      </c>
      <c r="H71" s="29"/>
      <c r="I71" s="29"/>
      <c r="J71" s="72"/>
      <c r="K71" s="1281" t="s">
        <v>81</v>
      </c>
      <c r="L71" s="1328">
        <v>50</v>
      </c>
      <c r="M71" s="699"/>
      <c r="O71" s="1257" t="s">
        <v>134</v>
      </c>
      <c r="P71" s="986"/>
      <c r="Q71" s="1177"/>
      <c r="R71" s="1000">
        <f>D87</f>
        <v>50</v>
      </c>
      <c r="S71" s="1171">
        <f>D87</f>
        <v>50</v>
      </c>
      <c r="T71" s="1000">
        <f>D100</f>
        <v>30</v>
      </c>
      <c r="U71" s="1178">
        <f>D100</f>
        <v>30</v>
      </c>
      <c r="V71" s="1000">
        <f>P71+R71</f>
        <v>50</v>
      </c>
      <c r="W71" s="1170">
        <f>Q71+S71</f>
        <v>50</v>
      </c>
      <c r="X71" s="1000">
        <f>R71+T71</f>
        <v>80</v>
      </c>
      <c r="Y71" s="1171">
        <f>S71+U71</f>
        <v>80</v>
      </c>
      <c r="AA71" s="1072" t="s">
        <v>403</v>
      </c>
      <c r="AB71" s="1454"/>
      <c r="AC71" s="1260"/>
      <c r="AD71" s="1091"/>
      <c r="AE71" s="1151"/>
      <c r="AF71" s="1091"/>
      <c r="AG71" s="1152"/>
      <c r="AH71" s="1011">
        <f t="shared" si="56"/>
        <v>0</v>
      </c>
      <c r="AI71" s="1153">
        <f t="shared" si="57"/>
        <v>0</v>
      </c>
      <c r="AJ71" s="1011">
        <f t="shared" si="58"/>
        <v>0</v>
      </c>
      <c r="AK71" s="1082">
        <f t="shared" si="59"/>
        <v>0</v>
      </c>
      <c r="AM71" s="1026" t="s">
        <v>105</v>
      </c>
      <c r="AN71" s="1027">
        <f t="shared" si="62"/>
        <v>16.82</v>
      </c>
      <c r="AO71" s="1028">
        <f t="shared" si="63"/>
        <v>16.82</v>
      </c>
      <c r="AP71" s="1072" t="s">
        <v>403</v>
      </c>
      <c r="AQ71" s="1027">
        <f t="shared" si="60"/>
        <v>0</v>
      </c>
      <c r="AR71" s="1051">
        <f t="shared" si="61"/>
        <v>0</v>
      </c>
    </row>
    <row r="72" spans="2:47" ht="15.75" thickBot="1">
      <c r="B72" s="1707" t="s">
        <v>648</v>
      </c>
      <c r="C72" s="178" t="s">
        <v>449</v>
      </c>
      <c r="D72" s="129">
        <v>115</v>
      </c>
      <c r="H72" s="1372" t="s">
        <v>259</v>
      </c>
      <c r="I72" s="29"/>
      <c r="J72" s="72"/>
      <c r="K72" s="1375" t="s">
        <v>80</v>
      </c>
      <c r="L72" s="1290">
        <v>105.5</v>
      </c>
      <c r="M72" s="1417">
        <v>100</v>
      </c>
      <c r="O72" s="1026" t="s">
        <v>133</v>
      </c>
      <c r="P72" s="987">
        <f>D71</f>
        <v>40</v>
      </c>
      <c r="Q72" s="1179">
        <f>D71</f>
        <v>40</v>
      </c>
      <c r="R72" s="987">
        <f>D86</f>
        <v>70</v>
      </c>
      <c r="S72" s="1180">
        <f>D86</f>
        <v>70</v>
      </c>
      <c r="T72" s="987">
        <f>I99</f>
        <v>10.1</v>
      </c>
      <c r="U72" s="1179">
        <f>J99</f>
        <v>10.1</v>
      </c>
      <c r="V72" s="987">
        <f t="shared" ref="V72:V76" si="64">P72+R72</f>
        <v>110</v>
      </c>
      <c r="W72" s="1173">
        <f t="shared" ref="W72:W76" si="65">Q72+S72</f>
        <v>110</v>
      </c>
      <c r="X72" s="987">
        <f t="shared" ref="X72:X76" si="66">R72+T72</f>
        <v>80.099999999999994</v>
      </c>
      <c r="Y72" s="1082">
        <f t="shared" ref="Y72:Y76" si="67">S72+U72</f>
        <v>80.099999999999994</v>
      </c>
      <c r="AA72" s="1239" t="s">
        <v>402</v>
      </c>
      <c r="AB72" s="1098"/>
      <c r="AC72" s="1159"/>
      <c r="AD72" s="1098"/>
      <c r="AE72" s="1160"/>
      <c r="AF72" s="1098"/>
      <c r="AG72" s="1161"/>
      <c r="AH72" s="1012">
        <f t="shared" si="56"/>
        <v>0</v>
      </c>
      <c r="AI72" s="1162">
        <f t="shared" si="57"/>
        <v>0</v>
      </c>
      <c r="AJ72" s="1012">
        <f t="shared" si="58"/>
        <v>0</v>
      </c>
      <c r="AK72" s="981">
        <f t="shared" si="59"/>
        <v>0</v>
      </c>
      <c r="AM72" s="361" t="s">
        <v>45</v>
      </c>
      <c r="AN72" s="1027">
        <f t="shared" si="62"/>
        <v>173.14</v>
      </c>
      <c r="AO72" s="1028">
        <f t="shared" si="63"/>
        <v>130</v>
      </c>
      <c r="AP72" s="1239" t="s">
        <v>402</v>
      </c>
      <c r="AQ72" s="1036">
        <f t="shared" si="60"/>
        <v>0</v>
      </c>
      <c r="AR72" s="1055">
        <f t="shared" si="61"/>
        <v>0</v>
      </c>
    </row>
    <row r="73" spans="2:47" ht="15.75" thickBot="1">
      <c r="B73" s="327"/>
      <c r="C73" s="1577"/>
      <c r="D73" s="128"/>
      <c r="E73" s="530"/>
      <c r="H73" s="1373" t="s">
        <v>100</v>
      </c>
      <c r="I73" s="1264" t="s">
        <v>101</v>
      </c>
      <c r="J73" s="1374" t="s">
        <v>102</v>
      </c>
      <c r="K73" s="1376" t="s">
        <v>449</v>
      </c>
      <c r="L73" s="38"/>
      <c r="M73" s="49"/>
      <c r="O73" s="1026" t="s">
        <v>79</v>
      </c>
      <c r="P73" s="987"/>
      <c r="Q73" s="1181"/>
      <c r="R73" s="987">
        <f>I81+I84</f>
        <v>10.5</v>
      </c>
      <c r="S73" s="1173">
        <f>J81+J84</f>
        <v>10.5</v>
      </c>
      <c r="T73" s="987">
        <f>L99</f>
        <v>1.5</v>
      </c>
      <c r="U73" s="1182">
        <f>M99</f>
        <v>1.5</v>
      </c>
      <c r="V73" s="987">
        <f t="shared" si="64"/>
        <v>10.5</v>
      </c>
      <c r="W73" s="1173">
        <f t="shared" si="65"/>
        <v>10.5</v>
      </c>
      <c r="X73" s="987">
        <f t="shared" si="66"/>
        <v>12</v>
      </c>
      <c r="Y73" s="1082">
        <f t="shared" si="67"/>
        <v>12</v>
      </c>
      <c r="AA73" s="1073" t="s">
        <v>387</v>
      </c>
      <c r="AB73" s="1163">
        <f t="shared" ref="AB73:AG73" si="68">SUM(AB65:AB72)</f>
        <v>9.6</v>
      </c>
      <c r="AC73" s="1164">
        <f t="shared" si="68"/>
        <v>9.6</v>
      </c>
      <c r="AD73" s="1165">
        <f t="shared" si="68"/>
        <v>0</v>
      </c>
      <c r="AE73" s="1075">
        <f t="shared" si="68"/>
        <v>0</v>
      </c>
      <c r="AF73" s="1163">
        <f t="shared" si="68"/>
        <v>0</v>
      </c>
      <c r="AG73" s="1166">
        <f t="shared" si="68"/>
        <v>0</v>
      </c>
      <c r="AH73" s="1074">
        <f t="shared" si="56"/>
        <v>9.6</v>
      </c>
      <c r="AI73" s="1167">
        <f t="shared" si="57"/>
        <v>9.6</v>
      </c>
      <c r="AJ73" s="1074">
        <f t="shared" si="58"/>
        <v>0</v>
      </c>
      <c r="AK73" s="1168">
        <f t="shared" si="59"/>
        <v>0</v>
      </c>
      <c r="AM73" s="2106" t="s">
        <v>797</v>
      </c>
      <c r="AN73" s="1032">
        <f t="shared" ref="AN73:AN101" si="69">P77+R77+T77</f>
        <v>297.44</v>
      </c>
      <c r="AO73" s="1033">
        <f t="shared" ref="AO73:AO101" si="70">Q77+S77+U77</f>
        <v>251.35</v>
      </c>
      <c r="AP73" s="1073" t="s">
        <v>387</v>
      </c>
      <c r="AQ73" s="1074">
        <f t="shared" si="60"/>
        <v>9.6</v>
      </c>
      <c r="AR73" s="1075">
        <f t="shared" si="61"/>
        <v>9.6</v>
      </c>
    </row>
    <row r="74" spans="2:47" ht="15.75" thickBot="1">
      <c r="B74" s="60"/>
      <c r="D74" s="70"/>
      <c r="H74" s="1575" t="s">
        <v>48</v>
      </c>
      <c r="I74" s="1576">
        <v>10</v>
      </c>
      <c r="J74" s="1419">
        <v>10</v>
      </c>
      <c r="K74" s="1373" t="s">
        <v>100</v>
      </c>
      <c r="L74" s="1264" t="s">
        <v>101</v>
      </c>
      <c r="M74" s="1374" t="s">
        <v>102</v>
      </c>
      <c r="O74" s="1029" t="s">
        <v>378</v>
      </c>
      <c r="P74" s="988">
        <f t="shared" ref="P74:U74" si="71">AB73</f>
        <v>9.6</v>
      </c>
      <c r="Q74" s="1209">
        <f t="shared" si="71"/>
        <v>9.6</v>
      </c>
      <c r="R74" s="988">
        <f t="shared" si="71"/>
        <v>0</v>
      </c>
      <c r="S74" s="1183">
        <f t="shared" si="71"/>
        <v>0</v>
      </c>
      <c r="T74" s="988">
        <f t="shared" si="71"/>
        <v>0</v>
      </c>
      <c r="U74" s="1184">
        <f t="shared" si="71"/>
        <v>0</v>
      </c>
      <c r="V74" s="988">
        <f t="shared" si="64"/>
        <v>9.6</v>
      </c>
      <c r="W74" s="1031">
        <f t="shared" si="65"/>
        <v>9.6</v>
      </c>
      <c r="X74" s="988">
        <f t="shared" si="66"/>
        <v>0</v>
      </c>
      <c r="Y74" s="1183">
        <f t="shared" si="67"/>
        <v>0</v>
      </c>
      <c r="AA74" s="79" t="s">
        <v>786</v>
      </c>
      <c r="AB74" s="1008"/>
      <c r="AC74" s="1455"/>
      <c r="AD74" s="1010"/>
      <c r="AE74" s="1169"/>
      <c r="AF74" s="1013"/>
      <c r="AG74" s="1464"/>
      <c r="AH74" s="1013">
        <f t="shared" si="56"/>
        <v>0</v>
      </c>
      <c r="AI74" s="1170">
        <f t="shared" si="57"/>
        <v>0</v>
      </c>
      <c r="AJ74" s="1013">
        <f t="shared" si="58"/>
        <v>0</v>
      </c>
      <c r="AK74" s="1171">
        <f t="shared" si="59"/>
        <v>0</v>
      </c>
      <c r="AM74" s="2107" t="s">
        <v>798</v>
      </c>
      <c r="AN74" s="1032">
        <f t="shared" si="69"/>
        <v>0</v>
      </c>
      <c r="AO74" s="1033">
        <f t="shared" si="70"/>
        <v>0</v>
      </c>
      <c r="AP74" s="79" t="s">
        <v>786</v>
      </c>
      <c r="AQ74" s="1240">
        <f t="shared" si="60"/>
        <v>0</v>
      </c>
      <c r="AR74" s="1254">
        <f t="shared" si="61"/>
        <v>0</v>
      </c>
    </row>
    <row r="75" spans="2:47" ht="14.25" customHeight="1" thickBot="1">
      <c r="B75" s="1213" t="s">
        <v>364</v>
      </c>
      <c r="C75" s="1214"/>
      <c r="D75" s="1470">
        <f>D69+D70+D71+D72+160+40</f>
        <v>565</v>
      </c>
      <c r="H75" s="175"/>
      <c r="I75" s="171"/>
      <c r="J75" s="1564"/>
      <c r="K75" s="2267" t="s">
        <v>274</v>
      </c>
      <c r="L75" s="752">
        <f>D72</f>
        <v>115</v>
      </c>
      <c r="M75" s="1343">
        <f>D72</f>
        <v>115</v>
      </c>
      <c r="O75" s="1026" t="s">
        <v>105</v>
      </c>
      <c r="P75" s="987"/>
      <c r="Q75" s="983"/>
      <c r="R75" s="987"/>
      <c r="S75" s="1082"/>
      <c r="T75" s="987">
        <f>I101</f>
        <v>16.82</v>
      </c>
      <c r="U75" s="1185">
        <f>J101</f>
        <v>16.82</v>
      </c>
      <c r="V75" s="987">
        <f t="shared" si="64"/>
        <v>0</v>
      </c>
      <c r="W75" s="1173">
        <f t="shared" si="65"/>
        <v>0</v>
      </c>
      <c r="X75" s="987">
        <f t="shared" si="66"/>
        <v>16.82</v>
      </c>
      <c r="Y75" s="1082">
        <f t="shared" si="67"/>
        <v>16.82</v>
      </c>
      <c r="AA75" s="1043" t="s">
        <v>400</v>
      </c>
      <c r="AB75" s="840"/>
      <c r="AC75" s="1456"/>
      <c r="AD75" s="1011"/>
      <c r="AE75" s="1172"/>
      <c r="AF75" s="1011"/>
      <c r="AG75" s="1188"/>
      <c r="AH75" s="1011">
        <f t="shared" ref="AH75:AK78" si="72">AB75+AD75</f>
        <v>0</v>
      </c>
      <c r="AI75" s="1173">
        <f t="shared" si="72"/>
        <v>0</v>
      </c>
      <c r="AJ75" s="1011">
        <f t="shared" si="72"/>
        <v>0</v>
      </c>
      <c r="AK75" s="1082">
        <f>AE75+AG75</f>
        <v>0</v>
      </c>
      <c r="AM75" s="1026" t="s">
        <v>70</v>
      </c>
      <c r="AN75" s="1027">
        <f t="shared" si="69"/>
        <v>168.6</v>
      </c>
      <c r="AO75" s="1028">
        <f t="shared" si="70"/>
        <v>167</v>
      </c>
      <c r="AP75" s="1043" t="s">
        <v>400</v>
      </c>
      <c r="AQ75" s="1240">
        <f>AB75+AD75+AF75</f>
        <v>0</v>
      </c>
      <c r="AR75" s="1254">
        <f t="shared" si="61"/>
        <v>0</v>
      </c>
    </row>
    <row r="76" spans="2:47" ht="15.75" customHeight="1" thickBot="1">
      <c r="B76" s="269"/>
      <c r="C76" s="126" t="s">
        <v>123</v>
      </c>
      <c r="D76" s="53"/>
      <c r="E76" s="1379" t="s">
        <v>563</v>
      </c>
      <c r="F76" s="67"/>
      <c r="G76" s="67"/>
      <c r="H76" s="1394" t="s">
        <v>545</v>
      </c>
      <c r="I76" s="1395"/>
      <c r="J76" s="1395"/>
      <c r="K76" s="1474" t="s">
        <v>475</v>
      </c>
      <c r="L76" s="67"/>
      <c r="M76" s="53"/>
      <c r="O76" s="361" t="s">
        <v>45</v>
      </c>
      <c r="P76" s="987"/>
      <c r="Q76" s="983"/>
      <c r="R76" s="1468">
        <f>F79+L84</f>
        <v>173.14</v>
      </c>
      <c r="S76" s="1082">
        <f>M84+G79</f>
        <v>130</v>
      </c>
      <c r="T76" s="987"/>
      <c r="U76" s="1185"/>
      <c r="V76" s="987">
        <f t="shared" si="64"/>
        <v>173.14</v>
      </c>
      <c r="W76" s="1173">
        <f t="shared" si="65"/>
        <v>130</v>
      </c>
      <c r="X76" s="987">
        <f t="shared" si="66"/>
        <v>173.14</v>
      </c>
      <c r="Y76" s="1082">
        <f t="shared" si="67"/>
        <v>130</v>
      </c>
      <c r="AA76" s="1042" t="s">
        <v>275</v>
      </c>
      <c r="AB76" s="840"/>
      <c r="AC76" s="1457"/>
      <c r="AD76" s="1011"/>
      <c r="AE76" s="1172"/>
      <c r="AF76" s="1011"/>
      <c r="AG76" s="1188"/>
      <c r="AH76" s="1011">
        <f t="shared" si="72"/>
        <v>0</v>
      </c>
      <c r="AI76" s="1173">
        <f t="shared" si="72"/>
        <v>0</v>
      </c>
      <c r="AJ76" s="1011">
        <f t="shared" si="72"/>
        <v>0</v>
      </c>
      <c r="AK76" s="1082">
        <f t="shared" si="72"/>
        <v>0</v>
      </c>
      <c r="AM76" s="1034" t="s">
        <v>104</v>
      </c>
      <c r="AN76" s="1027">
        <f t="shared" si="69"/>
        <v>26.8</v>
      </c>
      <c r="AO76" s="1028">
        <f t="shared" si="70"/>
        <v>25</v>
      </c>
      <c r="AP76" s="1042" t="s">
        <v>275</v>
      </c>
      <c r="AQ76" s="1240">
        <f>AB76+AD76+AF76</f>
        <v>0</v>
      </c>
      <c r="AR76" s="1254">
        <f t="shared" si="61"/>
        <v>0</v>
      </c>
    </row>
    <row r="77" spans="2:47" ht="15" customHeight="1" thickBot="1">
      <c r="B77" s="249" t="s">
        <v>474</v>
      </c>
      <c r="C77" s="193" t="s">
        <v>475</v>
      </c>
      <c r="D77" s="129">
        <v>60</v>
      </c>
      <c r="E77" s="1310" t="s">
        <v>100</v>
      </c>
      <c r="F77" s="120" t="s">
        <v>101</v>
      </c>
      <c r="G77" s="1360" t="s">
        <v>102</v>
      </c>
      <c r="H77" s="1323" t="s">
        <v>543</v>
      </c>
      <c r="I77" s="1363"/>
      <c r="J77" s="1363"/>
      <c r="K77" s="1426" t="s">
        <v>477</v>
      </c>
      <c r="L77" s="1363"/>
      <c r="M77" s="1431"/>
      <c r="O77" s="2106" t="s">
        <v>797</v>
      </c>
      <c r="P77" s="989">
        <f t="shared" ref="P77:U77" si="73">AB88</f>
        <v>0</v>
      </c>
      <c r="Q77" s="1186">
        <f t="shared" si="73"/>
        <v>0</v>
      </c>
      <c r="R77" s="2108">
        <f t="shared" si="73"/>
        <v>295.44</v>
      </c>
      <c r="S77" s="2109">
        <f t="shared" si="73"/>
        <v>249.35</v>
      </c>
      <c r="T77" s="989">
        <f t="shared" si="73"/>
        <v>2</v>
      </c>
      <c r="U77" s="1188">
        <f t="shared" si="73"/>
        <v>2</v>
      </c>
      <c r="V77" s="2108">
        <f t="shared" ref="V77:V107" si="74">P77+R77</f>
        <v>295.44</v>
      </c>
      <c r="W77" s="1033">
        <f t="shared" ref="W77:W107" si="75">Q77+S77</f>
        <v>249.35</v>
      </c>
      <c r="X77" s="2108">
        <f t="shared" ref="X77:X107" si="76">R77+T77</f>
        <v>297.44</v>
      </c>
      <c r="Y77" s="2109">
        <f t="shared" ref="Y77:Y107" si="77">S77+U77</f>
        <v>251.35</v>
      </c>
      <c r="AA77" s="1044" t="s">
        <v>456</v>
      </c>
      <c r="AB77" s="840"/>
      <c r="AC77" s="1458"/>
      <c r="AD77" s="1011">
        <f>L79</f>
        <v>60</v>
      </c>
      <c r="AE77" s="1172">
        <f>M79</f>
        <v>60</v>
      </c>
      <c r="AF77" s="1012"/>
      <c r="AG77" s="1465"/>
      <c r="AH77" s="1012">
        <f t="shared" si="72"/>
        <v>60</v>
      </c>
      <c r="AI77" s="1175">
        <f t="shared" si="72"/>
        <v>60</v>
      </c>
      <c r="AJ77" s="1012">
        <f t="shared" si="72"/>
        <v>60</v>
      </c>
      <c r="AK77" s="981">
        <f t="shared" si="72"/>
        <v>60</v>
      </c>
      <c r="AM77" s="1026" t="s">
        <v>132</v>
      </c>
      <c r="AN77" s="1027">
        <f t="shared" si="69"/>
        <v>0</v>
      </c>
      <c r="AO77" s="1028">
        <f t="shared" si="70"/>
        <v>0</v>
      </c>
      <c r="AP77" s="1044" t="s">
        <v>456</v>
      </c>
      <c r="AQ77" s="1240">
        <f>AB77+AD77+AF77</f>
        <v>60</v>
      </c>
      <c r="AR77" s="1254">
        <f t="shared" si="61"/>
        <v>60</v>
      </c>
    </row>
    <row r="78" spans="2:47" ht="15.75" thickBot="1">
      <c r="B78" s="540"/>
      <c r="C78" s="130" t="s">
        <v>476</v>
      </c>
      <c r="D78" s="1526"/>
      <c r="E78" s="1362" t="s">
        <v>74</v>
      </c>
      <c r="F78" s="1438">
        <v>83.75</v>
      </c>
      <c r="G78" s="1439">
        <v>67</v>
      </c>
      <c r="H78" s="1298" t="s">
        <v>100</v>
      </c>
      <c r="I78" s="1264" t="s">
        <v>101</v>
      </c>
      <c r="J78" s="1265" t="s">
        <v>102</v>
      </c>
      <c r="K78" s="1286" t="s">
        <v>100</v>
      </c>
      <c r="L78" s="120" t="s">
        <v>101</v>
      </c>
      <c r="M78" s="121" t="s">
        <v>102</v>
      </c>
      <c r="O78" s="2107" t="s">
        <v>798</v>
      </c>
      <c r="P78" s="989">
        <f t="shared" ref="P78:U78" si="78">AB95</f>
        <v>0</v>
      </c>
      <c r="Q78" s="1186">
        <f t="shared" si="78"/>
        <v>0</v>
      </c>
      <c r="R78" s="989">
        <f t="shared" si="78"/>
        <v>0</v>
      </c>
      <c r="S78" s="1187">
        <f t="shared" si="78"/>
        <v>0</v>
      </c>
      <c r="T78" s="989">
        <f t="shared" si="78"/>
        <v>0</v>
      </c>
      <c r="U78" s="1188">
        <f t="shared" si="78"/>
        <v>0</v>
      </c>
      <c r="V78" s="989">
        <f t="shared" si="74"/>
        <v>0</v>
      </c>
      <c r="W78" s="1033">
        <f t="shared" si="75"/>
        <v>0</v>
      </c>
      <c r="X78" s="989">
        <f t="shared" si="76"/>
        <v>0</v>
      </c>
      <c r="Y78" s="1187">
        <f t="shared" si="77"/>
        <v>0</v>
      </c>
      <c r="AA78" s="1044" t="s">
        <v>63</v>
      </c>
      <c r="AB78" s="1008"/>
      <c r="AC78" s="1455"/>
      <c r="AD78" s="1010"/>
      <c r="AE78" s="1169"/>
      <c r="AF78" s="1011"/>
      <c r="AG78" s="1188"/>
      <c r="AH78" s="1011">
        <f t="shared" si="72"/>
        <v>0</v>
      </c>
      <c r="AI78" s="1173">
        <f t="shared" si="72"/>
        <v>0</v>
      </c>
      <c r="AJ78" s="1011">
        <f t="shared" si="72"/>
        <v>0</v>
      </c>
      <c r="AK78" s="1082">
        <f t="shared" si="72"/>
        <v>0</v>
      </c>
      <c r="AM78" s="361" t="s">
        <v>85</v>
      </c>
      <c r="AN78" s="1027">
        <f t="shared" si="69"/>
        <v>55.6</v>
      </c>
      <c r="AO78" s="1028">
        <f t="shared" si="70"/>
        <v>48.1</v>
      </c>
      <c r="AP78" s="1044" t="s">
        <v>63</v>
      </c>
      <c r="AQ78" s="1240">
        <f>AB78+AD78+AF78</f>
        <v>0</v>
      </c>
      <c r="AR78" s="1254">
        <f t="shared" si="61"/>
        <v>0</v>
      </c>
    </row>
    <row r="79" spans="2:47">
      <c r="B79" s="1640" t="s">
        <v>632</v>
      </c>
      <c r="C79" s="178" t="s">
        <v>563</v>
      </c>
      <c r="D79" s="1377">
        <v>250</v>
      </c>
      <c r="E79" s="141" t="s">
        <v>45</v>
      </c>
      <c r="F79" s="186">
        <v>53.4</v>
      </c>
      <c r="G79" s="1276">
        <v>40</v>
      </c>
      <c r="H79" s="97" t="s">
        <v>65</v>
      </c>
      <c r="I79" s="1270">
        <v>151.19999999999999</v>
      </c>
      <c r="J79" s="1311">
        <v>124.8</v>
      </c>
      <c r="K79" s="1287" t="s">
        <v>475</v>
      </c>
      <c r="L79" s="1288">
        <v>60</v>
      </c>
      <c r="M79" s="1334">
        <v>60</v>
      </c>
      <c r="O79" s="1026" t="s">
        <v>70</v>
      </c>
      <c r="P79" s="990">
        <f>AB103</f>
        <v>155</v>
      </c>
      <c r="Q79" s="1189">
        <f>AC103</f>
        <v>155</v>
      </c>
      <c r="R79" s="990">
        <f t="shared" ref="R79:U79" si="79">AD103</f>
        <v>0</v>
      </c>
      <c r="S79" s="1082">
        <f t="shared" si="79"/>
        <v>0</v>
      </c>
      <c r="T79" s="990">
        <f t="shared" si="79"/>
        <v>13.6</v>
      </c>
      <c r="U79" s="1185">
        <f t="shared" si="79"/>
        <v>12</v>
      </c>
      <c r="V79" s="990">
        <f t="shared" si="74"/>
        <v>155</v>
      </c>
      <c r="W79" s="1173">
        <f t="shared" si="75"/>
        <v>155</v>
      </c>
      <c r="X79" s="990">
        <f t="shared" si="76"/>
        <v>13.6</v>
      </c>
      <c r="Y79" s="1082">
        <f t="shared" si="77"/>
        <v>12</v>
      </c>
      <c r="AA79" s="1630" t="s">
        <v>541</v>
      </c>
      <c r="AB79" s="840"/>
      <c r="AC79" s="1456"/>
      <c r="AD79" s="1011"/>
      <c r="AE79" s="1172"/>
      <c r="AF79" s="1011"/>
      <c r="AG79" s="1188"/>
      <c r="AH79" s="1011">
        <f t="shared" ref="AH79:AH80" si="80">AB79+AD79</f>
        <v>0</v>
      </c>
      <c r="AI79" s="1173">
        <f t="shared" ref="AI79:AI80" si="81">AC79+AE79</f>
        <v>0</v>
      </c>
      <c r="AJ79" s="1011">
        <f t="shared" ref="AJ79:AJ80" si="82">AD79+AF79</f>
        <v>0</v>
      </c>
      <c r="AK79" s="1082">
        <f t="shared" ref="AK79:AK80" si="83">AE79+AG79</f>
        <v>0</v>
      </c>
      <c r="AM79" s="361" t="s">
        <v>404</v>
      </c>
      <c r="AN79" s="1027">
        <f t="shared" si="69"/>
        <v>0</v>
      </c>
      <c r="AO79" s="1028">
        <f t="shared" si="70"/>
        <v>0</v>
      </c>
      <c r="AP79" s="1630" t="s">
        <v>541</v>
      </c>
      <c r="AQ79" s="1240">
        <f>AB79+AD79+AF79</f>
        <v>0</v>
      </c>
      <c r="AR79" s="1254">
        <f t="shared" si="61"/>
        <v>0</v>
      </c>
    </row>
    <row r="80" spans="2:47" ht="15.75" thickBot="1">
      <c r="B80" s="124" t="s">
        <v>544</v>
      </c>
      <c r="C80" s="193" t="s">
        <v>545</v>
      </c>
      <c r="D80" s="1446">
        <v>120</v>
      </c>
      <c r="E80" s="141" t="s">
        <v>68</v>
      </c>
      <c r="F80" s="186">
        <v>12.5</v>
      </c>
      <c r="G80" s="1316">
        <v>10</v>
      </c>
      <c r="H80" s="1318" t="s">
        <v>82</v>
      </c>
      <c r="I80" s="172">
        <v>6</v>
      </c>
      <c r="J80" s="1277">
        <v>6</v>
      </c>
      <c r="K80" s="1404"/>
      <c r="L80" s="1416"/>
      <c r="M80" s="1570"/>
      <c r="O80" s="1034" t="s">
        <v>104</v>
      </c>
      <c r="P80" s="990">
        <f t="shared" ref="P80:U80" si="84">AB107</f>
        <v>0</v>
      </c>
      <c r="Q80" s="983">
        <f t="shared" si="84"/>
        <v>0</v>
      </c>
      <c r="R80" s="990">
        <f t="shared" si="84"/>
        <v>26.8</v>
      </c>
      <c r="S80" s="1173">
        <f t="shared" si="84"/>
        <v>25</v>
      </c>
      <c r="T80" s="990">
        <f t="shared" si="84"/>
        <v>0</v>
      </c>
      <c r="U80" s="1185">
        <f t="shared" si="84"/>
        <v>0</v>
      </c>
      <c r="V80" s="987">
        <f t="shared" si="74"/>
        <v>26.8</v>
      </c>
      <c r="W80" s="1173">
        <f t="shared" si="75"/>
        <v>25</v>
      </c>
      <c r="X80" s="987">
        <f t="shared" si="76"/>
        <v>26.8</v>
      </c>
      <c r="Y80" s="1082">
        <f t="shared" si="77"/>
        <v>25</v>
      </c>
      <c r="AA80" s="1043" t="s">
        <v>542</v>
      </c>
      <c r="AB80" s="840"/>
      <c r="AC80" s="1457"/>
      <c r="AD80" s="1011"/>
      <c r="AE80" s="1172"/>
      <c r="AF80" s="1011"/>
      <c r="AG80" s="1188"/>
      <c r="AH80" s="1011">
        <f t="shared" si="80"/>
        <v>0</v>
      </c>
      <c r="AI80" s="1173">
        <f t="shared" si="81"/>
        <v>0</v>
      </c>
      <c r="AJ80" s="1011">
        <f t="shared" si="82"/>
        <v>0</v>
      </c>
      <c r="AK80" s="1082">
        <f t="shared" si="83"/>
        <v>0</v>
      </c>
      <c r="AM80" s="1026" t="s">
        <v>121</v>
      </c>
      <c r="AN80" s="1027">
        <f t="shared" si="69"/>
        <v>0</v>
      </c>
      <c r="AO80" s="1028">
        <f t="shared" si="70"/>
        <v>0</v>
      </c>
      <c r="AP80" s="1043" t="s">
        <v>542</v>
      </c>
      <c r="AQ80" s="1240">
        <f t="shared" si="60"/>
        <v>0</v>
      </c>
      <c r="AR80" s="1254">
        <f t="shared" si="61"/>
        <v>0</v>
      </c>
    </row>
    <row r="81" spans="2:44">
      <c r="B81" s="270"/>
      <c r="C81" s="541" t="s">
        <v>543</v>
      </c>
      <c r="E81" s="2288" t="s">
        <v>892</v>
      </c>
      <c r="G81" s="70"/>
      <c r="H81" s="141" t="s">
        <v>79</v>
      </c>
      <c r="I81" s="172">
        <v>6</v>
      </c>
      <c r="J81" s="1277">
        <v>6</v>
      </c>
      <c r="K81" s="1697" t="s">
        <v>548</v>
      </c>
      <c r="L81" s="77"/>
      <c r="M81" s="1698"/>
      <c r="O81" s="1026" t="s">
        <v>132</v>
      </c>
      <c r="P81" s="987"/>
      <c r="Q81" s="983"/>
      <c r="R81" s="987"/>
      <c r="S81" s="1082"/>
      <c r="T81" s="987"/>
      <c r="U81" s="1185"/>
      <c r="V81" s="987">
        <f t="shared" si="74"/>
        <v>0</v>
      </c>
      <c r="W81" s="1173">
        <f t="shared" si="75"/>
        <v>0</v>
      </c>
      <c r="X81" s="987">
        <f t="shared" si="76"/>
        <v>0</v>
      </c>
      <c r="Y81" s="1082">
        <f t="shared" si="77"/>
        <v>0</v>
      </c>
      <c r="AA81" s="1044" t="s">
        <v>125</v>
      </c>
      <c r="AB81" s="840"/>
      <c r="AC81" s="1457"/>
      <c r="AD81" s="1011"/>
      <c r="AE81" s="1172"/>
      <c r="AF81" s="1011"/>
      <c r="AG81" s="1188"/>
      <c r="AH81" s="1011">
        <f t="shared" ref="AH81:AK88" si="85">AB81+AD81</f>
        <v>0</v>
      </c>
      <c r="AI81" s="1173">
        <f t="shared" si="85"/>
        <v>0</v>
      </c>
      <c r="AJ81" s="1011">
        <f t="shared" si="85"/>
        <v>0</v>
      </c>
      <c r="AK81" s="1082">
        <f t="shared" si="85"/>
        <v>0</v>
      </c>
      <c r="AM81" s="1026" t="s">
        <v>65</v>
      </c>
      <c r="AN81" s="1027">
        <f t="shared" si="69"/>
        <v>151.19999999999999</v>
      </c>
      <c r="AO81" s="1028">
        <f t="shared" si="70"/>
        <v>124.8</v>
      </c>
      <c r="AP81" s="1044" t="s">
        <v>125</v>
      </c>
      <c r="AQ81" s="1240">
        <f t="shared" si="60"/>
        <v>0</v>
      </c>
      <c r="AR81" s="1254">
        <f t="shared" si="61"/>
        <v>0</v>
      </c>
    </row>
    <row r="82" spans="2:44" ht="13.5" customHeight="1" thickBot="1">
      <c r="B82" s="321" t="s">
        <v>546</v>
      </c>
      <c r="C82" s="267" t="s">
        <v>548</v>
      </c>
      <c r="D82" s="1600" t="s">
        <v>880</v>
      </c>
      <c r="E82" s="141" t="s">
        <v>159</v>
      </c>
      <c r="F82" s="186">
        <v>13.2</v>
      </c>
      <c r="G82" s="1316">
        <v>11</v>
      </c>
      <c r="H82" s="1336" t="s">
        <v>95</v>
      </c>
      <c r="I82" s="172"/>
      <c r="J82" s="1277"/>
      <c r="K82" s="1451" t="s">
        <v>547</v>
      </c>
      <c r="L82" s="1540"/>
      <c r="M82" s="1374"/>
      <c r="O82" s="361" t="s">
        <v>390</v>
      </c>
      <c r="P82" s="987">
        <f t="shared" ref="P82:U82" si="86">AB110</f>
        <v>0</v>
      </c>
      <c r="Q82" s="983">
        <f t="shared" si="86"/>
        <v>0</v>
      </c>
      <c r="R82" s="987">
        <f t="shared" si="86"/>
        <v>0</v>
      </c>
      <c r="S82" s="1082">
        <f t="shared" si="86"/>
        <v>0</v>
      </c>
      <c r="T82" s="987">
        <f t="shared" si="86"/>
        <v>55.6</v>
      </c>
      <c r="U82" s="1185">
        <f t="shared" si="86"/>
        <v>48.1</v>
      </c>
      <c r="V82" s="987">
        <f t="shared" si="74"/>
        <v>0</v>
      </c>
      <c r="W82" s="1173">
        <f t="shared" si="75"/>
        <v>0</v>
      </c>
      <c r="X82" s="987">
        <f t="shared" si="76"/>
        <v>55.6</v>
      </c>
      <c r="Y82" s="1082">
        <f t="shared" si="77"/>
        <v>48.1</v>
      </c>
      <c r="AA82" s="1044" t="s">
        <v>87</v>
      </c>
      <c r="AB82" s="840"/>
      <c r="AC82" s="1460"/>
      <c r="AD82" s="1011">
        <f>F82</f>
        <v>13.2</v>
      </c>
      <c r="AE82" s="1172">
        <f>G82</f>
        <v>11</v>
      </c>
      <c r="AF82" s="1011"/>
      <c r="AG82" s="1188"/>
      <c r="AH82" s="1011">
        <f t="shared" si="85"/>
        <v>13.2</v>
      </c>
      <c r="AI82" s="1173">
        <f t="shared" si="85"/>
        <v>11</v>
      </c>
      <c r="AJ82" s="1011">
        <f t="shared" si="85"/>
        <v>13.2</v>
      </c>
      <c r="AK82" s="1082">
        <f t="shared" si="85"/>
        <v>11</v>
      </c>
      <c r="AM82" s="1026" t="s">
        <v>60</v>
      </c>
      <c r="AN82" s="1027">
        <f t="shared" si="69"/>
        <v>119.41</v>
      </c>
      <c r="AO82" s="1028">
        <f t="shared" si="70"/>
        <v>113.91</v>
      </c>
      <c r="AP82" s="1044" t="s">
        <v>87</v>
      </c>
      <c r="AQ82" s="1240">
        <f t="shared" si="60"/>
        <v>13.2</v>
      </c>
      <c r="AR82" s="1254">
        <f t="shared" si="61"/>
        <v>11</v>
      </c>
    </row>
    <row r="83" spans="2:44" ht="12.75" customHeight="1" thickBot="1">
      <c r="B83" s="60"/>
      <c r="C83" s="607" t="s">
        <v>547</v>
      </c>
      <c r="E83" s="2288" t="s">
        <v>893</v>
      </c>
      <c r="G83" s="70"/>
      <c r="H83" s="141" t="s">
        <v>93</v>
      </c>
      <c r="I83" s="173">
        <v>15</v>
      </c>
      <c r="J83" s="1277">
        <v>15</v>
      </c>
      <c r="K83" s="1273" t="s">
        <v>100</v>
      </c>
      <c r="L83" s="120" t="s">
        <v>101</v>
      </c>
      <c r="M83" s="121" t="s">
        <v>102</v>
      </c>
      <c r="O83" s="1026" t="s">
        <v>391</v>
      </c>
      <c r="P83" s="987">
        <f t="shared" ref="P83:U83" si="87">AB114</f>
        <v>0</v>
      </c>
      <c r="Q83" s="1189">
        <f t="shared" si="87"/>
        <v>0</v>
      </c>
      <c r="R83" s="987">
        <f t="shared" si="87"/>
        <v>0</v>
      </c>
      <c r="S83" s="1173">
        <f t="shared" si="87"/>
        <v>0</v>
      </c>
      <c r="T83" s="987">
        <f t="shared" si="87"/>
        <v>0</v>
      </c>
      <c r="U83" s="1190">
        <f t="shared" si="87"/>
        <v>0</v>
      </c>
      <c r="V83" s="987">
        <f t="shared" si="74"/>
        <v>0</v>
      </c>
      <c r="W83" s="1173">
        <f t="shared" si="75"/>
        <v>0</v>
      </c>
      <c r="X83" s="987">
        <f t="shared" si="76"/>
        <v>0</v>
      </c>
      <c r="Y83" s="1082">
        <f t="shared" si="77"/>
        <v>0</v>
      </c>
      <c r="AA83" s="1044" t="s">
        <v>68</v>
      </c>
      <c r="AB83" s="840"/>
      <c r="AC83" s="1460"/>
      <c r="AD83" s="1011">
        <f>F80+L88</f>
        <v>135.24</v>
      </c>
      <c r="AE83" s="1172">
        <f>G80+M88</f>
        <v>108.1</v>
      </c>
      <c r="AF83" s="1011"/>
      <c r="AG83" s="1188"/>
      <c r="AH83" s="1011">
        <f t="shared" si="85"/>
        <v>135.24</v>
      </c>
      <c r="AI83" s="1173">
        <f t="shared" si="85"/>
        <v>108.1</v>
      </c>
      <c r="AJ83" s="1011">
        <f t="shared" si="85"/>
        <v>135.24</v>
      </c>
      <c r="AK83" s="1082">
        <f t="shared" si="85"/>
        <v>108.1</v>
      </c>
      <c r="AM83" s="1026" t="s">
        <v>139</v>
      </c>
      <c r="AN83" s="1027">
        <f t="shared" si="69"/>
        <v>0</v>
      </c>
      <c r="AO83" s="1035">
        <f t="shared" si="70"/>
        <v>0</v>
      </c>
      <c r="AP83" s="1044" t="s">
        <v>68</v>
      </c>
      <c r="AQ83" s="1240">
        <f t="shared" si="60"/>
        <v>135.24</v>
      </c>
      <c r="AR83" s="1254">
        <f t="shared" si="61"/>
        <v>108.1</v>
      </c>
    </row>
    <row r="84" spans="2:44">
      <c r="B84" s="1638" t="s">
        <v>357</v>
      </c>
      <c r="C84" s="325" t="s">
        <v>165</v>
      </c>
      <c r="D84" s="1446">
        <v>200</v>
      </c>
      <c r="E84" s="141" t="s">
        <v>550</v>
      </c>
      <c r="F84" s="186">
        <v>5</v>
      </c>
      <c r="G84" s="1276">
        <v>5</v>
      </c>
      <c r="H84" s="141" t="s">
        <v>79</v>
      </c>
      <c r="I84" s="172">
        <v>4.5</v>
      </c>
      <c r="J84" s="1277">
        <v>4.5</v>
      </c>
      <c r="K84" s="97" t="s">
        <v>45</v>
      </c>
      <c r="L84" s="1639">
        <v>119.74</v>
      </c>
      <c r="M84" s="1315">
        <v>90</v>
      </c>
      <c r="O84" s="1026" t="s">
        <v>121</v>
      </c>
      <c r="P84" s="987"/>
      <c r="Q84" s="983"/>
      <c r="R84" s="987"/>
      <c r="S84" s="1082"/>
      <c r="T84" s="987"/>
      <c r="U84" s="1185"/>
      <c r="V84" s="987">
        <f t="shared" si="74"/>
        <v>0</v>
      </c>
      <c r="W84" s="1173">
        <f t="shared" si="75"/>
        <v>0</v>
      </c>
      <c r="X84" s="987">
        <f t="shared" si="76"/>
        <v>0</v>
      </c>
      <c r="Y84" s="1082">
        <f t="shared" si="77"/>
        <v>0</v>
      </c>
      <c r="AA84" s="1044" t="s">
        <v>74</v>
      </c>
      <c r="AB84" s="840"/>
      <c r="AC84" s="1457"/>
      <c r="AD84" s="1011">
        <f>F78</f>
        <v>83.75</v>
      </c>
      <c r="AE84" s="1172">
        <f>G78</f>
        <v>67</v>
      </c>
      <c r="AF84" s="1011"/>
      <c r="AG84" s="1188"/>
      <c r="AH84" s="1011">
        <f t="shared" si="85"/>
        <v>83.75</v>
      </c>
      <c r="AI84" s="1173">
        <f t="shared" si="85"/>
        <v>67</v>
      </c>
      <c r="AJ84" s="1011">
        <f t="shared" si="85"/>
        <v>83.75</v>
      </c>
      <c r="AK84" s="1082">
        <f t="shared" si="85"/>
        <v>67</v>
      </c>
      <c r="AM84" s="1026" t="s">
        <v>64</v>
      </c>
      <c r="AN84" s="1027">
        <f t="shared" si="69"/>
        <v>153</v>
      </c>
      <c r="AO84" s="1035">
        <f t="shared" si="70"/>
        <v>150</v>
      </c>
      <c r="AP84" s="1044" t="s">
        <v>74</v>
      </c>
      <c r="AQ84" s="1240">
        <f t="shared" si="60"/>
        <v>83.75</v>
      </c>
      <c r="AR84" s="1254">
        <f t="shared" si="61"/>
        <v>67</v>
      </c>
    </row>
    <row r="85" spans="2:44">
      <c r="B85" s="540"/>
      <c r="C85" s="326" t="s">
        <v>230</v>
      </c>
      <c r="D85" s="1635"/>
      <c r="E85" s="141" t="s">
        <v>459</v>
      </c>
      <c r="F85" s="173">
        <v>7.4999999999999997E-2</v>
      </c>
      <c r="G85" s="1277">
        <v>7.4999999999999997E-2</v>
      </c>
      <c r="H85" s="141" t="s">
        <v>81</v>
      </c>
      <c r="I85" s="184">
        <v>45</v>
      </c>
      <c r="J85" s="699">
        <v>45</v>
      </c>
      <c r="K85" s="2288" t="s">
        <v>888</v>
      </c>
      <c r="M85" s="70"/>
      <c r="O85" s="1026" t="s">
        <v>65</v>
      </c>
      <c r="P85" s="987"/>
      <c r="Q85" s="983"/>
      <c r="R85" s="987">
        <f>I79</f>
        <v>151.19999999999999</v>
      </c>
      <c r="S85" s="1082">
        <f>J79</f>
        <v>124.8</v>
      </c>
      <c r="T85" s="987"/>
      <c r="U85" s="1185"/>
      <c r="V85" s="987">
        <f t="shared" si="74"/>
        <v>151.19999999999999</v>
      </c>
      <c r="W85" s="1173">
        <f t="shared" si="75"/>
        <v>124.8</v>
      </c>
      <c r="X85" s="987">
        <f t="shared" si="76"/>
        <v>151.19999999999999</v>
      </c>
      <c r="Y85" s="1082">
        <f t="shared" si="77"/>
        <v>124.8</v>
      </c>
      <c r="AA85" s="1044" t="s">
        <v>129</v>
      </c>
      <c r="AB85" s="840"/>
      <c r="AC85" s="1461"/>
      <c r="AD85" s="1011"/>
      <c r="AE85" s="1172"/>
      <c r="AF85" s="1011"/>
      <c r="AG85" s="1188"/>
      <c r="AH85" s="1011">
        <f t="shared" si="85"/>
        <v>0</v>
      </c>
      <c r="AI85" s="1173">
        <f t="shared" si="85"/>
        <v>0</v>
      </c>
      <c r="AJ85" s="1011">
        <f t="shared" si="85"/>
        <v>0</v>
      </c>
      <c r="AK85" s="1082">
        <f t="shared" si="85"/>
        <v>0</v>
      </c>
      <c r="AM85" s="1026" t="s">
        <v>47</v>
      </c>
      <c r="AN85" s="1027">
        <f t="shared" si="69"/>
        <v>0</v>
      </c>
      <c r="AO85" s="1035">
        <f t="shared" si="70"/>
        <v>0</v>
      </c>
      <c r="AP85" s="1044" t="s">
        <v>129</v>
      </c>
      <c r="AQ85" s="1240">
        <f t="shared" si="60"/>
        <v>0</v>
      </c>
      <c r="AR85" s="1254">
        <f t="shared" si="61"/>
        <v>0</v>
      </c>
    </row>
    <row r="86" spans="2:44" ht="12.75" customHeight="1">
      <c r="B86" s="204" t="s">
        <v>9</v>
      </c>
      <c r="C86" s="130" t="s">
        <v>10</v>
      </c>
      <c r="D86" s="1383">
        <v>70</v>
      </c>
      <c r="E86" s="141" t="s">
        <v>81</v>
      </c>
      <c r="F86" s="184">
        <v>3.6749999999999998</v>
      </c>
      <c r="G86" s="699">
        <v>3.6749999999999998</v>
      </c>
      <c r="H86" s="1318" t="s">
        <v>160</v>
      </c>
      <c r="I86" s="172">
        <v>1E-3</v>
      </c>
      <c r="J86" s="1277">
        <v>1E-3</v>
      </c>
      <c r="K86" s="141" t="s">
        <v>82</v>
      </c>
      <c r="L86" s="186">
        <v>2.8</v>
      </c>
      <c r="M86" s="1316">
        <v>2.8</v>
      </c>
      <c r="O86" s="1026" t="s">
        <v>60</v>
      </c>
      <c r="P86" s="987">
        <f>L72</f>
        <v>105.5</v>
      </c>
      <c r="Q86" s="1191">
        <f>M72</f>
        <v>100</v>
      </c>
      <c r="R86" s="987"/>
      <c r="S86" s="1192"/>
      <c r="T86" s="987">
        <f>I100</f>
        <v>13.91</v>
      </c>
      <c r="U86" s="1190">
        <f>J100</f>
        <v>13.91</v>
      </c>
      <c r="V86" s="987">
        <f t="shared" si="74"/>
        <v>105.5</v>
      </c>
      <c r="W86" s="1173">
        <f t="shared" si="75"/>
        <v>100</v>
      </c>
      <c r="X86" s="987">
        <f t="shared" si="76"/>
        <v>13.91</v>
      </c>
      <c r="Y86" s="1082">
        <f t="shared" si="77"/>
        <v>13.91</v>
      </c>
      <c r="AA86" s="1044" t="s">
        <v>130</v>
      </c>
      <c r="AB86" s="840"/>
      <c r="AC86" s="1462"/>
      <c r="AD86" s="1011"/>
      <c r="AE86" s="1172"/>
      <c r="AF86" s="1011"/>
      <c r="AG86" s="1188"/>
      <c r="AH86" s="1011">
        <f t="shared" si="85"/>
        <v>0</v>
      </c>
      <c r="AI86" s="1173">
        <f t="shared" si="85"/>
        <v>0</v>
      </c>
      <c r="AJ86" s="1011">
        <f t="shared" si="85"/>
        <v>0</v>
      </c>
      <c r="AK86" s="1082">
        <f t="shared" si="85"/>
        <v>0</v>
      </c>
      <c r="AM86" s="1026" t="s">
        <v>67</v>
      </c>
      <c r="AN86" s="1027">
        <f t="shared" si="69"/>
        <v>29.299999999999997</v>
      </c>
      <c r="AO86" s="1035">
        <f t="shared" si="70"/>
        <v>29.299999999999997</v>
      </c>
      <c r="AP86" s="1044" t="s">
        <v>130</v>
      </c>
      <c r="AQ86" s="1240">
        <f t="shared" si="60"/>
        <v>0</v>
      </c>
      <c r="AR86" s="1254">
        <f t="shared" si="61"/>
        <v>0</v>
      </c>
    </row>
    <row r="87" spans="2:44" ht="13.5" customHeight="1" thickBot="1">
      <c r="B87" s="144" t="s">
        <v>9</v>
      </c>
      <c r="C87" s="178" t="s">
        <v>392</v>
      </c>
      <c r="D87" s="195">
        <v>50</v>
      </c>
      <c r="E87" s="2291" t="s">
        <v>894</v>
      </c>
      <c r="F87" s="173"/>
      <c r="G87" s="1277"/>
      <c r="H87" s="183" t="s">
        <v>538</v>
      </c>
      <c r="I87" s="1424">
        <v>0.4</v>
      </c>
      <c r="J87" s="1359">
        <v>0.4</v>
      </c>
      <c r="K87" s="2288" t="s">
        <v>889</v>
      </c>
      <c r="M87" s="70"/>
      <c r="O87" s="1026" t="s">
        <v>139</v>
      </c>
      <c r="P87" s="987"/>
      <c r="Q87" s="983"/>
      <c r="R87" s="987"/>
      <c r="S87" s="1082"/>
      <c r="T87" s="987"/>
      <c r="U87" s="1185"/>
      <c r="V87" s="987">
        <f t="shared" si="74"/>
        <v>0</v>
      </c>
      <c r="W87" s="1173">
        <f t="shared" si="75"/>
        <v>0</v>
      </c>
      <c r="X87" s="987">
        <f t="shared" si="76"/>
        <v>0</v>
      </c>
      <c r="Y87" s="1082">
        <f t="shared" si="77"/>
        <v>0</v>
      </c>
      <c r="AA87" s="1043" t="s">
        <v>96</v>
      </c>
      <c r="AB87" s="1009"/>
      <c r="AC87" s="1463"/>
      <c r="AD87" s="2037">
        <f>F88</f>
        <v>3.25</v>
      </c>
      <c r="AE87" s="1174">
        <f>G88</f>
        <v>3.25</v>
      </c>
      <c r="AF87" s="1012">
        <f>L101</f>
        <v>2</v>
      </c>
      <c r="AG87" s="1465">
        <f>M101</f>
        <v>2</v>
      </c>
      <c r="AH87" s="1012">
        <f t="shared" si="85"/>
        <v>3.25</v>
      </c>
      <c r="AI87" s="1175">
        <f t="shared" si="85"/>
        <v>3.25</v>
      </c>
      <c r="AJ87" s="1012">
        <f t="shared" si="85"/>
        <v>5.25</v>
      </c>
      <c r="AK87" s="981">
        <f t="shared" si="85"/>
        <v>5.25</v>
      </c>
      <c r="AM87" s="1026" t="s">
        <v>82</v>
      </c>
      <c r="AN87" s="1027">
        <f t="shared" si="69"/>
        <v>30.96</v>
      </c>
      <c r="AO87" s="1035">
        <f t="shared" si="70"/>
        <v>30.96</v>
      </c>
      <c r="AP87" s="1043" t="s">
        <v>96</v>
      </c>
      <c r="AQ87" s="1240">
        <f t="shared" si="60"/>
        <v>5.25</v>
      </c>
      <c r="AR87" s="1254">
        <f t="shared" si="61"/>
        <v>5.25</v>
      </c>
    </row>
    <row r="88" spans="2:44" ht="14.25" customHeight="1" thickBot="1">
      <c r="B88" s="60"/>
      <c r="C88" s="1358"/>
      <c r="E88" s="142" t="s">
        <v>96</v>
      </c>
      <c r="F88" s="1317">
        <v>3.25</v>
      </c>
      <c r="G88" s="1277">
        <v>3.25</v>
      </c>
      <c r="H88" s="175"/>
      <c r="I88" s="171"/>
      <c r="J88" s="1564"/>
      <c r="K88" s="141" t="s">
        <v>277</v>
      </c>
      <c r="L88" s="186">
        <v>122.74</v>
      </c>
      <c r="M88" s="1316">
        <v>98.1</v>
      </c>
      <c r="O88" s="1026" t="s">
        <v>64</v>
      </c>
      <c r="P88" s="987">
        <f>F67</f>
        <v>153</v>
      </c>
      <c r="Q88" s="983">
        <f>G67</f>
        <v>150</v>
      </c>
      <c r="R88" s="987"/>
      <c r="S88" s="1082"/>
      <c r="T88" s="987"/>
      <c r="U88" s="1185"/>
      <c r="V88" s="987">
        <f t="shared" si="74"/>
        <v>153</v>
      </c>
      <c r="W88" s="1173">
        <f t="shared" si="75"/>
        <v>150</v>
      </c>
      <c r="X88" s="987">
        <f t="shared" si="76"/>
        <v>0</v>
      </c>
      <c r="Y88" s="1082">
        <f t="shared" si="77"/>
        <v>0</v>
      </c>
      <c r="AA88" s="2033" t="s">
        <v>787</v>
      </c>
      <c r="AB88" s="2034">
        <f t="shared" ref="AB88:AF88" si="88">SUM(AB75:AB87)</f>
        <v>0</v>
      </c>
      <c r="AC88" s="2045">
        <f>SUM(AC75:AC87)</f>
        <v>0</v>
      </c>
      <c r="AD88" s="2046">
        <f t="shared" si="88"/>
        <v>295.44</v>
      </c>
      <c r="AE88" s="2047">
        <f>SUM(AE75:AE87)</f>
        <v>249.35</v>
      </c>
      <c r="AF88" s="2048">
        <f t="shared" si="88"/>
        <v>2</v>
      </c>
      <c r="AG88" s="2035">
        <f>SUM(AG75:AG87)</f>
        <v>2</v>
      </c>
      <c r="AH88" s="1713">
        <f t="shared" si="85"/>
        <v>295.44</v>
      </c>
      <c r="AI88" s="1173">
        <f t="shared" si="85"/>
        <v>249.35</v>
      </c>
      <c r="AJ88" s="1713">
        <f t="shared" si="85"/>
        <v>297.44</v>
      </c>
      <c r="AK88" s="1194">
        <f t="shared" si="85"/>
        <v>251.35</v>
      </c>
      <c r="AM88" s="1026" t="s">
        <v>89</v>
      </c>
      <c r="AN88" s="1027">
        <f t="shared" si="69"/>
        <v>6.27</v>
      </c>
      <c r="AO88" s="1035">
        <f t="shared" si="70"/>
        <v>6.27</v>
      </c>
      <c r="AP88" s="2033" t="s">
        <v>787</v>
      </c>
      <c r="AQ88" s="2001">
        <f>AB88+AD88+AF88</f>
        <v>297.44</v>
      </c>
      <c r="AR88" s="1254">
        <f t="shared" si="61"/>
        <v>251.35</v>
      </c>
    </row>
    <row r="89" spans="2:44" ht="14.25" customHeight="1" thickBot="1">
      <c r="B89" s="60"/>
      <c r="C89" s="1358"/>
      <c r="E89" s="2288" t="s">
        <v>895</v>
      </c>
      <c r="G89" s="70"/>
      <c r="H89" s="929" t="s">
        <v>264</v>
      </c>
      <c r="I89" s="38"/>
      <c r="J89" s="1282"/>
      <c r="K89" s="2288" t="s">
        <v>890</v>
      </c>
      <c r="M89" s="70"/>
      <c r="O89" s="1026" t="s">
        <v>411</v>
      </c>
      <c r="P89" s="987"/>
      <c r="Q89" s="983"/>
      <c r="R89" s="987"/>
      <c r="S89" s="1082"/>
      <c r="T89" s="987"/>
      <c r="U89" s="1185"/>
      <c r="V89" s="987">
        <f t="shared" si="74"/>
        <v>0</v>
      </c>
      <c r="W89" s="1173">
        <f t="shared" si="75"/>
        <v>0</v>
      </c>
      <c r="X89" s="987">
        <f t="shared" si="76"/>
        <v>0</v>
      </c>
      <c r="Y89" s="1082">
        <f t="shared" si="77"/>
        <v>0</v>
      </c>
      <c r="AA89" s="79" t="s">
        <v>882</v>
      </c>
      <c r="AB89" s="1008"/>
      <c r="AC89" s="2003"/>
      <c r="AD89" s="1010"/>
      <c r="AE89" s="2004"/>
      <c r="AF89" s="1010"/>
      <c r="AG89" s="11"/>
      <c r="AM89" s="1026" t="s">
        <v>131</v>
      </c>
      <c r="AN89" s="1027">
        <f t="shared" si="69"/>
        <v>0.28649999999999998</v>
      </c>
      <c r="AO89" s="1035">
        <f t="shared" si="70"/>
        <v>11.46</v>
      </c>
      <c r="AP89" s="79" t="s">
        <v>881</v>
      </c>
    </row>
    <row r="90" spans="2:44" ht="12.75" customHeight="1" thickBot="1">
      <c r="B90" s="60"/>
      <c r="C90" s="1358"/>
      <c r="E90" s="141" t="s">
        <v>551</v>
      </c>
      <c r="F90" s="172">
        <v>2.5</v>
      </c>
      <c r="G90" s="1274">
        <v>2.5</v>
      </c>
      <c r="H90" s="1284" t="s">
        <v>100</v>
      </c>
      <c r="I90" s="695" t="s">
        <v>101</v>
      </c>
      <c r="J90" s="1285" t="s">
        <v>102</v>
      </c>
      <c r="K90" s="141" t="s">
        <v>527</v>
      </c>
      <c r="L90" s="172">
        <v>180</v>
      </c>
      <c r="M90" s="174">
        <v>180</v>
      </c>
      <c r="O90" s="1026" t="s">
        <v>67</v>
      </c>
      <c r="P90" s="987">
        <f>I68</f>
        <v>6.4</v>
      </c>
      <c r="Q90" s="1191">
        <f>J68</f>
        <v>6.4</v>
      </c>
      <c r="R90" s="987">
        <f>F93+I83</f>
        <v>17.899999999999999</v>
      </c>
      <c r="S90" s="1082">
        <f>J83+G93</f>
        <v>17.899999999999999</v>
      </c>
      <c r="T90" s="987">
        <f>L98</f>
        <v>5</v>
      </c>
      <c r="U90" s="1185">
        <f>M98</f>
        <v>5</v>
      </c>
      <c r="V90" s="987">
        <f t="shared" si="74"/>
        <v>24.299999999999997</v>
      </c>
      <c r="W90" s="1173">
        <f t="shared" si="75"/>
        <v>24.299999999999997</v>
      </c>
      <c r="X90" s="987">
        <f t="shared" si="76"/>
        <v>22.9</v>
      </c>
      <c r="Y90" s="1082">
        <f t="shared" si="77"/>
        <v>22.9</v>
      </c>
      <c r="AA90" s="1044"/>
      <c r="AB90" s="840"/>
      <c r="AC90" s="1457"/>
      <c r="AD90" s="1011"/>
      <c r="AE90" s="1172"/>
      <c r="AF90" s="1011"/>
      <c r="AG90" s="1188"/>
      <c r="AH90" s="1011">
        <f t="shared" ref="AH90:AK96" si="89">AB90+AD90</f>
        <v>0</v>
      </c>
      <c r="AI90" s="1173">
        <f t="shared" si="89"/>
        <v>0</v>
      </c>
      <c r="AJ90" s="1011">
        <f t="shared" si="89"/>
        <v>0</v>
      </c>
      <c r="AK90" s="1082">
        <f t="shared" si="89"/>
        <v>0</v>
      </c>
      <c r="AM90" s="1026" t="s">
        <v>50</v>
      </c>
      <c r="AN90" s="1027">
        <f t="shared" si="69"/>
        <v>35.5</v>
      </c>
      <c r="AO90" s="1035">
        <f t="shared" si="70"/>
        <v>35.5</v>
      </c>
      <c r="AP90" s="1044"/>
      <c r="AQ90" s="1240">
        <f t="shared" ref="AQ90:AR95" si="90">AB90+AD90+AF90</f>
        <v>0</v>
      </c>
      <c r="AR90" s="1254">
        <f t="shared" si="90"/>
        <v>0</v>
      </c>
    </row>
    <row r="91" spans="2:44" ht="13.5" customHeight="1">
      <c r="B91" s="60"/>
      <c r="C91" s="1358"/>
      <c r="E91" s="141" t="s">
        <v>538</v>
      </c>
      <c r="F91" s="1305">
        <v>1.1000000000000001</v>
      </c>
      <c r="G91" s="1306">
        <v>1.1000000000000001</v>
      </c>
      <c r="H91" s="97" t="s">
        <v>86</v>
      </c>
      <c r="I91" s="96">
        <v>26.8</v>
      </c>
      <c r="J91" s="935">
        <v>25</v>
      </c>
      <c r="K91" s="141" t="s">
        <v>82</v>
      </c>
      <c r="L91" s="186">
        <v>4.5</v>
      </c>
      <c r="M91" s="1316">
        <v>4.5</v>
      </c>
      <c r="O91" s="1026" t="s">
        <v>82</v>
      </c>
      <c r="P91" s="987">
        <f>F71+I74</f>
        <v>16.399999999999999</v>
      </c>
      <c r="Q91" s="1189">
        <f>G71+J74</f>
        <v>16.399999999999999</v>
      </c>
      <c r="R91" s="987">
        <f>I80+L91+L86</f>
        <v>13.3</v>
      </c>
      <c r="S91" s="1173">
        <f>M91+J80+M86</f>
        <v>13.3</v>
      </c>
      <c r="T91" s="990">
        <f>I102</f>
        <v>1.26</v>
      </c>
      <c r="U91" s="1190">
        <f>J102</f>
        <v>1.26</v>
      </c>
      <c r="V91" s="987">
        <f t="shared" si="74"/>
        <v>29.7</v>
      </c>
      <c r="W91" s="1173">
        <f t="shared" si="75"/>
        <v>29.7</v>
      </c>
      <c r="X91" s="987">
        <f t="shared" si="76"/>
        <v>14.56</v>
      </c>
      <c r="Y91" s="1082">
        <f t="shared" si="77"/>
        <v>14.56</v>
      </c>
      <c r="AA91" s="1044" t="s">
        <v>128</v>
      </c>
      <c r="AB91" s="840"/>
      <c r="AC91" s="1457"/>
      <c r="AD91" s="1011"/>
      <c r="AE91" s="1172"/>
      <c r="AF91" s="1011"/>
      <c r="AG91" s="1188"/>
      <c r="AH91" s="1011">
        <f t="shared" si="89"/>
        <v>0</v>
      </c>
      <c r="AI91" s="1173">
        <f t="shared" si="89"/>
        <v>0</v>
      </c>
      <c r="AJ91" s="1011">
        <f t="shared" si="89"/>
        <v>0</v>
      </c>
      <c r="AK91" s="1082">
        <f t="shared" si="89"/>
        <v>0</v>
      </c>
      <c r="AM91" s="1026" t="s">
        <v>140</v>
      </c>
      <c r="AN91" s="1027">
        <f t="shared" si="69"/>
        <v>0</v>
      </c>
      <c r="AO91" s="1035">
        <f t="shared" si="70"/>
        <v>0</v>
      </c>
      <c r="AP91" s="1044" t="s">
        <v>128</v>
      </c>
      <c r="AQ91" s="1240">
        <f t="shared" si="90"/>
        <v>0</v>
      </c>
      <c r="AR91" s="1254">
        <f t="shared" si="90"/>
        <v>0</v>
      </c>
    </row>
    <row r="92" spans="2:44" ht="16.5" customHeight="1">
      <c r="B92" s="60"/>
      <c r="C92" s="1358"/>
      <c r="E92" s="1318" t="s">
        <v>160</v>
      </c>
      <c r="F92" s="1305">
        <v>0.01</v>
      </c>
      <c r="G92" s="1306">
        <v>0.01</v>
      </c>
      <c r="H92" s="141" t="s">
        <v>50</v>
      </c>
      <c r="I92" s="172">
        <v>7</v>
      </c>
      <c r="J92" s="936">
        <v>7</v>
      </c>
      <c r="K92" s="141" t="s">
        <v>538</v>
      </c>
      <c r="L92" s="1305">
        <v>0.2</v>
      </c>
      <c r="M92" s="940">
        <v>0.2</v>
      </c>
      <c r="O92" s="1026" t="s">
        <v>89</v>
      </c>
      <c r="P92" s="987"/>
      <c r="Q92" s="983"/>
      <c r="R92" s="987">
        <f>F84</f>
        <v>5</v>
      </c>
      <c r="S92" s="1082">
        <f>G84</f>
        <v>5</v>
      </c>
      <c r="T92" s="987">
        <f>I105</f>
        <v>1.27</v>
      </c>
      <c r="U92" s="1185">
        <f>J105</f>
        <v>1.27</v>
      </c>
      <c r="V92" s="987">
        <f t="shared" si="74"/>
        <v>5</v>
      </c>
      <c r="W92" s="1173">
        <f t="shared" si="75"/>
        <v>5</v>
      </c>
      <c r="X92" s="987">
        <f t="shared" si="76"/>
        <v>6.27</v>
      </c>
      <c r="Y92" s="1082">
        <f t="shared" si="77"/>
        <v>6.27</v>
      </c>
      <c r="AA92" s="1044" t="s">
        <v>126</v>
      </c>
      <c r="AB92" s="840"/>
      <c r="AC92" s="1461"/>
      <c r="AD92" s="1011"/>
      <c r="AE92" s="1172"/>
      <c r="AF92" s="1011"/>
      <c r="AG92" s="1188"/>
      <c r="AH92" s="1011">
        <f t="shared" si="89"/>
        <v>0</v>
      </c>
      <c r="AI92" s="1173">
        <f t="shared" si="89"/>
        <v>0</v>
      </c>
      <c r="AJ92" s="1011">
        <f t="shared" si="89"/>
        <v>0</v>
      </c>
      <c r="AK92" s="1082">
        <f t="shared" si="89"/>
        <v>0</v>
      </c>
      <c r="AM92" s="1026" t="s">
        <v>52</v>
      </c>
      <c r="AN92" s="1027">
        <f t="shared" si="69"/>
        <v>3</v>
      </c>
      <c r="AO92" s="1035">
        <f t="shared" si="70"/>
        <v>3</v>
      </c>
      <c r="AP92" s="1044" t="s">
        <v>126</v>
      </c>
      <c r="AQ92" s="1240">
        <f t="shared" si="90"/>
        <v>0</v>
      </c>
      <c r="AR92" s="1254">
        <f t="shared" si="90"/>
        <v>0</v>
      </c>
    </row>
    <row r="93" spans="2:44" ht="15" customHeight="1">
      <c r="B93" s="60"/>
      <c r="C93" s="1358"/>
      <c r="E93" s="1318" t="s">
        <v>93</v>
      </c>
      <c r="F93" s="1305">
        <v>2.9</v>
      </c>
      <c r="G93" s="940">
        <v>2.9</v>
      </c>
      <c r="H93" s="183" t="s">
        <v>81</v>
      </c>
      <c r="I93" s="184">
        <v>190</v>
      </c>
      <c r="J93" s="938">
        <v>190</v>
      </c>
      <c r="K93" s="2292" t="s">
        <v>891</v>
      </c>
      <c r="L93" s="208"/>
      <c r="M93" s="809"/>
      <c r="O93" s="620" t="s">
        <v>144</v>
      </c>
      <c r="P93" s="987">
        <f>Q93/1000/0.04</f>
        <v>0.16</v>
      </c>
      <c r="Q93" s="1189">
        <f>G70</f>
        <v>6.4</v>
      </c>
      <c r="R93" s="987"/>
      <c r="S93" s="1173"/>
      <c r="T93" s="1475">
        <f>U93/1000/0.04</f>
        <v>0.12649999999999997</v>
      </c>
      <c r="U93" s="1190">
        <f>J103</f>
        <v>5.0599999999999996</v>
      </c>
      <c r="V93" s="987">
        <f t="shared" si="74"/>
        <v>0.16</v>
      </c>
      <c r="W93" s="1173">
        <f t="shared" si="75"/>
        <v>6.4</v>
      </c>
      <c r="X93" s="987">
        <f t="shared" si="76"/>
        <v>0.12649999999999997</v>
      </c>
      <c r="Y93" s="1082">
        <f t="shared" si="77"/>
        <v>5.0599999999999996</v>
      </c>
      <c r="AA93" s="1044" t="s">
        <v>398</v>
      </c>
      <c r="AB93" s="840"/>
      <c r="AC93" s="1462"/>
      <c r="AD93" s="1011"/>
      <c r="AE93" s="1172"/>
      <c r="AF93" s="1011"/>
      <c r="AG93" s="1188"/>
      <c r="AH93" s="1011">
        <f t="shared" si="89"/>
        <v>0</v>
      </c>
      <c r="AI93" s="1173">
        <f t="shared" si="89"/>
        <v>0</v>
      </c>
      <c r="AJ93" s="1011">
        <f t="shared" si="89"/>
        <v>0</v>
      </c>
      <c r="AK93" s="1082">
        <f t="shared" si="89"/>
        <v>0</v>
      </c>
      <c r="AM93" s="1026" t="s">
        <v>138</v>
      </c>
      <c r="AN93" s="1027">
        <f t="shared" si="69"/>
        <v>0</v>
      </c>
      <c r="AO93" s="1035">
        <f t="shared" si="70"/>
        <v>0</v>
      </c>
      <c r="AP93" s="1044" t="s">
        <v>398</v>
      </c>
      <c r="AQ93" s="1240">
        <f t="shared" si="90"/>
        <v>0</v>
      </c>
      <c r="AR93" s="1254">
        <f t="shared" si="90"/>
        <v>0</v>
      </c>
    </row>
    <row r="94" spans="2:44" ht="14.25" customHeight="1" thickBot="1">
      <c r="B94" s="60"/>
      <c r="C94" s="1358"/>
      <c r="E94" s="141" t="s">
        <v>527</v>
      </c>
      <c r="F94" s="172">
        <v>200</v>
      </c>
      <c r="G94" s="174">
        <v>200</v>
      </c>
      <c r="H94" s="327"/>
      <c r="I94" s="140"/>
      <c r="J94" s="128"/>
      <c r="K94" s="60"/>
      <c r="M94" s="70"/>
      <c r="O94" s="1026" t="s">
        <v>50</v>
      </c>
      <c r="P94" s="1613">
        <f>F69+L70</f>
        <v>19</v>
      </c>
      <c r="Q94" s="1191">
        <f>G69+M70</f>
        <v>19</v>
      </c>
      <c r="R94" s="987">
        <f>F90+I92</f>
        <v>9.5</v>
      </c>
      <c r="S94" s="1194">
        <f>J92+G90</f>
        <v>9.5</v>
      </c>
      <c r="T94" s="987">
        <f>F98</f>
        <v>7</v>
      </c>
      <c r="U94" s="1182">
        <f>G98</f>
        <v>7</v>
      </c>
      <c r="V94" s="987">
        <f t="shared" si="74"/>
        <v>28.5</v>
      </c>
      <c r="W94" s="1173">
        <f t="shared" si="75"/>
        <v>28.5</v>
      </c>
      <c r="X94" s="987">
        <f t="shared" si="76"/>
        <v>16.5</v>
      </c>
      <c r="Y94" s="1082">
        <f t="shared" si="77"/>
        <v>16.5</v>
      </c>
      <c r="AA94" s="1043"/>
      <c r="AB94" s="1009"/>
      <c r="AC94" s="2036"/>
      <c r="AD94" s="2037"/>
      <c r="AE94" s="1174"/>
      <c r="AF94" s="1012"/>
      <c r="AG94" s="1465"/>
      <c r="AH94" s="1012">
        <f t="shared" si="89"/>
        <v>0</v>
      </c>
      <c r="AI94" s="1175">
        <f t="shared" si="89"/>
        <v>0</v>
      </c>
      <c r="AJ94" s="1012">
        <f t="shared" si="89"/>
        <v>0</v>
      </c>
      <c r="AK94" s="981">
        <f t="shared" si="89"/>
        <v>0</v>
      </c>
      <c r="AM94" s="1026" t="s">
        <v>137</v>
      </c>
      <c r="AN94" s="1027">
        <f t="shared" si="69"/>
        <v>0</v>
      </c>
      <c r="AO94" s="1035">
        <f t="shared" si="70"/>
        <v>0</v>
      </c>
      <c r="AP94" s="2051"/>
      <c r="AQ94" s="2052">
        <f t="shared" si="90"/>
        <v>0</v>
      </c>
      <c r="AR94" s="2053">
        <f t="shared" si="90"/>
        <v>0</v>
      </c>
    </row>
    <row r="95" spans="2:44" ht="13.5" customHeight="1" thickBot="1">
      <c r="B95" s="1213" t="s">
        <v>365</v>
      </c>
      <c r="C95" s="1361"/>
      <c r="D95" s="29">
        <f>D77+D79+D80+D84+D86+D87+90+90</f>
        <v>930</v>
      </c>
      <c r="E95" s="1353" t="s">
        <v>412</v>
      </c>
      <c r="F95" s="1402"/>
      <c r="G95" s="940">
        <v>0.9</v>
      </c>
      <c r="H95" s="56"/>
      <c r="I95" s="29"/>
      <c r="J95" s="72"/>
      <c r="K95" s="56"/>
      <c r="L95" s="29"/>
      <c r="M95" s="72"/>
      <c r="O95" s="1026" t="s">
        <v>140</v>
      </c>
      <c r="P95" s="987"/>
      <c r="Q95" s="983"/>
      <c r="R95" s="987"/>
      <c r="S95" s="1082"/>
      <c r="T95" s="987"/>
      <c r="U95" s="1185"/>
      <c r="V95" s="987">
        <f t="shared" si="74"/>
        <v>0</v>
      </c>
      <c r="W95" s="1173">
        <f t="shared" si="75"/>
        <v>0</v>
      </c>
      <c r="X95" s="987">
        <f t="shared" si="76"/>
        <v>0</v>
      </c>
      <c r="Y95" s="1082">
        <f t="shared" si="77"/>
        <v>0</v>
      </c>
      <c r="AA95" s="2033" t="s">
        <v>788</v>
      </c>
      <c r="AB95" s="2038">
        <f>SUM(AB90:AB94)</f>
        <v>0</v>
      </c>
      <c r="AC95" s="2039">
        <f t="shared" ref="AC95:AF95" si="91">SUM(AC90:AC94)</f>
        <v>0</v>
      </c>
      <c r="AD95" s="2040">
        <f t="shared" si="91"/>
        <v>0</v>
      </c>
      <c r="AE95" s="2039">
        <f>SUM(AE90:AE94)</f>
        <v>0</v>
      </c>
      <c r="AF95" s="2040">
        <f t="shared" si="91"/>
        <v>0</v>
      </c>
      <c r="AG95" s="2039">
        <f>SUM(AG90:AG94)</f>
        <v>0</v>
      </c>
      <c r="AH95" s="2041">
        <f t="shared" si="89"/>
        <v>0</v>
      </c>
      <c r="AI95" s="2042">
        <f t="shared" si="89"/>
        <v>0</v>
      </c>
      <c r="AJ95" s="2041">
        <f t="shared" si="89"/>
        <v>0</v>
      </c>
      <c r="AK95" s="2043">
        <f t="shared" si="89"/>
        <v>0</v>
      </c>
      <c r="AM95" s="1026" t="s">
        <v>77</v>
      </c>
      <c r="AN95" s="1027">
        <f t="shared" si="69"/>
        <v>0</v>
      </c>
      <c r="AO95" s="1035">
        <f t="shared" si="70"/>
        <v>0</v>
      </c>
      <c r="AP95" s="2033" t="s">
        <v>788</v>
      </c>
      <c r="AQ95" s="2054">
        <f t="shared" si="90"/>
        <v>0</v>
      </c>
      <c r="AR95" s="1255">
        <f t="shared" si="90"/>
        <v>0</v>
      </c>
    </row>
    <row r="96" spans="2:44" ht="12.75" customHeight="1" thickBot="1">
      <c r="B96" s="269"/>
      <c r="C96" s="126" t="s">
        <v>234</v>
      </c>
      <c r="D96" s="538"/>
      <c r="E96" s="1738" t="s">
        <v>643</v>
      </c>
      <c r="F96" s="1730"/>
      <c r="G96" s="1731"/>
      <c r="H96" s="1364" t="s">
        <v>722</v>
      </c>
      <c r="I96" s="38"/>
      <c r="J96" s="38"/>
      <c r="K96" s="1331"/>
      <c r="L96" s="1732"/>
      <c r="M96" s="49"/>
      <c r="O96" s="1026" t="s">
        <v>408</v>
      </c>
      <c r="P96" s="987">
        <f>L67</f>
        <v>1.5</v>
      </c>
      <c r="Q96" s="983">
        <f>M67</f>
        <v>1.5</v>
      </c>
      <c r="R96" s="987"/>
      <c r="S96" s="1082"/>
      <c r="T96" s="987">
        <f>F100</f>
        <v>1.5</v>
      </c>
      <c r="U96" s="1185">
        <f>G100</f>
        <v>1.5</v>
      </c>
      <c r="V96" s="987">
        <f t="shared" si="74"/>
        <v>1.5</v>
      </c>
      <c r="W96" s="1173">
        <f t="shared" si="75"/>
        <v>1.5</v>
      </c>
      <c r="X96" s="987">
        <f t="shared" si="76"/>
        <v>1.5</v>
      </c>
      <c r="Y96" s="1082">
        <f t="shared" si="77"/>
        <v>1.5</v>
      </c>
      <c r="AA96" s="2028" t="s">
        <v>789</v>
      </c>
      <c r="AB96" s="2029">
        <f>AB88+AB95</f>
        <v>0</v>
      </c>
      <c r="AC96" s="2050">
        <f t="shared" ref="AC96" si="92">AC88+AC95</f>
        <v>0</v>
      </c>
      <c r="AD96" s="2029">
        <f t="shared" ref="AD96" si="93">AD88+AD95</f>
        <v>295.44</v>
      </c>
      <c r="AE96" s="2049">
        <f t="shared" ref="AE96" si="94">AE88+AE95</f>
        <v>249.35</v>
      </c>
      <c r="AF96" s="2029">
        <f t="shared" ref="AF96" si="95">AF88+AF95</f>
        <v>2</v>
      </c>
      <c r="AG96" s="2049">
        <f>AG88+AG95</f>
        <v>2</v>
      </c>
      <c r="AH96" s="2030">
        <f t="shared" si="89"/>
        <v>295.44</v>
      </c>
      <c r="AI96" s="2031">
        <f t="shared" si="89"/>
        <v>249.35</v>
      </c>
      <c r="AJ96" s="2030">
        <f t="shared" si="89"/>
        <v>297.44</v>
      </c>
      <c r="AK96" s="2032">
        <f t="shared" si="89"/>
        <v>251.35</v>
      </c>
      <c r="AM96" s="1026" t="s">
        <v>54</v>
      </c>
      <c r="AN96" s="1027">
        <f t="shared" si="69"/>
        <v>2.27</v>
      </c>
      <c r="AO96" s="1035">
        <f t="shared" si="70"/>
        <v>2.27</v>
      </c>
      <c r="AP96" s="2044" t="s">
        <v>135</v>
      </c>
      <c r="AQ96" s="1045">
        <f>AB96+AD96+AF96</f>
        <v>297.44</v>
      </c>
      <c r="AR96" s="1255">
        <f>AC96+AE96+AG96</f>
        <v>251.35</v>
      </c>
    </row>
    <row r="97" spans="2:45" ht="14.25" customHeight="1" thickBot="1">
      <c r="B97" s="1737" t="s">
        <v>644</v>
      </c>
      <c r="C97" s="178" t="s">
        <v>643</v>
      </c>
      <c r="D97" s="194">
        <v>200</v>
      </c>
      <c r="E97" s="1273" t="s">
        <v>100</v>
      </c>
      <c r="F97" s="695" t="s">
        <v>101</v>
      </c>
      <c r="G97" s="1285" t="s">
        <v>102</v>
      </c>
      <c r="H97" s="1733" t="s">
        <v>100</v>
      </c>
      <c r="I97" s="122" t="s">
        <v>101</v>
      </c>
      <c r="J97" s="1296" t="s">
        <v>102</v>
      </c>
      <c r="K97" s="1273" t="s">
        <v>100</v>
      </c>
      <c r="L97" s="120" t="s">
        <v>101</v>
      </c>
      <c r="M97" s="121" t="s">
        <v>102</v>
      </c>
      <c r="O97" s="1026" t="s">
        <v>138</v>
      </c>
      <c r="P97" s="987"/>
      <c r="Q97" s="983"/>
      <c r="R97" s="987"/>
      <c r="S97" s="1082"/>
      <c r="T97" s="987"/>
      <c r="U97" s="1185"/>
      <c r="V97" s="987">
        <f t="shared" si="74"/>
        <v>0</v>
      </c>
      <c r="W97" s="1173">
        <f t="shared" si="75"/>
        <v>0</v>
      </c>
      <c r="X97" s="987">
        <f t="shared" si="76"/>
        <v>0</v>
      </c>
      <c r="Y97" s="1082">
        <f t="shared" si="77"/>
        <v>0</v>
      </c>
      <c r="AA97" s="2006" t="s">
        <v>379</v>
      </c>
      <c r="AB97" s="2005"/>
      <c r="AC97" s="2005"/>
      <c r="AD97" s="2005"/>
      <c r="AE97" s="2005"/>
      <c r="AF97" s="2005"/>
      <c r="AG97" s="2005"/>
      <c r="AH97" s="2005"/>
      <c r="AI97" s="2005"/>
      <c r="AJ97" s="2005"/>
      <c r="AK97" s="101"/>
      <c r="AM97" s="1026" t="s">
        <v>116</v>
      </c>
      <c r="AN97" s="1027">
        <f t="shared" si="69"/>
        <v>0</v>
      </c>
      <c r="AO97" s="1035">
        <f t="shared" si="70"/>
        <v>0</v>
      </c>
      <c r="AP97" s="1048" t="s">
        <v>379</v>
      </c>
      <c r="AQ97" s="1027"/>
      <c r="AR97" s="70"/>
    </row>
    <row r="98" spans="2:45">
      <c r="B98" s="124" t="s">
        <v>818</v>
      </c>
      <c r="C98" s="193" t="s">
        <v>721</v>
      </c>
      <c r="D98" s="129" t="s">
        <v>871</v>
      </c>
      <c r="E98" s="1763" t="s">
        <v>551</v>
      </c>
      <c r="F98" s="1332">
        <v>7</v>
      </c>
      <c r="G98" s="1326">
        <v>7</v>
      </c>
      <c r="H98" s="99" t="s">
        <v>85</v>
      </c>
      <c r="I98" s="1332">
        <v>55.6</v>
      </c>
      <c r="J98" s="1333">
        <v>48.1</v>
      </c>
      <c r="K98" s="1271" t="s">
        <v>93</v>
      </c>
      <c r="L98" s="96">
        <v>5</v>
      </c>
      <c r="M98" s="1315">
        <v>5</v>
      </c>
      <c r="O98" s="1026" t="s">
        <v>137</v>
      </c>
      <c r="P98" s="987"/>
      <c r="Q98" s="983"/>
      <c r="R98" s="987"/>
      <c r="S98" s="1082"/>
      <c r="T98" s="987"/>
      <c r="U98" s="1185"/>
      <c r="V98" s="987">
        <f t="shared" si="74"/>
        <v>0</v>
      </c>
      <c r="W98" s="1173">
        <f t="shared" si="75"/>
        <v>0</v>
      </c>
      <c r="X98" s="987">
        <f t="shared" si="76"/>
        <v>0</v>
      </c>
      <c r="Y98" s="1082">
        <f t="shared" si="77"/>
        <v>0</v>
      </c>
      <c r="AA98" s="1642" t="s">
        <v>500</v>
      </c>
      <c r="AB98" s="2027">
        <f>I70</f>
        <v>40</v>
      </c>
      <c r="AC98" s="2016">
        <f>J70</f>
        <v>40</v>
      </c>
      <c r="AD98" s="840"/>
      <c r="AE98" s="1051"/>
      <c r="AF98" s="840"/>
      <c r="AG98" s="2017"/>
      <c r="AH98" s="1011">
        <f t="shared" ref="AH98:AK101" si="96">AB98+AD98</f>
        <v>40</v>
      </c>
      <c r="AI98" s="1088">
        <f t="shared" si="96"/>
        <v>40</v>
      </c>
      <c r="AJ98" s="1011">
        <f t="shared" si="96"/>
        <v>0</v>
      </c>
      <c r="AK98" s="1089">
        <f t="shared" si="96"/>
        <v>0</v>
      </c>
      <c r="AM98" s="996" t="s">
        <v>164</v>
      </c>
      <c r="AN98" s="1027">
        <f t="shared" si="69"/>
        <v>0.98639999999999994</v>
      </c>
      <c r="AO98" s="1035">
        <f t="shared" si="70"/>
        <v>0.98639999999999994</v>
      </c>
      <c r="AP98" s="1049" t="s">
        <v>380</v>
      </c>
      <c r="AQ98" s="1050">
        <f t="shared" ref="AQ98:AQ113" si="97">AB99+AD99+AF99</f>
        <v>128.6</v>
      </c>
      <c r="AR98" s="1051">
        <f t="shared" ref="AR98:AR113" si="98">AC99+AE99+AG99</f>
        <v>127</v>
      </c>
    </row>
    <row r="99" spans="2:45" ht="15" customHeight="1">
      <c r="B99" s="60"/>
      <c r="C99" s="293" t="s">
        <v>720</v>
      </c>
      <c r="D99" s="70"/>
      <c r="E99" s="937" t="s">
        <v>236</v>
      </c>
      <c r="F99" s="1335">
        <v>13.6</v>
      </c>
      <c r="G99" s="174">
        <v>12</v>
      </c>
      <c r="H99" s="142" t="s">
        <v>78</v>
      </c>
      <c r="I99" s="172">
        <v>10.1</v>
      </c>
      <c r="J99" s="1278">
        <v>10.1</v>
      </c>
      <c r="K99" s="130" t="s">
        <v>79</v>
      </c>
      <c r="L99" s="172">
        <v>1.5</v>
      </c>
      <c r="M99" s="1277">
        <v>1.5</v>
      </c>
      <c r="O99" s="1026" t="s">
        <v>77</v>
      </c>
      <c r="P99" s="987"/>
      <c r="Q99" s="983"/>
      <c r="R99" s="987"/>
      <c r="S99" s="1082"/>
      <c r="T99" s="987"/>
      <c r="U99" s="1185"/>
      <c r="V99" s="987">
        <f t="shared" si="74"/>
        <v>0</v>
      </c>
      <c r="W99" s="1173">
        <f t="shared" si="75"/>
        <v>0</v>
      </c>
      <c r="X99" s="987">
        <f t="shared" si="76"/>
        <v>0</v>
      </c>
      <c r="Y99" s="1082">
        <f t="shared" si="77"/>
        <v>0</v>
      </c>
      <c r="AA99" s="1083" t="s">
        <v>380</v>
      </c>
      <c r="AB99" s="1154">
        <f>L75</f>
        <v>115</v>
      </c>
      <c r="AC99" s="1085">
        <f>M75</f>
        <v>115</v>
      </c>
      <c r="AD99" s="840"/>
      <c r="AE99" s="1086"/>
      <c r="AF99" s="1011">
        <f>F99</f>
        <v>13.6</v>
      </c>
      <c r="AG99" s="1087">
        <f>G99</f>
        <v>12</v>
      </c>
      <c r="AH99" s="1011">
        <f t="shared" si="96"/>
        <v>115</v>
      </c>
      <c r="AI99" s="1088">
        <f t="shared" si="96"/>
        <v>115</v>
      </c>
      <c r="AJ99" s="1011">
        <f t="shared" si="96"/>
        <v>13.6</v>
      </c>
      <c r="AK99" s="1089">
        <f t="shared" si="96"/>
        <v>12</v>
      </c>
      <c r="AM99" s="997" t="s">
        <v>160</v>
      </c>
      <c r="AN99" s="1027">
        <f t="shared" si="69"/>
        <v>1.1399999999999999E-2</v>
      </c>
      <c r="AO99" s="1035">
        <f t="shared" si="70"/>
        <v>1.1399999999999999E-2</v>
      </c>
      <c r="AP99" s="1052" t="s">
        <v>381</v>
      </c>
      <c r="AQ99" s="1027">
        <f t="shared" si="97"/>
        <v>0</v>
      </c>
      <c r="AR99" s="1051">
        <f t="shared" si="98"/>
        <v>0</v>
      </c>
    </row>
    <row r="100" spans="2:45" ht="13.5" customHeight="1">
      <c r="B100" s="144" t="s">
        <v>9</v>
      </c>
      <c r="C100" s="178" t="s">
        <v>392</v>
      </c>
      <c r="D100" s="177">
        <v>30</v>
      </c>
      <c r="E100" s="141" t="s">
        <v>92</v>
      </c>
      <c r="F100" s="172">
        <v>1.5</v>
      </c>
      <c r="G100" s="174">
        <v>1.5</v>
      </c>
      <c r="H100" s="142" t="s">
        <v>664</v>
      </c>
      <c r="I100" s="1305">
        <v>13.91</v>
      </c>
      <c r="J100" s="1306">
        <v>13.91</v>
      </c>
      <c r="K100" s="130" t="s">
        <v>81</v>
      </c>
      <c r="L100" s="1305">
        <v>15</v>
      </c>
      <c r="M100" s="940">
        <v>15</v>
      </c>
      <c r="O100" s="361" t="s">
        <v>409</v>
      </c>
      <c r="P100" s="987">
        <f>I69</f>
        <v>0.37</v>
      </c>
      <c r="Q100" s="983">
        <f>J69</f>
        <v>0.37</v>
      </c>
      <c r="R100" s="987">
        <f>F91+I87+L92</f>
        <v>1.7</v>
      </c>
      <c r="S100" s="1082">
        <f>G91+J87+M92</f>
        <v>1.7</v>
      </c>
      <c r="T100" s="987">
        <f>L103</f>
        <v>0.2</v>
      </c>
      <c r="U100" s="1185">
        <f>M103</f>
        <v>0.2</v>
      </c>
      <c r="V100" s="987">
        <f t="shared" si="74"/>
        <v>2.0699999999999998</v>
      </c>
      <c r="W100" s="1173">
        <f t="shared" si="75"/>
        <v>2.0699999999999998</v>
      </c>
      <c r="X100" s="987">
        <f t="shared" si="76"/>
        <v>1.9</v>
      </c>
      <c r="Y100" s="1082">
        <f t="shared" si="77"/>
        <v>1.9</v>
      </c>
      <c r="AA100" s="1090" t="s">
        <v>381</v>
      </c>
      <c r="AB100" s="1091"/>
      <c r="AC100" s="1092"/>
      <c r="AD100" s="840"/>
      <c r="AE100" s="1093"/>
      <c r="AF100" s="1094"/>
      <c r="AG100" s="1095"/>
      <c r="AH100" s="1011">
        <f t="shared" si="96"/>
        <v>0</v>
      </c>
      <c r="AI100" s="1088">
        <f t="shared" si="96"/>
        <v>0</v>
      </c>
      <c r="AJ100" s="1011">
        <f t="shared" si="96"/>
        <v>0</v>
      </c>
      <c r="AK100" s="1089">
        <f t="shared" si="96"/>
        <v>0</v>
      </c>
      <c r="AM100" s="998" t="s">
        <v>373</v>
      </c>
      <c r="AN100" s="1027">
        <f t="shared" si="69"/>
        <v>0.9</v>
      </c>
      <c r="AO100" s="1035">
        <f t="shared" si="70"/>
        <v>0.9</v>
      </c>
      <c r="AP100" s="1053" t="s">
        <v>382</v>
      </c>
      <c r="AQ100" s="1027">
        <f t="shared" si="97"/>
        <v>0</v>
      </c>
      <c r="AR100" s="1051">
        <f t="shared" si="98"/>
        <v>0</v>
      </c>
    </row>
    <row r="101" spans="2:45" ht="15.75" customHeight="1" thickBot="1">
      <c r="B101" s="60"/>
      <c r="C101" s="1358"/>
      <c r="D101" s="70"/>
      <c r="E101" s="142" t="s">
        <v>81</v>
      </c>
      <c r="F101" s="1328">
        <v>66</v>
      </c>
      <c r="G101" s="1277">
        <v>66</v>
      </c>
      <c r="H101" s="141" t="s">
        <v>105</v>
      </c>
      <c r="I101" s="186">
        <v>16.82</v>
      </c>
      <c r="J101" s="1734">
        <v>16.82</v>
      </c>
      <c r="K101" s="178" t="s">
        <v>667</v>
      </c>
      <c r="L101" s="173">
        <v>2</v>
      </c>
      <c r="M101" s="1277">
        <v>2</v>
      </c>
      <c r="O101" s="1026" t="s">
        <v>410</v>
      </c>
      <c r="P101" s="987"/>
      <c r="Q101" s="983"/>
      <c r="R101" s="987"/>
      <c r="S101" s="1082"/>
      <c r="T101" s="987"/>
      <c r="U101" s="1185"/>
      <c r="V101" s="987">
        <f t="shared" si="74"/>
        <v>0</v>
      </c>
      <c r="W101" s="1173">
        <f t="shared" si="75"/>
        <v>0</v>
      </c>
      <c r="X101" s="987">
        <f t="shared" si="76"/>
        <v>0</v>
      </c>
      <c r="Y101" s="1082">
        <f t="shared" si="77"/>
        <v>0</v>
      </c>
      <c r="AA101" s="1096" t="s">
        <v>382</v>
      </c>
      <c r="AB101" s="1091"/>
      <c r="AC101" s="1092"/>
      <c r="AD101" s="840"/>
      <c r="AE101" s="1093"/>
      <c r="AF101" s="1011"/>
      <c r="AG101" s="1095"/>
      <c r="AH101" s="1011">
        <f t="shared" si="96"/>
        <v>0</v>
      </c>
      <c r="AI101" s="1088">
        <f t="shared" si="96"/>
        <v>0</v>
      </c>
      <c r="AJ101" s="1011">
        <f t="shared" si="96"/>
        <v>0</v>
      </c>
      <c r="AK101" s="1089">
        <f t="shared" si="96"/>
        <v>0</v>
      </c>
      <c r="AM101" s="999" t="s">
        <v>136</v>
      </c>
      <c r="AN101" s="1036">
        <f t="shared" si="69"/>
        <v>7.4999999999999997E-2</v>
      </c>
      <c r="AO101" s="1037">
        <f t="shared" si="70"/>
        <v>7.4999999999999997E-2</v>
      </c>
      <c r="AP101" s="1054" t="s">
        <v>383</v>
      </c>
      <c r="AQ101" s="1036">
        <f t="shared" si="97"/>
        <v>0</v>
      </c>
      <c r="AR101" s="1055">
        <f t="shared" si="98"/>
        <v>0</v>
      </c>
    </row>
    <row r="102" spans="2:45" ht="12.75" customHeight="1" thickBot="1">
      <c r="B102" s="60"/>
      <c r="C102" s="1358"/>
      <c r="D102" s="70"/>
      <c r="E102" s="2449" t="s">
        <v>1047</v>
      </c>
      <c r="F102" s="208"/>
      <c r="G102" s="70"/>
      <c r="H102" s="141" t="s">
        <v>82</v>
      </c>
      <c r="I102" s="1735">
        <v>1.26</v>
      </c>
      <c r="J102" s="1338">
        <v>1.26</v>
      </c>
      <c r="K102" s="1739" t="s">
        <v>666</v>
      </c>
      <c r="L102" s="1769">
        <v>4.0000000000000002E-4</v>
      </c>
      <c r="M102" s="174">
        <v>4.0000000000000002E-4</v>
      </c>
      <c r="O102" s="996" t="s">
        <v>164</v>
      </c>
      <c r="P102" s="991">
        <f t="shared" ref="P102:U102" si="99">P103+P104+P105+P106</f>
        <v>0</v>
      </c>
      <c r="Q102" s="1195">
        <f t="shared" si="99"/>
        <v>0</v>
      </c>
      <c r="R102" s="991">
        <f t="shared" si="99"/>
        <v>0.98599999999999999</v>
      </c>
      <c r="S102" s="1196">
        <f t="shared" si="99"/>
        <v>0.98599999999999999</v>
      </c>
      <c r="T102" s="1001">
        <f t="shared" si="99"/>
        <v>4.0000000000000002E-4</v>
      </c>
      <c r="U102" s="1197">
        <f t="shared" si="99"/>
        <v>4.0000000000000002E-4</v>
      </c>
      <c r="V102" s="987">
        <f t="shared" si="74"/>
        <v>0.98599999999999999</v>
      </c>
      <c r="W102" s="1173">
        <f t="shared" si="75"/>
        <v>0.98599999999999999</v>
      </c>
      <c r="X102" s="987">
        <f t="shared" si="76"/>
        <v>0.98639999999999994</v>
      </c>
      <c r="Y102" s="1082">
        <f t="shared" si="77"/>
        <v>0.98639999999999994</v>
      </c>
      <c r="AA102" s="2007" t="s">
        <v>383</v>
      </c>
      <c r="AB102" s="2008"/>
      <c r="AC102" s="2009"/>
      <c r="AD102" s="2010"/>
      <c r="AE102" s="2011"/>
      <c r="AF102" s="2012"/>
      <c r="AG102" s="2013"/>
      <c r="AH102" s="2012">
        <f>AB102+AD102</f>
        <v>0</v>
      </c>
      <c r="AI102" s="2014"/>
      <c r="AJ102" s="2012">
        <f t="shared" ref="AJ102:AJ114" si="100">AD102+AF102</f>
        <v>0</v>
      </c>
      <c r="AK102" s="2015"/>
      <c r="AM102" s="368" t="s">
        <v>98</v>
      </c>
      <c r="AN102" s="1038">
        <f>P107+R107+T107</f>
        <v>8.93</v>
      </c>
      <c r="AO102" s="1039">
        <f>Q107+S107+U107</f>
        <v>8.93</v>
      </c>
      <c r="AP102" s="1056" t="s">
        <v>384</v>
      </c>
      <c r="AQ102" s="1057">
        <f t="shared" si="97"/>
        <v>168.6</v>
      </c>
      <c r="AR102" s="1058">
        <f t="shared" si="98"/>
        <v>167</v>
      </c>
    </row>
    <row r="103" spans="2:45" ht="12.75" customHeight="1" thickBot="1">
      <c r="B103" s="60"/>
      <c r="C103" s="1358"/>
      <c r="D103" s="70"/>
      <c r="E103" s="142" t="s">
        <v>81</v>
      </c>
      <c r="F103" s="1442">
        <v>140</v>
      </c>
      <c r="G103" s="1277"/>
      <c r="H103" s="141" t="s">
        <v>161</v>
      </c>
      <c r="I103" s="1781" t="s">
        <v>872</v>
      </c>
      <c r="J103" s="1306">
        <v>5.0599999999999996</v>
      </c>
      <c r="K103" s="193" t="s">
        <v>538</v>
      </c>
      <c r="L103" s="1424">
        <v>0.2</v>
      </c>
      <c r="M103" s="1359">
        <v>0.2</v>
      </c>
      <c r="O103" s="997" t="s">
        <v>160</v>
      </c>
      <c r="P103" s="992"/>
      <c r="Q103" s="1198"/>
      <c r="R103" s="992">
        <f>F92+I86</f>
        <v>1.0999999999999999E-2</v>
      </c>
      <c r="S103" s="1199">
        <f>G92+J86</f>
        <v>1.0999999999999999E-2</v>
      </c>
      <c r="T103" s="1002">
        <f>L102</f>
        <v>4.0000000000000002E-4</v>
      </c>
      <c r="U103" s="1198">
        <f>M102</f>
        <v>4.0000000000000002E-4</v>
      </c>
      <c r="V103" s="1006">
        <f t="shared" si="74"/>
        <v>1.0999999999999999E-2</v>
      </c>
      <c r="W103" s="1199">
        <f t="shared" si="75"/>
        <v>1.0999999999999999E-2</v>
      </c>
      <c r="X103" s="988">
        <f t="shared" si="76"/>
        <v>1.1399999999999999E-2</v>
      </c>
      <c r="Y103" s="1199">
        <f t="shared" si="77"/>
        <v>1.1399999999999999E-2</v>
      </c>
      <c r="AA103" s="1104" t="s">
        <v>384</v>
      </c>
      <c r="AB103" s="2444">
        <f>AB99+AB98</f>
        <v>155</v>
      </c>
      <c r="AC103" s="1106">
        <f>AC99+AC98</f>
        <v>155</v>
      </c>
      <c r="AD103" s="1107">
        <f>AD99+AD100+AD101+AD102</f>
        <v>0</v>
      </c>
      <c r="AE103" s="1108">
        <f>AE99+AE100+AE101+AE102</f>
        <v>0</v>
      </c>
      <c r="AF103" s="1109">
        <f>SUM(AF99:AF102)</f>
        <v>13.6</v>
      </c>
      <c r="AG103" s="1110">
        <f>SUM(AG99:AG102)</f>
        <v>12</v>
      </c>
      <c r="AH103" s="1109">
        <f>AB103+AD103</f>
        <v>155</v>
      </c>
      <c r="AI103" s="1111">
        <f>AC103+AE103</f>
        <v>155</v>
      </c>
      <c r="AJ103" s="1109">
        <f t="shared" si="100"/>
        <v>13.6</v>
      </c>
      <c r="AK103" s="1112">
        <f>AE103+AG103</f>
        <v>12</v>
      </c>
      <c r="AP103" s="1230" t="s">
        <v>393</v>
      </c>
      <c r="AQ103" s="1047">
        <f t="shared" si="97"/>
        <v>26.8</v>
      </c>
      <c r="AR103" s="1060">
        <f t="shared" si="98"/>
        <v>25</v>
      </c>
    </row>
    <row r="104" spans="2:45" ht="14.25" customHeight="1">
      <c r="B104" s="60"/>
      <c r="C104" s="1358"/>
      <c r="D104" s="70"/>
      <c r="E104" s="60"/>
      <c r="G104" s="70"/>
      <c r="H104" s="142" t="s">
        <v>665</v>
      </c>
      <c r="I104" s="1305">
        <v>2.5299999999999998</v>
      </c>
      <c r="J104" s="1306">
        <v>2.5299999999999998</v>
      </c>
      <c r="K104" s="1501"/>
      <c r="L104" s="1740"/>
      <c r="M104" s="1741"/>
      <c r="O104" s="998" t="s">
        <v>373</v>
      </c>
      <c r="P104" s="993"/>
      <c r="Q104" s="1200"/>
      <c r="R104" s="993">
        <f>G95</f>
        <v>0.9</v>
      </c>
      <c r="S104" s="1201">
        <f>G95</f>
        <v>0.9</v>
      </c>
      <c r="T104" s="1003"/>
      <c r="U104" s="1200"/>
      <c r="V104" s="1006">
        <f t="shared" si="74"/>
        <v>0.9</v>
      </c>
      <c r="W104" s="1199">
        <f t="shared" si="75"/>
        <v>0.9</v>
      </c>
      <c r="X104" s="988">
        <f t="shared" si="76"/>
        <v>0.9</v>
      </c>
      <c r="Y104" s="1199">
        <f t="shared" si="77"/>
        <v>0.9</v>
      </c>
      <c r="AA104" s="1230" t="s">
        <v>393</v>
      </c>
      <c r="AB104" s="1127"/>
      <c r="AC104" s="1219"/>
      <c r="AD104" s="1129">
        <f>I91</f>
        <v>26.8</v>
      </c>
      <c r="AE104" s="1222">
        <f>J91</f>
        <v>25</v>
      </c>
      <c r="AF104" s="1127"/>
      <c r="AG104" s="1219"/>
      <c r="AH104" s="1010"/>
      <c r="AI104" s="1225"/>
      <c r="AJ104" s="1010">
        <f t="shared" si="100"/>
        <v>26.8</v>
      </c>
      <c r="AK104" s="1228"/>
      <c r="AP104" s="1215" t="s">
        <v>394</v>
      </c>
      <c r="AQ104" s="1027">
        <f t="shared" si="97"/>
        <v>0</v>
      </c>
      <c r="AR104" s="1051">
        <f t="shared" si="98"/>
        <v>0</v>
      </c>
    </row>
    <row r="105" spans="2:45" ht="15" customHeight="1" thickBot="1">
      <c r="B105" s="1213" t="s">
        <v>366</v>
      </c>
      <c r="C105" s="1214"/>
      <c r="D105" s="1470">
        <f>D97+D100+110+20</f>
        <v>360</v>
      </c>
      <c r="E105" s="56"/>
      <c r="F105" s="29"/>
      <c r="G105" s="72"/>
      <c r="H105" s="1742" t="s">
        <v>89</v>
      </c>
      <c r="I105" s="1339">
        <v>1.27</v>
      </c>
      <c r="J105" s="1736">
        <v>1.27</v>
      </c>
      <c r="K105" s="1743"/>
      <c r="L105" s="29"/>
      <c r="M105" s="72"/>
      <c r="O105" s="999" t="s">
        <v>136</v>
      </c>
      <c r="P105" s="994"/>
      <c r="Q105" s="1202"/>
      <c r="R105" s="994">
        <f>F85</f>
        <v>7.4999999999999997E-2</v>
      </c>
      <c r="S105" s="1203">
        <f>G85</f>
        <v>7.4999999999999997E-2</v>
      </c>
      <c r="T105" s="1004"/>
      <c r="U105" s="1202"/>
      <c r="V105" s="1006">
        <f t="shared" si="74"/>
        <v>7.4999999999999997E-2</v>
      </c>
      <c r="W105" s="1199">
        <f t="shared" si="75"/>
        <v>7.4999999999999997E-2</v>
      </c>
      <c r="X105" s="988">
        <f t="shared" si="76"/>
        <v>7.4999999999999997E-2</v>
      </c>
      <c r="Y105" s="1199">
        <f t="shared" si="77"/>
        <v>7.4999999999999997E-2</v>
      </c>
      <c r="AA105" s="1215" t="s">
        <v>394</v>
      </c>
      <c r="AB105" s="1133"/>
      <c r="AC105" s="1220"/>
      <c r="AD105" s="1135"/>
      <c r="AE105" s="1223"/>
      <c r="AF105" s="1133"/>
      <c r="AG105" s="1220"/>
      <c r="AH105" s="1011">
        <f t="shared" ref="AH105:AI107" si="101">AB105+AD105</f>
        <v>0</v>
      </c>
      <c r="AI105" s="1226">
        <f t="shared" si="101"/>
        <v>0</v>
      </c>
      <c r="AJ105" s="1011">
        <f t="shared" si="100"/>
        <v>0</v>
      </c>
      <c r="AK105" s="1183">
        <f t="shared" ref="AK105:AK110" si="102">AE105+AG105</f>
        <v>0</v>
      </c>
      <c r="AP105" s="1216" t="s">
        <v>395</v>
      </c>
      <c r="AQ105" s="1036">
        <f t="shared" si="97"/>
        <v>0</v>
      </c>
      <c r="AR105" s="1055">
        <f t="shared" si="98"/>
        <v>0</v>
      </c>
    </row>
    <row r="106" spans="2:45" ht="14.25" customHeight="1" thickBot="1">
      <c r="O106" s="999" t="s">
        <v>424</v>
      </c>
      <c r="P106" s="994"/>
      <c r="Q106" s="1202"/>
      <c r="R106" s="994"/>
      <c r="S106" s="1203"/>
      <c r="T106" s="1004"/>
      <c r="U106" s="1202"/>
      <c r="V106" s="1006">
        <f t="shared" si="74"/>
        <v>0</v>
      </c>
      <c r="W106" s="1199">
        <f t="shared" si="75"/>
        <v>0</v>
      </c>
      <c r="X106" s="988">
        <f t="shared" si="76"/>
        <v>0</v>
      </c>
      <c r="Y106" s="1199">
        <f t="shared" si="77"/>
        <v>0</v>
      </c>
      <c r="AA106" s="1216" t="s">
        <v>460</v>
      </c>
      <c r="AB106" s="1139"/>
      <c r="AC106" s="1221"/>
      <c r="AD106" s="1141"/>
      <c r="AE106" s="1224"/>
      <c r="AF106" s="1139"/>
      <c r="AG106" s="1221"/>
      <c r="AH106" s="1012">
        <f t="shared" si="101"/>
        <v>0</v>
      </c>
      <c r="AI106" s="1227">
        <f t="shared" si="101"/>
        <v>0</v>
      </c>
      <c r="AJ106" s="1012">
        <f t="shared" si="100"/>
        <v>0</v>
      </c>
      <c r="AK106" s="1229">
        <f t="shared" si="102"/>
        <v>0</v>
      </c>
      <c r="AP106" s="1217" t="s">
        <v>396</v>
      </c>
      <c r="AQ106" s="1074">
        <f t="shared" si="97"/>
        <v>26.8</v>
      </c>
      <c r="AR106" s="1075">
        <f t="shared" si="98"/>
        <v>25</v>
      </c>
      <c r="AS106" s="616"/>
    </row>
    <row r="107" spans="2:45" ht="15" customHeight="1" thickBot="1">
      <c r="O107" s="368" t="s">
        <v>98</v>
      </c>
      <c r="P107" s="995">
        <f>I67</f>
        <v>6.4</v>
      </c>
      <c r="Q107" s="1204">
        <f>J67</f>
        <v>6.4</v>
      </c>
      <c r="R107" s="995"/>
      <c r="S107" s="1205"/>
      <c r="T107" s="1005">
        <f>I104</f>
        <v>2.5299999999999998</v>
      </c>
      <c r="U107" s="1770">
        <f>J104</f>
        <v>2.5299999999999998</v>
      </c>
      <c r="V107" s="1007">
        <f t="shared" si="74"/>
        <v>6.4</v>
      </c>
      <c r="W107" s="1207">
        <f t="shared" si="75"/>
        <v>6.4</v>
      </c>
      <c r="X107" s="1007">
        <f t="shared" si="76"/>
        <v>2.5299999999999998</v>
      </c>
      <c r="Y107" s="1207">
        <f t="shared" si="77"/>
        <v>2.5299999999999998</v>
      </c>
      <c r="AA107" s="1217" t="s">
        <v>396</v>
      </c>
      <c r="AB107" s="1237">
        <f t="shared" ref="AB107:AG107" si="103">AB104+AB105+AB106</f>
        <v>0</v>
      </c>
      <c r="AC107" s="1168">
        <f t="shared" si="103"/>
        <v>0</v>
      </c>
      <c r="AD107" s="1218">
        <f t="shared" si="103"/>
        <v>26.8</v>
      </c>
      <c r="AE107" s="1166">
        <f t="shared" si="103"/>
        <v>25</v>
      </c>
      <c r="AF107" s="1237">
        <f t="shared" si="103"/>
        <v>0</v>
      </c>
      <c r="AG107" s="1168">
        <f t="shared" si="103"/>
        <v>0</v>
      </c>
      <c r="AH107" s="1074">
        <f t="shared" si="101"/>
        <v>26.8</v>
      </c>
      <c r="AI107" s="1167">
        <f t="shared" si="101"/>
        <v>25</v>
      </c>
      <c r="AJ107" s="1074">
        <f t="shared" si="100"/>
        <v>26.8</v>
      </c>
      <c r="AK107" s="1168">
        <f t="shared" si="102"/>
        <v>25</v>
      </c>
      <c r="AP107" s="1059" t="s">
        <v>254</v>
      </c>
      <c r="AQ107" s="1047">
        <f t="shared" si="97"/>
        <v>55.6</v>
      </c>
      <c r="AR107" s="1060">
        <f t="shared" si="98"/>
        <v>48.1</v>
      </c>
      <c r="AS107" s="616"/>
    </row>
    <row r="108" spans="2:45" ht="15.75" thickBot="1">
      <c r="AA108" s="1059" t="s">
        <v>388</v>
      </c>
      <c r="AB108" s="1113"/>
      <c r="AC108" s="1114"/>
      <c r="AD108" s="1010"/>
      <c r="AE108" s="1115"/>
      <c r="AF108" s="1113">
        <f>I98</f>
        <v>55.6</v>
      </c>
      <c r="AG108" s="1114">
        <f>J98</f>
        <v>48.1</v>
      </c>
      <c r="AH108" s="1010"/>
      <c r="AI108" s="1116">
        <f>AC108+AE108</f>
        <v>0</v>
      </c>
      <c r="AJ108" s="1010">
        <f t="shared" si="100"/>
        <v>55.6</v>
      </c>
      <c r="AK108" s="1117">
        <f t="shared" si="102"/>
        <v>48.1</v>
      </c>
      <c r="AP108" s="1061" t="s">
        <v>150</v>
      </c>
      <c r="AQ108" s="1036">
        <f t="shared" si="97"/>
        <v>0</v>
      </c>
      <c r="AR108" s="1055">
        <f t="shared" si="98"/>
        <v>0</v>
      </c>
      <c r="AS108" s="616"/>
    </row>
    <row r="109" spans="2:45" ht="14.25" customHeight="1" thickBot="1">
      <c r="E109" s="4"/>
      <c r="K109" s="2055"/>
      <c r="AA109" s="1061" t="s">
        <v>389</v>
      </c>
      <c r="AB109" s="1098"/>
      <c r="AC109" s="1118"/>
      <c r="AD109" s="1012"/>
      <c r="AE109" s="1119"/>
      <c r="AF109" s="1098"/>
      <c r="AG109" s="1118"/>
      <c r="AH109" s="1012">
        <f>AB109+AD109</f>
        <v>0</v>
      </c>
      <c r="AI109" s="1120">
        <f>AC109+AE109</f>
        <v>0</v>
      </c>
      <c r="AJ109" s="1012">
        <f t="shared" si="100"/>
        <v>0</v>
      </c>
      <c r="AK109" s="1121">
        <f t="shared" si="102"/>
        <v>0</v>
      </c>
      <c r="AP109" s="1062" t="s">
        <v>385</v>
      </c>
      <c r="AQ109" s="1063">
        <f t="shared" si="97"/>
        <v>55.6</v>
      </c>
      <c r="AR109" s="1064">
        <f t="shared" si="98"/>
        <v>48.1</v>
      </c>
    </row>
    <row r="110" spans="2:45" ht="12.75" customHeight="1" thickBot="1">
      <c r="E110" s="4"/>
      <c r="F110" s="837"/>
      <c r="G110" s="2056"/>
      <c r="I110" s="2055"/>
      <c r="K110" s="2055"/>
      <c r="U110" s="980"/>
      <c r="W110" s="217"/>
      <c r="Y110" s="217"/>
      <c r="AA110" s="1062" t="s">
        <v>385</v>
      </c>
      <c r="AB110" s="1122">
        <f t="shared" ref="AB110:AG110" si="104">SUM(AB108:AB109)</f>
        <v>0</v>
      </c>
      <c r="AC110" s="1123">
        <f t="shared" si="104"/>
        <v>0</v>
      </c>
      <c r="AD110" s="1124">
        <f t="shared" si="104"/>
        <v>0</v>
      </c>
      <c r="AE110" s="1064">
        <f t="shared" si="104"/>
        <v>0</v>
      </c>
      <c r="AF110" s="1122">
        <f t="shared" si="104"/>
        <v>55.6</v>
      </c>
      <c r="AG110" s="1123">
        <f t="shared" si="104"/>
        <v>48.1</v>
      </c>
      <c r="AH110" s="1063">
        <f>AB110+AD110</f>
        <v>0</v>
      </c>
      <c r="AI110" s="1125">
        <f>AC110+AE110</f>
        <v>0</v>
      </c>
      <c r="AJ110" s="1063">
        <f t="shared" si="100"/>
        <v>55.6</v>
      </c>
      <c r="AK110" s="1126">
        <f t="shared" si="102"/>
        <v>48.1</v>
      </c>
      <c r="AP110" s="1065" t="s">
        <v>252</v>
      </c>
      <c r="AQ110" s="1047">
        <f t="shared" si="97"/>
        <v>0</v>
      </c>
      <c r="AR110" s="1060">
        <f t="shared" si="98"/>
        <v>0</v>
      </c>
    </row>
    <row r="111" spans="2:45" ht="13.5" customHeight="1">
      <c r="E111" s="4"/>
      <c r="F111" s="8"/>
      <c r="G111" s="104"/>
      <c r="I111" s="2055"/>
      <c r="K111" s="2055"/>
      <c r="U111" s="980"/>
      <c r="W111" s="217"/>
      <c r="Y111" s="217"/>
      <c r="AA111" s="1065" t="s">
        <v>252</v>
      </c>
      <c r="AB111" s="1127"/>
      <c r="AC111" s="1128"/>
      <c r="AD111" s="1129"/>
      <c r="AE111" s="1130"/>
      <c r="AF111" s="1127"/>
      <c r="AG111" s="1128"/>
      <c r="AH111" s="1010"/>
      <c r="AI111" s="1131"/>
      <c r="AJ111" s="1010">
        <f t="shared" si="100"/>
        <v>0</v>
      </c>
      <c r="AK111" s="1132"/>
      <c r="AN111" s="108"/>
      <c r="AO111" s="12"/>
      <c r="AP111" s="1066" t="s">
        <v>103</v>
      </c>
      <c r="AQ111" s="1027">
        <f t="shared" si="97"/>
        <v>0</v>
      </c>
      <c r="AR111" s="1051">
        <f t="shared" si="98"/>
        <v>0</v>
      </c>
    </row>
    <row r="112" spans="2:45" ht="15" customHeight="1" thickBot="1">
      <c r="E112" s="4"/>
      <c r="F112" s="8"/>
      <c r="G112" s="104"/>
      <c r="I112" s="2055"/>
      <c r="K112" s="2055"/>
      <c r="U112" s="980"/>
      <c r="W112" s="217"/>
      <c r="Y112" s="217"/>
      <c r="AA112" s="1066" t="s">
        <v>103</v>
      </c>
      <c r="AB112" s="1133"/>
      <c r="AC112" s="1134"/>
      <c r="AD112" s="1135"/>
      <c r="AE112" s="1136"/>
      <c r="AF112" s="1133"/>
      <c r="AG112" s="1134"/>
      <c r="AH112" s="1011">
        <f t="shared" ref="AH112:AI114" si="105">AB112+AD112</f>
        <v>0</v>
      </c>
      <c r="AI112" s="1137">
        <f t="shared" si="105"/>
        <v>0</v>
      </c>
      <c r="AJ112" s="1011">
        <f t="shared" si="100"/>
        <v>0</v>
      </c>
      <c r="AK112" s="1138">
        <f>AE112+AG112</f>
        <v>0</v>
      </c>
      <c r="AN112" s="108"/>
      <c r="AO112" s="123"/>
      <c r="AP112" s="1067" t="s">
        <v>253</v>
      </c>
      <c r="AQ112" s="1036">
        <f t="shared" si="97"/>
        <v>0</v>
      </c>
      <c r="AR112" s="1055">
        <f t="shared" si="98"/>
        <v>0</v>
      </c>
    </row>
    <row r="113" spans="2:58" ht="13.5" customHeight="1" thickBot="1">
      <c r="E113" s="4"/>
      <c r="F113" s="8"/>
      <c r="G113" s="104"/>
      <c r="I113" s="2055"/>
      <c r="K113" s="2676"/>
      <c r="U113" s="237"/>
      <c r="W113" s="980"/>
      <c r="Y113" s="980"/>
      <c r="AA113" s="1067" t="s">
        <v>253</v>
      </c>
      <c r="AB113" s="1139"/>
      <c r="AC113" s="1140"/>
      <c r="AD113" s="1141"/>
      <c r="AE113" s="1142"/>
      <c r="AF113" s="1139"/>
      <c r="AG113" s="1140"/>
      <c r="AH113" s="1012">
        <f t="shared" si="105"/>
        <v>0</v>
      </c>
      <c r="AI113" s="1143">
        <f t="shared" si="105"/>
        <v>0</v>
      </c>
      <c r="AJ113" s="1012">
        <f t="shared" si="100"/>
        <v>0</v>
      </c>
      <c r="AK113" s="1144">
        <f>AE113+AG113</f>
        <v>0</v>
      </c>
      <c r="AN113" s="106"/>
      <c r="AO113" s="4"/>
      <c r="AP113" s="1068" t="s">
        <v>386</v>
      </c>
      <c r="AQ113" s="1069">
        <f t="shared" si="97"/>
        <v>0</v>
      </c>
      <c r="AR113" s="1070">
        <f t="shared" si="98"/>
        <v>0</v>
      </c>
    </row>
    <row r="114" spans="2:58" ht="12.75" customHeight="1" thickBot="1">
      <c r="E114" s="4"/>
      <c r="F114" s="8"/>
      <c r="G114" s="104"/>
      <c r="I114" s="2055"/>
      <c r="K114" s="2676"/>
      <c r="S114" s="980"/>
      <c r="U114" s="980"/>
      <c r="W114" s="217"/>
      <c r="Y114" s="980"/>
      <c r="AA114" s="1231" t="s">
        <v>386</v>
      </c>
      <c r="AB114" s="1232">
        <f t="shared" ref="AB114:AG114" si="106">AB111+AB112+AB113</f>
        <v>0</v>
      </c>
      <c r="AC114" s="1110">
        <f t="shared" si="106"/>
        <v>0</v>
      </c>
      <c r="AD114" s="1232">
        <f t="shared" si="106"/>
        <v>0</v>
      </c>
      <c r="AE114" s="1110">
        <f t="shared" si="106"/>
        <v>0</v>
      </c>
      <c r="AF114" s="1232">
        <f t="shared" si="106"/>
        <v>0</v>
      </c>
      <c r="AG114" s="1110">
        <f t="shared" si="106"/>
        <v>0</v>
      </c>
      <c r="AH114" s="1109">
        <f t="shared" si="105"/>
        <v>0</v>
      </c>
      <c r="AI114" s="1111">
        <f t="shared" si="105"/>
        <v>0</v>
      </c>
      <c r="AJ114" s="1109">
        <f t="shared" si="100"/>
        <v>0</v>
      </c>
      <c r="AK114" s="1112">
        <f>AE114+AG114</f>
        <v>0</v>
      </c>
    </row>
    <row r="115" spans="2:58" ht="14.25" customHeight="1">
      <c r="E115" s="45"/>
      <c r="F115" s="32"/>
      <c r="G115" s="206"/>
      <c r="I115" s="2055"/>
      <c r="K115" s="2055"/>
      <c r="O115" s="138"/>
      <c r="S115" s="980"/>
      <c r="U115" s="980"/>
      <c r="W115" s="217"/>
      <c r="Y115" s="980"/>
      <c r="AC115" s="980"/>
      <c r="AE115" s="980"/>
      <c r="AI115" s="191"/>
      <c r="AK115" s="191"/>
    </row>
    <row r="116" spans="2:58" ht="13.5" customHeight="1">
      <c r="E116" s="4"/>
      <c r="F116" s="8"/>
      <c r="G116" s="104"/>
      <c r="I116" s="2055"/>
      <c r="K116" s="2055"/>
      <c r="O116" s="8"/>
      <c r="P116" s="8"/>
      <c r="Q116" s="104"/>
      <c r="S116" s="980"/>
      <c r="U116" s="980"/>
      <c r="W116" s="217"/>
      <c r="Y116" s="980"/>
      <c r="AA116" s="610"/>
      <c r="AC116" s="980"/>
      <c r="AE116" s="980"/>
      <c r="AI116" s="191"/>
      <c r="AK116" s="191"/>
      <c r="AQ116" s="3"/>
    </row>
    <row r="117" spans="2:58" ht="14.25" customHeight="1">
      <c r="I117" s="2055"/>
      <c r="K117" s="2055"/>
      <c r="O117" s="47"/>
      <c r="P117" s="32"/>
      <c r="Q117" s="206"/>
      <c r="S117" s="980"/>
      <c r="U117" s="237"/>
      <c r="W117" s="982"/>
      <c r="Y117" s="237"/>
      <c r="AC117" s="980"/>
      <c r="AE117" s="980"/>
      <c r="AG117" s="18"/>
      <c r="AI117" s="984"/>
      <c r="AK117" s="191"/>
      <c r="AQ117" s="32"/>
      <c r="AS117" s="9"/>
    </row>
    <row r="118" spans="2:58" ht="15.75" customHeight="1">
      <c r="C118" s="133" t="s">
        <v>231</v>
      </c>
      <c r="G118" s="2"/>
      <c r="H118" s="2"/>
      <c r="I118" s="2"/>
      <c r="L118" s="2"/>
      <c r="S118" s="980"/>
      <c r="U118" s="980"/>
      <c r="W118" s="217"/>
      <c r="Y118" s="217"/>
      <c r="AA118" s="61"/>
      <c r="AC118" s="980"/>
      <c r="AE118" s="237"/>
      <c r="AI118" s="985"/>
      <c r="AK118" s="191"/>
      <c r="AQ118" s="12"/>
      <c r="AS118" s="47"/>
    </row>
    <row r="119" spans="2:58" ht="15" customHeight="1">
      <c r="C119"/>
      <c r="D119" s="81" t="s">
        <v>523</v>
      </c>
      <c r="F119" s="15"/>
      <c r="L119" s="1620" t="s">
        <v>118</v>
      </c>
      <c r="AA119" t="s">
        <v>367</v>
      </c>
      <c r="AP119" s="104"/>
    </row>
    <row r="120" spans="2:58" ht="15" customHeight="1" thickBot="1">
      <c r="B120" s="2" t="s">
        <v>836</v>
      </c>
      <c r="C120" s="2"/>
      <c r="D120" s="73"/>
      <c r="F120" s="100" t="s">
        <v>143</v>
      </c>
      <c r="I120" s="74"/>
      <c r="J120" s="609" t="s">
        <v>522</v>
      </c>
      <c r="K120" s="216"/>
      <c r="AA120" s="81" t="str">
        <f>O122</f>
        <v>3-й день</v>
      </c>
      <c r="AB120" s="2" t="s">
        <v>836</v>
      </c>
      <c r="AG120" s="100" t="s">
        <v>143</v>
      </c>
      <c r="AI120" s="45" t="str">
        <f>J120</f>
        <v>ЗИМА - ВЕСНА    2023 -  __  г.г.</v>
      </c>
      <c r="AJ120" s="62"/>
      <c r="AM120" s="81" t="s">
        <v>376</v>
      </c>
      <c r="AT120" s="46"/>
      <c r="AU120" s="161"/>
    </row>
    <row r="121" spans="2:58" ht="14.25" customHeight="1" thickBot="1">
      <c r="B121" s="25" t="s">
        <v>2</v>
      </c>
      <c r="C121" s="75" t="s">
        <v>3</v>
      </c>
      <c r="D121" s="76" t="s">
        <v>4</v>
      </c>
      <c r="E121" s="78" t="s">
        <v>61</v>
      </c>
      <c r="F121" s="67"/>
      <c r="G121" s="67"/>
      <c r="H121" s="67"/>
      <c r="I121" s="67"/>
      <c r="J121" s="67"/>
      <c r="K121" s="67"/>
      <c r="L121" s="67"/>
      <c r="M121" s="53"/>
      <c r="O121" t="s">
        <v>367</v>
      </c>
      <c r="AT121" s="139"/>
      <c r="AU121" s="139"/>
    </row>
    <row r="122" spans="2:58" ht="14.25" customHeight="1" thickBot="1">
      <c r="B122" s="28" t="s">
        <v>5</v>
      </c>
      <c r="C122" s="29"/>
      <c r="D122" s="1340" t="s">
        <v>62</v>
      </c>
      <c r="E122" s="60"/>
      <c r="M122" s="70"/>
      <c r="O122" s="81" t="s">
        <v>414</v>
      </c>
      <c r="P122" s="2" t="s">
        <v>836</v>
      </c>
      <c r="U122" s="100" t="s">
        <v>143</v>
      </c>
      <c r="W122" s="45" t="str">
        <f>J120</f>
        <v>ЗИМА - ВЕСНА    2023 -  __  г.г.</v>
      </c>
      <c r="X122" s="62"/>
      <c r="Y122" s="1176"/>
      <c r="AA122" s="974" t="s">
        <v>292</v>
      </c>
      <c r="AB122" s="975" t="s">
        <v>368</v>
      </c>
      <c r="AC122" s="976"/>
      <c r="AD122" s="975" t="s">
        <v>369</v>
      </c>
      <c r="AE122" s="976"/>
      <c r="AF122" s="975" t="s">
        <v>370</v>
      </c>
      <c r="AG122" s="976"/>
      <c r="AH122" s="975" t="s">
        <v>374</v>
      </c>
      <c r="AI122" s="976"/>
      <c r="AJ122" s="1014" t="s">
        <v>375</v>
      </c>
      <c r="AK122" s="976"/>
      <c r="AP122" s="974" t="s">
        <v>292</v>
      </c>
      <c r="AQ122" s="1040" t="s">
        <v>377</v>
      </c>
      <c r="AR122" s="1041"/>
      <c r="AT122" s="139"/>
      <c r="AU122" s="139"/>
    </row>
    <row r="123" spans="2:58" ht="14.25" customHeight="1" thickBot="1">
      <c r="B123" s="1429" t="s">
        <v>261</v>
      </c>
      <c r="C123" s="613"/>
      <c r="D123" s="315"/>
      <c r="E123" s="37"/>
      <c r="F123" s="2531" t="s">
        <v>510</v>
      </c>
      <c r="G123" s="38"/>
      <c r="H123" s="38"/>
      <c r="I123" s="38"/>
      <c r="J123" s="49"/>
      <c r="K123" s="1427" t="s">
        <v>1055</v>
      </c>
      <c r="L123" s="1560"/>
      <c r="M123" s="1561"/>
      <c r="AA123" s="1238" t="s">
        <v>401</v>
      </c>
      <c r="AB123" s="977" t="s">
        <v>101</v>
      </c>
      <c r="AC123" s="979" t="s">
        <v>102</v>
      </c>
      <c r="AD123" s="1015" t="s">
        <v>101</v>
      </c>
      <c r="AE123" s="1016" t="s">
        <v>102</v>
      </c>
      <c r="AF123" s="1015" t="s">
        <v>101</v>
      </c>
      <c r="AG123" s="1016" t="s">
        <v>102</v>
      </c>
      <c r="AH123" s="977" t="s">
        <v>101</v>
      </c>
      <c r="AI123" s="978" t="s">
        <v>102</v>
      </c>
      <c r="AJ123" s="1017" t="s">
        <v>101</v>
      </c>
      <c r="AK123" s="978" t="s">
        <v>102</v>
      </c>
      <c r="AP123" s="712"/>
      <c r="AQ123" s="1241" t="s">
        <v>101</v>
      </c>
      <c r="AR123" s="1242" t="s">
        <v>102</v>
      </c>
      <c r="AT123" s="8"/>
      <c r="AU123" s="8"/>
    </row>
    <row r="124" spans="2:58" ht="14.25" customHeight="1" thickBot="1">
      <c r="B124" s="1295"/>
      <c r="C124" s="126" t="s">
        <v>156</v>
      </c>
      <c r="D124" s="101"/>
      <c r="E124" s="1293" t="s">
        <v>100</v>
      </c>
      <c r="F124" s="120" t="s">
        <v>101</v>
      </c>
      <c r="G124" s="696" t="s">
        <v>102</v>
      </c>
      <c r="H124" s="1273" t="s">
        <v>100</v>
      </c>
      <c r="I124" s="2435" t="s">
        <v>101</v>
      </c>
      <c r="J124" s="2536" t="s">
        <v>102</v>
      </c>
      <c r="K124" s="1273" t="s">
        <v>100</v>
      </c>
      <c r="L124" s="122" t="s">
        <v>101</v>
      </c>
      <c r="M124" s="1296" t="s">
        <v>102</v>
      </c>
      <c r="O124" s="1256" t="s">
        <v>405</v>
      </c>
      <c r="P124" s="140"/>
      <c r="Q124" s="140"/>
      <c r="R124" s="140"/>
      <c r="S124" s="140"/>
      <c r="T124" s="140"/>
      <c r="U124" s="140"/>
      <c r="V124" s="140"/>
      <c r="W124" s="140"/>
      <c r="X124" s="140"/>
      <c r="Y124" s="972"/>
      <c r="AA124" s="1071" t="s">
        <v>69</v>
      </c>
      <c r="AB124" s="1113"/>
      <c r="AC124" s="1145"/>
      <c r="AD124" s="1113"/>
      <c r="AE124" s="1146"/>
      <c r="AF124" s="1113"/>
      <c r="AG124" s="1147"/>
      <c r="AH124" s="1010">
        <f t="shared" ref="AH124:AH133" si="107">AB124+AD124</f>
        <v>0</v>
      </c>
      <c r="AI124" s="1148">
        <f t="shared" ref="AI124:AI133" si="108">AC124+AE124</f>
        <v>0</v>
      </c>
      <c r="AJ124" s="1010">
        <f t="shared" ref="AJ124:AJ133" si="109">AD124+AF124</f>
        <v>0</v>
      </c>
      <c r="AK124" s="1149">
        <f t="shared" ref="AK124:AK133" si="110">AE124+AG124</f>
        <v>0</v>
      </c>
      <c r="AM124" s="974" t="s">
        <v>292</v>
      </c>
      <c r="AN124" s="1019" t="s">
        <v>377</v>
      </c>
      <c r="AO124" s="1020"/>
      <c r="AP124" s="1071" t="s">
        <v>69</v>
      </c>
      <c r="AQ124" s="1047">
        <f t="shared" ref="AQ124:AQ147" si="111">AB124+AD124+AF124</f>
        <v>0</v>
      </c>
      <c r="AR124" s="1060">
        <f t="shared" ref="AR124:AR147" si="112">AC124+AE124+AG124</f>
        <v>0</v>
      </c>
      <c r="AT124" s="8"/>
      <c r="AU124" s="8"/>
    </row>
    <row r="125" spans="2:58" ht="15.75" customHeight="1" thickBot="1">
      <c r="B125" s="321" t="s">
        <v>349</v>
      </c>
      <c r="C125" s="267" t="s">
        <v>1052</v>
      </c>
      <c r="D125" s="1408">
        <v>60</v>
      </c>
      <c r="E125" s="97" t="s">
        <v>121</v>
      </c>
      <c r="F125" s="2295">
        <v>120.26300000000001</v>
      </c>
      <c r="G125" s="2532">
        <v>84.3</v>
      </c>
      <c r="H125" s="749" t="s">
        <v>509</v>
      </c>
      <c r="I125" s="96"/>
      <c r="J125" s="1343"/>
      <c r="K125" s="1269" t="s">
        <v>45</v>
      </c>
      <c r="L125" s="1344">
        <v>205.2</v>
      </c>
      <c r="M125" s="1345">
        <v>153.9</v>
      </c>
      <c r="N125" s="103"/>
      <c r="O125" s="701"/>
      <c r="P125" s="11" t="s">
        <v>406</v>
      </c>
      <c r="Q125" s="11"/>
      <c r="R125" s="11"/>
      <c r="S125" s="11"/>
      <c r="T125" s="11"/>
      <c r="U125" s="11"/>
      <c r="V125" s="11"/>
      <c r="W125" s="11"/>
      <c r="X125" s="11"/>
      <c r="Y125" s="973"/>
      <c r="AA125" s="1071" t="s">
        <v>71</v>
      </c>
      <c r="AB125" s="1091"/>
      <c r="AC125" s="1150"/>
      <c r="AD125" s="1091"/>
      <c r="AE125" s="1151"/>
      <c r="AF125" s="1771">
        <f>I160</f>
        <v>11</v>
      </c>
      <c r="AG125" s="1152">
        <f>J160</f>
        <v>11</v>
      </c>
      <c r="AH125" s="1011">
        <f t="shared" si="107"/>
        <v>0</v>
      </c>
      <c r="AI125" s="1153">
        <f t="shared" si="108"/>
        <v>0</v>
      </c>
      <c r="AJ125" s="1011">
        <f t="shared" si="109"/>
        <v>11</v>
      </c>
      <c r="AK125" s="1082">
        <f t="shared" si="110"/>
        <v>11</v>
      </c>
      <c r="AM125" s="712"/>
      <c r="AN125" s="1021" t="s">
        <v>101</v>
      </c>
      <c r="AO125" s="1022" t="s">
        <v>102</v>
      </c>
      <c r="AP125" s="1071" t="s">
        <v>71</v>
      </c>
      <c r="AQ125" s="1027">
        <f t="shared" si="111"/>
        <v>11</v>
      </c>
      <c r="AR125" s="1051">
        <f t="shared" si="112"/>
        <v>11</v>
      </c>
    </row>
    <row r="126" spans="2:58" ht="16.5" customHeight="1">
      <c r="B126" s="131"/>
      <c r="C126" s="293" t="s">
        <v>334</v>
      </c>
      <c r="D126" s="11"/>
      <c r="E126" s="141" t="s">
        <v>78</v>
      </c>
      <c r="F126" s="172">
        <v>15</v>
      </c>
      <c r="G126" s="1365">
        <v>15</v>
      </c>
      <c r="H126" s="1258" t="s">
        <v>81</v>
      </c>
      <c r="I126" s="172">
        <v>15</v>
      </c>
      <c r="J126" s="174">
        <v>15</v>
      </c>
      <c r="K126" s="185" t="s">
        <v>80</v>
      </c>
      <c r="L126" s="184">
        <v>28.44</v>
      </c>
      <c r="M126" s="192">
        <v>27</v>
      </c>
      <c r="N126" s="98"/>
      <c r="AA126" s="1071" t="s">
        <v>72</v>
      </c>
      <c r="AB126" s="1154"/>
      <c r="AC126" s="1208"/>
      <c r="AD126" s="1154"/>
      <c r="AE126" s="1156"/>
      <c r="AF126" s="1154"/>
      <c r="AG126" s="1157"/>
      <c r="AH126" s="1011">
        <f t="shared" si="107"/>
        <v>0</v>
      </c>
      <c r="AI126" s="1153">
        <f t="shared" si="108"/>
        <v>0</v>
      </c>
      <c r="AJ126" s="1011">
        <f t="shared" si="109"/>
        <v>0</v>
      </c>
      <c r="AK126" s="1082">
        <f t="shared" si="110"/>
        <v>0</v>
      </c>
      <c r="AM126" s="1023" t="s">
        <v>134</v>
      </c>
      <c r="AN126" s="1024">
        <f t="shared" ref="AN126:AN131" si="113">P130+R130+T130</f>
        <v>80</v>
      </c>
      <c r="AO126" s="1025">
        <f t="shared" ref="AO126:AO131" si="114">Q130+S130+U130</f>
        <v>80</v>
      </c>
      <c r="AP126" s="1071" t="s">
        <v>72</v>
      </c>
      <c r="AQ126" s="1027">
        <f t="shared" si="111"/>
        <v>0</v>
      </c>
      <c r="AR126" s="1051">
        <f t="shared" si="112"/>
        <v>0</v>
      </c>
      <c r="AU126" s="859"/>
      <c r="AV126" s="4"/>
      <c r="AW126" s="40"/>
      <c r="AX126" s="150"/>
      <c r="AY126" s="2055"/>
      <c r="BD126" s="1693"/>
      <c r="BE126" s="83"/>
      <c r="BF126" s="2"/>
    </row>
    <row r="127" spans="2:58" ht="15.75" customHeight="1" thickBot="1">
      <c r="B127" s="539" t="s">
        <v>452</v>
      </c>
      <c r="C127" s="193" t="s">
        <v>479</v>
      </c>
      <c r="D127" s="207" t="s">
        <v>861</v>
      </c>
      <c r="E127" s="141" t="s">
        <v>80</v>
      </c>
      <c r="F127" s="172">
        <v>10.7</v>
      </c>
      <c r="G127" s="1365">
        <v>10.7</v>
      </c>
      <c r="H127" s="178" t="s">
        <v>93</v>
      </c>
      <c r="I127" s="172">
        <v>5</v>
      </c>
      <c r="J127" s="174">
        <v>5</v>
      </c>
      <c r="K127" s="185" t="s">
        <v>260</v>
      </c>
      <c r="L127" s="172">
        <v>6.3</v>
      </c>
      <c r="M127" s="936">
        <v>6.3</v>
      </c>
      <c r="N127" s="98"/>
      <c r="AA127" s="1071" t="s">
        <v>73</v>
      </c>
      <c r="AB127" s="1091"/>
      <c r="AC127" s="1155"/>
      <c r="AD127" s="1091"/>
      <c r="AE127" s="1156"/>
      <c r="AF127" s="1091"/>
      <c r="AG127" s="1157"/>
      <c r="AH127" s="1011">
        <f t="shared" si="107"/>
        <v>0</v>
      </c>
      <c r="AI127" s="1153">
        <f t="shared" si="108"/>
        <v>0</v>
      </c>
      <c r="AJ127" s="1011">
        <f t="shared" si="109"/>
        <v>0</v>
      </c>
      <c r="AK127" s="1082">
        <f t="shared" si="110"/>
        <v>0</v>
      </c>
      <c r="AM127" s="1026" t="s">
        <v>133</v>
      </c>
      <c r="AN127" s="1027">
        <f t="shared" si="113"/>
        <v>167</v>
      </c>
      <c r="AO127" s="1028">
        <f t="shared" si="114"/>
        <v>167</v>
      </c>
      <c r="AP127" s="1071" t="s">
        <v>73</v>
      </c>
      <c r="AQ127" s="1027">
        <f t="shared" si="111"/>
        <v>0</v>
      </c>
      <c r="AR127" s="1051">
        <f t="shared" si="112"/>
        <v>0</v>
      </c>
      <c r="AV127" s="132"/>
      <c r="AX127" s="123"/>
      <c r="AY127" s="77"/>
      <c r="AZ127" s="103"/>
      <c r="BA127" s="123"/>
      <c r="BB127" s="77"/>
      <c r="BC127" s="103"/>
      <c r="BD127" s="123"/>
      <c r="BE127" s="77"/>
      <c r="BF127" s="103"/>
    </row>
    <row r="128" spans="2:58" ht="15" customHeight="1" thickBot="1">
      <c r="B128" s="124" t="s">
        <v>1053</v>
      </c>
      <c r="C128" s="193" t="s">
        <v>1054</v>
      </c>
      <c r="D128" s="207">
        <v>180</v>
      </c>
      <c r="E128" s="141" t="s">
        <v>159</v>
      </c>
      <c r="F128" s="172">
        <v>19.8</v>
      </c>
      <c r="G128" s="1365">
        <v>15.4</v>
      </c>
      <c r="H128" s="178" t="s">
        <v>453</v>
      </c>
      <c r="I128" s="172">
        <v>1.5</v>
      </c>
      <c r="J128" s="174">
        <v>1.5</v>
      </c>
      <c r="K128" s="325" t="s">
        <v>54</v>
      </c>
      <c r="L128" s="694">
        <v>0.6</v>
      </c>
      <c r="M128" s="1348">
        <v>0.6</v>
      </c>
      <c r="N128" s="206"/>
      <c r="O128" s="974" t="s">
        <v>292</v>
      </c>
      <c r="P128" s="975" t="s">
        <v>368</v>
      </c>
      <c r="Q128" s="976"/>
      <c r="R128" s="975" t="s">
        <v>369</v>
      </c>
      <c r="S128" s="976"/>
      <c r="T128" s="975" t="s">
        <v>370</v>
      </c>
      <c r="U128" s="976"/>
      <c r="V128" s="975" t="s">
        <v>371</v>
      </c>
      <c r="W128" s="976"/>
      <c r="X128" s="975" t="s">
        <v>372</v>
      </c>
      <c r="Y128" s="976"/>
      <c r="AA128" s="1071" t="s">
        <v>75</v>
      </c>
      <c r="AB128" s="1091"/>
      <c r="AC128" s="1150"/>
      <c r="AD128" s="1091"/>
      <c r="AE128" s="1151"/>
      <c r="AF128" s="1091"/>
      <c r="AG128" s="1152"/>
      <c r="AH128" s="1011">
        <f t="shared" si="107"/>
        <v>0</v>
      </c>
      <c r="AI128" s="1153">
        <f t="shared" si="108"/>
        <v>0</v>
      </c>
      <c r="AJ128" s="1011">
        <f t="shared" si="109"/>
        <v>0</v>
      </c>
      <c r="AK128" s="1082">
        <f t="shared" si="110"/>
        <v>0</v>
      </c>
      <c r="AM128" s="1026" t="s">
        <v>79</v>
      </c>
      <c r="AN128" s="1027">
        <f t="shared" si="113"/>
        <v>12.3</v>
      </c>
      <c r="AO128" s="1028">
        <f t="shared" si="114"/>
        <v>12.3</v>
      </c>
      <c r="AP128" s="1071" t="s">
        <v>75</v>
      </c>
      <c r="AQ128" s="1027">
        <f t="shared" si="111"/>
        <v>0</v>
      </c>
      <c r="AR128" s="1051">
        <f t="shared" si="112"/>
        <v>0</v>
      </c>
      <c r="AU128" s="529"/>
      <c r="AV128" s="4"/>
      <c r="AW128" s="9"/>
      <c r="AX128" s="4"/>
      <c r="AY128" s="837"/>
      <c r="AZ128" s="2056"/>
      <c r="BA128" s="4"/>
      <c r="BB128" s="8"/>
      <c r="BC128" s="108"/>
      <c r="BD128" s="4"/>
      <c r="BE128" s="152"/>
      <c r="BF128" s="2057"/>
    </row>
    <row r="129" spans="2:58" ht="15" customHeight="1" thickBot="1">
      <c r="B129" s="144" t="s">
        <v>518</v>
      </c>
      <c r="C129" s="178" t="s">
        <v>298</v>
      </c>
      <c r="D129" s="195">
        <v>200</v>
      </c>
      <c r="E129" s="141" t="s">
        <v>79</v>
      </c>
      <c r="F129" s="172">
        <v>8.8000000000000007</v>
      </c>
      <c r="G129" s="1365">
        <v>8.8000000000000007</v>
      </c>
      <c r="H129" s="178" t="s">
        <v>454</v>
      </c>
      <c r="I129" s="172">
        <v>2</v>
      </c>
      <c r="J129" s="174">
        <v>2</v>
      </c>
      <c r="K129" s="1674" t="s">
        <v>1052</v>
      </c>
      <c r="L129" s="2534"/>
      <c r="M129" s="2535"/>
      <c r="O129" s="712"/>
      <c r="P129" s="977" t="s">
        <v>101</v>
      </c>
      <c r="Q129" s="978" t="s">
        <v>102</v>
      </c>
      <c r="R129" s="977" t="s">
        <v>101</v>
      </c>
      <c r="S129" s="978" t="s">
        <v>102</v>
      </c>
      <c r="T129" s="977" t="s">
        <v>101</v>
      </c>
      <c r="U129" s="978" t="s">
        <v>102</v>
      </c>
      <c r="V129" s="977" t="s">
        <v>101</v>
      </c>
      <c r="W129" s="978" t="s">
        <v>102</v>
      </c>
      <c r="X129" s="977" t="s">
        <v>101</v>
      </c>
      <c r="Y129" s="979" t="s">
        <v>102</v>
      </c>
      <c r="AA129" s="1071" t="s">
        <v>76</v>
      </c>
      <c r="AB129" s="1091"/>
      <c r="AC129" s="1158"/>
      <c r="AD129" s="1091"/>
      <c r="AE129" s="1151"/>
      <c r="AF129" s="1091"/>
      <c r="AG129" s="1152"/>
      <c r="AH129" s="1011">
        <f t="shared" si="107"/>
        <v>0</v>
      </c>
      <c r="AI129" s="1153">
        <f t="shared" si="108"/>
        <v>0</v>
      </c>
      <c r="AJ129" s="1011">
        <f t="shared" si="109"/>
        <v>0</v>
      </c>
      <c r="AK129" s="1082">
        <f t="shared" si="110"/>
        <v>0</v>
      </c>
      <c r="AM129" s="1029" t="s">
        <v>378</v>
      </c>
      <c r="AN129" s="1030">
        <f t="shared" si="113"/>
        <v>50.72</v>
      </c>
      <c r="AO129" s="1031">
        <f t="shared" si="114"/>
        <v>50.72</v>
      </c>
      <c r="AP129" s="1071" t="s">
        <v>76</v>
      </c>
      <c r="AQ129" s="1027">
        <f t="shared" si="111"/>
        <v>0</v>
      </c>
      <c r="AR129" s="1051">
        <f t="shared" si="112"/>
        <v>0</v>
      </c>
      <c r="AU129" s="529"/>
      <c r="AV129" s="4"/>
      <c r="AW129" s="9"/>
      <c r="AX129" s="4"/>
      <c r="AY129" s="8"/>
      <c r="AZ129" s="104"/>
      <c r="BA129" s="4"/>
      <c r="BB129" s="8"/>
      <c r="BC129" s="108"/>
      <c r="BD129" s="4"/>
      <c r="BE129" s="8"/>
      <c r="BF129" s="108"/>
    </row>
    <row r="130" spans="2:58" ht="12.75" customHeight="1" thickBot="1">
      <c r="B130" s="144" t="s">
        <v>9</v>
      </c>
      <c r="C130" s="178" t="s">
        <v>10</v>
      </c>
      <c r="D130" s="195">
        <v>50</v>
      </c>
      <c r="E130" s="1353" t="s">
        <v>409</v>
      </c>
      <c r="F130" s="1280">
        <v>0.8</v>
      </c>
      <c r="G130" s="1413">
        <v>0.8</v>
      </c>
      <c r="H130" s="1279" t="s">
        <v>160</v>
      </c>
      <c r="I130" s="1305">
        <v>4.0000000000000002E-4</v>
      </c>
      <c r="J130" s="2296">
        <v>4.0000000000000002E-4</v>
      </c>
      <c r="K130" s="1286" t="s">
        <v>100</v>
      </c>
      <c r="L130" s="120" t="s">
        <v>101</v>
      </c>
      <c r="M130" s="121" t="s">
        <v>102</v>
      </c>
      <c r="N130" s="98"/>
      <c r="O130" s="1257" t="s">
        <v>134</v>
      </c>
      <c r="P130" s="986">
        <f>D131</f>
        <v>30</v>
      </c>
      <c r="Q130" s="1177">
        <f>D131</f>
        <v>30</v>
      </c>
      <c r="R130" s="1000">
        <f>D141</f>
        <v>50</v>
      </c>
      <c r="S130" s="1171">
        <f>D141</f>
        <v>50</v>
      </c>
      <c r="T130" s="1000"/>
      <c r="U130" s="1178"/>
      <c r="V130" s="1000">
        <f>P130+R130</f>
        <v>80</v>
      </c>
      <c r="W130" s="1170">
        <f>Q130+S130</f>
        <v>80</v>
      </c>
      <c r="X130" s="1000">
        <f>R130+T130</f>
        <v>50</v>
      </c>
      <c r="Y130" s="1171">
        <f>S130+U130</f>
        <v>50</v>
      </c>
      <c r="AA130" s="1072" t="s">
        <v>403</v>
      </c>
      <c r="AB130" s="1091"/>
      <c r="AC130" s="1150"/>
      <c r="AD130" s="1091"/>
      <c r="AE130" s="1151"/>
      <c r="AF130" s="1091"/>
      <c r="AG130" s="1152"/>
      <c r="AH130" s="1011">
        <f t="shared" si="107"/>
        <v>0</v>
      </c>
      <c r="AI130" s="1153">
        <f t="shared" si="108"/>
        <v>0</v>
      </c>
      <c r="AJ130" s="1011">
        <f t="shared" si="109"/>
        <v>0</v>
      </c>
      <c r="AK130" s="1082">
        <f t="shared" si="110"/>
        <v>0</v>
      </c>
      <c r="AM130" s="1026" t="s">
        <v>105</v>
      </c>
      <c r="AN130" s="1027">
        <f t="shared" si="113"/>
        <v>0</v>
      </c>
      <c r="AO130" s="1028">
        <f t="shared" si="114"/>
        <v>0</v>
      </c>
      <c r="AP130" s="1072" t="s">
        <v>403</v>
      </c>
      <c r="AQ130" s="1027">
        <f t="shared" si="111"/>
        <v>0</v>
      </c>
      <c r="AR130" s="1051">
        <f t="shared" si="112"/>
        <v>0</v>
      </c>
      <c r="AU130" s="32"/>
      <c r="AV130" s="4"/>
      <c r="AW130" s="8"/>
      <c r="AX130" s="4"/>
      <c r="AY130" s="8"/>
      <c r="AZ130" s="104"/>
      <c r="BA130" s="4"/>
      <c r="BB130" s="8"/>
      <c r="BC130" s="108"/>
      <c r="BD130" s="4"/>
      <c r="BE130" s="8"/>
      <c r="BF130" s="104"/>
    </row>
    <row r="131" spans="2:58" ht="15" customHeight="1" thickBot="1">
      <c r="B131" s="144" t="s">
        <v>9</v>
      </c>
      <c r="C131" s="178" t="s">
        <v>392</v>
      </c>
      <c r="D131" s="195">
        <v>30</v>
      </c>
      <c r="E131" s="141" t="s">
        <v>89</v>
      </c>
      <c r="F131" s="172">
        <v>4.4000000000000004</v>
      </c>
      <c r="G131" s="1365">
        <v>4.4000000000000004</v>
      </c>
      <c r="H131" s="1382" t="s">
        <v>409</v>
      </c>
      <c r="I131" s="172">
        <v>0.2</v>
      </c>
      <c r="J131" s="936">
        <v>0.2</v>
      </c>
      <c r="K131" s="2489" t="s">
        <v>1056</v>
      </c>
      <c r="L131" s="96">
        <v>93</v>
      </c>
      <c r="M131" s="1315">
        <v>60</v>
      </c>
      <c r="N131" s="322"/>
      <c r="O131" s="1026" t="s">
        <v>133</v>
      </c>
      <c r="P131" s="987">
        <f>F126+D130</f>
        <v>65</v>
      </c>
      <c r="Q131" s="1179">
        <f>G126+D130</f>
        <v>65</v>
      </c>
      <c r="R131" s="987">
        <f>D140</f>
        <v>70</v>
      </c>
      <c r="S131" s="1180">
        <f>D140</f>
        <v>70</v>
      </c>
      <c r="T131" s="987">
        <f>D159</f>
        <v>32</v>
      </c>
      <c r="U131" s="1179">
        <f>D159</f>
        <v>32</v>
      </c>
      <c r="V131" s="987">
        <f t="shared" ref="V131:V135" si="115">P131+R131</f>
        <v>135</v>
      </c>
      <c r="W131" s="1173">
        <f t="shared" ref="W131:W135" si="116">Q131+S131</f>
        <v>135</v>
      </c>
      <c r="X131" s="987">
        <f t="shared" ref="X131:X135" si="117">R131+T131</f>
        <v>102</v>
      </c>
      <c r="Y131" s="1082">
        <f t="shared" ref="Y131:Y135" si="118">S131+U131</f>
        <v>102</v>
      </c>
      <c r="AA131" s="1239" t="s">
        <v>402</v>
      </c>
      <c r="AB131" s="1098"/>
      <c r="AC131" s="1159"/>
      <c r="AD131" s="1098">
        <f>L149</f>
        <v>39.72</v>
      </c>
      <c r="AE131" s="1160">
        <f>M149</f>
        <v>39.72</v>
      </c>
      <c r="AF131" s="1098"/>
      <c r="AG131" s="1161"/>
      <c r="AH131" s="1012">
        <f t="shared" si="107"/>
        <v>39.72</v>
      </c>
      <c r="AI131" s="1162">
        <f t="shared" si="108"/>
        <v>39.72</v>
      </c>
      <c r="AJ131" s="1012">
        <f t="shared" si="109"/>
        <v>39.72</v>
      </c>
      <c r="AK131" s="981">
        <f t="shared" si="110"/>
        <v>39.72</v>
      </c>
      <c r="AM131" s="361" t="s">
        <v>45</v>
      </c>
      <c r="AN131" s="1027">
        <f t="shared" si="113"/>
        <v>205.2</v>
      </c>
      <c r="AO131" s="1028">
        <f t="shared" si="114"/>
        <v>153.9</v>
      </c>
      <c r="AP131" s="1239" t="s">
        <v>402</v>
      </c>
      <c r="AQ131" s="1036">
        <f t="shared" si="111"/>
        <v>39.72</v>
      </c>
      <c r="AR131" s="1055">
        <f t="shared" si="112"/>
        <v>39.72</v>
      </c>
      <c r="AU131" s="32"/>
      <c r="AV131" s="4"/>
      <c r="AW131" s="9"/>
      <c r="AX131" s="4"/>
      <c r="AY131" s="8"/>
      <c r="AZ131" s="104"/>
      <c r="BA131" s="4"/>
      <c r="BB131" s="8"/>
      <c r="BC131" s="108"/>
      <c r="BD131" s="4"/>
      <c r="BE131" s="32"/>
      <c r="BF131" s="206"/>
    </row>
    <row r="132" spans="2:58" ht="14.25" customHeight="1" thickBot="1">
      <c r="B132" s="1213" t="s">
        <v>364</v>
      </c>
      <c r="C132" s="1214"/>
      <c r="D132" s="1535">
        <f>D125+D129+D130+D131+110+20+D128</f>
        <v>650</v>
      </c>
      <c r="E132" s="56"/>
      <c r="F132" s="29"/>
      <c r="G132" s="29"/>
      <c r="H132" s="1685"/>
      <c r="I132" s="29"/>
      <c r="J132" s="72"/>
      <c r="K132" s="56"/>
      <c r="L132" s="29"/>
      <c r="M132" s="72"/>
      <c r="N132" s="104"/>
      <c r="O132" s="1026" t="s">
        <v>79</v>
      </c>
      <c r="P132" s="987">
        <f>F129+I128</f>
        <v>10.3</v>
      </c>
      <c r="Q132" s="1472">
        <f>G129+J128</f>
        <v>10.3</v>
      </c>
      <c r="R132" s="987">
        <f>I139</f>
        <v>2</v>
      </c>
      <c r="S132" s="1173">
        <f>J139</f>
        <v>2</v>
      </c>
      <c r="T132" s="987"/>
      <c r="U132" s="1182"/>
      <c r="V132" s="987">
        <f t="shared" si="115"/>
        <v>12.3</v>
      </c>
      <c r="W132" s="1173">
        <f t="shared" si="116"/>
        <v>12.3</v>
      </c>
      <c r="X132" s="987">
        <f t="shared" si="117"/>
        <v>2</v>
      </c>
      <c r="Y132" s="1082">
        <f t="shared" si="118"/>
        <v>2</v>
      </c>
      <c r="AA132" s="1073" t="s">
        <v>387</v>
      </c>
      <c r="AB132" s="1163">
        <f t="shared" ref="AB132:AG132" si="119">SUM(AB124:AB131)</f>
        <v>0</v>
      </c>
      <c r="AC132" s="1164">
        <f t="shared" si="119"/>
        <v>0</v>
      </c>
      <c r="AD132" s="1165">
        <f t="shared" si="119"/>
        <v>39.72</v>
      </c>
      <c r="AE132" s="1075">
        <f t="shared" si="119"/>
        <v>39.72</v>
      </c>
      <c r="AF132" s="1163">
        <f t="shared" si="119"/>
        <v>11</v>
      </c>
      <c r="AG132" s="1166">
        <f t="shared" si="119"/>
        <v>11</v>
      </c>
      <c r="AH132" s="1074">
        <f t="shared" si="107"/>
        <v>39.72</v>
      </c>
      <c r="AI132" s="1167">
        <f t="shared" si="108"/>
        <v>39.72</v>
      </c>
      <c r="AJ132" s="1074">
        <f t="shared" si="109"/>
        <v>50.72</v>
      </c>
      <c r="AK132" s="1168">
        <f t="shared" si="110"/>
        <v>50.72</v>
      </c>
      <c r="AM132" s="2106" t="s">
        <v>797</v>
      </c>
      <c r="AN132" s="2110">
        <f t="shared" ref="AN132:AN160" si="120">P136+R136+T136</f>
        <v>419.46100000000001</v>
      </c>
      <c r="AO132" s="1033">
        <f t="shared" ref="AO132:AO160" si="121">Q136+S136+U136</f>
        <v>327.82500000000005</v>
      </c>
      <c r="AP132" s="1073" t="s">
        <v>387</v>
      </c>
      <c r="AQ132" s="1074">
        <f t="shared" si="111"/>
        <v>50.72</v>
      </c>
      <c r="AR132" s="1075">
        <f t="shared" si="112"/>
        <v>50.72</v>
      </c>
      <c r="AU132" s="32"/>
      <c r="AV132" s="4"/>
      <c r="AW132" s="9"/>
      <c r="AX132" s="4"/>
      <c r="AY132" s="8"/>
      <c r="AZ132" s="104"/>
      <c r="BA132" s="80"/>
      <c r="BB132" s="88"/>
      <c r="BC132" s="226"/>
      <c r="BD132" s="150"/>
    </row>
    <row r="133" spans="2:58" ht="15" customHeight="1" thickBot="1">
      <c r="B133" s="269"/>
      <c r="C133" s="542" t="s">
        <v>123</v>
      </c>
      <c r="D133" s="53"/>
      <c r="E133" s="1366" t="s">
        <v>554</v>
      </c>
      <c r="F133" s="1350"/>
      <c r="G133" s="1350"/>
      <c r="H133" s="2293" t="s">
        <v>731</v>
      </c>
      <c r="I133" s="29"/>
      <c r="J133" s="72"/>
      <c r="K133" s="1331" t="s">
        <v>340</v>
      </c>
      <c r="L133" s="1308"/>
      <c r="M133" s="49"/>
      <c r="O133" s="1029" t="s">
        <v>378</v>
      </c>
      <c r="P133" s="988">
        <f t="shared" ref="P133:U133" si="122">AB132</f>
        <v>0</v>
      </c>
      <c r="Q133" s="1209">
        <f t="shared" si="122"/>
        <v>0</v>
      </c>
      <c r="R133" s="988">
        <f t="shared" si="122"/>
        <v>39.72</v>
      </c>
      <c r="S133" s="1183">
        <f t="shared" si="122"/>
        <v>39.72</v>
      </c>
      <c r="T133" s="988">
        <f t="shared" si="122"/>
        <v>11</v>
      </c>
      <c r="U133" s="1184">
        <f t="shared" si="122"/>
        <v>11</v>
      </c>
      <c r="V133" s="988">
        <f t="shared" si="115"/>
        <v>39.72</v>
      </c>
      <c r="W133" s="1031">
        <f t="shared" si="116"/>
        <v>39.72</v>
      </c>
      <c r="X133" s="988">
        <f t="shared" si="117"/>
        <v>50.72</v>
      </c>
      <c r="Y133" s="1183">
        <f t="shared" si="118"/>
        <v>50.72</v>
      </c>
      <c r="AA133" s="79" t="s">
        <v>786</v>
      </c>
      <c r="AB133" s="1008"/>
      <c r="AC133" s="1455"/>
      <c r="AD133" s="1010"/>
      <c r="AE133" s="1169"/>
      <c r="AF133" s="1013"/>
      <c r="AG133" s="1464"/>
      <c r="AH133" s="1013">
        <f t="shared" si="107"/>
        <v>0</v>
      </c>
      <c r="AI133" s="1170">
        <f t="shared" si="108"/>
        <v>0</v>
      </c>
      <c r="AJ133" s="1013">
        <f t="shared" si="109"/>
        <v>0</v>
      </c>
      <c r="AK133" s="1171">
        <f t="shared" si="110"/>
        <v>0</v>
      </c>
      <c r="AM133" s="2107" t="s">
        <v>798</v>
      </c>
      <c r="AN133" s="1032">
        <f t="shared" si="120"/>
        <v>0</v>
      </c>
      <c r="AO133" s="1033">
        <f t="shared" si="121"/>
        <v>0</v>
      </c>
      <c r="AP133" s="79" t="s">
        <v>786</v>
      </c>
      <c r="AQ133" s="1240">
        <f t="shared" si="111"/>
        <v>0</v>
      </c>
      <c r="AR133" s="1254">
        <f t="shared" si="112"/>
        <v>0</v>
      </c>
      <c r="AU133" s="32"/>
      <c r="AV133" s="4"/>
      <c r="AW133" s="9"/>
      <c r="AX133" s="45"/>
      <c r="AY133" s="32"/>
      <c r="AZ133" s="206"/>
      <c r="BA133" s="45"/>
      <c r="BB133" s="8"/>
      <c r="BC133" s="104"/>
      <c r="BD133" s="46"/>
      <c r="BE133" s="161"/>
      <c r="BF133" s="98"/>
    </row>
    <row r="134" spans="2:58" ht="16.5" customHeight="1" thickBot="1">
      <c r="B134" s="1351" t="s">
        <v>559</v>
      </c>
      <c r="C134" s="186" t="s">
        <v>340</v>
      </c>
      <c r="D134" s="194">
        <v>60</v>
      </c>
      <c r="E134" s="1284" t="s">
        <v>100</v>
      </c>
      <c r="F134" s="695" t="s">
        <v>101</v>
      </c>
      <c r="G134" s="1285" t="s">
        <v>102</v>
      </c>
      <c r="H134" s="1297" t="s">
        <v>100</v>
      </c>
      <c r="I134" s="1264" t="s">
        <v>101</v>
      </c>
      <c r="J134" s="1688" t="s">
        <v>102</v>
      </c>
      <c r="K134" s="1273" t="s">
        <v>100</v>
      </c>
      <c r="L134" s="695" t="s">
        <v>101</v>
      </c>
      <c r="M134" s="1285" t="s">
        <v>102</v>
      </c>
      <c r="O134" s="1026" t="s">
        <v>105</v>
      </c>
      <c r="P134" s="987"/>
      <c r="Q134" s="983"/>
      <c r="R134" s="987"/>
      <c r="S134" s="1082"/>
      <c r="T134" s="987"/>
      <c r="U134" s="1185"/>
      <c r="V134" s="987">
        <f t="shared" si="115"/>
        <v>0</v>
      </c>
      <c r="W134" s="1173">
        <f t="shared" si="116"/>
        <v>0</v>
      </c>
      <c r="X134" s="987">
        <f t="shared" si="117"/>
        <v>0</v>
      </c>
      <c r="Y134" s="1082">
        <f t="shared" si="118"/>
        <v>0</v>
      </c>
      <c r="AA134" s="1043" t="s">
        <v>400</v>
      </c>
      <c r="AB134" s="840">
        <f>L131</f>
        <v>93</v>
      </c>
      <c r="AC134" s="1456">
        <f>M131</f>
        <v>60</v>
      </c>
      <c r="AD134" s="1011"/>
      <c r="AE134" s="1172"/>
      <c r="AF134" s="1011"/>
      <c r="AG134" s="1188"/>
      <c r="AH134" s="1011">
        <f t="shared" ref="AH134:AK137" si="123">AB134+AD134</f>
        <v>93</v>
      </c>
      <c r="AI134" s="1173">
        <f t="shared" si="123"/>
        <v>60</v>
      </c>
      <c r="AJ134" s="1011">
        <f t="shared" si="123"/>
        <v>0</v>
      </c>
      <c r="AK134" s="1082">
        <f t="shared" si="123"/>
        <v>0</v>
      </c>
      <c r="AM134" s="1026" t="s">
        <v>70</v>
      </c>
      <c r="AN134" s="1050">
        <f t="shared" si="120"/>
        <v>149.82</v>
      </c>
      <c r="AO134" s="1028">
        <f t="shared" si="121"/>
        <v>106</v>
      </c>
      <c r="AP134" s="1043" t="s">
        <v>400</v>
      </c>
      <c r="AQ134" s="1240">
        <f t="shared" si="111"/>
        <v>93</v>
      </c>
      <c r="AR134" s="1254">
        <f t="shared" si="112"/>
        <v>60</v>
      </c>
      <c r="AU134" s="32"/>
      <c r="AV134" s="4"/>
      <c r="AW134" s="9"/>
      <c r="AX134" s="4"/>
      <c r="AY134" s="8"/>
      <c r="AZ134" s="104"/>
      <c r="BA134" s="150"/>
      <c r="BB134" s="8"/>
      <c r="BC134" s="104"/>
      <c r="BD134" s="4"/>
      <c r="BE134" s="8"/>
      <c r="BF134" s="104"/>
    </row>
    <row r="135" spans="2:58" ht="16.5" customHeight="1">
      <c r="B135" s="189" t="s">
        <v>560</v>
      </c>
      <c r="C135" s="178" t="s">
        <v>554</v>
      </c>
      <c r="D135" s="195">
        <v>250</v>
      </c>
      <c r="E135" s="1633" t="s">
        <v>74</v>
      </c>
      <c r="F135" s="1314">
        <v>50</v>
      </c>
      <c r="G135" s="1315">
        <v>40</v>
      </c>
      <c r="H135" s="1575" t="s">
        <v>85</v>
      </c>
      <c r="I135" s="1332">
        <v>92.93</v>
      </c>
      <c r="J135" s="1352">
        <v>80.34</v>
      </c>
      <c r="K135" s="1313" t="s">
        <v>74</v>
      </c>
      <c r="L135" s="1314">
        <v>46.8</v>
      </c>
      <c r="M135" s="1315">
        <v>37.200000000000003</v>
      </c>
      <c r="O135" s="361" t="s">
        <v>45</v>
      </c>
      <c r="P135" s="1468">
        <f>L125</f>
        <v>205.2</v>
      </c>
      <c r="Q135" s="1189">
        <f>M125</f>
        <v>153.9</v>
      </c>
      <c r="R135" s="987"/>
      <c r="S135" s="1082"/>
      <c r="T135" s="987"/>
      <c r="U135" s="1185"/>
      <c r="V135" s="987">
        <f t="shared" si="115"/>
        <v>205.2</v>
      </c>
      <c r="W135" s="1173">
        <f t="shared" si="116"/>
        <v>153.9</v>
      </c>
      <c r="X135" s="987">
        <f t="shared" si="117"/>
        <v>0</v>
      </c>
      <c r="Y135" s="1082">
        <f t="shared" si="118"/>
        <v>0</v>
      </c>
      <c r="AA135" s="1042" t="s">
        <v>275</v>
      </c>
      <c r="AB135" s="840"/>
      <c r="AC135" s="1457"/>
      <c r="AD135" s="1011"/>
      <c r="AE135" s="1172"/>
      <c r="AF135" s="1011"/>
      <c r="AG135" s="1188"/>
      <c r="AH135" s="1011">
        <f t="shared" si="123"/>
        <v>0</v>
      </c>
      <c r="AI135" s="1173">
        <f t="shared" si="123"/>
        <v>0</v>
      </c>
      <c r="AJ135" s="1011">
        <f t="shared" si="123"/>
        <v>0</v>
      </c>
      <c r="AK135" s="1082">
        <f t="shared" si="123"/>
        <v>0</v>
      </c>
      <c r="AM135" s="1034" t="s">
        <v>104</v>
      </c>
      <c r="AN135" s="1027">
        <f t="shared" si="120"/>
        <v>0</v>
      </c>
      <c r="AO135" s="1028">
        <f t="shared" si="121"/>
        <v>0</v>
      </c>
      <c r="AP135" s="1042" t="s">
        <v>275</v>
      </c>
      <c r="AQ135" s="1240">
        <f t="shared" si="111"/>
        <v>0</v>
      </c>
      <c r="AR135" s="1254">
        <f t="shared" si="112"/>
        <v>0</v>
      </c>
      <c r="AV135" s="40"/>
      <c r="BA135" s="150"/>
      <c r="BB135" s="225"/>
      <c r="BC135" s="226"/>
      <c r="BD135" s="139"/>
      <c r="BE135" s="139"/>
      <c r="BF135" s="98"/>
    </row>
    <row r="136" spans="2:58" ht="15.75" customHeight="1">
      <c r="B136" s="1799" t="s">
        <v>730</v>
      </c>
      <c r="C136" s="178" t="s">
        <v>731</v>
      </c>
      <c r="D136" s="195" t="s">
        <v>247</v>
      </c>
      <c r="E136" s="1634" t="s">
        <v>555</v>
      </c>
      <c r="F136" s="172">
        <v>37.5</v>
      </c>
      <c r="G136" s="1277">
        <v>30</v>
      </c>
      <c r="H136" s="141" t="s">
        <v>159</v>
      </c>
      <c r="I136" s="172">
        <v>12.5</v>
      </c>
      <c r="J136" s="1278">
        <v>10</v>
      </c>
      <c r="K136" s="142" t="s">
        <v>96</v>
      </c>
      <c r="L136" s="1317">
        <v>13.8</v>
      </c>
      <c r="M136" s="1277">
        <v>13.8</v>
      </c>
      <c r="O136" s="2106" t="s">
        <v>797</v>
      </c>
      <c r="P136" s="989">
        <f t="shared" ref="P136:U136" si="124">AB147</f>
        <v>114.8</v>
      </c>
      <c r="Q136" s="1186">
        <f t="shared" si="124"/>
        <v>77.400000000000006</v>
      </c>
      <c r="R136" s="2108">
        <f t="shared" si="124"/>
        <v>216.45</v>
      </c>
      <c r="S136" s="2109">
        <f t="shared" si="124"/>
        <v>180.02500000000003</v>
      </c>
      <c r="T136" s="989">
        <f t="shared" si="124"/>
        <v>88.210999999999999</v>
      </c>
      <c r="U136" s="1188">
        <f t="shared" si="124"/>
        <v>70.400000000000006</v>
      </c>
      <c r="V136" s="2108">
        <f t="shared" ref="V136:Y138" si="125">P136+R136</f>
        <v>331.25</v>
      </c>
      <c r="W136" s="1033">
        <f t="shared" si="125"/>
        <v>257.42500000000007</v>
      </c>
      <c r="X136" s="2108">
        <f t="shared" si="125"/>
        <v>304.661</v>
      </c>
      <c r="Y136" s="2109">
        <f t="shared" si="125"/>
        <v>250.42500000000004</v>
      </c>
      <c r="AA136" s="1044" t="s">
        <v>456</v>
      </c>
      <c r="AB136" s="1467"/>
      <c r="AC136" s="1458"/>
      <c r="AD136" s="1011"/>
      <c r="AE136" s="1172"/>
      <c r="AF136" s="1012"/>
      <c r="AG136" s="1465"/>
      <c r="AH136" s="1012">
        <f t="shared" si="123"/>
        <v>0</v>
      </c>
      <c r="AI136" s="1175">
        <f t="shared" si="123"/>
        <v>0</v>
      </c>
      <c r="AJ136" s="1012">
        <f t="shared" si="123"/>
        <v>0</v>
      </c>
      <c r="AK136" s="981">
        <f t="shared" si="123"/>
        <v>0</v>
      </c>
      <c r="AM136" s="1026" t="s">
        <v>132</v>
      </c>
      <c r="AN136" s="1027">
        <f t="shared" si="120"/>
        <v>200</v>
      </c>
      <c r="AO136" s="1028">
        <f t="shared" si="121"/>
        <v>200</v>
      </c>
      <c r="AP136" s="1044" t="s">
        <v>456</v>
      </c>
      <c r="AQ136" s="2001">
        <f t="shared" si="111"/>
        <v>0</v>
      </c>
      <c r="AR136" s="1254">
        <f t="shared" si="112"/>
        <v>0</v>
      </c>
      <c r="AV136" s="40"/>
      <c r="AX136" s="150"/>
      <c r="AY136" s="47"/>
      <c r="BA136" s="123"/>
      <c r="BB136" s="77"/>
      <c r="BC136" s="103"/>
      <c r="BD136" s="80"/>
      <c r="BE136" s="139"/>
      <c r="BF136" s="108"/>
    </row>
    <row r="137" spans="2:58" ht="13.5" customHeight="1">
      <c r="B137" s="124" t="s">
        <v>561</v>
      </c>
      <c r="C137" s="265" t="s">
        <v>725</v>
      </c>
      <c r="D137" s="1446">
        <v>180</v>
      </c>
      <c r="E137" s="141" t="s">
        <v>68</v>
      </c>
      <c r="F137" s="186">
        <v>12.5</v>
      </c>
      <c r="G137" s="1316">
        <v>10</v>
      </c>
      <c r="H137" s="141" t="s">
        <v>96</v>
      </c>
      <c r="I137" s="173">
        <v>8</v>
      </c>
      <c r="J137" s="1306">
        <v>8</v>
      </c>
      <c r="K137" s="2288" t="s">
        <v>898</v>
      </c>
      <c r="M137" s="70"/>
      <c r="O137" s="2107" t="s">
        <v>798</v>
      </c>
      <c r="P137" s="989">
        <f t="shared" ref="P137:U137" si="126">AB154</f>
        <v>0</v>
      </c>
      <c r="Q137" s="1186">
        <f t="shared" si="126"/>
        <v>0</v>
      </c>
      <c r="R137" s="989">
        <f t="shared" si="126"/>
        <v>0</v>
      </c>
      <c r="S137" s="1187">
        <f t="shared" si="126"/>
        <v>0</v>
      </c>
      <c r="T137" s="989">
        <f t="shared" si="126"/>
        <v>0</v>
      </c>
      <c r="U137" s="1188">
        <f t="shared" si="126"/>
        <v>0</v>
      </c>
      <c r="V137" s="989">
        <f t="shared" si="125"/>
        <v>0</v>
      </c>
      <c r="W137" s="1033">
        <f t="shared" si="125"/>
        <v>0</v>
      </c>
      <c r="X137" s="989">
        <f t="shared" si="125"/>
        <v>0</v>
      </c>
      <c r="Y137" s="1187">
        <f t="shared" si="125"/>
        <v>0</v>
      </c>
      <c r="AA137" s="1044" t="s">
        <v>63</v>
      </c>
      <c r="AB137" s="1008"/>
      <c r="AC137" s="1455"/>
      <c r="AD137" s="1010"/>
      <c r="AE137" s="1169"/>
      <c r="AF137" s="1011"/>
      <c r="AG137" s="1188"/>
      <c r="AH137" s="1011">
        <f t="shared" si="123"/>
        <v>0</v>
      </c>
      <c r="AI137" s="1173">
        <f t="shared" si="123"/>
        <v>0</v>
      </c>
      <c r="AJ137" s="1011">
        <f t="shared" si="123"/>
        <v>0</v>
      </c>
      <c r="AK137" s="1082">
        <f t="shared" si="123"/>
        <v>0</v>
      </c>
      <c r="AM137" s="361" t="s">
        <v>85</v>
      </c>
      <c r="AN137" s="1027">
        <f t="shared" si="120"/>
        <v>92.93</v>
      </c>
      <c r="AO137" s="1028">
        <f t="shared" si="121"/>
        <v>80.34</v>
      </c>
      <c r="AP137" s="1044" t="s">
        <v>63</v>
      </c>
      <c r="AQ137" s="1240">
        <f t="shared" si="111"/>
        <v>0</v>
      </c>
      <c r="AR137" s="1254">
        <f t="shared" si="112"/>
        <v>0</v>
      </c>
      <c r="AV137" s="40"/>
      <c r="BA137" s="47"/>
      <c r="BB137" s="152"/>
      <c r="BC137" s="153"/>
      <c r="BD137" s="8"/>
      <c r="BE137" s="139"/>
      <c r="BF137" s="98"/>
    </row>
    <row r="138" spans="2:58" ht="17.25" customHeight="1">
      <c r="B138" s="1632" t="s">
        <v>549</v>
      </c>
      <c r="C138" s="193" t="s">
        <v>107</v>
      </c>
      <c r="D138" s="207">
        <v>200</v>
      </c>
      <c r="E138" s="2288" t="s">
        <v>892</v>
      </c>
      <c r="G138" s="70"/>
      <c r="H138" s="142" t="s">
        <v>82</v>
      </c>
      <c r="I138" s="173">
        <v>5</v>
      </c>
      <c r="J138" s="1306">
        <v>5</v>
      </c>
      <c r="K138" s="141" t="s">
        <v>159</v>
      </c>
      <c r="L138" s="186">
        <v>12.6</v>
      </c>
      <c r="M138" s="1316">
        <v>10.6</v>
      </c>
      <c r="O138" s="1026" t="s">
        <v>70</v>
      </c>
      <c r="P138" s="990">
        <f t="shared" ref="P138:U138" si="127">AB162</f>
        <v>0</v>
      </c>
      <c r="Q138" s="1189">
        <f t="shared" si="127"/>
        <v>0</v>
      </c>
      <c r="R138" s="990">
        <f t="shared" si="127"/>
        <v>143</v>
      </c>
      <c r="S138" s="1082">
        <f t="shared" si="127"/>
        <v>100</v>
      </c>
      <c r="T138" s="990">
        <f t="shared" si="127"/>
        <v>6.82</v>
      </c>
      <c r="U138" s="1185">
        <f t="shared" si="127"/>
        <v>6</v>
      </c>
      <c r="V138" s="990">
        <f t="shared" si="125"/>
        <v>143</v>
      </c>
      <c r="W138" s="1173">
        <f t="shared" si="125"/>
        <v>100</v>
      </c>
      <c r="X138" s="990">
        <f t="shared" si="125"/>
        <v>149.82</v>
      </c>
      <c r="Y138" s="1082">
        <f t="shared" si="125"/>
        <v>106</v>
      </c>
      <c r="AA138" s="1630" t="s">
        <v>541</v>
      </c>
      <c r="AB138" s="840"/>
      <c r="AC138" s="1456"/>
      <c r="AD138" s="1011">
        <f>F147</f>
        <v>3.25</v>
      </c>
      <c r="AE138" s="1172">
        <f>G147</f>
        <v>2.9249999999999998</v>
      </c>
      <c r="AF138" s="1011"/>
      <c r="AG138" s="1188"/>
      <c r="AH138" s="1011">
        <f t="shared" ref="AH138:AH139" si="128">AB138+AD138</f>
        <v>3.25</v>
      </c>
      <c r="AI138" s="1173">
        <f t="shared" ref="AI138:AI139" si="129">AC138+AE138</f>
        <v>2.9249999999999998</v>
      </c>
      <c r="AJ138" s="1011">
        <f t="shared" ref="AJ138:AJ139" si="130">AD138+AF138</f>
        <v>3.25</v>
      </c>
      <c r="AK138" s="1082">
        <f t="shared" ref="AK138:AK139" si="131">AE138+AG138</f>
        <v>2.9249999999999998</v>
      </c>
      <c r="AM138" s="361" t="s">
        <v>404</v>
      </c>
      <c r="AN138" s="1027">
        <f t="shared" si="120"/>
        <v>0</v>
      </c>
      <c r="AO138" s="1028">
        <f t="shared" si="121"/>
        <v>0</v>
      </c>
      <c r="AP138" s="1630" t="s">
        <v>541</v>
      </c>
      <c r="AQ138" s="1240">
        <f t="shared" si="111"/>
        <v>3.25</v>
      </c>
      <c r="AR138" s="1254">
        <f t="shared" si="112"/>
        <v>2.9249999999999998</v>
      </c>
      <c r="AV138" s="40"/>
      <c r="BA138" s="155"/>
    </row>
    <row r="139" spans="2:58" ht="18" customHeight="1">
      <c r="B139" s="131"/>
      <c r="C139" s="130" t="s">
        <v>238</v>
      </c>
      <c r="D139" s="11"/>
      <c r="E139" s="141" t="s">
        <v>556</v>
      </c>
      <c r="F139" s="173">
        <v>12</v>
      </c>
      <c r="G139" s="1277">
        <v>10</v>
      </c>
      <c r="H139" s="1670" t="s">
        <v>79</v>
      </c>
      <c r="I139" s="172">
        <v>2</v>
      </c>
      <c r="J139" s="1275">
        <v>2</v>
      </c>
      <c r="K139" s="2288" t="s">
        <v>899</v>
      </c>
      <c r="M139" s="70"/>
      <c r="O139" s="1034" t="s">
        <v>104</v>
      </c>
      <c r="P139" s="1532">
        <f t="shared" ref="P139:U139" si="132">AB166</f>
        <v>0</v>
      </c>
      <c r="Q139" s="983">
        <f t="shared" si="132"/>
        <v>0</v>
      </c>
      <c r="R139" s="990">
        <f t="shared" si="132"/>
        <v>0</v>
      </c>
      <c r="S139" s="1173">
        <f t="shared" si="132"/>
        <v>0</v>
      </c>
      <c r="T139" s="990">
        <f t="shared" si="132"/>
        <v>0</v>
      </c>
      <c r="U139" s="1185">
        <f t="shared" si="132"/>
        <v>0</v>
      </c>
      <c r="V139" s="987">
        <f t="shared" ref="V139:V161" si="133">P139+R139</f>
        <v>0</v>
      </c>
      <c r="W139" s="1173">
        <f t="shared" ref="W139:W166" si="134">Q139+S139</f>
        <v>0</v>
      </c>
      <c r="X139" s="987">
        <f t="shared" ref="X139:X164" si="135">R139+T139</f>
        <v>0</v>
      </c>
      <c r="Y139" s="1082">
        <f t="shared" ref="Y139:Y166" si="136">S139+U139</f>
        <v>0</v>
      </c>
      <c r="AA139" s="1043" t="s">
        <v>542</v>
      </c>
      <c r="AB139" s="840"/>
      <c r="AC139" s="1457"/>
      <c r="AD139" s="1011"/>
      <c r="AE139" s="1172"/>
      <c r="AF139" s="1011"/>
      <c r="AG139" s="1188"/>
      <c r="AH139" s="1011">
        <f t="shared" si="128"/>
        <v>0</v>
      </c>
      <c r="AI139" s="1173">
        <f t="shared" si="129"/>
        <v>0</v>
      </c>
      <c r="AJ139" s="1011">
        <f t="shared" si="130"/>
        <v>0</v>
      </c>
      <c r="AK139" s="1082">
        <f t="shared" si="131"/>
        <v>0</v>
      </c>
      <c r="AM139" s="1026" t="s">
        <v>121</v>
      </c>
      <c r="AN139" s="1027">
        <f t="shared" si="120"/>
        <v>120.26300000000001</v>
      </c>
      <c r="AO139" s="1028">
        <f t="shared" si="121"/>
        <v>84.3</v>
      </c>
      <c r="AP139" s="1043" t="s">
        <v>542</v>
      </c>
      <c r="AQ139" s="1240">
        <f t="shared" si="111"/>
        <v>0</v>
      </c>
      <c r="AR139" s="1254">
        <f t="shared" si="112"/>
        <v>0</v>
      </c>
    </row>
    <row r="140" spans="2:58" ht="18" customHeight="1">
      <c r="B140" s="1355" t="s">
        <v>9</v>
      </c>
      <c r="C140" s="178" t="s">
        <v>10</v>
      </c>
      <c r="D140" s="195">
        <v>70</v>
      </c>
      <c r="E140" s="2288" t="s">
        <v>884</v>
      </c>
      <c r="G140" s="70"/>
      <c r="H140" s="1318" t="s">
        <v>160</v>
      </c>
      <c r="I140" s="184">
        <v>6.9999999999999999E-4</v>
      </c>
      <c r="J140" s="1307">
        <v>6.9999999999999999E-4</v>
      </c>
      <c r="K140" s="1318" t="s">
        <v>89</v>
      </c>
      <c r="L140" s="1305">
        <v>3</v>
      </c>
      <c r="M140" s="940">
        <v>3</v>
      </c>
      <c r="N140" s="1"/>
      <c r="O140" s="361" t="s">
        <v>478</v>
      </c>
      <c r="P140" s="987">
        <f>D129</f>
        <v>200</v>
      </c>
      <c r="Q140" s="983">
        <f>D129</f>
        <v>200</v>
      </c>
      <c r="R140" s="987"/>
      <c r="S140" s="1082"/>
      <c r="T140" s="987"/>
      <c r="U140" s="1185"/>
      <c r="V140" s="987">
        <f t="shared" si="133"/>
        <v>200</v>
      </c>
      <c r="W140" s="1173">
        <f t="shared" si="134"/>
        <v>200</v>
      </c>
      <c r="X140" s="987">
        <f t="shared" si="135"/>
        <v>0</v>
      </c>
      <c r="Y140" s="1082">
        <f t="shared" si="136"/>
        <v>0</v>
      </c>
      <c r="AA140" s="1044" t="s">
        <v>125</v>
      </c>
      <c r="AB140" s="1469"/>
      <c r="AC140" s="1460"/>
      <c r="AD140" s="1011">
        <f>F136</f>
        <v>37.5</v>
      </c>
      <c r="AE140" s="1172">
        <f>G136</f>
        <v>30</v>
      </c>
      <c r="AF140" s="1011"/>
      <c r="AG140" s="1188"/>
      <c r="AH140" s="1011">
        <f t="shared" ref="AH140:AK147" si="137">AB140+AD140</f>
        <v>37.5</v>
      </c>
      <c r="AI140" s="1173">
        <f t="shared" si="137"/>
        <v>30</v>
      </c>
      <c r="AJ140" s="1011">
        <f t="shared" si="137"/>
        <v>37.5</v>
      </c>
      <c r="AK140" s="1082">
        <f t="shared" si="137"/>
        <v>30</v>
      </c>
      <c r="AM140" s="1026" t="s">
        <v>65</v>
      </c>
      <c r="AN140" s="1027">
        <f t="shared" si="120"/>
        <v>0</v>
      </c>
      <c r="AO140" s="1028">
        <f t="shared" si="121"/>
        <v>0</v>
      </c>
      <c r="AP140" s="1044" t="s">
        <v>125</v>
      </c>
      <c r="AQ140" s="1240">
        <f t="shared" si="111"/>
        <v>37.5</v>
      </c>
      <c r="AR140" s="1254">
        <f t="shared" si="112"/>
        <v>30</v>
      </c>
    </row>
    <row r="141" spans="2:58" ht="15" customHeight="1">
      <c r="B141" s="198" t="s">
        <v>9</v>
      </c>
      <c r="C141" s="178" t="s">
        <v>392</v>
      </c>
      <c r="D141" s="195">
        <v>50</v>
      </c>
      <c r="E141" s="141" t="s">
        <v>557</v>
      </c>
      <c r="F141" s="172">
        <v>7.5</v>
      </c>
      <c r="G141" s="174">
        <v>7.5</v>
      </c>
      <c r="H141" s="141" t="s">
        <v>538</v>
      </c>
      <c r="I141" s="172">
        <v>0.25</v>
      </c>
      <c r="J141" s="1278">
        <v>0.25</v>
      </c>
      <c r="K141" s="1319" t="s">
        <v>338</v>
      </c>
      <c r="L141" s="8">
        <v>0.72</v>
      </c>
      <c r="M141" s="1320">
        <v>0.72</v>
      </c>
      <c r="N141" s="104"/>
      <c r="O141" s="361" t="s">
        <v>390</v>
      </c>
      <c r="P141" s="987">
        <f t="shared" ref="P141:U141" si="138">AB169</f>
        <v>0</v>
      </c>
      <c r="Q141" s="983">
        <f t="shared" si="138"/>
        <v>0</v>
      </c>
      <c r="R141" s="987">
        <f t="shared" si="138"/>
        <v>92.93</v>
      </c>
      <c r="S141" s="1082">
        <f t="shared" si="138"/>
        <v>80.34</v>
      </c>
      <c r="T141" s="987">
        <f t="shared" si="138"/>
        <v>0</v>
      </c>
      <c r="U141" s="1185">
        <f t="shared" si="138"/>
        <v>0</v>
      </c>
      <c r="V141" s="987">
        <f t="shared" si="133"/>
        <v>92.93</v>
      </c>
      <c r="W141" s="1173">
        <f t="shared" si="134"/>
        <v>80.34</v>
      </c>
      <c r="X141" s="987">
        <f t="shared" si="135"/>
        <v>92.93</v>
      </c>
      <c r="Y141" s="1082">
        <f t="shared" si="136"/>
        <v>80.34</v>
      </c>
      <c r="AA141" s="1044" t="s">
        <v>87</v>
      </c>
      <c r="AB141" s="840">
        <f>F128</f>
        <v>19.8</v>
      </c>
      <c r="AC141" s="1460">
        <f>G128</f>
        <v>15.4</v>
      </c>
      <c r="AD141" s="1011">
        <f>F139+I136+L138</f>
        <v>37.1</v>
      </c>
      <c r="AE141" s="1172">
        <f>G139+J136+M138</f>
        <v>30.6</v>
      </c>
      <c r="AF141" s="1011"/>
      <c r="AG141" s="1188"/>
      <c r="AH141" s="1011">
        <f t="shared" si="137"/>
        <v>56.900000000000006</v>
      </c>
      <c r="AI141" s="1173">
        <f t="shared" si="137"/>
        <v>46</v>
      </c>
      <c r="AJ141" s="1011">
        <f t="shared" si="137"/>
        <v>37.1</v>
      </c>
      <c r="AK141" s="1082">
        <f t="shared" si="137"/>
        <v>30.6</v>
      </c>
      <c r="AM141" s="1026" t="s">
        <v>60</v>
      </c>
      <c r="AN141" s="1027">
        <f t="shared" si="120"/>
        <v>255.44</v>
      </c>
      <c r="AO141" s="1028">
        <f t="shared" si="121"/>
        <v>254</v>
      </c>
      <c r="AP141" s="1044" t="s">
        <v>87</v>
      </c>
      <c r="AQ141" s="1240">
        <f t="shared" si="111"/>
        <v>56.900000000000006</v>
      </c>
      <c r="AR141" s="1254">
        <f t="shared" si="112"/>
        <v>46</v>
      </c>
    </row>
    <row r="142" spans="2:58" ht="15.75" customHeight="1">
      <c r="B142" s="189" t="s">
        <v>446</v>
      </c>
      <c r="C142" s="178" t="s">
        <v>293</v>
      </c>
      <c r="D142" s="195">
        <v>100</v>
      </c>
      <c r="E142" s="2288" t="s">
        <v>896</v>
      </c>
      <c r="G142" s="70"/>
      <c r="H142" s="141" t="s">
        <v>527</v>
      </c>
      <c r="I142" s="173">
        <v>50</v>
      </c>
      <c r="J142" s="2299">
        <v>50</v>
      </c>
      <c r="K142" s="1318" t="s">
        <v>339</v>
      </c>
      <c r="L142" s="1305">
        <v>0.15</v>
      </c>
      <c r="M142" s="940">
        <v>0.15</v>
      </c>
      <c r="N142" s="104"/>
      <c r="O142" s="1026" t="s">
        <v>391</v>
      </c>
      <c r="P142" s="987">
        <f t="shared" ref="P142:U142" si="139">AB173</f>
        <v>0</v>
      </c>
      <c r="Q142" s="1189">
        <f t="shared" si="139"/>
        <v>0</v>
      </c>
      <c r="R142" s="987">
        <f t="shared" si="139"/>
        <v>0</v>
      </c>
      <c r="S142" s="1173">
        <f t="shared" si="139"/>
        <v>0</v>
      </c>
      <c r="T142" s="987">
        <f t="shared" si="139"/>
        <v>0</v>
      </c>
      <c r="U142" s="1190">
        <f t="shared" si="139"/>
        <v>0</v>
      </c>
      <c r="V142" s="987">
        <f t="shared" si="133"/>
        <v>0</v>
      </c>
      <c r="W142" s="1173">
        <f t="shared" si="134"/>
        <v>0</v>
      </c>
      <c r="X142" s="987">
        <f t="shared" si="135"/>
        <v>0</v>
      </c>
      <c r="Y142" s="1082">
        <f t="shared" si="136"/>
        <v>0</v>
      </c>
      <c r="AA142" s="1044" t="s">
        <v>68</v>
      </c>
      <c r="AB142" s="840"/>
      <c r="AC142" s="1460"/>
      <c r="AD142" s="1011">
        <f>F137</f>
        <v>12.5</v>
      </c>
      <c r="AE142" s="1172">
        <f>G137</f>
        <v>10</v>
      </c>
      <c r="AF142" s="1011">
        <f>I156</f>
        <v>88.210999999999999</v>
      </c>
      <c r="AG142" s="1188">
        <f>J156</f>
        <v>70.400000000000006</v>
      </c>
      <c r="AH142" s="1011">
        <f t="shared" si="137"/>
        <v>12.5</v>
      </c>
      <c r="AI142" s="1173">
        <f t="shared" si="137"/>
        <v>10</v>
      </c>
      <c r="AJ142" s="1011">
        <f t="shared" si="137"/>
        <v>100.711</v>
      </c>
      <c r="AK142" s="1082">
        <f t="shared" si="137"/>
        <v>80.400000000000006</v>
      </c>
      <c r="AM142" s="1026" t="s">
        <v>139</v>
      </c>
      <c r="AN142" s="1027">
        <f t="shared" si="120"/>
        <v>208</v>
      </c>
      <c r="AO142" s="1035">
        <f t="shared" si="121"/>
        <v>200</v>
      </c>
      <c r="AP142" s="1044" t="s">
        <v>68</v>
      </c>
      <c r="AQ142" s="1240">
        <f t="shared" si="111"/>
        <v>100.711</v>
      </c>
      <c r="AR142" s="1254">
        <f t="shared" si="112"/>
        <v>80.400000000000006</v>
      </c>
    </row>
    <row r="143" spans="2:58" ht="15.75" customHeight="1" thickBot="1">
      <c r="B143" s="60"/>
      <c r="C143" s="1356"/>
      <c r="D143" s="47"/>
      <c r="E143" s="1318" t="s">
        <v>89</v>
      </c>
      <c r="F143" s="173">
        <v>5</v>
      </c>
      <c r="G143" s="1277">
        <v>5</v>
      </c>
      <c r="H143" s="56"/>
      <c r="I143" s="29"/>
      <c r="J143" s="29"/>
      <c r="K143" s="141" t="s">
        <v>81</v>
      </c>
      <c r="L143" s="184">
        <v>7.05</v>
      </c>
      <c r="M143" s="699">
        <v>7.05</v>
      </c>
      <c r="O143" s="1026" t="s">
        <v>121</v>
      </c>
      <c r="P143" s="990">
        <f>F125</f>
        <v>120.26300000000001</v>
      </c>
      <c r="Q143" s="1189">
        <f>G125</f>
        <v>84.3</v>
      </c>
      <c r="R143" s="987"/>
      <c r="S143" s="1082"/>
      <c r="T143" s="987"/>
      <c r="U143" s="1185"/>
      <c r="V143" s="987">
        <f t="shared" si="133"/>
        <v>120.26300000000001</v>
      </c>
      <c r="W143" s="1173">
        <f t="shared" si="134"/>
        <v>84.3</v>
      </c>
      <c r="X143" s="987">
        <f t="shared" si="135"/>
        <v>0</v>
      </c>
      <c r="Y143" s="1082">
        <f t="shared" si="136"/>
        <v>0</v>
      </c>
      <c r="AA143" s="1044" t="s">
        <v>74</v>
      </c>
      <c r="AB143" s="840"/>
      <c r="AC143" s="1457"/>
      <c r="AD143" s="1011">
        <f>F135+L135</f>
        <v>96.8</v>
      </c>
      <c r="AE143" s="1172">
        <f>G135+M135</f>
        <v>77.2</v>
      </c>
      <c r="AF143" s="1011"/>
      <c r="AG143" s="1188"/>
      <c r="AH143" s="1011">
        <f t="shared" si="137"/>
        <v>96.8</v>
      </c>
      <c r="AI143" s="1173">
        <f t="shared" si="137"/>
        <v>77.2</v>
      </c>
      <c r="AJ143" s="1011">
        <f t="shared" si="137"/>
        <v>96.8</v>
      </c>
      <c r="AK143" s="1082">
        <f t="shared" si="137"/>
        <v>77.2</v>
      </c>
      <c r="AM143" s="1026" t="s">
        <v>64</v>
      </c>
      <c r="AN143" s="1027">
        <f t="shared" si="120"/>
        <v>45.512</v>
      </c>
      <c r="AO143" s="1035">
        <f t="shared" si="121"/>
        <v>43.34</v>
      </c>
      <c r="AP143" s="1044" t="s">
        <v>74</v>
      </c>
      <c r="AQ143" s="1240">
        <f t="shared" si="111"/>
        <v>96.8</v>
      </c>
      <c r="AR143" s="1254">
        <f t="shared" si="112"/>
        <v>77.2</v>
      </c>
    </row>
    <row r="144" spans="2:58" ht="18" customHeight="1">
      <c r="B144" s="60"/>
      <c r="C144" s="1358"/>
      <c r="E144" s="141" t="s">
        <v>459</v>
      </c>
      <c r="F144" s="173">
        <v>7.4999999999999997E-2</v>
      </c>
      <c r="G144" s="1277">
        <v>7.4999999999999997E-2</v>
      </c>
      <c r="H144" s="1450" t="s">
        <v>107</v>
      </c>
      <c r="I144" s="1261"/>
      <c r="J144" s="1261"/>
      <c r="K144" s="2291" t="s">
        <v>900</v>
      </c>
      <c r="L144" s="173"/>
      <c r="M144" s="1277"/>
      <c r="O144" s="1026" t="s">
        <v>65</v>
      </c>
      <c r="P144" s="987"/>
      <c r="Q144" s="983"/>
      <c r="R144" s="987"/>
      <c r="S144" s="1082"/>
      <c r="T144" s="987"/>
      <c r="U144" s="1185"/>
      <c r="V144" s="987">
        <f t="shared" si="133"/>
        <v>0</v>
      </c>
      <c r="W144" s="1173">
        <f t="shared" si="134"/>
        <v>0</v>
      </c>
      <c r="X144" s="987">
        <f t="shared" si="135"/>
        <v>0</v>
      </c>
      <c r="Y144" s="1082">
        <f t="shared" si="136"/>
        <v>0</v>
      </c>
      <c r="AA144" s="1044" t="s">
        <v>129</v>
      </c>
      <c r="AB144" s="840"/>
      <c r="AC144" s="1461"/>
      <c r="AD144" s="1011"/>
      <c r="AE144" s="1172"/>
      <c r="AF144" s="1011"/>
      <c r="AG144" s="1188"/>
      <c r="AH144" s="1011">
        <f t="shared" si="137"/>
        <v>0</v>
      </c>
      <c r="AI144" s="1173">
        <f t="shared" si="137"/>
        <v>0</v>
      </c>
      <c r="AJ144" s="1011">
        <f t="shared" si="137"/>
        <v>0</v>
      </c>
      <c r="AK144" s="1082">
        <f t="shared" si="137"/>
        <v>0</v>
      </c>
      <c r="AM144" s="1026" t="s">
        <v>47</v>
      </c>
      <c r="AN144" s="1027">
        <f t="shared" si="120"/>
        <v>0</v>
      </c>
      <c r="AO144" s="1035">
        <f t="shared" si="121"/>
        <v>0</v>
      </c>
      <c r="AP144" s="1044" t="s">
        <v>129</v>
      </c>
      <c r="AQ144" s="1240">
        <f t="shared" si="111"/>
        <v>0</v>
      </c>
      <c r="AR144" s="1254">
        <f t="shared" si="112"/>
        <v>0</v>
      </c>
    </row>
    <row r="145" spans="2:44" ht="15" customHeight="1" thickBot="1">
      <c r="B145" s="60"/>
      <c r="C145" s="1358"/>
      <c r="E145" s="141" t="s">
        <v>81</v>
      </c>
      <c r="F145" s="184">
        <v>3.6749999999999998</v>
      </c>
      <c r="G145" s="699">
        <v>3.6749999999999998</v>
      </c>
      <c r="H145" s="2298" t="s">
        <v>238</v>
      </c>
      <c r="I145" s="1267"/>
      <c r="J145" s="1267"/>
      <c r="K145" s="141" t="s">
        <v>538</v>
      </c>
      <c r="L145" s="172">
        <v>0.1</v>
      </c>
      <c r="M145" s="1277">
        <v>0.1</v>
      </c>
      <c r="O145" s="1026" t="s">
        <v>60</v>
      </c>
      <c r="P145" s="987">
        <f>F127+L126</f>
        <v>39.14</v>
      </c>
      <c r="Q145" s="1533">
        <f>G127+M126</f>
        <v>37.700000000000003</v>
      </c>
      <c r="R145" s="1613">
        <f>I149</f>
        <v>200</v>
      </c>
      <c r="S145" s="1192">
        <f>J149</f>
        <v>200</v>
      </c>
      <c r="T145" s="987">
        <f>I158</f>
        <v>16.3</v>
      </c>
      <c r="U145" s="1193">
        <f>J158</f>
        <v>16.3</v>
      </c>
      <c r="V145" s="987">
        <f t="shared" si="133"/>
        <v>239.14</v>
      </c>
      <c r="W145" s="1173">
        <f t="shared" si="134"/>
        <v>237.7</v>
      </c>
      <c r="X145" s="987">
        <f t="shared" si="135"/>
        <v>216.3</v>
      </c>
      <c r="Y145" s="1082">
        <f t="shared" si="136"/>
        <v>216.3</v>
      </c>
      <c r="AA145" s="1044" t="s">
        <v>127</v>
      </c>
      <c r="AB145" s="1467"/>
      <c r="AC145" s="1462"/>
      <c r="AD145" s="1011"/>
      <c r="AE145" s="1172"/>
      <c r="AF145" s="1011"/>
      <c r="AG145" s="1188"/>
      <c r="AH145" s="1011">
        <f t="shared" si="137"/>
        <v>0</v>
      </c>
      <c r="AI145" s="1173">
        <f t="shared" si="137"/>
        <v>0</v>
      </c>
      <c r="AJ145" s="1011">
        <f t="shared" si="137"/>
        <v>0</v>
      </c>
      <c r="AK145" s="1082">
        <f t="shared" si="137"/>
        <v>0</v>
      </c>
      <c r="AM145" s="1026" t="s">
        <v>67</v>
      </c>
      <c r="AN145" s="1027">
        <f t="shared" si="120"/>
        <v>5</v>
      </c>
      <c r="AO145" s="1035">
        <f t="shared" si="121"/>
        <v>5</v>
      </c>
      <c r="AP145" s="1044" t="s">
        <v>130</v>
      </c>
      <c r="AQ145" s="1240">
        <f t="shared" si="111"/>
        <v>0</v>
      </c>
      <c r="AR145" s="1254">
        <f t="shared" si="112"/>
        <v>0</v>
      </c>
    </row>
    <row r="146" spans="2:44" ht="15.75" customHeight="1" thickBot="1">
      <c r="B146" s="60"/>
      <c r="C146" s="1358"/>
      <c r="E146" s="2291" t="s">
        <v>894</v>
      </c>
      <c r="F146" s="173"/>
      <c r="G146" s="1277"/>
      <c r="H146" s="1286" t="s">
        <v>100</v>
      </c>
      <c r="I146" s="120" t="s">
        <v>101</v>
      </c>
      <c r="J146" s="1360" t="s">
        <v>102</v>
      </c>
      <c r="K146" s="56"/>
      <c r="L146" s="29"/>
      <c r="M146" s="72"/>
      <c r="N146" s="1211"/>
      <c r="O146" s="1026" t="s">
        <v>139</v>
      </c>
      <c r="P146" s="987"/>
      <c r="Q146" s="983"/>
      <c r="R146" s="987"/>
      <c r="S146" s="1082"/>
      <c r="T146" s="987">
        <f>F156</f>
        <v>208</v>
      </c>
      <c r="U146" s="1185">
        <f>G156</f>
        <v>200</v>
      </c>
      <c r="V146" s="987">
        <f t="shared" si="133"/>
        <v>0</v>
      </c>
      <c r="W146" s="1173">
        <f t="shared" si="134"/>
        <v>0</v>
      </c>
      <c r="X146" s="987">
        <f t="shared" si="135"/>
        <v>208</v>
      </c>
      <c r="Y146" s="1082">
        <f t="shared" si="136"/>
        <v>200</v>
      </c>
      <c r="AA146" s="1043" t="s">
        <v>96</v>
      </c>
      <c r="AB146" s="1009">
        <f>I129</f>
        <v>2</v>
      </c>
      <c r="AC146" s="1463">
        <f>J129</f>
        <v>2</v>
      </c>
      <c r="AD146" s="2037">
        <f>F141+I137+L136</f>
        <v>29.3</v>
      </c>
      <c r="AE146" s="1174">
        <f>G141+J137+M136</f>
        <v>29.3</v>
      </c>
      <c r="AF146" s="1012"/>
      <c r="AG146" s="1465"/>
      <c r="AH146" s="1012">
        <f t="shared" si="137"/>
        <v>31.3</v>
      </c>
      <c r="AI146" s="1175">
        <f t="shared" si="137"/>
        <v>31.3</v>
      </c>
      <c r="AJ146" s="1012">
        <f t="shared" si="137"/>
        <v>29.3</v>
      </c>
      <c r="AK146" s="981">
        <f t="shared" si="137"/>
        <v>29.3</v>
      </c>
      <c r="AM146" s="1026" t="s">
        <v>82</v>
      </c>
      <c r="AN146" s="1027">
        <f t="shared" si="120"/>
        <v>27.34</v>
      </c>
      <c r="AO146" s="1035">
        <f t="shared" si="121"/>
        <v>27.34</v>
      </c>
      <c r="AP146" s="1043" t="s">
        <v>96</v>
      </c>
      <c r="AQ146" s="1240">
        <f t="shared" si="111"/>
        <v>31.3</v>
      </c>
      <c r="AR146" s="1254">
        <f t="shared" si="112"/>
        <v>31.3</v>
      </c>
    </row>
    <row r="147" spans="2:44" ht="14.25" customHeight="1" thickBot="1">
      <c r="B147" s="60"/>
      <c r="C147" s="1358"/>
      <c r="E147" s="141" t="s">
        <v>558</v>
      </c>
      <c r="F147" s="1305">
        <v>3.25</v>
      </c>
      <c r="G147" s="940">
        <v>2.9249999999999998</v>
      </c>
      <c r="H147" s="1327" t="s">
        <v>107</v>
      </c>
      <c r="I147" s="1314">
        <v>3</v>
      </c>
      <c r="J147" s="1315">
        <v>3</v>
      </c>
      <c r="K147" s="1444" t="s">
        <v>865</v>
      </c>
      <c r="L147" s="38"/>
      <c r="M147" s="49"/>
      <c r="O147" s="1026" t="s">
        <v>64</v>
      </c>
      <c r="P147" s="987"/>
      <c r="Q147" s="983"/>
      <c r="R147" s="987"/>
      <c r="S147" s="1082"/>
      <c r="T147" s="987">
        <f>I162</f>
        <v>45.512</v>
      </c>
      <c r="U147" s="1185">
        <f>J162</f>
        <v>43.34</v>
      </c>
      <c r="V147" s="987">
        <f t="shared" si="133"/>
        <v>0</v>
      </c>
      <c r="W147" s="1173">
        <f t="shared" si="134"/>
        <v>0</v>
      </c>
      <c r="X147" s="987">
        <f t="shared" si="135"/>
        <v>45.512</v>
      </c>
      <c r="Y147" s="1082">
        <f t="shared" si="136"/>
        <v>43.34</v>
      </c>
      <c r="AA147" s="2033" t="s">
        <v>787</v>
      </c>
      <c r="AB147" s="2034">
        <f t="shared" ref="AB147:AG147" si="140">SUM(AB134:AB146)</f>
        <v>114.8</v>
      </c>
      <c r="AC147" s="2045">
        <f t="shared" si="140"/>
        <v>77.400000000000006</v>
      </c>
      <c r="AD147" s="2046">
        <f t="shared" si="140"/>
        <v>216.45</v>
      </c>
      <c r="AE147" s="2047">
        <f t="shared" si="140"/>
        <v>180.02500000000003</v>
      </c>
      <c r="AF147" s="2048">
        <f t="shared" si="140"/>
        <v>88.210999999999999</v>
      </c>
      <c r="AG147" s="2035">
        <f t="shared" si="140"/>
        <v>70.400000000000006</v>
      </c>
      <c r="AH147" s="1713">
        <f t="shared" si="137"/>
        <v>331.25</v>
      </c>
      <c r="AI147" s="1173">
        <f t="shared" si="137"/>
        <v>257.42500000000007</v>
      </c>
      <c r="AJ147" s="1713">
        <f t="shared" si="137"/>
        <v>304.661</v>
      </c>
      <c r="AK147" s="1194">
        <f t="shared" si="137"/>
        <v>250.42500000000004</v>
      </c>
      <c r="AM147" s="1026" t="s">
        <v>89</v>
      </c>
      <c r="AN147" s="1027">
        <f t="shared" si="120"/>
        <v>13.16</v>
      </c>
      <c r="AO147" s="1035">
        <f t="shared" si="121"/>
        <v>13.16</v>
      </c>
      <c r="AP147" s="2033" t="s">
        <v>787</v>
      </c>
      <c r="AQ147" s="2001">
        <f t="shared" si="111"/>
        <v>419.46100000000001</v>
      </c>
      <c r="AR147" s="1254">
        <f t="shared" si="112"/>
        <v>327.82500000000005</v>
      </c>
    </row>
    <row r="148" spans="2:44" ht="15.75" customHeight="1" thickBot="1">
      <c r="B148" s="60"/>
      <c r="C148" s="1358"/>
      <c r="E148" s="2288" t="s">
        <v>897</v>
      </c>
      <c r="G148" s="70"/>
      <c r="H148" s="183" t="s">
        <v>50</v>
      </c>
      <c r="I148" s="184">
        <v>10</v>
      </c>
      <c r="J148" s="192">
        <v>10</v>
      </c>
      <c r="K148" s="1373" t="s">
        <v>100</v>
      </c>
      <c r="L148" s="1264" t="s">
        <v>101</v>
      </c>
      <c r="M148" s="1357" t="s">
        <v>102</v>
      </c>
      <c r="O148" s="1026" t="s">
        <v>411</v>
      </c>
      <c r="P148" s="987"/>
      <c r="Q148" s="983"/>
      <c r="R148" s="987"/>
      <c r="S148" s="1082"/>
      <c r="T148" s="987"/>
      <c r="U148" s="1185"/>
      <c r="V148" s="987">
        <f t="shared" si="133"/>
        <v>0</v>
      </c>
      <c r="W148" s="1173">
        <f t="shared" si="134"/>
        <v>0</v>
      </c>
      <c r="X148" s="987">
        <f t="shared" si="135"/>
        <v>0</v>
      </c>
      <c r="Y148" s="1082">
        <f t="shared" si="136"/>
        <v>0</v>
      </c>
      <c r="AA148" s="79" t="s">
        <v>882</v>
      </c>
      <c r="AB148" s="1008"/>
      <c r="AC148" s="2003"/>
      <c r="AD148" s="1010"/>
      <c r="AE148" s="2004"/>
      <c r="AF148" s="1010"/>
      <c r="AG148" s="11"/>
      <c r="AM148" s="1026" t="s">
        <v>131</v>
      </c>
      <c r="AN148" s="1027">
        <f t="shared" si="120"/>
        <v>0.1</v>
      </c>
      <c r="AO148" s="1035">
        <f t="shared" si="121"/>
        <v>4</v>
      </c>
      <c r="AP148" s="79" t="s">
        <v>881</v>
      </c>
    </row>
    <row r="149" spans="2:44" ht="18" customHeight="1">
      <c r="B149" s="60"/>
      <c r="C149" s="1358"/>
      <c r="E149" s="141" t="s">
        <v>551</v>
      </c>
      <c r="F149" s="172">
        <v>2.5</v>
      </c>
      <c r="G149" s="174">
        <v>2.5</v>
      </c>
      <c r="H149" s="183" t="s">
        <v>60</v>
      </c>
      <c r="I149" s="1328">
        <v>200</v>
      </c>
      <c r="J149" s="1329">
        <v>200</v>
      </c>
      <c r="K149" s="97" t="s">
        <v>157</v>
      </c>
      <c r="L149" s="96">
        <v>39.72</v>
      </c>
      <c r="M149" s="1343">
        <v>39.72</v>
      </c>
      <c r="O149" s="1026" t="s">
        <v>67</v>
      </c>
      <c r="P149" s="987">
        <f>I127</f>
        <v>5</v>
      </c>
      <c r="Q149" s="983">
        <f>J127</f>
        <v>5</v>
      </c>
      <c r="R149" s="987"/>
      <c r="S149" s="1082"/>
      <c r="T149" s="987"/>
      <c r="U149" s="1185"/>
      <c r="V149" s="987">
        <f t="shared" si="133"/>
        <v>5</v>
      </c>
      <c r="W149" s="1173">
        <f t="shared" si="134"/>
        <v>5</v>
      </c>
      <c r="X149" s="987">
        <f t="shared" si="135"/>
        <v>0</v>
      </c>
      <c r="Y149" s="1082">
        <f t="shared" si="136"/>
        <v>0</v>
      </c>
      <c r="AA149" s="1044"/>
      <c r="AB149" s="840"/>
      <c r="AC149" s="1457"/>
      <c r="AD149" s="1011"/>
      <c r="AE149" s="1172"/>
      <c r="AF149" s="1011"/>
      <c r="AG149" s="1188"/>
      <c r="AH149" s="1011">
        <f t="shared" ref="AH149:AK153" si="141">AB149+AD149</f>
        <v>0</v>
      </c>
      <c r="AI149" s="1173">
        <f t="shared" si="141"/>
        <v>0</v>
      </c>
      <c r="AJ149" s="1011">
        <f t="shared" si="141"/>
        <v>0</v>
      </c>
      <c r="AK149" s="1082">
        <f t="shared" si="141"/>
        <v>0</v>
      </c>
      <c r="AM149" s="1026" t="s">
        <v>50</v>
      </c>
      <c r="AN149" s="1027">
        <f t="shared" si="120"/>
        <v>16.420000000000002</v>
      </c>
      <c r="AO149" s="1035">
        <f t="shared" si="121"/>
        <v>16.420000000000002</v>
      </c>
      <c r="AP149" s="1044"/>
      <c r="AQ149" s="1240">
        <f t="shared" ref="AQ149:AR155" si="142">AB149+AD149+AF149</f>
        <v>0</v>
      </c>
      <c r="AR149" s="1254">
        <f t="shared" si="142"/>
        <v>0</v>
      </c>
    </row>
    <row r="150" spans="2:44" ht="16.5" customHeight="1" thickBot="1">
      <c r="B150" s="60"/>
      <c r="C150" s="1358"/>
      <c r="E150" s="141" t="s">
        <v>538</v>
      </c>
      <c r="F150" s="1305">
        <v>1.1000000000000001</v>
      </c>
      <c r="G150" s="940">
        <v>1.1000000000000001</v>
      </c>
      <c r="H150" s="141" t="s">
        <v>81</v>
      </c>
      <c r="I150" s="172">
        <v>10</v>
      </c>
      <c r="J150" s="174">
        <v>10</v>
      </c>
      <c r="K150" s="141" t="s">
        <v>81</v>
      </c>
      <c r="L150" s="172">
        <v>139.57</v>
      </c>
      <c r="M150" s="174">
        <v>139.57</v>
      </c>
      <c r="O150" s="1026" t="s">
        <v>82</v>
      </c>
      <c r="P150" s="987">
        <f>L127</f>
        <v>6.3</v>
      </c>
      <c r="Q150" s="1189">
        <f>M127</f>
        <v>6.3</v>
      </c>
      <c r="R150" s="987">
        <f>I138+L151</f>
        <v>13</v>
      </c>
      <c r="S150" s="1173">
        <f>J138+M151</f>
        <v>13</v>
      </c>
      <c r="T150" s="987">
        <f>I157+I164</f>
        <v>8.0399999999999991</v>
      </c>
      <c r="U150" s="1190">
        <f>J157+J164</f>
        <v>8.0399999999999991</v>
      </c>
      <c r="V150" s="987">
        <f t="shared" si="133"/>
        <v>19.3</v>
      </c>
      <c r="W150" s="1173">
        <f t="shared" si="134"/>
        <v>19.3</v>
      </c>
      <c r="X150" s="987">
        <f t="shared" si="135"/>
        <v>21.04</v>
      </c>
      <c r="Y150" s="1082">
        <f t="shared" si="136"/>
        <v>21.04</v>
      </c>
      <c r="AA150" s="1044" t="s">
        <v>128</v>
      </c>
      <c r="AB150" s="840"/>
      <c r="AC150" s="1457"/>
      <c r="AD150" s="1011"/>
      <c r="AE150" s="1172"/>
      <c r="AF150" s="1011"/>
      <c r="AG150" s="1188"/>
      <c r="AH150" s="1011">
        <f t="shared" si="141"/>
        <v>0</v>
      </c>
      <c r="AI150" s="1173">
        <f t="shared" si="141"/>
        <v>0</v>
      </c>
      <c r="AJ150" s="1011">
        <f t="shared" si="141"/>
        <v>0</v>
      </c>
      <c r="AK150" s="1082">
        <f t="shared" si="141"/>
        <v>0</v>
      </c>
      <c r="AM150" s="1026" t="s">
        <v>140</v>
      </c>
      <c r="AN150" s="1027">
        <f t="shared" si="120"/>
        <v>0</v>
      </c>
      <c r="AO150" s="1035">
        <f t="shared" si="121"/>
        <v>0</v>
      </c>
      <c r="AP150" s="1044" t="s">
        <v>128</v>
      </c>
      <c r="AQ150" s="1240">
        <f t="shared" si="142"/>
        <v>0</v>
      </c>
      <c r="AR150" s="1254">
        <f t="shared" si="142"/>
        <v>0</v>
      </c>
    </row>
    <row r="151" spans="2:44" ht="15" customHeight="1" thickBot="1">
      <c r="B151" s="60"/>
      <c r="C151" s="1358"/>
      <c r="E151" s="1318" t="s">
        <v>160</v>
      </c>
      <c r="F151" s="172">
        <v>0.01</v>
      </c>
      <c r="G151" s="1715">
        <v>0.01</v>
      </c>
      <c r="H151" s="1679" t="s">
        <v>645</v>
      </c>
      <c r="I151" s="1018"/>
      <c r="J151" s="1675"/>
      <c r="K151" s="141" t="s">
        <v>82</v>
      </c>
      <c r="L151" s="173">
        <v>8</v>
      </c>
      <c r="M151" s="940">
        <v>8</v>
      </c>
      <c r="O151" s="1026" t="s">
        <v>89</v>
      </c>
      <c r="P151" s="1468">
        <f>F131</f>
        <v>4.4000000000000004</v>
      </c>
      <c r="Q151" s="1189">
        <f>G131</f>
        <v>4.4000000000000004</v>
      </c>
      <c r="R151" s="987">
        <f>L140+F143</f>
        <v>8</v>
      </c>
      <c r="S151" s="1082">
        <f>G143+M140</f>
        <v>8</v>
      </c>
      <c r="T151" s="987">
        <f>I165</f>
        <v>0.76</v>
      </c>
      <c r="U151" s="1185">
        <f>J165</f>
        <v>0.76</v>
      </c>
      <c r="V151" s="987">
        <f t="shared" si="133"/>
        <v>12.4</v>
      </c>
      <c r="W151" s="1173">
        <f t="shared" si="134"/>
        <v>12.4</v>
      </c>
      <c r="X151" s="987">
        <f t="shared" si="135"/>
        <v>8.76</v>
      </c>
      <c r="Y151" s="1082">
        <f t="shared" si="136"/>
        <v>8.76</v>
      </c>
      <c r="AA151" s="1044" t="s">
        <v>126</v>
      </c>
      <c r="AB151" s="840"/>
      <c r="AC151" s="1461"/>
      <c r="AD151" s="1011"/>
      <c r="AE151" s="1172"/>
      <c r="AF151" s="1011"/>
      <c r="AG151" s="1188"/>
      <c r="AH151" s="1011">
        <f t="shared" si="141"/>
        <v>0</v>
      </c>
      <c r="AI151" s="1173">
        <f t="shared" si="141"/>
        <v>0</v>
      </c>
      <c r="AJ151" s="1011">
        <f t="shared" si="141"/>
        <v>0</v>
      </c>
      <c r="AK151" s="1082">
        <f t="shared" si="141"/>
        <v>0</v>
      </c>
      <c r="AM151" s="1026" t="s">
        <v>52</v>
      </c>
      <c r="AN151" s="1027">
        <f t="shared" si="120"/>
        <v>0</v>
      </c>
      <c r="AO151" s="1035">
        <f t="shared" si="121"/>
        <v>0</v>
      </c>
      <c r="AP151" s="1044" t="s">
        <v>126</v>
      </c>
      <c r="AQ151" s="1240">
        <f t="shared" si="142"/>
        <v>0</v>
      </c>
      <c r="AR151" s="1254">
        <f t="shared" si="142"/>
        <v>0</v>
      </c>
    </row>
    <row r="152" spans="2:44" ht="17.25" customHeight="1" thickBot="1">
      <c r="B152" s="60"/>
      <c r="C152" s="1358"/>
      <c r="E152" s="183" t="s">
        <v>527</v>
      </c>
      <c r="F152" s="697">
        <v>200</v>
      </c>
      <c r="G152" s="1329">
        <v>200</v>
      </c>
      <c r="H152" s="1273" t="s">
        <v>100</v>
      </c>
      <c r="I152" s="120" t="s">
        <v>101</v>
      </c>
      <c r="J152" s="121" t="s">
        <v>102</v>
      </c>
      <c r="K152" s="141" t="s">
        <v>538</v>
      </c>
      <c r="L152" s="172">
        <v>0.24</v>
      </c>
      <c r="M152" s="1277">
        <v>0.24</v>
      </c>
      <c r="O152" s="620" t="s">
        <v>144</v>
      </c>
      <c r="P152" s="987"/>
      <c r="Q152" s="1189"/>
      <c r="R152" s="987"/>
      <c r="S152" s="1173"/>
      <c r="T152" s="990">
        <f>U152/1000/0.04</f>
        <v>0.1</v>
      </c>
      <c r="U152" s="1190">
        <f>J161</f>
        <v>4</v>
      </c>
      <c r="V152" s="987">
        <f t="shared" si="133"/>
        <v>0</v>
      </c>
      <c r="W152" s="1173">
        <f t="shared" si="134"/>
        <v>0</v>
      </c>
      <c r="X152" s="987">
        <f t="shared" si="135"/>
        <v>0.1</v>
      </c>
      <c r="Y152" s="1082">
        <f t="shared" si="136"/>
        <v>4</v>
      </c>
      <c r="AA152" s="1044" t="s">
        <v>398</v>
      </c>
      <c r="AB152" s="840"/>
      <c r="AC152" s="1462"/>
      <c r="AD152" s="1011"/>
      <c r="AE152" s="1172"/>
      <c r="AF152" s="1011"/>
      <c r="AG152" s="1188"/>
      <c r="AH152" s="1011">
        <f t="shared" si="141"/>
        <v>0</v>
      </c>
      <c r="AI152" s="1173">
        <f t="shared" si="141"/>
        <v>0</v>
      </c>
      <c r="AJ152" s="1011">
        <f t="shared" si="141"/>
        <v>0</v>
      </c>
      <c r="AK152" s="1082">
        <f t="shared" si="141"/>
        <v>0</v>
      </c>
      <c r="AM152" s="1026" t="s">
        <v>138</v>
      </c>
      <c r="AN152" s="1027">
        <f t="shared" si="120"/>
        <v>0</v>
      </c>
      <c r="AO152" s="1035">
        <f t="shared" si="121"/>
        <v>0</v>
      </c>
      <c r="AP152" s="1044" t="s">
        <v>398</v>
      </c>
      <c r="AQ152" s="1240">
        <f t="shared" si="142"/>
        <v>0</v>
      </c>
      <c r="AR152" s="1254">
        <f t="shared" si="142"/>
        <v>0</v>
      </c>
    </row>
    <row r="153" spans="2:44" ht="17.25" customHeight="1" thickBot="1">
      <c r="B153" s="1213" t="s">
        <v>365</v>
      </c>
      <c r="C153" s="1361"/>
      <c r="D153" s="29">
        <f>D134+D135+D137+D138+D140+D141+D142+50+50</f>
        <v>1010</v>
      </c>
      <c r="E153" s="1407" t="s">
        <v>412</v>
      </c>
      <c r="F153" s="1685"/>
      <c r="G153" s="2297">
        <v>0.9</v>
      </c>
      <c r="H153" s="1691" t="s">
        <v>646</v>
      </c>
      <c r="I153" s="1705">
        <v>143</v>
      </c>
      <c r="J153" s="1706">
        <v>100</v>
      </c>
      <c r="K153" s="56"/>
      <c r="L153" s="29"/>
      <c r="M153" s="72"/>
      <c r="O153" s="1026" t="s">
        <v>50</v>
      </c>
      <c r="P153" s="987"/>
      <c r="Q153" s="1191"/>
      <c r="R153" s="987">
        <f>F149+I148+L141</f>
        <v>13.22</v>
      </c>
      <c r="S153" s="1194">
        <f>G149+J148+M141</f>
        <v>13.22</v>
      </c>
      <c r="T153" s="987">
        <f>L157</f>
        <v>3.2</v>
      </c>
      <c r="U153" s="1182">
        <f>M157</f>
        <v>3.2</v>
      </c>
      <c r="V153" s="987">
        <f t="shared" si="133"/>
        <v>13.22</v>
      </c>
      <c r="W153" s="1173">
        <f t="shared" si="134"/>
        <v>13.22</v>
      </c>
      <c r="X153" s="987">
        <f t="shared" si="135"/>
        <v>16.420000000000002</v>
      </c>
      <c r="Y153" s="1082">
        <f t="shared" si="136"/>
        <v>16.420000000000002</v>
      </c>
      <c r="AA153" s="1043"/>
      <c r="AB153" s="1991"/>
      <c r="AC153" s="1460"/>
      <c r="AD153" s="1713"/>
      <c r="AE153" s="1172"/>
      <c r="AF153" s="1011"/>
      <c r="AG153" s="1188"/>
      <c r="AH153" s="1011">
        <f t="shared" si="141"/>
        <v>0</v>
      </c>
      <c r="AI153" s="1173">
        <f t="shared" si="141"/>
        <v>0</v>
      </c>
      <c r="AJ153" s="1011">
        <f t="shared" si="141"/>
        <v>0</v>
      </c>
      <c r="AK153" s="1082">
        <f t="shared" si="141"/>
        <v>0</v>
      </c>
      <c r="AM153" s="1026" t="s">
        <v>137</v>
      </c>
      <c r="AN153" s="1027">
        <f t="shared" si="120"/>
        <v>3</v>
      </c>
      <c r="AO153" s="1035">
        <f t="shared" si="121"/>
        <v>3</v>
      </c>
      <c r="AP153" s="1043"/>
      <c r="AQ153" s="2001">
        <f t="shared" si="142"/>
        <v>0</v>
      </c>
      <c r="AR153" s="1254">
        <f t="shared" si="142"/>
        <v>0</v>
      </c>
    </row>
    <row r="154" spans="2:44" ht="16.5" customHeight="1" thickBot="1">
      <c r="B154" s="269"/>
      <c r="C154" s="126" t="s">
        <v>234</v>
      </c>
      <c r="D154" s="538"/>
      <c r="E154" s="2165" t="s">
        <v>834</v>
      </c>
      <c r="F154" s="1730"/>
      <c r="G154" s="1731"/>
      <c r="H154" s="1330" t="s">
        <v>708</v>
      </c>
      <c r="I154" s="38"/>
      <c r="J154" s="38"/>
      <c r="K154" s="1331"/>
      <c r="L154" s="1732"/>
      <c r="M154" s="49"/>
      <c r="O154" s="1026" t="s">
        <v>140</v>
      </c>
      <c r="P154" s="987"/>
      <c r="Q154" s="983"/>
      <c r="R154" s="987"/>
      <c r="S154" s="1082"/>
      <c r="T154" s="987"/>
      <c r="U154" s="1185"/>
      <c r="V154" s="987">
        <f t="shared" si="133"/>
        <v>0</v>
      </c>
      <c r="W154" s="1173">
        <f t="shared" si="134"/>
        <v>0</v>
      </c>
      <c r="X154" s="987">
        <f t="shared" si="135"/>
        <v>0</v>
      </c>
      <c r="Y154" s="1082">
        <f t="shared" si="136"/>
        <v>0</v>
      </c>
      <c r="AA154" s="2033" t="s">
        <v>788</v>
      </c>
      <c r="AB154" s="2038">
        <f t="shared" ref="AB154:AG154" si="143">SUM(AB149:AB153)</f>
        <v>0</v>
      </c>
      <c r="AC154" s="2039">
        <f t="shared" si="143"/>
        <v>0</v>
      </c>
      <c r="AD154" s="2040">
        <f t="shared" si="143"/>
        <v>0</v>
      </c>
      <c r="AE154" s="2039">
        <f t="shared" si="143"/>
        <v>0</v>
      </c>
      <c r="AF154" s="2040">
        <f t="shared" si="143"/>
        <v>0</v>
      </c>
      <c r="AG154" s="2039">
        <f t="shared" si="143"/>
        <v>0</v>
      </c>
      <c r="AH154" s="2041">
        <f t="shared" ref="AH154" si="144">AB154+AD154</f>
        <v>0</v>
      </c>
      <c r="AI154" s="2042">
        <f t="shared" ref="AI154" si="145">AC154+AE154</f>
        <v>0</v>
      </c>
      <c r="AJ154" s="2041">
        <f t="shared" ref="AJ154:AJ155" si="146">AD154+AF154</f>
        <v>0</v>
      </c>
      <c r="AK154" s="2043">
        <f t="shared" ref="AK154:AK155" si="147">AE154+AG154</f>
        <v>0</v>
      </c>
      <c r="AM154" s="1026" t="s">
        <v>77</v>
      </c>
      <c r="AN154" s="1027">
        <f t="shared" si="120"/>
        <v>0</v>
      </c>
      <c r="AO154" s="1035">
        <f t="shared" si="121"/>
        <v>0</v>
      </c>
      <c r="AP154" s="2033" t="s">
        <v>788</v>
      </c>
      <c r="AQ154" s="2001">
        <f t="shared" si="142"/>
        <v>0</v>
      </c>
      <c r="AR154" s="1254">
        <f t="shared" si="142"/>
        <v>0</v>
      </c>
    </row>
    <row r="155" spans="2:44" ht="13.5" customHeight="1" thickBot="1">
      <c r="B155" s="124" t="s">
        <v>657</v>
      </c>
      <c r="C155" s="193" t="s">
        <v>834</v>
      </c>
      <c r="D155" s="278">
        <v>200</v>
      </c>
      <c r="E155" s="1293" t="s">
        <v>100</v>
      </c>
      <c r="F155" s="695" t="s">
        <v>101</v>
      </c>
      <c r="G155" s="1285" t="s">
        <v>102</v>
      </c>
      <c r="H155" s="1273" t="s">
        <v>100</v>
      </c>
      <c r="I155" s="120" t="s">
        <v>101</v>
      </c>
      <c r="J155" s="121" t="s">
        <v>102</v>
      </c>
      <c r="K155" s="1273" t="s">
        <v>100</v>
      </c>
      <c r="L155" s="120" t="s">
        <v>101</v>
      </c>
      <c r="M155" s="121" t="s">
        <v>102</v>
      </c>
      <c r="O155" s="1026" t="s">
        <v>408</v>
      </c>
      <c r="P155" s="987"/>
      <c r="Q155" s="983"/>
      <c r="R155" s="987"/>
      <c r="S155" s="1082"/>
      <c r="T155" s="987"/>
      <c r="U155" s="1185"/>
      <c r="V155" s="987">
        <f t="shared" si="133"/>
        <v>0</v>
      </c>
      <c r="W155" s="1173">
        <f t="shared" si="134"/>
        <v>0</v>
      </c>
      <c r="X155" s="987">
        <f t="shared" si="135"/>
        <v>0</v>
      </c>
      <c r="Y155" s="1082">
        <f t="shared" si="136"/>
        <v>0</v>
      </c>
      <c r="AA155" s="2028" t="s">
        <v>789</v>
      </c>
      <c r="AB155" s="2029">
        <f>AB147+AB154</f>
        <v>114.8</v>
      </c>
      <c r="AC155" s="2050">
        <f>AC147+AC154</f>
        <v>77.400000000000006</v>
      </c>
      <c r="AD155" s="2029">
        <f t="shared" ref="AD155" si="148">AD147+AD154</f>
        <v>216.45</v>
      </c>
      <c r="AE155" s="2058">
        <f>AE147+AE154</f>
        <v>180.02500000000003</v>
      </c>
      <c r="AF155" s="2029">
        <f>AF147+AF154</f>
        <v>88.210999999999999</v>
      </c>
      <c r="AG155" s="2049">
        <f>AG147+AG154</f>
        <v>70.400000000000006</v>
      </c>
      <c r="AH155" s="2030">
        <f>AB155+AD155</f>
        <v>331.25</v>
      </c>
      <c r="AI155" s="2031">
        <f>AC155+AE155</f>
        <v>257.42500000000007</v>
      </c>
      <c r="AJ155" s="2030">
        <f t="shared" si="146"/>
        <v>304.661</v>
      </c>
      <c r="AK155" s="2032">
        <f t="shared" si="147"/>
        <v>250.42500000000004</v>
      </c>
      <c r="AM155" s="1026" t="s">
        <v>54</v>
      </c>
      <c r="AN155" s="1027">
        <f t="shared" si="120"/>
        <v>3.29</v>
      </c>
      <c r="AO155" s="1035">
        <f t="shared" si="121"/>
        <v>3.29</v>
      </c>
      <c r="AP155" s="1046" t="s">
        <v>135</v>
      </c>
      <c r="AQ155" s="1045">
        <f t="shared" si="142"/>
        <v>419.46100000000001</v>
      </c>
      <c r="AR155" s="1255">
        <f t="shared" si="142"/>
        <v>327.82500000000005</v>
      </c>
    </row>
    <row r="156" spans="2:44" ht="16.5" customHeight="1">
      <c r="B156" s="60"/>
      <c r="C156" s="130" t="s">
        <v>235</v>
      </c>
      <c r="D156" s="70"/>
      <c r="E156" s="1759" t="s">
        <v>659</v>
      </c>
      <c r="F156" s="1332">
        <v>208</v>
      </c>
      <c r="G156" s="1352">
        <v>200</v>
      </c>
      <c r="H156" s="97" t="s">
        <v>68</v>
      </c>
      <c r="I156" s="96">
        <v>88.210999999999999</v>
      </c>
      <c r="J156" s="1758">
        <v>70.400000000000006</v>
      </c>
      <c r="K156" s="1269" t="s">
        <v>703</v>
      </c>
      <c r="L156" s="96">
        <v>6.82</v>
      </c>
      <c r="M156" s="1315">
        <v>6</v>
      </c>
      <c r="O156" s="1026" t="s">
        <v>138</v>
      </c>
      <c r="P156" s="987"/>
      <c r="Q156" s="983"/>
      <c r="R156" s="987"/>
      <c r="S156" s="1082"/>
      <c r="T156" s="987"/>
      <c r="U156" s="1185"/>
      <c r="V156" s="987">
        <f t="shared" si="133"/>
        <v>0</v>
      </c>
      <c r="W156" s="1173">
        <f t="shared" si="134"/>
        <v>0</v>
      </c>
      <c r="X156" s="987">
        <f t="shared" si="135"/>
        <v>0</v>
      </c>
      <c r="Y156" s="1082">
        <f t="shared" si="136"/>
        <v>0</v>
      </c>
      <c r="AA156" s="1076" t="s">
        <v>379</v>
      </c>
      <c r="AB156" s="1077"/>
      <c r="AC156" s="1078"/>
      <c r="AD156" s="840"/>
      <c r="AE156" s="1079"/>
      <c r="AF156" s="840"/>
      <c r="AG156" s="1080"/>
      <c r="AH156" s="1011"/>
      <c r="AI156" s="1081"/>
      <c r="AJ156" s="1011"/>
      <c r="AK156" s="1082"/>
      <c r="AM156" s="1026" t="s">
        <v>116</v>
      </c>
      <c r="AN156" s="1027">
        <f t="shared" si="120"/>
        <v>0.75</v>
      </c>
      <c r="AO156" s="1035">
        <f t="shared" si="121"/>
        <v>0.75</v>
      </c>
      <c r="AP156" s="1048" t="s">
        <v>379</v>
      </c>
      <c r="AQ156" s="1027"/>
      <c r="AR156" s="70"/>
    </row>
    <row r="157" spans="2:44" ht="14.25" customHeight="1">
      <c r="B157" s="124" t="s">
        <v>686</v>
      </c>
      <c r="C157" s="193" t="s">
        <v>687</v>
      </c>
      <c r="D157" s="129" t="s">
        <v>873</v>
      </c>
      <c r="E157" s="406"/>
      <c r="F157" s="1335"/>
      <c r="G157" s="1757"/>
      <c r="H157" s="183" t="s">
        <v>82</v>
      </c>
      <c r="I157" s="172">
        <v>3.3</v>
      </c>
      <c r="J157" s="1415">
        <v>3.3</v>
      </c>
      <c r="K157" s="178" t="s">
        <v>50</v>
      </c>
      <c r="L157" s="1305">
        <v>3.2</v>
      </c>
      <c r="M157" s="940">
        <v>3.2</v>
      </c>
      <c r="O157" s="1026" t="s">
        <v>137</v>
      </c>
      <c r="P157" s="987"/>
      <c r="Q157" s="983"/>
      <c r="R157" s="987">
        <f>I147</f>
        <v>3</v>
      </c>
      <c r="S157" s="1082">
        <f>J147</f>
        <v>3</v>
      </c>
      <c r="T157" s="987"/>
      <c r="U157" s="1185"/>
      <c r="V157" s="987">
        <f t="shared" si="133"/>
        <v>3</v>
      </c>
      <c r="W157" s="1173">
        <f t="shared" si="134"/>
        <v>3</v>
      </c>
      <c r="X157" s="987">
        <f t="shared" si="135"/>
        <v>3</v>
      </c>
      <c r="Y157" s="1082">
        <f t="shared" si="136"/>
        <v>3</v>
      </c>
      <c r="AA157" s="1642" t="s">
        <v>500</v>
      </c>
      <c r="AB157" s="2027"/>
      <c r="AC157" s="2016"/>
      <c r="AD157" s="840"/>
      <c r="AE157" s="1051"/>
      <c r="AF157" s="840"/>
      <c r="AG157" s="2017"/>
      <c r="AH157" s="1011">
        <f t="shared" ref="AH157" si="149">AB157+AD157</f>
        <v>0</v>
      </c>
      <c r="AI157" s="1088">
        <f t="shared" ref="AI157" si="150">AC157+AE157</f>
        <v>0</v>
      </c>
      <c r="AJ157" s="1011">
        <f t="shared" ref="AJ157" si="151">AD157+AF157</f>
        <v>0</v>
      </c>
      <c r="AK157" s="1089">
        <f t="shared" ref="AK157" si="152">AE157+AG157</f>
        <v>0</v>
      </c>
      <c r="AM157" s="996" t="s">
        <v>164</v>
      </c>
      <c r="AN157" s="1027">
        <f t="shared" si="120"/>
        <v>1.1610999999999998</v>
      </c>
      <c r="AO157" s="1035">
        <f t="shared" si="121"/>
        <v>1.1610999999999998</v>
      </c>
      <c r="AP157" s="1642" t="s">
        <v>500</v>
      </c>
      <c r="AQ157" s="1050">
        <f t="shared" ref="AQ157:AQ173" si="153">AB157+AD157+AF157</f>
        <v>0</v>
      </c>
      <c r="AR157" s="1051">
        <f t="shared" ref="AR157:AR173" si="154">AC157+AE157+AG157</f>
        <v>0</v>
      </c>
    </row>
    <row r="158" spans="2:44" ht="17.25" customHeight="1">
      <c r="B158" s="228" t="s">
        <v>706</v>
      </c>
      <c r="C158" s="541" t="s">
        <v>705</v>
      </c>
      <c r="D158" s="70"/>
      <c r="E158" s="47"/>
      <c r="F158" s="32"/>
      <c r="G158" s="104"/>
      <c r="H158" s="183" t="s">
        <v>80</v>
      </c>
      <c r="I158" s="1305">
        <v>16.3</v>
      </c>
      <c r="J158" s="1667">
        <v>16.3</v>
      </c>
      <c r="K158" s="326" t="s">
        <v>707</v>
      </c>
      <c r="L158" s="1305">
        <v>0.75</v>
      </c>
      <c r="M158" s="940">
        <v>0.75</v>
      </c>
      <c r="O158" s="1026" t="s">
        <v>77</v>
      </c>
      <c r="P158" s="987"/>
      <c r="Q158" s="983"/>
      <c r="R158" s="987"/>
      <c r="S158" s="1082"/>
      <c r="T158" s="987"/>
      <c r="U158" s="1185"/>
      <c r="V158" s="987">
        <f t="shared" si="133"/>
        <v>0</v>
      </c>
      <c r="W158" s="1173">
        <f t="shared" si="134"/>
        <v>0</v>
      </c>
      <c r="X158" s="987">
        <f t="shared" si="135"/>
        <v>0</v>
      </c>
      <c r="Y158" s="1082">
        <f t="shared" si="136"/>
        <v>0</v>
      </c>
      <c r="AA158" s="1083" t="s">
        <v>380</v>
      </c>
      <c r="AB158" s="1084"/>
      <c r="AC158" s="1085"/>
      <c r="AD158" s="840"/>
      <c r="AE158" s="1086"/>
      <c r="AF158" s="1011">
        <f>L156</f>
        <v>6.82</v>
      </c>
      <c r="AG158" s="1087">
        <f>M156</f>
        <v>6</v>
      </c>
      <c r="AH158" s="1011">
        <f t="shared" ref="AH158:AK160" si="155">AB158+AD158</f>
        <v>0</v>
      </c>
      <c r="AI158" s="1088">
        <f t="shared" si="155"/>
        <v>0</v>
      </c>
      <c r="AJ158" s="1011">
        <f t="shared" si="155"/>
        <v>6.82</v>
      </c>
      <c r="AK158" s="1089">
        <f t="shared" si="155"/>
        <v>6</v>
      </c>
      <c r="AM158" s="997" t="s">
        <v>160</v>
      </c>
      <c r="AN158" s="1027">
        <f t="shared" si="120"/>
        <v>1.1099999999999999E-2</v>
      </c>
      <c r="AO158" s="1035">
        <f t="shared" si="121"/>
        <v>1.1099999999999999E-2</v>
      </c>
      <c r="AP158" s="1049" t="s">
        <v>380</v>
      </c>
      <c r="AQ158" s="1050">
        <f t="shared" si="153"/>
        <v>6.82</v>
      </c>
      <c r="AR158" s="1051">
        <f t="shared" si="154"/>
        <v>6</v>
      </c>
    </row>
    <row r="159" spans="2:44" ht="15" customHeight="1">
      <c r="B159" s="144" t="s">
        <v>9</v>
      </c>
      <c r="C159" s="178" t="s">
        <v>680</v>
      </c>
      <c r="D159" s="177">
        <v>32</v>
      </c>
      <c r="E159" s="4"/>
      <c r="F159" s="8"/>
      <c r="G159" s="108"/>
      <c r="H159" s="183" t="s">
        <v>81</v>
      </c>
      <c r="I159" s="186">
        <v>5.7</v>
      </c>
      <c r="J159" s="1734">
        <v>5.7</v>
      </c>
      <c r="K159" s="1385" t="s">
        <v>339</v>
      </c>
      <c r="L159" s="697">
        <v>2.5000000000000001E-2</v>
      </c>
      <c r="M159" s="699">
        <v>2.5000000000000001E-2</v>
      </c>
      <c r="O159" s="361" t="s">
        <v>409</v>
      </c>
      <c r="P159" s="987">
        <f>F130+I131+M128</f>
        <v>1.6</v>
      </c>
      <c r="Q159" s="983">
        <f>G130+J131+M128</f>
        <v>1.6</v>
      </c>
      <c r="R159" s="987">
        <f>I141+L145+L152+F150</f>
        <v>1.69</v>
      </c>
      <c r="S159" s="1082">
        <f>G150+J141+M145+M152</f>
        <v>1.6900000000000002</v>
      </c>
      <c r="T159" s="990"/>
      <c r="U159" s="1185"/>
      <c r="V159" s="987">
        <f t="shared" si="133"/>
        <v>3.29</v>
      </c>
      <c r="W159" s="1173">
        <f t="shared" si="134"/>
        <v>3.29</v>
      </c>
      <c r="X159" s="987">
        <f t="shared" si="135"/>
        <v>1.69</v>
      </c>
      <c r="Y159" s="1082">
        <f t="shared" si="136"/>
        <v>1.6900000000000002</v>
      </c>
      <c r="AA159" s="1090" t="s">
        <v>381</v>
      </c>
      <c r="AB159" s="1091"/>
      <c r="AC159" s="1092"/>
      <c r="AD159" s="840">
        <f>I153</f>
        <v>143</v>
      </c>
      <c r="AE159" s="1093">
        <f>J153</f>
        <v>100</v>
      </c>
      <c r="AF159" s="1094"/>
      <c r="AG159" s="1095"/>
      <c r="AH159" s="1011">
        <f t="shared" si="155"/>
        <v>143</v>
      </c>
      <c r="AI159" s="1088">
        <f t="shared" si="155"/>
        <v>100</v>
      </c>
      <c r="AJ159" s="1011">
        <f t="shared" si="155"/>
        <v>143</v>
      </c>
      <c r="AK159" s="1089">
        <f t="shared" si="155"/>
        <v>100</v>
      </c>
      <c r="AM159" s="998" t="s">
        <v>373</v>
      </c>
      <c r="AN159" s="1027">
        <f t="shared" si="120"/>
        <v>0.9</v>
      </c>
      <c r="AO159" s="1035">
        <f t="shared" si="121"/>
        <v>0.9</v>
      </c>
      <c r="AP159" s="1052" t="s">
        <v>381</v>
      </c>
      <c r="AQ159" s="1027">
        <f t="shared" si="153"/>
        <v>143</v>
      </c>
      <c r="AR159" s="1051">
        <f t="shared" si="154"/>
        <v>100</v>
      </c>
    </row>
    <row r="160" spans="2:44" ht="12.75" customHeight="1">
      <c r="B160" s="60"/>
      <c r="C160" s="1358"/>
      <c r="D160" s="70"/>
      <c r="H160" s="141" t="s">
        <v>273</v>
      </c>
      <c r="I160" s="1369">
        <v>11</v>
      </c>
      <c r="J160" s="1275">
        <v>11</v>
      </c>
      <c r="K160" s="178" t="s">
        <v>527</v>
      </c>
      <c r="L160" s="173">
        <v>20</v>
      </c>
      <c r="M160" s="1780">
        <v>20</v>
      </c>
      <c r="O160" s="1026" t="s">
        <v>410</v>
      </c>
      <c r="P160" s="987"/>
      <c r="Q160" s="983"/>
      <c r="R160" s="987"/>
      <c r="S160" s="1082"/>
      <c r="T160" s="987">
        <f>L158</f>
        <v>0.75</v>
      </c>
      <c r="U160" s="1185">
        <f>M158</f>
        <v>0.75</v>
      </c>
      <c r="V160" s="987">
        <f t="shared" si="133"/>
        <v>0</v>
      </c>
      <c r="W160" s="1173">
        <f t="shared" si="134"/>
        <v>0</v>
      </c>
      <c r="X160" s="987">
        <f t="shared" si="135"/>
        <v>0.75</v>
      </c>
      <c r="Y160" s="1082">
        <f t="shared" si="136"/>
        <v>0.75</v>
      </c>
      <c r="AA160" s="1096" t="s">
        <v>382</v>
      </c>
      <c r="AB160" s="1091"/>
      <c r="AC160" s="1092"/>
      <c r="AD160" s="840"/>
      <c r="AE160" s="1093"/>
      <c r="AF160" s="1011"/>
      <c r="AG160" s="1095"/>
      <c r="AH160" s="1011">
        <f t="shared" si="155"/>
        <v>0</v>
      </c>
      <c r="AI160" s="1088">
        <f t="shared" si="155"/>
        <v>0</v>
      </c>
      <c r="AJ160" s="1011">
        <f t="shared" si="155"/>
        <v>0</v>
      </c>
      <c r="AK160" s="1089">
        <f t="shared" si="155"/>
        <v>0</v>
      </c>
      <c r="AM160" s="999" t="s">
        <v>136</v>
      </c>
      <c r="AN160" s="1036">
        <f t="shared" si="120"/>
        <v>0.24999999999999997</v>
      </c>
      <c r="AO160" s="1037">
        <f t="shared" si="121"/>
        <v>0.24999999999999997</v>
      </c>
      <c r="AP160" s="1053" t="s">
        <v>382</v>
      </c>
      <c r="AQ160" s="1027">
        <f t="shared" si="153"/>
        <v>0</v>
      </c>
      <c r="AR160" s="1051">
        <f t="shared" si="154"/>
        <v>0</v>
      </c>
    </row>
    <row r="161" spans="2:45" ht="12.75" customHeight="1" thickBot="1">
      <c r="B161" s="60"/>
      <c r="C161" s="1358"/>
      <c r="D161" s="70"/>
      <c r="H161" s="141" t="s">
        <v>161</v>
      </c>
      <c r="I161" s="1305" t="s">
        <v>681</v>
      </c>
      <c r="J161" s="1667">
        <v>4</v>
      </c>
      <c r="M161" s="70"/>
      <c r="O161" s="996" t="s">
        <v>164</v>
      </c>
      <c r="P161" s="1534">
        <f t="shared" ref="P161:U161" si="156">P162+P163+P164+P165</f>
        <v>4.0000000000000002E-4</v>
      </c>
      <c r="Q161" s="1195">
        <f t="shared" si="156"/>
        <v>4.0000000000000002E-4</v>
      </c>
      <c r="R161" s="991">
        <f t="shared" si="156"/>
        <v>1.1356999999999999</v>
      </c>
      <c r="S161" s="1196">
        <f t="shared" si="156"/>
        <v>1.1356999999999999</v>
      </c>
      <c r="T161" s="1001">
        <f t="shared" si="156"/>
        <v>2.5000000000000001E-2</v>
      </c>
      <c r="U161" s="1197">
        <f t="shared" si="156"/>
        <v>2.5000000000000001E-2</v>
      </c>
      <c r="V161" s="987">
        <f t="shared" si="133"/>
        <v>1.1360999999999999</v>
      </c>
      <c r="W161" s="1173">
        <f t="shared" si="134"/>
        <v>1.1360999999999999</v>
      </c>
      <c r="X161" s="987">
        <f t="shared" si="135"/>
        <v>1.1606999999999998</v>
      </c>
      <c r="Y161" s="1082">
        <f t="shared" si="136"/>
        <v>1.1606999999999998</v>
      </c>
      <c r="AA161" s="1097" t="s">
        <v>383</v>
      </c>
      <c r="AB161" s="1098"/>
      <c r="AC161" s="1099"/>
      <c r="AD161" s="1009"/>
      <c r="AE161" s="1100"/>
      <c r="AF161" s="1012"/>
      <c r="AG161" s="1101"/>
      <c r="AH161" s="1012">
        <f>AB161+AD161</f>
        <v>0</v>
      </c>
      <c r="AI161" s="1102"/>
      <c r="AJ161" s="1012">
        <f t="shared" ref="AJ161:AJ173" si="157">AD161+AF161</f>
        <v>0</v>
      </c>
      <c r="AK161" s="1103"/>
      <c r="AM161" s="368" t="s">
        <v>98</v>
      </c>
      <c r="AN161" s="1038">
        <f>P166+R166+T166</f>
        <v>8.8000000000000007</v>
      </c>
      <c r="AO161" s="1039">
        <f>Q166+S166+U166</f>
        <v>8.8000000000000007</v>
      </c>
      <c r="AP161" s="1054" t="s">
        <v>383</v>
      </c>
      <c r="AQ161" s="1036">
        <f t="shared" si="153"/>
        <v>0</v>
      </c>
      <c r="AR161" s="1055">
        <f t="shared" si="154"/>
        <v>0</v>
      </c>
    </row>
    <row r="162" spans="2:45" ht="15" customHeight="1" thickBot="1">
      <c r="B162" s="60"/>
      <c r="C162" s="1358"/>
      <c r="D162" s="70"/>
      <c r="H162" s="141" t="s">
        <v>91</v>
      </c>
      <c r="I162" s="1305">
        <v>45.512</v>
      </c>
      <c r="J162" s="1667">
        <v>43.34</v>
      </c>
      <c r="M162" s="70"/>
      <c r="O162" s="997" t="s">
        <v>160</v>
      </c>
      <c r="P162" s="992">
        <f>I130</f>
        <v>4.0000000000000002E-4</v>
      </c>
      <c r="Q162" s="1198">
        <f>J130</f>
        <v>4.0000000000000002E-4</v>
      </c>
      <c r="R162" s="992">
        <f>F151+I140</f>
        <v>1.0699999999999999E-2</v>
      </c>
      <c r="S162" s="1199">
        <f>G151+J140</f>
        <v>1.0699999999999999E-2</v>
      </c>
      <c r="T162" s="1002"/>
      <c r="U162" s="1198"/>
      <c r="V162" s="1006">
        <f>P162+R162</f>
        <v>1.1099999999999999E-2</v>
      </c>
      <c r="W162" s="1199">
        <f t="shared" si="134"/>
        <v>1.1099999999999999E-2</v>
      </c>
      <c r="X162" s="988">
        <f t="shared" si="135"/>
        <v>1.0699999999999999E-2</v>
      </c>
      <c r="Y162" s="1199">
        <f t="shared" si="136"/>
        <v>1.0699999999999999E-2</v>
      </c>
      <c r="AA162" s="1104" t="s">
        <v>384</v>
      </c>
      <c r="AB162" s="1643">
        <f t="shared" ref="AB162:AG162" si="158">SUM(AB157:AB161)</f>
        <v>0</v>
      </c>
      <c r="AC162" s="1106">
        <f t="shared" si="158"/>
        <v>0</v>
      </c>
      <c r="AD162" s="1107">
        <f t="shared" si="158"/>
        <v>143</v>
      </c>
      <c r="AE162" s="1108">
        <f t="shared" si="158"/>
        <v>100</v>
      </c>
      <c r="AF162" s="1109">
        <f t="shared" si="158"/>
        <v>6.82</v>
      </c>
      <c r="AG162" s="1110">
        <f t="shared" si="158"/>
        <v>6</v>
      </c>
      <c r="AH162" s="1109">
        <f>AB162+AD162</f>
        <v>143</v>
      </c>
      <c r="AI162" s="1111">
        <f>AC162+AE162</f>
        <v>100</v>
      </c>
      <c r="AJ162" s="1109">
        <f t="shared" si="157"/>
        <v>149.82</v>
      </c>
      <c r="AK162" s="1112">
        <f>AE162+AG162</f>
        <v>106</v>
      </c>
      <c r="AP162" s="1056" t="s">
        <v>384</v>
      </c>
      <c r="AQ162" s="1057">
        <f t="shared" si="153"/>
        <v>149.82</v>
      </c>
      <c r="AR162" s="1058">
        <f t="shared" si="154"/>
        <v>106</v>
      </c>
    </row>
    <row r="163" spans="2:45" ht="14.25" customHeight="1">
      <c r="B163" s="60"/>
      <c r="C163" s="1358"/>
      <c r="D163" s="70"/>
      <c r="H163" s="781" t="s">
        <v>689</v>
      </c>
      <c r="I163" s="1305">
        <v>8.8000000000000007</v>
      </c>
      <c r="J163" s="1667">
        <v>8.8000000000000007</v>
      </c>
      <c r="K163" s="980"/>
      <c r="M163" s="70"/>
      <c r="O163" s="998" t="s">
        <v>373</v>
      </c>
      <c r="P163" s="993"/>
      <c r="Q163" s="1200"/>
      <c r="R163" s="993">
        <f>G153</f>
        <v>0.9</v>
      </c>
      <c r="S163" s="1201">
        <f>G153</f>
        <v>0.9</v>
      </c>
      <c r="T163" s="1003"/>
      <c r="U163" s="1200"/>
      <c r="V163" s="1006">
        <f>P163+R163</f>
        <v>0.9</v>
      </c>
      <c r="W163" s="1199">
        <f t="shared" si="134"/>
        <v>0.9</v>
      </c>
      <c r="X163" s="988">
        <f t="shared" si="135"/>
        <v>0.9</v>
      </c>
      <c r="Y163" s="1199">
        <f t="shared" si="136"/>
        <v>0.9</v>
      </c>
      <c r="AA163" s="1230" t="s">
        <v>393</v>
      </c>
      <c r="AB163" s="1127"/>
      <c r="AC163" s="1219"/>
      <c r="AD163" s="1129"/>
      <c r="AE163" s="1222"/>
      <c r="AF163" s="1127"/>
      <c r="AG163" s="1219"/>
      <c r="AH163" s="1010"/>
      <c r="AI163" s="1225"/>
      <c r="AJ163" s="1010">
        <f t="shared" si="157"/>
        <v>0</v>
      </c>
      <c r="AK163" s="1228"/>
      <c r="AP163" s="1230" t="s">
        <v>393</v>
      </c>
      <c r="AQ163" s="1047">
        <f t="shared" si="153"/>
        <v>0</v>
      </c>
      <c r="AR163" s="1060">
        <f t="shared" si="154"/>
        <v>0</v>
      </c>
    </row>
    <row r="164" spans="2:45" ht="13.5" customHeight="1">
      <c r="B164" s="60"/>
      <c r="C164" s="1358"/>
      <c r="D164" s="70"/>
      <c r="H164" s="183" t="s">
        <v>82</v>
      </c>
      <c r="I164" s="1424">
        <v>4.74</v>
      </c>
      <c r="J164" s="1766">
        <v>4.74</v>
      </c>
      <c r="K164" s="980"/>
      <c r="M164" s="70"/>
      <c r="O164" s="999" t="s">
        <v>136</v>
      </c>
      <c r="P164" s="994"/>
      <c r="Q164" s="1202"/>
      <c r="R164" s="994">
        <f>F144+L142</f>
        <v>0.22499999999999998</v>
      </c>
      <c r="S164" s="1203">
        <f>G144+M142</f>
        <v>0.22499999999999998</v>
      </c>
      <c r="T164" s="1004">
        <f>L159</f>
        <v>2.5000000000000001E-2</v>
      </c>
      <c r="U164" s="1202">
        <f>M159</f>
        <v>2.5000000000000001E-2</v>
      </c>
      <c r="V164" s="1006">
        <f>P164+R164</f>
        <v>0.22499999999999998</v>
      </c>
      <c r="W164" s="1199">
        <f t="shared" si="134"/>
        <v>0.22499999999999998</v>
      </c>
      <c r="X164" s="988">
        <f t="shared" si="135"/>
        <v>0.24999999999999997</v>
      </c>
      <c r="Y164" s="1199">
        <f t="shared" si="136"/>
        <v>0.24999999999999997</v>
      </c>
      <c r="AA164" s="1215" t="s">
        <v>394</v>
      </c>
      <c r="AB164" s="1133"/>
      <c r="AC164" s="1220"/>
      <c r="AD164" s="1135"/>
      <c r="AE164" s="1223"/>
      <c r="AF164" s="1133"/>
      <c r="AG164" s="1220"/>
      <c r="AH164" s="1011">
        <f t="shared" ref="AH164:AI166" si="159">AB164+AD164</f>
        <v>0</v>
      </c>
      <c r="AI164" s="1226">
        <f t="shared" si="159"/>
        <v>0</v>
      </c>
      <c r="AJ164" s="1011">
        <f t="shared" si="157"/>
        <v>0</v>
      </c>
      <c r="AK164" s="1183">
        <f t="shared" ref="AK164:AK169" si="160">AE164+AG164</f>
        <v>0</v>
      </c>
      <c r="AP164" s="1215" t="s">
        <v>394</v>
      </c>
      <c r="AQ164" s="1027">
        <f t="shared" si="153"/>
        <v>0</v>
      </c>
      <c r="AR164" s="1051">
        <f t="shared" si="154"/>
        <v>0</v>
      </c>
    </row>
    <row r="165" spans="2:45" ht="13.5" customHeight="1" thickBot="1">
      <c r="B165" s="1213" t="s">
        <v>366</v>
      </c>
      <c r="C165" s="1214"/>
      <c r="D165" s="1470">
        <f>D155+D159+110+25</f>
        <v>367</v>
      </c>
      <c r="E165" s="29"/>
      <c r="F165" s="29"/>
      <c r="G165" s="29"/>
      <c r="H165" s="190" t="s">
        <v>89</v>
      </c>
      <c r="I165" s="1339">
        <v>0.76</v>
      </c>
      <c r="J165" s="1598">
        <v>0.76</v>
      </c>
      <c r="K165" s="29"/>
      <c r="L165" s="29"/>
      <c r="M165" s="72"/>
      <c r="O165" s="999" t="s">
        <v>424</v>
      </c>
      <c r="P165" s="994"/>
      <c r="Q165" s="1202"/>
      <c r="R165" s="994"/>
      <c r="S165" s="1203"/>
      <c r="T165" s="1004"/>
      <c r="U165" s="1202"/>
      <c r="V165" s="1006">
        <f>P165+R165</f>
        <v>0</v>
      </c>
      <c r="W165" s="1199">
        <f t="shared" si="134"/>
        <v>0</v>
      </c>
      <c r="X165" s="988">
        <f>R165+T165</f>
        <v>0</v>
      </c>
      <c r="Y165" s="1199">
        <f t="shared" si="136"/>
        <v>0</v>
      </c>
      <c r="AA165" s="1216" t="s">
        <v>460</v>
      </c>
      <c r="AB165" s="1139"/>
      <c r="AC165" s="1221"/>
      <c r="AD165" s="1141"/>
      <c r="AE165" s="1224"/>
      <c r="AF165" s="1139"/>
      <c r="AG165" s="1221"/>
      <c r="AH165" s="1012">
        <f t="shared" si="159"/>
        <v>0</v>
      </c>
      <c r="AI165" s="1227">
        <f t="shared" si="159"/>
        <v>0</v>
      </c>
      <c r="AJ165" s="1012">
        <f t="shared" si="157"/>
        <v>0</v>
      </c>
      <c r="AK165" s="1229">
        <f t="shared" si="160"/>
        <v>0</v>
      </c>
      <c r="AP165" s="1216" t="s">
        <v>395</v>
      </c>
      <c r="AQ165" s="1036">
        <f t="shared" si="153"/>
        <v>0</v>
      </c>
      <c r="AR165" s="1055">
        <f t="shared" si="154"/>
        <v>0</v>
      </c>
      <c r="AS165" s="616"/>
    </row>
    <row r="166" spans="2:45" ht="12.75" customHeight="1" thickBot="1">
      <c r="O166" s="368" t="s">
        <v>98</v>
      </c>
      <c r="P166" s="995"/>
      <c r="Q166" s="1204"/>
      <c r="R166" s="995"/>
      <c r="S166" s="1205"/>
      <c r="T166" s="1005">
        <f>I163</f>
        <v>8.8000000000000007</v>
      </c>
      <c r="U166" s="1206">
        <f>J163</f>
        <v>8.8000000000000007</v>
      </c>
      <c r="V166" s="1007">
        <f>P166+R166</f>
        <v>0</v>
      </c>
      <c r="W166" s="1207">
        <f t="shared" si="134"/>
        <v>0</v>
      </c>
      <c r="X166" s="1007">
        <f>R166+T166</f>
        <v>8.8000000000000007</v>
      </c>
      <c r="Y166" s="1207">
        <f t="shared" si="136"/>
        <v>8.8000000000000007</v>
      </c>
      <c r="AA166" s="1217" t="s">
        <v>396</v>
      </c>
      <c r="AB166" s="1237">
        <f t="shared" ref="AB166:AG166" si="161">AB163+AB164+AB165</f>
        <v>0</v>
      </c>
      <c r="AC166" s="1168">
        <f t="shared" si="161"/>
        <v>0</v>
      </c>
      <c r="AD166" s="1218">
        <f t="shared" si="161"/>
        <v>0</v>
      </c>
      <c r="AE166" s="1166">
        <f t="shared" si="161"/>
        <v>0</v>
      </c>
      <c r="AF166" s="1237">
        <f t="shared" si="161"/>
        <v>0</v>
      </c>
      <c r="AG166" s="1168">
        <f t="shared" si="161"/>
        <v>0</v>
      </c>
      <c r="AH166" s="1074">
        <f t="shared" si="159"/>
        <v>0</v>
      </c>
      <c r="AI166" s="1167">
        <f t="shared" si="159"/>
        <v>0</v>
      </c>
      <c r="AJ166" s="1074">
        <f t="shared" si="157"/>
        <v>0</v>
      </c>
      <c r="AK166" s="1168">
        <f t="shared" si="160"/>
        <v>0</v>
      </c>
      <c r="AP166" s="1217" t="s">
        <v>396</v>
      </c>
      <c r="AQ166" s="1074">
        <f t="shared" si="153"/>
        <v>0</v>
      </c>
      <c r="AR166" s="1075">
        <f t="shared" si="154"/>
        <v>0</v>
      </c>
      <c r="AS166" s="616"/>
    </row>
    <row r="167" spans="2:45" ht="14.25" customHeight="1">
      <c r="AA167" s="1059" t="s">
        <v>388</v>
      </c>
      <c r="AB167" s="1113"/>
      <c r="AC167" s="1114"/>
      <c r="AD167" s="1010">
        <f>I135</f>
        <v>92.93</v>
      </c>
      <c r="AE167" s="1115">
        <f>J135</f>
        <v>80.34</v>
      </c>
      <c r="AF167" s="1113"/>
      <c r="AG167" s="1114"/>
      <c r="AH167" s="1010"/>
      <c r="AI167" s="1116">
        <f>AC167+AE167</f>
        <v>80.34</v>
      </c>
      <c r="AJ167" s="1010">
        <f t="shared" si="157"/>
        <v>92.93</v>
      </c>
      <c r="AK167" s="1117">
        <f t="shared" si="160"/>
        <v>80.34</v>
      </c>
      <c r="AP167" s="1059" t="s">
        <v>254</v>
      </c>
      <c r="AQ167" s="1047">
        <f t="shared" si="153"/>
        <v>92.93</v>
      </c>
      <c r="AR167" s="1060">
        <f t="shared" si="154"/>
        <v>80.34</v>
      </c>
      <c r="AS167" s="616"/>
    </row>
    <row r="168" spans="2:45" ht="14.25" customHeight="1" thickBot="1">
      <c r="AA168" s="1061" t="s">
        <v>389</v>
      </c>
      <c r="AB168" s="1098"/>
      <c r="AC168" s="1118"/>
      <c r="AD168" s="1012"/>
      <c r="AE168" s="1119"/>
      <c r="AF168" s="1098"/>
      <c r="AG168" s="1118"/>
      <c r="AH168" s="1012">
        <f>AB168+AD168</f>
        <v>0</v>
      </c>
      <c r="AI168" s="1120">
        <f>AC168+AE168</f>
        <v>0</v>
      </c>
      <c r="AJ168" s="1012">
        <f t="shared" si="157"/>
        <v>0</v>
      </c>
      <c r="AK168" s="1121">
        <f t="shared" si="160"/>
        <v>0</v>
      </c>
      <c r="AP168" s="1061" t="s">
        <v>150</v>
      </c>
      <c r="AQ168" s="1036">
        <f t="shared" si="153"/>
        <v>0</v>
      </c>
      <c r="AR168" s="1055">
        <f t="shared" si="154"/>
        <v>0</v>
      </c>
    </row>
    <row r="169" spans="2:45" ht="15" customHeight="1" thickBot="1">
      <c r="O169" s="158"/>
      <c r="P169" s="47"/>
      <c r="Q169" s="47"/>
      <c r="U169" s="980"/>
      <c r="W169" s="217"/>
      <c r="Y169" s="217"/>
      <c r="AA169" s="1062" t="s">
        <v>385</v>
      </c>
      <c r="AB169" s="1122">
        <f t="shared" ref="AB169:AG169" si="162">SUM(AB167:AB168)</f>
        <v>0</v>
      </c>
      <c r="AC169" s="1123">
        <f t="shared" si="162"/>
        <v>0</v>
      </c>
      <c r="AD169" s="1124">
        <f t="shared" si="162"/>
        <v>92.93</v>
      </c>
      <c r="AE169" s="1064">
        <f t="shared" si="162"/>
        <v>80.34</v>
      </c>
      <c r="AF169" s="1122">
        <f t="shared" si="162"/>
        <v>0</v>
      </c>
      <c r="AG169" s="1123">
        <f t="shared" si="162"/>
        <v>0</v>
      </c>
      <c r="AH169" s="1063">
        <f>AB169+AD169</f>
        <v>92.93</v>
      </c>
      <c r="AI169" s="1125">
        <f>AC169+AE169</f>
        <v>80.34</v>
      </c>
      <c r="AJ169" s="1063">
        <f t="shared" si="157"/>
        <v>92.93</v>
      </c>
      <c r="AK169" s="1126">
        <f t="shared" si="160"/>
        <v>80.34</v>
      </c>
      <c r="AP169" s="1062" t="s">
        <v>385</v>
      </c>
      <c r="AQ169" s="1063">
        <f t="shared" si="153"/>
        <v>92.93</v>
      </c>
      <c r="AR169" s="1064">
        <f t="shared" si="154"/>
        <v>80.34</v>
      </c>
    </row>
    <row r="170" spans="2:45" ht="15" customHeight="1">
      <c r="O170" s="123"/>
      <c r="P170" s="77"/>
      <c r="Q170" s="103"/>
      <c r="U170" s="980"/>
      <c r="W170" s="217"/>
      <c r="Y170" s="217"/>
      <c r="AA170" s="1065" t="s">
        <v>252</v>
      </c>
      <c r="AB170" s="1127"/>
      <c r="AC170" s="1128"/>
      <c r="AD170" s="1129"/>
      <c r="AE170" s="1130"/>
      <c r="AF170" s="1127"/>
      <c r="AG170" s="1128"/>
      <c r="AH170" s="1010"/>
      <c r="AI170" s="1131"/>
      <c r="AJ170" s="1010">
        <f t="shared" si="157"/>
        <v>0</v>
      </c>
      <c r="AK170" s="1132"/>
      <c r="AN170" s="108"/>
      <c r="AO170" s="12"/>
      <c r="AP170" s="1065" t="s">
        <v>252</v>
      </c>
      <c r="AQ170" s="1047">
        <f t="shared" si="153"/>
        <v>0</v>
      </c>
      <c r="AR170" s="1060">
        <f t="shared" si="154"/>
        <v>0</v>
      </c>
    </row>
    <row r="171" spans="2:45" ht="15" customHeight="1">
      <c r="U171" s="980"/>
      <c r="W171" s="217"/>
      <c r="Y171" s="217"/>
      <c r="AA171" s="1066" t="s">
        <v>103</v>
      </c>
      <c r="AB171" s="1133"/>
      <c r="AC171" s="1134"/>
      <c r="AD171" s="1135"/>
      <c r="AE171" s="1136"/>
      <c r="AF171" s="1133"/>
      <c r="AG171" s="1134"/>
      <c r="AH171" s="1011">
        <f t="shared" ref="AH171:AI173" si="163">AB171+AD171</f>
        <v>0</v>
      </c>
      <c r="AI171" s="1137">
        <f t="shared" si="163"/>
        <v>0</v>
      </c>
      <c r="AJ171" s="1011">
        <f t="shared" si="157"/>
        <v>0</v>
      </c>
      <c r="AK171" s="1138">
        <f>AE171+AG171</f>
        <v>0</v>
      </c>
      <c r="AN171" s="108"/>
      <c r="AO171" s="123"/>
      <c r="AP171" s="1066" t="s">
        <v>103</v>
      </c>
      <c r="AQ171" s="1027">
        <f t="shared" si="153"/>
        <v>0</v>
      </c>
      <c r="AR171" s="1051">
        <f t="shared" si="154"/>
        <v>0</v>
      </c>
    </row>
    <row r="172" spans="2:45" ht="18" customHeight="1" thickBot="1">
      <c r="O172" s="4"/>
      <c r="P172" s="46"/>
      <c r="Q172" s="106"/>
      <c r="U172" s="237"/>
      <c r="W172" s="980"/>
      <c r="Y172" s="980"/>
      <c r="AA172" s="1067" t="s">
        <v>253</v>
      </c>
      <c r="AB172" s="1139"/>
      <c r="AC172" s="1140"/>
      <c r="AD172" s="1141"/>
      <c r="AE172" s="1142"/>
      <c r="AF172" s="1139"/>
      <c r="AG172" s="1140"/>
      <c r="AH172" s="1012">
        <f t="shared" si="163"/>
        <v>0</v>
      </c>
      <c r="AI172" s="1143">
        <f t="shared" si="163"/>
        <v>0</v>
      </c>
      <c r="AJ172" s="1012">
        <f t="shared" si="157"/>
        <v>0</v>
      </c>
      <c r="AK172" s="1144">
        <f>AE172+AG172</f>
        <v>0</v>
      </c>
      <c r="AN172" s="106"/>
      <c r="AO172" s="4"/>
      <c r="AP172" s="1067" t="s">
        <v>253</v>
      </c>
      <c r="AQ172" s="1036">
        <f t="shared" si="153"/>
        <v>0</v>
      </c>
      <c r="AR172" s="1055">
        <f t="shared" si="154"/>
        <v>0</v>
      </c>
    </row>
    <row r="173" spans="2:45" ht="14.25" customHeight="1" thickBot="1">
      <c r="C173" s="133" t="s">
        <v>231</v>
      </c>
      <c r="G173" s="2"/>
      <c r="H173" s="2"/>
      <c r="I173" s="2"/>
      <c r="L173" s="2"/>
      <c r="O173" s="45"/>
      <c r="P173" s="8"/>
      <c r="Q173" s="106"/>
      <c r="U173" s="980"/>
      <c r="W173" s="217"/>
      <c r="Y173" s="980"/>
      <c r="AA173" s="1231" t="s">
        <v>386</v>
      </c>
      <c r="AB173" s="1232">
        <f t="shared" ref="AB173:AG173" si="164">AB170+AB171+AB172</f>
        <v>0</v>
      </c>
      <c r="AC173" s="1110">
        <f t="shared" si="164"/>
        <v>0</v>
      </c>
      <c r="AD173" s="1232">
        <f t="shared" si="164"/>
        <v>0</v>
      </c>
      <c r="AE173" s="1110">
        <f t="shared" si="164"/>
        <v>0</v>
      </c>
      <c r="AF173" s="1232">
        <f t="shared" si="164"/>
        <v>0</v>
      </c>
      <c r="AG173" s="1110">
        <f t="shared" si="164"/>
        <v>0</v>
      </c>
      <c r="AH173" s="1109">
        <f t="shared" si="163"/>
        <v>0</v>
      </c>
      <c r="AI173" s="1111">
        <f t="shared" si="163"/>
        <v>0</v>
      </c>
      <c r="AJ173" s="1109">
        <f t="shared" si="157"/>
        <v>0</v>
      </c>
      <c r="AK173" s="1112">
        <f>AE173+AG173</f>
        <v>0</v>
      </c>
      <c r="AP173" s="1068" t="s">
        <v>386</v>
      </c>
      <c r="AQ173" s="1069">
        <f t="shared" si="153"/>
        <v>0</v>
      </c>
      <c r="AR173" s="1070">
        <f t="shared" si="154"/>
        <v>0</v>
      </c>
    </row>
    <row r="174" spans="2:45" ht="15" customHeight="1">
      <c r="C174"/>
      <c r="D174" s="81" t="s">
        <v>523</v>
      </c>
      <c r="F174" s="15"/>
      <c r="L174" s="1620" t="s">
        <v>118</v>
      </c>
      <c r="O174" s="4"/>
      <c r="P174" s="8"/>
      <c r="Q174" s="108"/>
      <c r="U174" s="980"/>
      <c r="W174" s="217"/>
      <c r="Y174" s="217"/>
      <c r="AC174" s="980"/>
      <c r="AE174" s="980"/>
      <c r="AI174" s="191"/>
      <c r="AK174" s="191"/>
    </row>
    <row r="175" spans="2:45" ht="14.25" customHeight="1">
      <c r="B175" s="2" t="s">
        <v>836</v>
      </c>
      <c r="C175" s="2"/>
      <c r="D175" s="73"/>
      <c r="F175" s="100" t="s">
        <v>143</v>
      </c>
      <c r="I175" s="74"/>
      <c r="J175" s="609" t="s">
        <v>522</v>
      </c>
      <c r="K175" s="216"/>
      <c r="O175" s="4"/>
      <c r="P175" s="8"/>
      <c r="Q175" s="104"/>
      <c r="AA175" t="s">
        <v>367</v>
      </c>
    </row>
    <row r="176" spans="2:45" ht="17.25" customHeight="1" thickBot="1">
      <c r="B176" s="2"/>
      <c r="AA176" s="81" t="str">
        <f>O178</f>
        <v>4- й   день</v>
      </c>
      <c r="AB176" s="2" t="s">
        <v>836</v>
      </c>
      <c r="AG176" s="100" t="s">
        <v>143</v>
      </c>
      <c r="AI176" s="45" t="str">
        <f>J175</f>
        <v>ЗИМА - ВЕСНА    2023 -  __  г.г.</v>
      </c>
      <c r="AJ176" s="62"/>
    </row>
    <row r="177" spans="2:47" ht="15.75" thickBot="1">
      <c r="B177" s="25" t="s">
        <v>2</v>
      </c>
      <c r="C177" s="75" t="s">
        <v>3</v>
      </c>
      <c r="D177" s="76" t="s">
        <v>4</v>
      </c>
      <c r="E177" s="78" t="s">
        <v>61</v>
      </c>
      <c r="F177" s="67"/>
      <c r="G177" s="67"/>
      <c r="H177" s="67"/>
      <c r="I177" s="67"/>
      <c r="J177" s="67"/>
      <c r="K177" s="67"/>
      <c r="L177" s="67"/>
      <c r="M177" s="53"/>
      <c r="O177" t="s">
        <v>367</v>
      </c>
      <c r="AT177" s="139"/>
      <c r="AU177" s="139"/>
    </row>
    <row r="178" spans="2:47" ht="12.75" customHeight="1" thickBot="1">
      <c r="B178" s="28" t="s">
        <v>5</v>
      </c>
      <c r="C178" s="29"/>
      <c r="D178" s="1340" t="s">
        <v>62</v>
      </c>
      <c r="E178" s="60"/>
      <c r="M178" s="70"/>
      <c r="O178" s="81" t="str">
        <f>B179</f>
        <v>4- й   день</v>
      </c>
      <c r="P178" s="2" t="s">
        <v>836</v>
      </c>
      <c r="U178" s="100" t="s">
        <v>143</v>
      </c>
      <c r="W178" s="45" t="str">
        <f>J175</f>
        <v>ЗИМА - ВЕСНА    2023 -  __  г.г.</v>
      </c>
      <c r="X178" s="62"/>
      <c r="Y178" s="1176"/>
      <c r="AA178" s="974" t="s">
        <v>292</v>
      </c>
      <c r="AB178" s="975" t="s">
        <v>368</v>
      </c>
      <c r="AC178" s="976"/>
      <c r="AD178" s="975" t="s">
        <v>369</v>
      </c>
      <c r="AE178" s="976"/>
      <c r="AF178" s="975" t="s">
        <v>370</v>
      </c>
      <c r="AG178" s="976"/>
      <c r="AH178" s="975" t="s">
        <v>374</v>
      </c>
      <c r="AI178" s="976"/>
      <c r="AJ178" s="1014" t="s">
        <v>375</v>
      </c>
      <c r="AK178" s="976"/>
      <c r="AM178" s="81" t="s">
        <v>376</v>
      </c>
      <c r="AP178" s="974" t="s">
        <v>292</v>
      </c>
      <c r="AQ178" s="1040" t="s">
        <v>377</v>
      </c>
      <c r="AR178" s="1041"/>
      <c r="AT178" s="139"/>
      <c r="AU178" s="139"/>
    </row>
    <row r="179" spans="2:47" ht="15" customHeight="1" thickBot="1">
      <c r="B179" s="1429" t="s">
        <v>567</v>
      </c>
      <c r="C179" s="608"/>
      <c r="D179" s="1562"/>
      <c r="E179" s="1389" t="s">
        <v>480</v>
      </c>
      <c r="F179" s="1567"/>
      <c r="G179" s="1644"/>
      <c r="H179" s="1394" t="s">
        <v>1058</v>
      </c>
      <c r="I179" s="2537"/>
      <c r="J179" s="2538"/>
      <c r="K179" s="543" t="s">
        <v>492</v>
      </c>
      <c r="L179" s="1293"/>
      <c r="M179" s="1294"/>
      <c r="AA179" s="1238" t="s">
        <v>401</v>
      </c>
      <c r="AB179" s="977" t="s">
        <v>101</v>
      </c>
      <c r="AC179" s="979" t="s">
        <v>102</v>
      </c>
      <c r="AD179" s="1015" t="s">
        <v>101</v>
      </c>
      <c r="AE179" s="1016" t="s">
        <v>102</v>
      </c>
      <c r="AF179" s="1015" t="s">
        <v>101</v>
      </c>
      <c r="AG179" s="1016" t="s">
        <v>102</v>
      </c>
      <c r="AH179" s="977" t="s">
        <v>101</v>
      </c>
      <c r="AI179" s="978" t="s">
        <v>102</v>
      </c>
      <c r="AJ179" s="1017" t="s">
        <v>101</v>
      </c>
      <c r="AK179" s="978" t="s">
        <v>102</v>
      </c>
      <c r="AM179" s="56"/>
      <c r="AO179" s="29"/>
      <c r="AP179" s="56"/>
      <c r="AQ179" s="1241" t="s">
        <v>101</v>
      </c>
      <c r="AR179" s="1242" t="s">
        <v>102</v>
      </c>
      <c r="AT179" s="8"/>
      <c r="AU179" s="8"/>
    </row>
    <row r="180" spans="2:47" ht="15.75" customHeight="1" thickBot="1">
      <c r="B180" s="1295"/>
      <c r="C180" s="127" t="s">
        <v>156</v>
      </c>
      <c r="D180" s="101"/>
      <c r="E180" s="1293" t="s">
        <v>100</v>
      </c>
      <c r="F180" s="695" t="s">
        <v>101</v>
      </c>
      <c r="G180" s="1285" t="s">
        <v>102</v>
      </c>
      <c r="H180" s="698" t="s">
        <v>1059</v>
      </c>
      <c r="I180" s="1363"/>
      <c r="J180" s="1431"/>
      <c r="K180" s="1266" t="s">
        <v>494</v>
      </c>
      <c r="L180" s="1297"/>
      <c r="M180" s="1298"/>
      <c r="O180" s="1256" t="s">
        <v>405</v>
      </c>
      <c r="P180" s="140"/>
      <c r="Q180" s="140"/>
      <c r="R180" s="140"/>
      <c r="S180" s="140"/>
      <c r="T180" s="140"/>
      <c r="U180" s="140"/>
      <c r="V180" s="140"/>
      <c r="W180" s="140"/>
      <c r="X180" s="140"/>
      <c r="Y180" s="972"/>
      <c r="AA180" s="1071" t="s">
        <v>69</v>
      </c>
      <c r="AB180" s="1113"/>
      <c r="AC180" s="1145"/>
      <c r="AD180" s="1113"/>
      <c r="AE180" s="1146"/>
      <c r="AF180" s="1113"/>
      <c r="AG180" s="1147"/>
      <c r="AH180" s="1010">
        <f t="shared" ref="AH180:AH189" si="165">AB180+AD180</f>
        <v>0</v>
      </c>
      <c r="AI180" s="1148">
        <f t="shared" ref="AI180:AI189" si="166">AC180+AE180</f>
        <v>0</v>
      </c>
      <c r="AJ180" s="1010">
        <f t="shared" ref="AJ180:AJ189" si="167">AD180+AF180</f>
        <v>0</v>
      </c>
      <c r="AK180" s="1149">
        <f t="shared" ref="AK180:AK189" si="168">AE180+AG180</f>
        <v>0</v>
      </c>
      <c r="AM180" s="974" t="s">
        <v>292</v>
      </c>
      <c r="AN180" s="1019" t="s">
        <v>377</v>
      </c>
      <c r="AO180" s="1020"/>
      <c r="AP180" s="1071" t="s">
        <v>69</v>
      </c>
      <c r="AQ180" s="1047">
        <f t="shared" ref="AQ180:AQ203" si="169">AB180+AD180+AF180</f>
        <v>0</v>
      </c>
      <c r="AR180" s="1060">
        <f t="shared" ref="AR180:AR203" si="170">AC180+AE180+AG180</f>
        <v>0</v>
      </c>
      <c r="AT180" s="8"/>
      <c r="AU180" s="8"/>
    </row>
    <row r="181" spans="2:47" ht="15" customHeight="1" thickBot="1">
      <c r="B181" s="124" t="s">
        <v>1057</v>
      </c>
      <c r="C181" s="193" t="s">
        <v>1058</v>
      </c>
      <c r="D181" s="278">
        <v>60</v>
      </c>
      <c r="E181" s="1300" t="s">
        <v>85</v>
      </c>
      <c r="F181" s="1301">
        <v>90.063999999999993</v>
      </c>
      <c r="G181" s="1302">
        <v>79.599999999999994</v>
      </c>
      <c r="H181" s="1273" t="s">
        <v>100</v>
      </c>
      <c r="I181" s="695" t="s">
        <v>101</v>
      </c>
      <c r="J181" s="1285" t="s">
        <v>102</v>
      </c>
      <c r="K181" s="123" t="s">
        <v>100</v>
      </c>
      <c r="L181" s="122" t="s">
        <v>101</v>
      </c>
      <c r="M181" s="1296" t="s">
        <v>102</v>
      </c>
      <c r="O181" s="701"/>
      <c r="P181" s="11" t="s">
        <v>406</v>
      </c>
      <c r="Q181" s="11"/>
      <c r="R181" s="11"/>
      <c r="S181" s="11"/>
      <c r="T181" s="11"/>
      <c r="U181" s="11"/>
      <c r="V181" s="11"/>
      <c r="W181" s="11"/>
      <c r="X181" s="11"/>
      <c r="Y181" s="973"/>
      <c r="AA181" s="1071" t="s">
        <v>71</v>
      </c>
      <c r="AB181" s="1091"/>
      <c r="AC181" s="1150"/>
      <c r="AD181" s="1091"/>
      <c r="AE181" s="1151"/>
      <c r="AF181" s="1091"/>
      <c r="AG181" s="1152"/>
      <c r="AH181" s="1011">
        <f t="shared" si="165"/>
        <v>0</v>
      </c>
      <c r="AI181" s="1153">
        <f t="shared" si="166"/>
        <v>0</v>
      </c>
      <c r="AJ181" s="1011">
        <f t="shared" si="167"/>
        <v>0</v>
      </c>
      <c r="AK181" s="1082">
        <f t="shared" si="168"/>
        <v>0</v>
      </c>
      <c r="AM181" s="712"/>
      <c r="AN181" s="1021" t="s">
        <v>101</v>
      </c>
      <c r="AO181" s="1022" t="s">
        <v>102</v>
      </c>
      <c r="AP181" s="1071" t="s">
        <v>71</v>
      </c>
      <c r="AQ181" s="1027">
        <f t="shared" si="169"/>
        <v>0</v>
      </c>
      <c r="AR181" s="1051">
        <f t="shared" si="170"/>
        <v>0</v>
      </c>
    </row>
    <row r="182" spans="2:47" ht="15.75" customHeight="1">
      <c r="B182" s="60"/>
      <c r="C182" s="2237" t="s">
        <v>1059</v>
      </c>
      <c r="D182" s="70"/>
      <c r="E182" s="1303" t="s">
        <v>97</v>
      </c>
      <c r="F182" s="1304">
        <v>50.9</v>
      </c>
      <c r="G182" s="1654">
        <v>50.9</v>
      </c>
      <c r="H182" s="97" t="s">
        <v>128</v>
      </c>
      <c r="I182" s="1378">
        <v>69.42</v>
      </c>
      <c r="J182" s="1419">
        <v>48.6</v>
      </c>
      <c r="K182" s="1269" t="s">
        <v>495</v>
      </c>
      <c r="L182" s="96">
        <v>15</v>
      </c>
      <c r="M182" s="935">
        <v>15</v>
      </c>
      <c r="AA182" s="1071" t="s">
        <v>72</v>
      </c>
      <c r="AB182" s="1154"/>
      <c r="AC182" s="1208"/>
      <c r="AD182" s="1154"/>
      <c r="AE182" s="1156"/>
      <c r="AF182" s="1154"/>
      <c r="AG182" s="1157"/>
      <c r="AH182" s="1011">
        <f t="shared" si="165"/>
        <v>0</v>
      </c>
      <c r="AI182" s="1153">
        <f t="shared" si="166"/>
        <v>0</v>
      </c>
      <c r="AJ182" s="1011">
        <f t="shared" si="167"/>
        <v>0</v>
      </c>
      <c r="AK182" s="1082">
        <f t="shared" si="168"/>
        <v>0</v>
      </c>
      <c r="AM182" s="1023" t="s">
        <v>134</v>
      </c>
      <c r="AN182" s="1024">
        <f t="shared" ref="AN182:AN187" si="171">P186+R186+T186</f>
        <v>110</v>
      </c>
      <c r="AO182" s="1025">
        <f t="shared" ref="AO182:AO187" si="172">Q186+S186+U186</f>
        <v>110</v>
      </c>
      <c r="AP182" s="1071" t="s">
        <v>72</v>
      </c>
      <c r="AQ182" s="1027">
        <f t="shared" si="169"/>
        <v>0</v>
      </c>
      <c r="AR182" s="1051">
        <f t="shared" si="170"/>
        <v>0</v>
      </c>
    </row>
    <row r="183" spans="2:47" ht="15.75" thickBot="1">
      <c r="B183" s="654" t="s">
        <v>481</v>
      </c>
      <c r="C183" s="178" t="s">
        <v>480</v>
      </c>
      <c r="D183" s="251" t="s">
        <v>859</v>
      </c>
      <c r="E183" s="1318" t="s">
        <v>89</v>
      </c>
      <c r="F183" s="1305">
        <v>9</v>
      </c>
      <c r="G183" s="1306">
        <v>9</v>
      </c>
      <c r="H183" s="141" t="s">
        <v>159</v>
      </c>
      <c r="I183" s="173">
        <v>7.14</v>
      </c>
      <c r="J183" s="1316">
        <v>6</v>
      </c>
      <c r="K183" s="185" t="s">
        <v>50</v>
      </c>
      <c r="L183" s="172">
        <v>10</v>
      </c>
      <c r="M183" s="936">
        <v>10</v>
      </c>
      <c r="AA183" s="1071" t="s">
        <v>73</v>
      </c>
      <c r="AB183" s="1091"/>
      <c r="AC183" s="1155"/>
      <c r="AD183" s="1091"/>
      <c r="AE183" s="1156"/>
      <c r="AF183" s="1091"/>
      <c r="AG183" s="1157"/>
      <c r="AH183" s="1011">
        <f t="shared" si="165"/>
        <v>0</v>
      </c>
      <c r="AI183" s="1153">
        <f t="shared" si="166"/>
        <v>0</v>
      </c>
      <c r="AJ183" s="1011">
        <f t="shared" si="167"/>
        <v>0</v>
      </c>
      <c r="AK183" s="1082">
        <f t="shared" si="168"/>
        <v>0</v>
      </c>
      <c r="AM183" s="1026" t="s">
        <v>133</v>
      </c>
      <c r="AN183" s="1027">
        <f t="shared" si="171"/>
        <v>121</v>
      </c>
      <c r="AO183" s="1028">
        <f t="shared" si="172"/>
        <v>121</v>
      </c>
      <c r="AP183" s="1071" t="s">
        <v>73</v>
      </c>
      <c r="AQ183" s="1027">
        <f t="shared" si="169"/>
        <v>0</v>
      </c>
      <c r="AR183" s="1051">
        <f t="shared" si="170"/>
        <v>0</v>
      </c>
    </row>
    <row r="184" spans="2:47" ht="12.75" customHeight="1">
      <c r="B184" s="124" t="s">
        <v>491</v>
      </c>
      <c r="C184" s="193" t="s">
        <v>492</v>
      </c>
      <c r="D184" s="278">
        <v>200</v>
      </c>
      <c r="E184" s="185" t="s">
        <v>159</v>
      </c>
      <c r="F184" s="1305">
        <v>10</v>
      </c>
      <c r="G184" s="1306">
        <v>8</v>
      </c>
      <c r="H184" s="183" t="s">
        <v>551</v>
      </c>
      <c r="I184" s="173">
        <v>3</v>
      </c>
      <c r="J184" s="1316">
        <v>3</v>
      </c>
      <c r="K184" s="326" t="s">
        <v>265</v>
      </c>
      <c r="L184" s="1288">
        <v>0.2</v>
      </c>
      <c r="M184" s="1289">
        <v>0.2</v>
      </c>
      <c r="O184" s="974" t="s">
        <v>292</v>
      </c>
      <c r="P184" s="975" t="s">
        <v>368</v>
      </c>
      <c r="Q184" s="976"/>
      <c r="R184" s="975" t="s">
        <v>369</v>
      </c>
      <c r="S184" s="976"/>
      <c r="T184" s="975" t="s">
        <v>370</v>
      </c>
      <c r="U184" s="976"/>
      <c r="V184" s="975" t="s">
        <v>371</v>
      </c>
      <c r="W184" s="976"/>
      <c r="X184" s="975" t="s">
        <v>372</v>
      </c>
      <c r="Y184" s="976"/>
      <c r="AA184" s="1071" t="s">
        <v>75</v>
      </c>
      <c r="AB184" s="1091"/>
      <c r="AC184" s="1150"/>
      <c r="AD184" s="1091"/>
      <c r="AE184" s="1151"/>
      <c r="AF184" s="1091"/>
      <c r="AG184" s="1152"/>
      <c r="AH184" s="1011">
        <f t="shared" si="165"/>
        <v>0</v>
      </c>
      <c r="AI184" s="1153">
        <f t="shared" si="166"/>
        <v>0</v>
      </c>
      <c r="AJ184" s="1011">
        <f t="shared" si="167"/>
        <v>0</v>
      </c>
      <c r="AK184" s="1082">
        <f t="shared" si="168"/>
        <v>0</v>
      </c>
      <c r="AM184" s="1026" t="s">
        <v>79</v>
      </c>
      <c r="AN184" s="1027">
        <f t="shared" si="171"/>
        <v>30.759999999999998</v>
      </c>
      <c r="AO184" s="1028">
        <f t="shared" si="172"/>
        <v>30.759999999999998</v>
      </c>
      <c r="AP184" s="1071" t="s">
        <v>75</v>
      </c>
      <c r="AQ184" s="1027">
        <f t="shared" si="169"/>
        <v>0</v>
      </c>
      <c r="AR184" s="1051">
        <f t="shared" si="170"/>
        <v>0</v>
      </c>
    </row>
    <row r="185" spans="2:47" ht="15.75" customHeight="1" thickBot="1">
      <c r="B185" s="228"/>
      <c r="C185" s="130" t="s">
        <v>493</v>
      </c>
      <c r="D185" s="212"/>
      <c r="E185" s="1385" t="s">
        <v>68</v>
      </c>
      <c r="F185" s="1424">
        <v>40</v>
      </c>
      <c r="G185" s="1425">
        <v>32</v>
      </c>
      <c r="H185" s="141" t="s">
        <v>89</v>
      </c>
      <c r="I185" s="172">
        <v>3</v>
      </c>
      <c r="J185" s="1316">
        <v>3</v>
      </c>
      <c r="K185" s="325" t="s">
        <v>81</v>
      </c>
      <c r="L185" s="184">
        <v>203</v>
      </c>
      <c r="M185" s="938">
        <v>203</v>
      </c>
      <c r="O185" s="712"/>
      <c r="P185" s="977" t="s">
        <v>101</v>
      </c>
      <c r="Q185" s="978" t="s">
        <v>102</v>
      </c>
      <c r="R185" s="977" t="s">
        <v>101</v>
      </c>
      <c r="S185" s="978" t="s">
        <v>102</v>
      </c>
      <c r="T185" s="977" t="s">
        <v>101</v>
      </c>
      <c r="U185" s="978" t="s">
        <v>102</v>
      </c>
      <c r="V185" s="977" t="s">
        <v>101</v>
      </c>
      <c r="W185" s="978" t="s">
        <v>102</v>
      </c>
      <c r="X185" s="977" t="s">
        <v>101</v>
      </c>
      <c r="Y185" s="979" t="s">
        <v>102</v>
      </c>
      <c r="AA185" s="1071" t="s">
        <v>76</v>
      </c>
      <c r="AB185" s="1091"/>
      <c r="AC185" s="1158"/>
      <c r="AD185" s="1091"/>
      <c r="AE185" s="1151"/>
      <c r="AF185" s="1091"/>
      <c r="AG185" s="1152"/>
      <c r="AH185" s="1011">
        <f t="shared" si="165"/>
        <v>0</v>
      </c>
      <c r="AI185" s="1153">
        <f t="shared" si="166"/>
        <v>0</v>
      </c>
      <c r="AJ185" s="1011">
        <f t="shared" si="167"/>
        <v>0</v>
      </c>
      <c r="AK185" s="1082">
        <f t="shared" si="168"/>
        <v>0</v>
      </c>
      <c r="AM185" s="1029" t="s">
        <v>378</v>
      </c>
      <c r="AN185" s="1030">
        <f t="shared" si="171"/>
        <v>50.9</v>
      </c>
      <c r="AO185" s="1031">
        <f t="shared" si="172"/>
        <v>50.9</v>
      </c>
      <c r="AP185" s="1071" t="s">
        <v>76</v>
      </c>
      <c r="AQ185" s="1027">
        <f t="shared" si="169"/>
        <v>0</v>
      </c>
      <c r="AR185" s="1051">
        <f t="shared" si="170"/>
        <v>0</v>
      </c>
    </row>
    <row r="186" spans="2:47" ht="13.5" customHeight="1">
      <c r="B186" s="211" t="s">
        <v>9</v>
      </c>
      <c r="C186" s="178" t="s">
        <v>10</v>
      </c>
      <c r="D186" s="177">
        <v>50</v>
      </c>
      <c r="E186" s="141" t="s">
        <v>538</v>
      </c>
      <c r="F186" s="1305">
        <v>0.96</v>
      </c>
      <c r="G186" s="1306">
        <v>0.96</v>
      </c>
      <c r="H186" s="1319"/>
      <c r="I186" s="88"/>
      <c r="J186" s="1367"/>
      <c r="K186" s="140"/>
      <c r="L186" s="140"/>
      <c r="M186" s="128"/>
      <c r="N186" s="1212"/>
      <c r="O186" s="1257" t="s">
        <v>134</v>
      </c>
      <c r="P186" s="986">
        <f>D187</f>
        <v>40</v>
      </c>
      <c r="Q186" s="1177">
        <f>D187</f>
        <v>40</v>
      </c>
      <c r="R186" s="1000">
        <f>D197</f>
        <v>40</v>
      </c>
      <c r="S186" s="1171">
        <f>D197</f>
        <v>40</v>
      </c>
      <c r="T186" s="1000">
        <f>D212</f>
        <v>30</v>
      </c>
      <c r="U186" s="1178">
        <f>D212</f>
        <v>30</v>
      </c>
      <c r="V186" s="1000">
        <f>P186+R186</f>
        <v>80</v>
      </c>
      <c r="W186" s="1170">
        <f>Q186+S186</f>
        <v>80</v>
      </c>
      <c r="X186" s="1000">
        <f>R186+T186</f>
        <v>70</v>
      </c>
      <c r="Y186" s="1171">
        <f>S186+U186</f>
        <v>70</v>
      </c>
      <c r="AA186" s="1072" t="s">
        <v>403</v>
      </c>
      <c r="AB186" s="1454">
        <f>F182</f>
        <v>50.9</v>
      </c>
      <c r="AC186" s="1208">
        <f>G182</f>
        <v>50.9</v>
      </c>
      <c r="AD186" s="1091"/>
      <c r="AE186" s="1151"/>
      <c r="AF186" s="1091"/>
      <c r="AG186" s="1152"/>
      <c r="AH186" s="1011">
        <f t="shared" si="165"/>
        <v>50.9</v>
      </c>
      <c r="AI186" s="1153">
        <f t="shared" si="166"/>
        <v>50.9</v>
      </c>
      <c r="AJ186" s="1011">
        <f t="shared" si="167"/>
        <v>0</v>
      </c>
      <c r="AK186" s="1082">
        <f t="shared" si="168"/>
        <v>0</v>
      </c>
      <c r="AM186" s="1026" t="s">
        <v>105</v>
      </c>
      <c r="AN186" s="1027">
        <f t="shared" si="171"/>
        <v>0</v>
      </c>
      <c r="AO186" s="1028">
        <f t="shared" si="172"/>
        <v>0</v>
      </c>
      <c r="AP186" s="1072" t="s">
        <v>403</v>
      </c>
      <c r="AQ186" s="1027">
        <f t="shared" si="169"/>
        <v>50.9</v>
      </c>
      <c r="AR186" s="1051">
        <f t="shared" si="170"/>
        <v>50.9</v>
      </c>
    </row>
    <row r="187" spans="2:47" ht="13.5" customHeight="1" thickBot="1">
      <c r="B187" s="211" t="s">
        <v>9</v>
      </c>
      <c r="C187" s="178" t="s">
        <v>392</v>
      </c>
      <c r="D187" s="177">
        <v>40</v>
      </c>
      <c r="E187" s="183" t="s">
        <v>527</v>
      </c>
      <c r="F187" s="172">
        <v>220</v>
      </c>
      <c r="G187" s="1275">
        <v>220</v>
      </c>
      <c r="H187" s="1604"/>
      <c r="I187" s="8"/>
      <c r="J187" s="1320"/>
      <c r="M187" s="70"/>
      <c r="O187" s="1026" t="s">
        <v>133</v>
      </c>
      <c r="P187" s="987">
        <f>D186</f>
        <v>50</v>
      </c>
      <c r="Q187" s="1179">
        <f>D186</f>
        <v>50</v>
      </c>
      <c r="R187" s="987">
        <f>I193+D196</f>
        <v>71</v>
      </c>
      <c r="S187" s="1180">
        <f>J193+D196</f>
        <v>71</v>
      </c>
      <c r="T187" s="987"/>
      <c r="U187" s="1179"/>
      <c r="V187" s="987">
        <f t="shared" ref="V187:V191" si="173">P187+R187</f>
        <v>121</v>
      </c>
      <c r="W187" s="1173">
        <f t="shared" ref="W187:W191" si="174">Q187+S187</f>
        <v>121</v>
      </c>
      <c r="X187" s="987">
        <f t="shared" ref="X187:X191" si="175">R187+T187</f>
        <v>71</v>
      </c>
      <c r="Y187" s="1082">
        <f t="shared" ref="Y187:Y191" si="176">S187+U187</f>
        <v>71</v>
      </c>
      <c r="AA187" s="1239" t="s">
        <v>402</v>
      </c>
      <c r="AB187" s="1098"/>
      <c r="AC187" s="1159"/>
      <c r="AD187" s="1098"/>
      <c r="AE187" s="1160"/>
      <c r="AF187" s="1098"/>
      <c r="AG187" s="1161"/>
      <c r="AH187" s="1012">
        <f t="shared" si="165"/>
        <v>0</v>
      </c>
      <c r="AI187" s="1162">
        <f t="shared" si="166"/>
        <v>0</v>
      </c>
      <c r="AJ187" s="1012">
        <f t="shared" si="167"/>
        <v>0</v>
      </c>
      <c r="AK187" s="981">
        <f t="shared" si="168"/>
        <v>0</v>
      </c>
      <c r="AM187" s="361" t="s">
        <v>45</v>
      </c>
      <c r="AN187" s="1027">
        <f t="shared" si="171"/>
        <v>182.54999999999998</v>
      </c>
      <c r="AO187" s="1028">
        <f t="shared" si="172"/>
        <v>136</v>
      </c>
      <c r="AP187" s="1239" t="s">
        <v>402</v>
      </c>
      <c r="AQ187" s="1036">
        <f t="shared" si="169"/>
        <v>0</v>
      </c>
      <c r="AR187" s="1055">
        <f t="shared" si="170"/>
        <v>0</v>
      </c>
    </row>
    <row r="188" spans="2:47" ht="13.5" customHeight="1" thickBot="1">
      <c r="B188" s="1213" t="s">
        <v>364</v>
      </c>
      <c r="C188" s="1214"/>
      <c r="D188" s="1470">
        <f>D181+D184+D186+50+155+D187</f>
        <v>555</v>
      </c>
      <c r="E188" s="1447" t="s">
        <v>412</v>
      </c>
      <c r="F188" s="184"/>
      <c r="G188" s="2272">
        <v>0.83</v>
      </c>
      <c r="H188" s="2133"/>
      <c r="I188" s="1416"/>
      <c r="J188" s="1570"/>
      <c r="K188" s="29"/>
      <c r="L188" s="29"/>
      <c r="M188" s="72"/>
      <c r="N188" s="1211"/>
      <c r="O188" s="1026" t="s">
        <v>79</v>
      </c>
      <c r="P188" s="987"/>
      <c r="Q188" s="1181"/>
      <c r="R188" s="987">
        <f>F202</f>
        <v>21.56</v>
      </c>
      <c r="S188" s="1173">
        <f>G202</f>
        <v>21.56</v>
      </c>
      <c r="T188" s="987">
        <f>F213</f>
        <v>9.1999999999999993</v>
      </c>
      <c r="U188" s="1182">
        <f>G213</f>
        <v>9.1999999999999993</v>
      </c>
      <c r="V188" s="987">
        <f t="shared" si="173"/>
        <v>21.56</v>
      </c>
      <c r="W188" s="1173">
        <f t="shared" si="174"/>
        <v>21.56</v>
      </c>
      <c r="X188" s="987">
        <f t="shared" si="175"/>
        <v>30.759999999999998</v>
      </c>
      <c r="Y188" s="1082">
        <f t="shared" si="176"/>
        <v>30.759999999999998</v>
      </c>
      <c r="AA188" s="1073" t="s">
        <v>387</v>
      </c>
      <c r="AB188" s="1163">
        <f t="shared" ref="AB188:AG188" si="177">SUM(AB180:AB187)</f>
        <v>50.9</v>
      </c>
      <c r="AC188" s="1164">
        <f t="shared" si="177"/>
        <v>50.9</v>
      </c>
      <c r="AD188" s="1165">
        <f t="shared" si="177"/>
        <v>0</v>
      </c>
      <c r="AE188" s="1075">
        <f t="shared" si="177"/>
        <v>0</v>
      </c>
      <c r="AF188" s="1163">
        <f t="shared" si="177"/>
        <v>0</v>
      </c>
      <c r="AG188" s="1166">
        <f t="shared" si="177"/>
        <v>0</v>
      </c>
      <c r="AH188" s="1074">
        <f t="shared" si="165"/>
        <v>50.9</v>
      </c>
      <c r="AI188" s="1167">
        <f t="shared" si="166"/>
        <v>50.9</v>
      </c>
      <c r="AJ188" s="1074">
        <f t="shared" si="167"/>
        <v>0</v>
      </c>
      <c r="AK188" s="1168">
        <f t="shared" si="168"/>
        <v>0</v>
      </c>
      <c r="AM188" s="2106" t="s">
        <v>797</v>
      </c>
      <c r="AN188" s="2110">
        <f t="shared" ref="AN188:AN216" si="178">P192+R192+T192</f>
        <v>241.16100000000003</v>
      </c>
      <c r="AO188" s="1033">
        <f t="shared" ref="AO188:AO216" si="179">Q192+S192+U192</f>
        <v>198.82000000000002</v>
      </c>
      <c r="AP188" s="1073" t="s">
        <v>387</v>
      </c>
      <c r="AQ188" s="1074">
        <f t="shared" si="169"/>
        <v>50.9</v>
      </c>
      <c r="AR188" s="1075">
        <f t="shared" si="170"/>
        <v>50.9</v>
      </c>
    </row>
    <row r="189" spans="2:47" ht="13.5" customHeight="1" thickBot="1">
      <c r="B189" s="269"/>
      <c r="C189" s="126" t="s">
        <v>123</v>
      </c>
      <c r="D189" s="67"/>
      <c r="E189" s="543" t="s">
        <v>600</v>
      </c>
      <c r="F189" s="1293"/>
      <c r="G189" s="1294"/>
      <c r="H189" s="2266" t="s">
        <v>570</v>
      </c>
      <c r="I189" s="38"/>
      <c r="J189" s="49"/>
      <c r="K189" s="1775" t="s">
        <v>336</v>
      </c>
      <c r="L189" s="29"/>
      <c r="M189" s="72"/>
      <c r="O189" s="1029" t="s">
        <v>378</v>
      </c>
      <c r="P189" s="988">
        <f t="shared" ref="P189:U189" si="180">AB188</f>
        <v>50.9</v>
      </c>
      <c r="Q189" s="1209">
        <f t="shared" si="180"/>
        <v>50.9</v>
      </c>
      <c r="R189" s="988">
        <f t="shared" si="180"/>
        <v>0</v>
      </c>
      <c r="S189" s="1183">
        <f t="shared" si="180"/>
        <v>0</v>
      </c>
      <c r="T189" s="988">
        <f t="shared" si="180"/>
        <v>0</v>
      </c>
      <c r="U189" s="1184">
        <f t="shared" si="180"/>
        <v>0</v>
      </c>
      <c r="V189" s="988">
        <f t="shared" si="173"/>
        <v>50.9</v>
      </c>
      <c r="W189" s="1031">
        <f t="shared" si="174"/>
        <v>50.9</v>
      </c>
      <c r="X189" s="988">
        <f t="shared" si="175"/>
        <v>0</v>
      </c>
      <c r="Y189" s="1183">
        <f t="shared" si="176"/>
        <v>0</v>
      </c>
      <c r="AA189" s="79" t="s">
        <v>786</v>
      </c>
      <c r="AB189" s="1008"/>
      <c r="AC189" s="1246"/>
      <c r="AD189" s="1010"/>
      <c r="AE189" s="1169"/>
      <c r="AF189" s="1013"/>
      <c r="AG189" s="1243"/>
      <c r="AH189" s="1013">
        <f t="shared" si="165"/>
        <v>0</v>
      </c>
      <c r="AI189" s="1170">
        <f t="shared" si="166"/>
        <v>0</v>
      </c>
      <c r="AJ189" s="1013">
        <f t="shared" si="167"/>
        <v>0</v>
      </c>
      <c r="AK189" s="1171">
        <f t="shared" si="168"/>
        <v>0</v>
      </c>
      <c r="AM189" s="2107" t="s">
        <v>798</v>
      </c>
      <c r="AN189" s="1032">
        <f t="shared" si="178"/>
        <v>69.42</v>
      </c>
      <c r="AO189" s="1033">
        <f t="shared" si="179"/>
        <v>48.6</v>
      </c>
      <c r="AP189" s="79" t="s">
        <v>786</v>
      </c>
      <c r="AQ189" s="1240">
        <f t="shared" si="169"/>
        <v>0</v>
      </c>
      <c r="AR189" s="1254">
        <f t="shared" si="170"/>
        <v>0</v>
      </c>
    </row>
    <row r="190" spans="2:47" ht="13.5" customHeight="1" thickBot="1">
      <c r="B190" s="1609" t="s">
        <v>637</v>
      </c>
      <c r="C190" s="178" t="s">
        <v>336</v>
      </c>
      <c r="D190" s="274">
        <v>60</v>
      </c>
      <c r="E190" s="1266" t="s">
        <v>599</v>
      </c>
      <c r="F190" s="1297"/>
      <c r="G190" s="1298"/>
      <c r="H190" s="1286" t="s">
        <v>100</v>
      </c>
      <c r="I190" s="120" t="s">
        <v>101</v>
      </c>
      <c r="J190" s="121" t="s">
        <v>102</v>
      </c>
      <c r="K190" s="1284" t="s">
        <v>100</v>
      </c>
      <c r="L190" s="695" t="s">
        <v>101</v>
      </c>
      <c r="M190" s="1285" t="s">
        <v>102</v>
      </c>
      <c r="O190" s="1026" t="s">
        <v>105</v>
      </c>
      <c r="P190" s="987"/>
      <c r="Q190" s="983"/>
      <c r="R190" s="987"/>
      <c r="S190" s="1082"/>
      <c r="T190" s="987"/>
      <c r="U190" s="1185"/>
      <c r="V190" s="987">
        <f t="shared" si="173"/>
        <v>0</v>
      </c>
      <c r="W190" s="1173">
        <f t="shared" si="174"/>
        <v>0</v>
      </c>
      <c r="X190" s="987">
        <f t="shared" si="175"/>
        <v>0</v>
      </c>
      <c r="Y190" s="1082">
        <f t="shared" si="176"/>
        <v>0</v>
      </c>
      <c r="AA190" s="1043" t="s">
        <v>400</v>
      </c>
      <c r="AB190" s="840"/>
      <c r="AC190" s="1983"/>
      <c r="AD190" s="1011"/>
      <c r="AE190" s="1172"/>
      <c r="AF190" s="1011"/>
      <c r="AG190" s="1244"/>
      <c r="AH190" s="1011">
        <f t="shared" ref="AH190:AK193" si="181">AB190+AD190</f>
        <v>0</v>
      </c>
      <c r="AI190" s="1173">
        <f t="shared" si="181"/>
        <v>0</v>
      </c>
      <c r="AJ190" s="1011">
        <f t="shared" si="181"/>
        <v>0</v>
      </c>
      <c r="AK190" s="1082">
        <f t="shared" si="181"/>
        <v>0</v>
      </c>
      <c r="AM190" s="1026" t="s">
        <v>70</v>
      </c>
      <c r="AN190" s="1027">
        <f t="shared" si="178"/>
        <v>127.5</v>
      </c>
      <c r="AO190" s="1028">
        <f t="shared" si="179"/>
        <v>127</v>
      </c>
      <c r="AP190" s="1043" t="s">
        <v>400</v>
      </c>
      <c r="AQ190" s="1240">
        <f t="shared" si="169"/>
        <v>0</v>
      </c>
      <c r="AR190" s="1254">
        <f t="shared" si="170"/>
        <v>0</v>
      </c>
    </row>
    <row r="191" spans="2:47" ht="12.75" customHeight="1" thickBot="1">
      <c r="B191" s="2151" t="s">
        <v>812</v>
      </c>
      <c r="C191" s="193" t="s">
        <v>600</v>
      </c>
      <c r="D191" s="272">
        <v>250</v>
      </c>
      <c r="E191" s="1373" t="s">
        <v>100</v>
      </c>
      <c r="F191" s="1264" t="s">
        <v>101</v>
      </c>
      <c r="G191" s="1374" t="s">
        <v>102</v>
      </c>
      <c r="H191" s="97" t="s">
        <v>85</v>
      </c>
      <c r="I191" s="96">
        <v>89.873000000000005</v>
      </c>
      <c r="J191" s="1403">
        <v>77.7</v>
      </c>
      <c r="K191" s="1646" t="s">
        <v>68</v>
      </c>
      <c r="L191" s="1378">
        <v>81.83</v>
      </c>
      <c r="M191" s="1419">
        <v>65.400000000000006</v>
      </c>
      <c r="O191" s="361" t="s">
        <v>45</v>
      </c>
      <c r="P191" s="987"/>
      <c r="Q191" s="983"/>
      <c r="R191" s="987">
        <f>F192+I203</f>
        <v>182.54999999999998</v>
      </c>
      <c r="S191" s="1082">
        <f>G192+J203</f>
        <v>136</v>
      </c>
      <c r="T191" s="987"/>
      <c r="U191" s="1185"/>
      <c r="V191" s="987">
        <f t="shared" si="173"/>
        <v>182.54999999999998</v>
      </c>
      <c r="W191" s="1173">
        <f t="shared" si="174"/>
        <v>136</v>
      </c>
      <c r="X191" s="987">
        <f t="shared" si="175"/>
        <v>182.54999999999998</v>
      </c>
      <c r="Y191" s="1082">
        <f t="shared" si="176"/>
        <v>136</v>
      </c>
      <c r="AA191" s="1042" t="s">
        <v>275</v>
      </c>
      <c r="AB191" s="840"/>
      <c r="AC191" s="1457"/>
      <c r="AD191" s="1011"/>
      <c r="AE191" s="1172"/>
      <c r="AF191" s="1011"/>
      <c r="AG191" s="1244"/>
      <c r="AH191" s="1011">
        <f t="shared" si="181"/>
        <v>0</v>
      </c>
      <c r="AI191" s="1173">
        <f t="shared" si="181"/>
        <v>0</v>
      </c>
      <c r="AJ191" s="1011">
        <f t="shared" si="181"/>
        <v>0</v>
      </c>
      <c r="AK191" s="1082">
        <f t="shared" si="181"/>
        <v>0</v>
      </c>
      <c r="AM191" s="1034" t="s">
        <v>104</v>
      </c>
      <c r="AN191" s="1027">
        <f t="shared" si="178"/>
        <v>15</v>
      </c>
      <c r="AO191" s="1028">
        <f t="shared" si="179"/>
        <v>15</v>
      </c>
      <c r="AP191" s="1042" t="s">
        <v>275</v>
      </c>
      <c r="AQ191" s="1240">
        <f t="shared" si="169"/>
        <v>0</v>
      </c>
      <c r="AR191" s="1254">
        <f t="shared" si="170"/>
        <v>0</v>
      </c>
    </row>
    <row r="192" spans="2:47" ht="15" customHeight="1">
      <c r="B192" s="131"/>
      <c r="C192" s="130" t="s">
        <v>599</v>
      </c>
      <c r="D192" s="11"/>
      <c r="E192" s="97" t="s">
        <v>45</v>
      </c>
      <c r="F192" s="96">
        <v>13.35</v>
      </c>
      <c r="G192" s="1315">
        <v>10</v>
      </c>
      <c r="H192" s="141" t="s">
        <v>80</v>
      </c>
      <c r="I192" s="172">
        <v>10.8</v>
      </c>
      <c r="J192" s="1274">
        <v>10.8</v>
      </c>
      <c r="K192" s="2539" t="s">
        <v>916</v>
      </c>
      <c r="L192" s="1258"/>
      <c r="M192" s="1393"/>
      <c r="O192" s="2106" t="s">
        <v>797</v>
      </c>
      <c r="P192" s="989">
        <f t="shared" ref="P192:U192" si="182">AB203</f>
        <v>57.14</v>
      </c>
      <c r="Q192" s="1186">
        <f t="shared" si="182"/>
        <v>46</v>
      </c>
      <c r="R192" s="2108">
        <f t="shared" si="182"/>
        <v>142.33000000000001</v>
      </c>
      <c r="S192" s="2109">
        <f t="shared" si="182"/>
        <v>117.8</v>
      </c>
      <c r="T192" s="989">
        <f t="shared" si="182"/>
        <v>41.691000000000003</v>
      </c>
      <c r="U192" s="1188">
        <f t="shared" si="182"/>
        <v>35.020000000000003</v>
      </c>
      <c r="V192" s="2108">
        <f t="shared" ref="V192:Y194" si="183">P192+R192</f>
        <v>199.47000000000003</v>
      </c>
      <c r="W192" s="1033">
        <f t="shared" si="183"/>
        <v>163.80000000000001</v>
      </c>
      <c r="X192" s="2108">
        <f t="shared" si="183"/>
        <v>184.02100000000002</v>
      </c>
      <c r="Y192" s="2109">
        <f t="shared" si="183"/>
        <v>152.82</v>
      </c>
      <c r="AA192" s="1044" t="s">
        <v>456</v>
      </c>
      <c r="AB192" s="840"/>
      <c r="AC192" s="1458"/>
      <c r="AD192" s="1011"/>
      <c r="AE192" s="1172"/>
      <c r="AF192" s="1012"/>
      <c r="AG192" s="1245"/>
      <c r="AH192" s="1012">
        <f t="shared" si="181"/>
        <v>0</v>
      </c>
      <c r="AI192" s="1175">
        <f t="shared" si="181"/>
        <v>0</v>
      </c>
      <c r="AJ192" s="1012">
        <f t="shared" si="181"/>
        <v>0</v>
      </c>
      <c r="AK192" s="981">
        <f t="shared" si="181"/>
        <v>0</v>
      </c>
      <c r="AM192" s="1026" t="s">
        <v>132</v>
      </c>
      <c r="AN192" s="1027">
        <f t="shared" si="178"/>
        <v>200</v>
      </c>
      <c r="AO192" s="1028">
        <f t="shared" si="179"/>
        <v>200</v>
      </c>
      <c r="AP192" s="1044" t="s">
        <v>456</v>
      </c>
      <c r="AQ192" s="1240">
        <f t="shared" si="169"/>
        <v>0</v>
      </c>
      <c r="AR192" s="1254">
        <f t="shared" si="170"/>
        <v>0</v>
      </c>
    </row>
    <row r="193" spans="2:44" ht="15.75" customHeight="1">
      <c r="B193" s="144" t="s">
        <v>573</v>
      </c>
      <c r="C193" s="267" t="s">
        <v>570</v>
      </c>
      <c r="D193" s="687">
        <v>100</v>
      </c>
      <c r="E193" s="141" t="s">
        <v>94</v>
      </c>
      <c r="F193" s="172">
        <v>12.5</v>
      </c>
      <c r="G193" s="174">
        <v>10</v>
      </c>
      <c r="H193" s="141" t="s">
        <v>78</v>
      </c>
      <c r="I193" s="172">
        <v>11</v>
      </c>
      <c r="J193" s="1274">
        <v>11</v>
      </c>
      <c r="K193" s="142" t="s">
        <v>96</v>
      </c>
      <c r="L193" s="1317">
        <v>13.8</v>
      </c>
      <c r="M193" s="1277">
        <v>13.8</v>
      </c>
      <c r="O193" s="2107" t="s">
        <v>798</v>
      </c>
      <c r="P193" s="989">
        <f t="shared" ref="P193:U193" si="184">AB210</f>
        <v>69.42</v>
      </c>
      <c r="Q193" s="1186">
        <f t="shared" si="184"/>
        <v>48.6</v>
      </c>
      <c r="R193" s="989">
        <f t="shared" si="184"/>
        <v>0</v>
      </c>
      <c r="S193" s="1187">
        <f t="shared" si="184"/>
        <v>0</v>
      </c>
      <c r="T193" s="989">
        <f t="shared" si="184"/>
        <v>0</v>
      </c>
      <c r="U193" s="1188">
        <f t="shared" si="184"/>
        <v>0</v>
      </c>
      <c r="V193" s="989">
        <f t="shared" si="183"/>
        <v>69.42</v>
      </c>
      <c r="W193" s="1033">
        <f t="shared" si="183"/>
        <v>48.6</v>
      </c>
      <c r="X193" s="989">
        <f t="shared" si="183"/>
        <v>0</v>
      </c>
      <c r="Y193" s="1187">
        <f t="shared" si="183"/>
        <v>0</v>
      </c>
      <c r="AA193" s="1044" t="s">
        <v>63</v>
      </c>
      <c r="AB193" s="1008"/>
      <c r="AC193" s="1984"/>
      <c r="AD193" s="1010"/>
      <c r="AE193" s="1169"/>
      <c r="AF193" s="1011"/>
      <c r="AG193" s="1244"/>
      <c r="AH193" s="1011">
        <f t="shared" si="181"/>
        <v>0</v>
      </c>
      <c r="AI193" s="1173">
        <f t="shared" si="181"/>
        <v>0</v>
      </c>
      <c r="AJ193" s="1011">
        <f t="shared" si="181"/>
        <v>0</v>
      </c>
      <c r="AK193" s="1082">
        <f t="shared" si="181"/>
        <v>0</v>
      </c>
      <c r="AM193" s="361" t="s">
        <v>85</v>
      </c>
      <c r="AN193" s="1027">
        <f t="shared" si="178"/>
        <v>179.93700000000001</v>
      </c>
      <c r="AO193" s="1028">
        <f t="shared" si="179"/>
        <v>157.30000000000001</v>
      </c>
      <c r="AP193" s="1044" t="s">
        <v>63</v>
      </c>
      <c r="AQ193" s="1240">
        <f t="shared" si="169"/>
        <v>0</v>
      </c>
      <c r="AR193" s="1254">
        <f t="shared" si="170"/>
        <v>0</v>
      </c>
    </row>
    <row r="194" spans="2:44" ht="13.5" customHeight="1">
      <c r="B194" s="124" t="s">
        <v>626</v>
      </c>
      <c r="C194" s="1624" t="s">
        <v>625</v>
      </c>
      <c r="D194" s="207">
        <v>180</v>
      </c>
      <c r="E194" s="2288" t="s">
        <v>901</v>
      </c>
      <c r="G194" s="70"/>
      <c r="H194" s="141" t="s">
        <v>171</v>
      </c>
      <c r="I194" s="172" t="s">
        <v>1060</v>
      </c>
      <c r="J194" s="1275">
        <v>10</v>
      </c>
      <c r="K194" s="2291" t="s">
        <v>898</v>
      </c>
      <c r="L194" s="1258"/>
      <c r="M194" s="1393"/>
      <c r="O194" s="1026" t="s">
        <v>70</v>
      </c>
      <c r="P194" s="990">
        <f t="shared" ref="P194:U194" si="185">AB219</f>
        <v>0</v>
      </c>
      <c r="Q194" s="1189">
        <f t="shared" si="185"/>
        <v>0</v>
      </c>
      <c r="R194" s="1532">
        <f t="shared" si="185"/>
        <v>120</v>
      </c>
      <c r="S194" s="1082">
        <f t="shared" si="185"/>
        <v>120</v>
      </c>
      <c r="T194" s="990">
        <f t="shared" si="185"/>
        <v>7.5</v>
      </c>
      <c r="U194" s="1185">
        <f t="shared" si="185"/>
        <v>7</v>
      </c>
      <c r="V194" s="990">
        <f t="shared" si="183"/>
        <v>120</v>
      </c>
      <c r="W194" s="1173">
        <f t="shared" si="183"/>
        <v>120</v>
      </c>
      <c r="X194" s="990">
        <f t="shared" si="183"/>
        <v>127.5</v>
      </c>
      <c r="Y194" s="1082">
        <f t="shared" si="183"/>
        <v>127</v>
      </c>
      <c r="AA194" s="1630" t="s">
        <v>541</v>
      </c>
      <c r="AB194" s="840"/>
      <c r="AC194" s="1983"/>
      <c r="AD194" s="1011"/>
      <c r="AE194" s="1172"/>
      <c r="AF194" s="1011"/>
      <c r="AG194" s="1244"/>
      <c r="AH194" s="1011">
        <f t="shared" ref="AH194:AH195" si="186">AB194+AD194</f>
        <v>0</v>
      </c>
      <c r="AI194" s="1173">
        <f t="shared" ref="AI194:AI195" si="187">AC194+AE194</f>
        <v>0</v>
      </c>
      <c r="AJ194" s="1011">
        <f t="shared" ref="AJ194:AJ195" si="188">AD194+AF194</f>
        <v>0</v>
      </c>
      <c r="AK194" s="1082">
        <f t="shared" ref="AK194:AK195" si="189">AE194+AG194</f>
        <v>0</v>
      </c>
      <c r="AM194" s="361" t="s">
        <v>404</v>
      </c>
      <c r="AN194" s="1027">
        <f t="shared" si="178"/>
        <v>0</v>
      </c>
      <c r="AO194" s="1028">
        <f t="shared" si="179"/>
        <v>0</v>
      </c>
      <c r="AP194" s="1630" t="s">
        <v>541</v>
      </c>
      <c r="AQ194" s="1240">
        <f t="shared" si="169"/>
        <v>0</v>
      </c>
      <c r="AR194" s="1254">
        <f t="shared" si="170"/>
        <v>0</v>
      </c>
    </row>
    <row r="195" spans="2:44">
      <c r="B195" s="144" t="s">
        <v>518</v>
      </c>
      <c r="C195" s="178" t="s">
        <v>122</v>
      </c>
      <c r="D195" s="195">
        <v>200</v>
      </c>
      <c r="E195" s="141" t="s">
        <v>556</v>
      </c>
      <c r="F195" s="173">
        <v>12</v>
      </c>
      <c r="G195" s="1277">
        <v>10</v>
      </c>
      <c r="H195" s="183" t="s">
        <v>571</v>
      </c>
      <c r="I195" s="184">
        <v>10</v>
      </c>
      <c r="J195" s="1530">
        <v>10</v>
      </c>
      <c r="K195" s="141" t="s">
        <v>159</v>
      </c>
      <c r="L195" s="173">
        <v>12.6</v>
      </c>
      <c r="M195" s="1277">
        <v>10.6</v>
      </c>
      <c r="O195" s="1034" t="s">
        <v>104</v>
      </c>
      <c r="P195" s="990">
        <f t="shared" ref="P195:U195" si="190">AB223</f>
        <v>15</v>
      </c>
      <c r="Q195" s="983">
        <f t="shared" si="190"/>
        <v>15</v>
      </c>
      <c r="R195" s="990">
        <f t="shared" si="190"/>
        <v>0</v>
      </c>
      <c r="S195" s="1173">
        <f t="shared" si="190"/>
        <v>0</v>
      </c>
      <c r="T195" s="990">
        <f t="shared" si="190"/>
        <v>0</v>
      </c>
      <c r="U195" s="1185">
        <f t="shared" si="190"/>
        <v>0</v>
      </c>
      <c r="V195" s="987">
        <f t="shared" ref="V195:V216" si="191">P195+R195</f>
        <v>15</v>
      </c>
      <c r="W195" s="1173">
        <f t="shared" ref="W195:W220" si="192">Q195+S195</f>
        <v>15</v>
      </c>
      <c r="X195" s="987">
        <f t="shared" ref="X195:X220" si="193">R195+T195</f>
        <v>0</v>
      </c>
      <c r="Y195" s="1082">
        <f t="shared" ref="Y195:Y220" si="194">S195+U195</f>
        <v>0</v>
      </c>
      <c r="AA195" s="1043" t="s">
        <v>542</v>
      </c>
      <c r="AB195" s="840"/>
      <c r="AC195" s="1457"/>
      <c r="AD195" s="1011">
        <f>I198</f>
        <v>1.2</v>
      </c>
      <c r="AE195" s="1172">
        <f>J198</f>
        <v>1</v>
      </c>
      <c r="AF195" s="1011"/>
      <c r="AG195" s="1244"/>
      <c r="AH195" s="1011">
        <f t="shared" si="186"/>
        <v>1.2</v>
      </c>
      <c r="AI195" s="1173">
        <f t="shared" si="187"/>
        <v>1</v>
      </c>
      <c r="AJ195" s="1011">
        <f t="shared" si="188"/>
        <v>1.2</v>
      </c>
      <c r="AK195" s="1082">
        <f t="shared" si="189"/>
        <v>1</v>
      </c>
      <c r="AM195" s="1026" t="s">
        <v>121</v>
      </c>
      <c r="AN195" s="1027">
        <f t="shared" si="178"/>
        <v>128.84299999999999</v>
      </c>
      <c r="AO195" s="1028">
        <f t="shared" si="179"/>
        <v>89.43</v>
      </c>
      <c r="AP195" s="1043" t="s">
        <v>542</v>
      </c>
      <c r="AQ195" s="1240">
        <f t="shared" si="169"/>
        <v>1.2</v>
      </c>
      <c r="AR195" s="1254">
        <f t="shared" si="170"/>
        <v>1</v>
      </c>
    </row>
    <row r="196" spans="2:44" ht="15" customHeight="1">
      <c r="B196" s="1355" t="s">
        <v>9</v>
      </c>
      <c r="C196" s="178" t="s">
        <v>10</v>
      </c>
      <c r="D196" s="195">
        <v>60</v>
      </c>
      <c r="E196" s="2288" t="s">
        <v>884</v>
      </c>
      <c r="G196" s="70"/>
      <c r="H196" s="141" t="s">
        <v>572</v>
      </c>
      <c r="I196" s="172">
        <v>8.4</v>
      </c>
      <c r="J196" s="1275">
        <v>7</v>
      </c>
      <c r="K196" s="2540" t="s">
        <v>899</v>
      </c>
      <c r="L196" s="2541"/>
      <c r="M196" s="2542"/>
      <c r="O196" s="130" t="s">
        <v>811</v>
      </c>
      <c r="P196" s="987"/>
      <c r="Q196" s="983"/>
      <c r="R196" s="987">
        <f>D195</f>
        <v>200</v>
      </c>
      <c r="S196" s="1082">
        <f>D195</f>
        <v>200</v>
      </c>
      <c r="T196" s="987"/>
      <c r="U196" s="1185"/>
      <c r="V196" s="987">
        <f t="shared" si="191"/>
        <v>200</v>
      </c>
      <c r="W196" s="1173">
        <f t="shared" si="192"/>
        <v>200</v>
      </c>
      <c r="X196" s="987">
        <f t="shared" si="193"/>
        <v>200</v>
      </c>
      <c r="Y196" s="1082">
        <f t="shared" si="194"/>
        <v>200</v>
      </c>
      <c r="AA196" s="1044" t="s">
        <v>125</v>
      </c>
      <c r="AB196" s="840"/>
      <c r="AC196" s="1457"/>
      <c r="AD196" s="1011"/>
      <c r="AE196" s="1172"/>
      <c r="AF196" s="1011"/>
      <c r="AG196" s="1244"/>
      <c r="AH196" s="1011">
        <f t="shared" ref="AH196:AK203" si="195">AB196+AD196</f>
        <v>0</v>
      </c>
      <c r="AI196" s="1173">
        <f t="shared" si="195"/>
        <v>0</v>
      </c>
      <c r="AJ196" s="1011">
        <f t="shared" si="195"/>
        <v>0</v>
      </c>
      <c r="AK196" s="1082">
        <f t="shared" si="195"/>
        <v>0</v>
      </c>
      <c r="AM196" s="1026" t="s">
        <v>65</v>
      </c>
      <c r="AN196" s="1027">
        <f t="shared" si="178"/>
        <v>0</v>
      </c>
      <c r="AO196" s="1028">
        <f t="shared" si="179"/>
        <v>0</v>
      </c>
      <c r="AP196" s="1044" t="s">
        <v>125</v>
      </c>
      <c r="AQ196" s="1240">
        <f t="shared" si="169"/>
        <v>0</v>
      </c>
      <c r="AR196" s="1254">
        <f t="shared" si="170"/>
        <v>0</v>
      </c>
    </row>
    <row r="197" spans="2:44" ht="12.75" customHeight="1">
      <c r="B197" s="198" t="s">
        <v>9</v>
      </c>
      <c r="C197" s="178" t="s">
        <v>392</v>
      </c>
      <c r="D197" s="195">
        <v>40</v>
      </c>
      <c r="E197" s="1318" t="s">
        <v>82</v>
      </c>
      <c r="F197" s="172">
        <v>2.5</v>
      </c>
      <c r="G197" s="174">
        <v>2.5</v>
      </c>
      <c r="H197" s="142" t="s">
        <v>89</v>
      </c>
      <c r="I197" s="1305">
        <v>2</v>
      </c>
      <c r="J197" s="1306">
        <v>2</v>
      </c>
      <c r="K197" s="1318" t="s">
        <v>89</v>
      </c>
      <c r="L197" s="1305">
        <v>3</v>
      </c>
      <c r="M197" s="940">
        <v>3</v>
      </c>
      <c r="O197" s="361" t="s">
        <v>390</v>
      </c>
      <c r="P197" s="987">
        <f t="shared" ref="P197:U197" si="196">AB226</f>
        <v>90.063999999999993</v>
      </c>
      <c r="Q197" s="983">
        <f t="shared" si="196"/>
        <v>79.599999999999994</v>
      </c>
      <c r="R197" s="987">
        <f t="shared" si="196"/>
        <v>89.873000000000005</v>
      </c>
      <c r="S197" s="1082">
        <f t="shared" si="196"/>
        <v>77.7</v>
      </c>
      <c r="T197" s="987">
        <f t="shared" si="196"/>
        <v>0</v>
      </c>
      <c r="U197" s="1185">
        <f t="shared" si="196"/>
        <v>0</v>
      </c>
      <c r="V197" s="987">
        <f t="shared" si="191"/>
        <v>179.93700000000001</v>
      </c>
      <c r="W197" s="1173">
        <f t="shared" si="192"/>
        <v>157.30000000000001</v>
      </c>
      <c r="X197" s="987">
        <f t="shared" si="193"/>
        <v>89.873000000000005</v>
      </c>
      <c r="Y197" s="1082">
        <f t="shared" si="194"/>
        <v>77.7</v>
      </c>
      <c r="AA197" s="1044" t="s">
        <v>87</v>
      </c>
      <c r="AB197" s="840">
        <f>F184+I183</f>
        <v>17.14</v>
      </c>
      <c r="AC197" s="1460">
        <f>G184+J183</f>
        <v>14</v>
      </c>
      <c r="AD197" s="1011">
        <f>F195+I196+L195</f>
        <v>33</v>
      </c>
      <c r="AE197" s="1172">
        <f>G195+J196+M195</f>
        <v>27.6</v>
      </c>
      <c r="AF197" s="1011">
        <f>F211</f>
        <v>41.691000000000003</v>
      </c>
      <c r="AG197" s="1244">
        <f>G211</f>
        <v>35.020000000000003</v>
      </c>
      <c r="AH197" s="1011">
        <f t="shared" si="195"/>
        <v>50.14</v>
      </c>
      <c r="AI197" s="1173">
        <f t="shared" si="195"/>
        <v>41.6</v>
      </c>
      <c r="AJ197" s="1011">
        <f t="shared" si="195"/>
        <v>74.691000000000003</v>
      </c>
      <c r="AK197" s="1082">
        <f t="shared" si="195"/>
        <v>62.620000000000005</v>
      </c>
      <c r="AM197" s="1026" t="s">
        <v>60</v>
      </c>
      <c r="AN197" s="1027">
        <f t="shared" si="178"/>
        <v>98.61</v>
      </c>
      <c r="AO197" s="1028">
        <f t="shared" si="179"/>
        <v>96.81</v>
      </c>
      <c r="AP197" s="1044" t="s">
        <v>87</v>
      </c>
      <c r="AQ197" s="1240">
        <f t="shared" si="169"/>
        <v>91.831000000000003</v>
      </c>
      <c r="AR197" s="1254">
        <f t="shared" si="170"/>
        <v>76.62</v>
      </c>
    </row>
    <row r="198" spans="2:44" ht="15" customHeight="1">
      <c r="B198" s="1707" t="s">
        <v>648</v>
      </c>
      <c r="C198" s="178" t="s">
        <v>449</v>
      </c>
      <c r="D198" s="195">
        <v>120</v>
      </c>
      <c r="E198" s="1318" t="s">
        <v>83</v>
      </c>
      <c r="F198" s="1305">
        <v>1</v>
      </c>
      <c r="G198" s="940">
        <v>1</v>
      </c>
      <c r="H198" s="1287" t="s">
        <v>536</v>
      </c>
      <c r="I198" s="753">
        <v>1.2</v>
      </c>
      <c r="J198" s="2269">
        <v>1</v>
      </c>
      <c r="K198" s="1318" t="s">
        <v>338</v>
      </c>
      <c r="L198" s="172">
        <v>0.72</v>
      </c>
      <c r="M198" s="1277">
        <v>0.72</v>
      </c>
      <c r="N198" s="138"/>
      <c r="O198" s="1026" t="s">
        <v>391</v>
      </c>
      <c r="P198" s="987">
        <f t="shared" ref="P198:U198" si="197">AB230</f>
        <v>0</v>
      </c>
      <c r="Q198" s="1189">
        <f t="shared" si="197"/>
        <v>0</v>
      </c>
      <c r="R198" s="987">
        <f t="shared" si="197"/>
        <v>0</v>
      </c>
      <c r="S198" s="1173">
        <f t="shared" si="197"/>
        <v>0</v>
      </c>
      <c r="T198" s="987">
        <f t="shared" si="197"/>
        <v>0</v>
      </c>
      <c r="U198" s="1190">
        <f t="shared" si="197"/>
        <v>0</v>
      </c>
      <c r="V198" s="987">
        <f t="shared" si="191"/>
        <v>0</v>
      </c>
      <c r="W198" s="1173">
        <f t="shared" si="192"/>
        <v>0</v>
      </c>
      <c r="X198" s="987">
        <f t="shared" si="193"/>
        <v>0</v>
      </c>
      <c r="Y198" s="1082">
        <f t="shared" si="194"/>
        <v>0</v>
      </c>
      <c r="AA198" s="1044" t="s">
        <v>68</v>
      </c>
      <c r="AB198" s="840">
        <f>F185</f>
        <v>40</v>
      </c>
      <c r="AC198" s="1460">
        <f>G185</f>
        <v>32</v>
      </c>
      <c r="AD198" s="1011">
        <f>F193+L191</f>
        <v>94.33</v>
      </c>
      <c r="AE198" s="1172">
        <f>G193+M191</f>
        <v>75.400000000000006</v>
      </c>
      <c r="AF198" s="1011"/>
      <c r="AG198" s="1244"/>
      <c r="AH198" s="1011">
        <f t="shared" si="195"/>
        <v>134.32999999999998</v>
      </c>
      <c r="AI198" s="1173">
        <f t="shared" si="195"/>
        <v>107.4</v>
      </c>
      <c r="AJ198" s="1011">
        <f t="shared" si="195"/>
        <v>94.33</v>
      </c>
      <c r="AK198" s="1082">
        <f t="shared" si="195"/>
        <v>75.400000000000006</v>
      </c>
      <c r="AM198" s="1026" t="s">
        <v>139</v>
      </c>
      <c r="AN198" s="1027">
        <f t="shared" si="178"/>
        <v>0</v>
      </c>
      <c r="AO198" s="1035">
        <f t="shared" si="179"/>
        <v>0</v>
      </c>
      <c r="AP198" s="1044" t="s">
        <v>68</v>
      </c>
      <c r="AQ198" s="1240">
        <f t="shared" si="169"/>
        <v>134.32999999999998</v>
      </c>
      <c r="AR198" s="1254">
        <f t="shared" si="170"/>
        <v>107.4</v>
      </c>
    </row>
    <row r="199" spans="2:44" ht="15" customHeight="1">
      <c r="B199" s="1647"/>
      <c r="C199" s="1649"/>
      <c r="D199" s="9"/>
      <c r="E199" s="1318" t="s">
        <v>160</v>
      </c>
      <c r="F199" s="1305">
        <v>0.01</v>
      </c>
      <c r="G199" s="940">
        <v>0.01</v>
      </c>
      <c r="H199" s="141" t="s">
        <v>538</v>
      </c>
      <c r="I199" s="1305">
        <v>0.4</v>
      </c>
      <c r="J199" s="1306">
        <v>0.4</v>
      </c>
      <c r="K199" s="1318" t="s">
        <v>799</v>
      </c>
      <c r="L199" s="1305">
        <v>0.15</v>
      </c>
      <c r="M199" s="940">
        <v>0.15</v>
      </c>
      <c r="O199" s="1026" t="s">
        <v>121</v>
      </c>
      <c r="P199" s="987"/>
      <c r="Q199" s="983"/>
      <c r="R199" s="987"/>
      <c r="S199" s="1082"/>
      <c r="T199" s="987">
        <f>F210</f>
        <v>128.84299999999999</v>
      </c>
      <c r="U199" s="1185">
        <f>G210</f>
        <v>89.43</v>
      </c>
      <c r="V199" s="987">
        <f t="shared" si="191"/>
        <v>0</v>
      </c>
      <c r="W199" s="1173">
        <f t="shared" si="192"/>
        <v>0</v>
      </c>
      <c r="X199" s="987">
        <f t="shared" si="193"/>
        <v>128.84299999999999</v>
      </c>
      <c r="Y199" s="1082">
        <f t="shared" si="194"/>
        <v>89.43</v>
      </c>
      <c r="AA199" s="1044" t="s">
        <v>74</v>
      </c>
      <c r="AB199" s="840"/>
      <c r="AC199" s="1457"/>
      <c r="AD199" s="1011"/>
      <c r="AE199" s="1172"/>
      <c r="AF199" s="1011"/>
      <c r="AG199" s="1244"/>
      <c r="AH199" s="1011">
        <f t="shared" si="195"/>
        <v>0</v>
      </c>
      <c r="AI199" s="1173">
        <f t="shared" si="195"/>
        <v>0</v>
      </c>
      <c r="AJ199" s="1011">
        <f t="shared" si="195"/>
        <v>0</v>
      </c>
      <c r="AK199" s="1082">
        <f t="shared" si="195"/>
        <v>0</v>
      </c>
      <c r="AM199" s="1026" t="s">
        <v>64</v>
      </c>
      <c r="AN199" s="1027">
        <f t="shared" si="178"/>
        <v>0</v>
      </c>
      <c r="AO199" s="1035">
        <f t="shared" si="179"/>
        <v>0</v>
      </c>
      <c r="AP199" s="1044" t="s">
        <v>74</v>
      </c>
      <c r="AQ199" s="1240">
        <f t="shared" si="169"/>
        <v>0</v>
      </c>
      <c r="AR199" s="1254">
        <f t="shared" si="170"/>
        <v>0</v>
      </c>
    </row>
    <row r="200" spans="2:44" ht="16.5" customHeight="1" thickBot="1">
      <c r="B200" s="271"/>
      <c r="C200" s="541"/>
      <c r="D200" s="65"/>
      <c r="E200" s="1407" t="s">
        <v>527</v>
      </c>
      <c r="F200" s="1290">
        <v>187.5</v>
      </c>
      <c r="G200" s="1417">
        <v>187.5</v>
      </c>
      <c r="H200" s="141" t="s">
        <v>82</v>
      </c>
      <c r="I200" s="172">
        <v>5</v>
      </c>
      <c r="J200" s="1275">
        <v>5</v>
      </c>
      <c r="K200" s="1353" t="s">
        <v>527</v>
      </c>
      <c r="L200" s="1305">
        <v>7.05</v>
      </c>
      <c r="M200" s="940">
        <v>7.05</v>
      </c>
      <c r="O200" s="1026" t="s">
        <v>65</v>
      </c>
      <c r="P200" s="987"/>
      <c r="Q200" s="983"/>
      <c r="R200" s="987"/>
      <c r="S200" s="1082"/>
      <c r="T200" s="987"/>
      <c r="U200" s="1185"/>
      <c r="V200" s="987">
        <f t="shared" si="191"/>
        <v>0</v>
      </c>
      <c r="W200" s="1173">
        <f t="shared" si="192"/>
        <v>0</v>
      </c>
      <c r="X200" s="987">
        <f t="shared" si="193"/>
        <v>0</v>
      </c>
      <c r="Y200" s="1082">
        <f t="shared" si="194"/>
        <v>0</v>
      </c>
      <c r="AA200" s="1044" t="s">
        <v>129</v>
      </c>
      <c r="AB200" s="840"/>
      <c r="AC200" s="1461"/>
      <c r="AD200" s="1011"/>
      <c r="AE200" s="1172"/>
      <c r="AF200" s="1011"/>
      <c r="AG200" s="1244"/>
      <c r="AH200" s="1011">
        <f t="shared" si="195"/>
        <v>0</v>
      </c>
      <c r="AI200" s="1173">
        <f t="shared" si="195"/>
        <v>0</v>
      </c>
      <c r="AJ200" s="1011">
        <f t="shared" si="195"/>
        <v>0</v>
      </c>
      <c r="AK200" s="1082">
        <f t="shared" si="195"/>
        <v>0</v>
      </c>
      <c r="AM200" s="1026" t="s">
        <v>47</v>
      </c>
      <c r="AN200" s="1027">
        <f t="shared" si="178"/>
        <v>0</v>
      </c>
      <c r="AO200" s="1035">
        <f t="shared" si="179"/>
        <v>0</v>
      </c>
      <c r="AP200" s="1044" t="s">
        <v>129</v>
      </c>
      <c r="AQ200" s="1240">
        <f t="shared" si="169"/>
        <v>0</v>
      </c>
      <c r="AR200" s="1254">
        <f t="shared" si="170"/>
        <v>0</v>
      </c>
    </row>
    <row r="201" spans="2:44" ht="14.25" customHeight="1" thickBot="1">
      <c r="B201" s="271"/>
      <c r="C201" s="541"/>
      <c r="D201" s="9"/>
      <c r="E201" s="2303" t="s">
        <v>866</v>
      </c>
      <c r="F201" s="749"/>
      <c r="G201" s="1898"/>
      <c r="H201" s="1684" t="s">
        <v>625</v>
      </c>
      <c r="I201" s="38"/>
      <c r="J201" s="38"/>
      <c r="K201" s="2291" t="s">
        <v>917</v>
      </c>
      <c r="L201" s="1258"/>
      <c r="M201" s="1393"/>
      <c r="O201" s="1026" t="s">
        <v>60</v>
      </c>
      <c r="P201" s="987"/>
      <c r="Q201" s="1191"/>
      <c r="R201" s="990">
        <f>F205+I204+I192</f>
        <v>98.61</v>
      </c>
      <c r="S201" s="1716">
        <f>J192+J204+G205</f>
        <v>96.81</v>
      </c>
      <c r="T201" s="987"/>
      <c r="U201" s="1193"/>
      <c r="V201" s="987">
        <f t="shared" si="191"/>
        <v>98.61</v>
      </c>
      <c r="W201" s="1173">
        <f t="shared" si="192"/>
        <v>96.81</v>
      </c>
      <c r="X201" s="987">
        <f t="shared" si="193"/>
        <v>98.61</v>
      </c>
      <c r="Y201" s="1082">
        <f t="shared" si="194"/>
        <v>96.81</v>
      </c>
      <c r="AA201" s="1044" t="s">
        <v>130</v>
      </c>
      <c r="AB201" s="840"/>
      <c r="AC201" s="1252"/>
      <c r="AD201" s="1011"/>
      <c r="AE201" s="1172"/>
      <c r="AF201" s="1011"/>
      <c r="AG201" s="1244"/>
      <c r="AH201" s="1011">
        <f t="shared" si="195"/>
        <v>0</v>
      </c>
      <c r="AI201" s="1173">
        <f t="shared" si="195"/>
        <v>0</v>
      </c>
      <c r="AJ201" s="1011">
        <f t="shared" si="195"/>
        <v>0</v>
      </c>
      <c r="AK201" s="1082">
        <f t="shared" si="195"/>
        <v>0</v>
      </c>
      <c r="AM201" s="1026" t="s">
        <v>67</v>
      </c>
      <c r="AN201" s="1027">
        <f t="shared" si="178"/>
        <v>0</v>
      </c>
      <c r="AO201" s="1035">
        <f t="shared" si="179"/>
        <v>0</v>
      </c>
      <c r="AP201" s="1044" t="s">
        <v>130</v>
      </c>
      <c r="AQ201" s="1240">
        <f t="shared" si="169"/>
        <v>0</v>
      </c>
      <c r="AR201" s="1254">
        <f t="shared" si="170"/>
        <v>0</v>
      </c>
    </row>
    <row r="202" spans="2:44" ht="15" customHeight="1" thickBot="1">
      <c r="B202" s="60"/>
      <c r="C202" s="1358"/>
      <c r="D202" s="70"/>
      <c r="E202" s="141" t="s">
        <v>79</v>
      </c>
      <c r="F202" s="173">
        <v>21.56</v>
      </c>
      <c r="G202" s="1277">
        <v>21.56</v>
      </c>
      <c r="H202" s="1273" t="s">
        <v>100</v>
      </c>
      <c r="I202" s="695" t="s">
        <v>101</v>
      </c>
      <c r="J202" s="696" t="s">
        <v>102</v>
      </c>
      <c r="K202" s="141" t="s">
        <v>538</v>
      </c>
      <c r="L202" s="172">
        <v>0.1</v>
      </c>
      <c r="M202" s="1277">
        <v>0.1</v>
      </c>
      <c r="O202" s="1026" t="s">
        <v>139</v>
      </c>
      <c r="P202" s="987"/>
      <c r="Q202" s="983"/>
      <c r="R202" s="987"/>
      <c r="S202" s="1082"/>
      <c r="T202" s="987"/>
      <c r="U202" s="1185"/>
      <c r="V202" s="987">
        <f t="shared" si="191"/>
        <v>0</v>
      </c>
      <c r="W202" s="1173">
        <f t="shared" si="192"/>
        <v>0</v>
      </c>
      <c r="X202" s="987">
        <f t="shared" si="193"/>
        <v>0</v>
      </c>
      <c r="Y202" s="1082">
        <f t="shared" si="194"/>
        <v>0</v>
      </c>
      <c r="AA202" s="1043" t="s">
        <v>96</v>
      </c>
      <c r="AB202" s="1009"/>
      <c r="AC202" s="1253"/>
      <c r="AD202" s="2037">
        <f>L193</f>
        <v>13.8</v>
      </c>
      <c r="AE202" s="1174">
        <f>M193</f>
        <v>13.8</v>
      </c>
      <c r="AF202" s="1012"/>
      <c r="AG202" s="1245"/>
      <c r="AH202" s="1012">
        <f t="shared" si="195"/>
        <v>13.8</v>
      </c>
      <c r="AI202" s="1175">
        <f t="shared" si="195"/>
        <v>13.8</v>
      </c>
      <c r="AJ202" s="1012">
        <f t="shared" si="195"/>
        <v>13.8</v>
      </c>
      <c r="AK202" s="981">
        <f t="shared" si="195"/>
        <v>13.8</v>
      </c>
      <c r="AM202" s="1026" t="s">
        <v>82</v>
      </c>
      <c r="AN202" s="1027">
        <f t="shared" si="178"/>
        <v>17.149999999999999</v>
      </c>
      <c r="AO202" s="1035">
        <f t="shared" si="179"/>
        <v>17.149999999999999</v>
      </c>
      <c r="AP202" s="1043" t="s">
        <v>96</v>
      </c>
      <c r="AQ202" s="1240">
        <f t="shared" si="169"/>
        <v>13.8</v>
      </c>
      <c r="AR202" s="1254">
        <f t="shared" si="170"/>
        <v>13.8</v>
      </c>
    </row>
    <row r="203" spans="2:44" ht="18" customHeight="1" thickBot="1">
      <c r="B203" s="60"/>
      <c r="C203" s="1358"/>
      <c r="D203" s="70"/>
      <c r="E203" s="141" t="s">
        <v>82</v>
      </c>
      <c r="F203" s="172">
        <v>2.4500000000000002</v>
      </c>
      <c r="G203" s="174">
        <v>2.4500000000000002</v>
      </c>
      <c r="H203" s="97" t="s">
        <v>170</v>
      </c>
      <c r="I203" s="96">
        <v>169.2</v>
      </c>
      <c r="J203" s="1403">
        <v>126</v>
      </c>
      <c r="K203" s="56"/>
      <c r="L203" s="29"/>
      <c r="M203" s="72"/>
      <c r="O203" s="1026" t="s">
        <v>64</v>
      </c>
      <c r="P203" s="987"/>
      <c r="Q203" s="983"/>
      <c r="R203" s="987"/>
      <c r="S203" s="1082"/>
      <c r="T203" s="987"/>
      <c r="U203" s="1185"/>
      <c r="V203" s="987">
        <f t="shared" si="191"/>
        <v>0</v>
      </c>
      <c r="W203" s="1173">
        <f t="shared" si="192"/>
        <v>0</v>
      </c>
      <c r="X203" s="987">
        <f t="shared" si="193"/>
        <v>0</v>
      </c>
      <c r="Y203" s="1082">
        <f t="shared" si="194"/>
        <v>0</v>
      </c>
      <c r="AA203" s="2033" t="s">
        <v>787</v>
      </c>
      <c r="AB203" s="2034">
        <f t="shared" ref="AB203:AG203" si="198">SUM(AB190:AB202)</f>
        <v>57.14</v>
      </c>
      <c r="AC203" s="2045">
        <f t="shared" si="198"/>
        <v>46</v>
      </c>
      <c r="AD203" s="2046">
        <f t="shared" si="198"/>
        <v>142.33000000000001</v>
      </c>
      <c r="AE203" s="2047">
        <f t="shared" si="198"/>
        <v>117.8</v>
      </c>
      <c r="AF203" s="2048">
        <f t="shared" si="198"/>
        <v>41.691000000000003</v>
      </c>
      <c r="AG203" s="2035">
        <f t="shared" si="198"/>
        <v>35.020000000000003</v>
      </c>
      <c r="AH203" s="1713">
        <f t="shared" si="195"/>
        <v>199.47000000000003</v>
      </c>
      <c r="AI203" s="1173">
        <f t="shared" si="195"/>
        <v>163.80000000000001</v>
      </c>
      <c r="AJ203" s="1713">
        <f t="shared" si="195"/>
        <v>184.02100000000002</v>
      </c>
      <c r="AK203" s="1194">
        <f t="shared" si="195"/>
        <v>152.82</v>
      </c>
      <c r="AM203" s="1026" t="s">
        <v>89</v>
      </c>
      <c r="AN203" s="1027">
        <f t="shared" si="178"/>
        <v>21.6</v>
      </c>
      <c r="AO203" s="1035">
        <f t="shared" si="179"/>
        <v>21.6</v>
      </c>
      <c r="AP203" s="2033" t="s">
        <v>787</v>
      </c>
      <c r="AQ203" s="2001">
        <f t="shared" si="169"/>
        <v>241.16100000000003</v>
      </c>
      <c r="AR203" s="1254">
        <f t="shared" si="170"/>
        <v>198.82000000000002</v>
      </c>
    </row>
    <row r="204" spans="2:44" ht="16.5" customHeight="1" thickBot="1">
      <c r="B204" s="60"/>
      <c r="C204" s="1358"/>
      <c r="D204" s="70"/>
      <c r="E204" s="840" t="s">
        <v>161</v>
      </c>
      <c r="F204" s="173" t="s">
        <v>867</v>
      </c>
      <c r="G204" s="1316">
        <v>6.16</v>
      </c>
      <c r="H204" s="141" t="s">
        <v>80</v>
      </c>
      <c r="I204" s="172">
        <v>54</v>
      </c>
      <c r="J204" s="1274">
        <v>52.2</v>
      </c>
      <c r="K204" s="1376" t="s">
        <v>449</v>
      </c>
      <c r="L204" s="38"/>
      <c r="M204" s="49"/>
      <c r="O204" s="1026" t="s">
        <v>411</v>
      </c>
      <c r="P204" s="987"/>
      <c r="Q204" s="983"/>
      <c r="R204" s="987"/>
      <c r="S204" s="1082"/>
      <c r="T204" s="987"/>
      <c r="U204" s="1185"/>
      <c r="V204" s="987">
        <f t="shared" si="191"/>
        <v>0</v>
      </c>
      <c r="W204" s="1173">
        <f t="shared" si="192"/>
        <v>0</v>
      </c>
      <c r="X204" s="987">
        <f t="shared" si="193"/>
        <v>0</v>
      </c>
      <c r="Y204" s="1082">
        <f t="shared" si="194"/>
        <v>0</v>
      </c>
      <c r="AA204" s="79" t="s">
        <v>882</v>
      </c>
      <c r="AB204" s="1008"/>
      <c r="AC204" s="2003"/>
      <c r="AD204" s="1010"/>
      <c r="AE204" s="2004"/>
      <c r="AF204" s="1010"/>
      <c r="AG204" s="11"/>
      <c r="AM204" s="1026" t="s">
        <v>131</v>
      </c>
      <c r="AN204" s="1027">
        <f t="shared" si="178"/>
        <v>0.64540000000000008</v>
      </c>
      <c r="AO204" s="1035">
        <f t="shared" si="179"/>
        <v>25.816000000000003</v>
      </c>
      <c r="AP204" s="79" t="s">
        <v>881</v>
      </c>
    </row>
    <row r="205" spans="2:44" ht="13.5" customHeight="1" thickBot="1">
      <c r="B205" s="60"/>
      <c r="C205" s="1358"/>
      <c r="D205" s="70"/>
      <c r="E205" s="2300" t="s">
        <v>80</v>
      </c>
      <c r="F205" s="173">
        <v>33.81</v>
      </c>
      <c r="G205" s="1277">
        <v>33.81</v>
      </c>
      <c r="H205" s="183" t="s">
        <v>82</v>
      </c>
      <c r="I205" s="172">
        <v>7.2</v>
      </c>
      <c r="J205" s="1275">
        <v>7.2</v>
      </c>
      <c r="K205" s="1273" t="s">
        <v>100</v>
      </c>
      <c r="L205" s="120" t="s">
        <v>101</v>
      </c>
      <c r="M205" s="121" t="s">
        <v>102</v>
      </c>
      <c r="O205" s="1026" t="s">
        <v>67</v>
      </c>
      <c r="P205" s="987"/>
      <c r="Q205" s="1191"/>
      <c r="R205" s="987"/>
      <c r="S205" s="1082"/>
      <c r="T205" s="987"/>
      <c r="U205" s="1185"/>
      <c r="V205" s="987">
        <f t="shared" si="191"/>
        <v>0</v>
      </c>
      <c r="W205" s="1173">
        <f t="shared" si="192"/>
        <v>0</v>
      </c>
      <c r="X205" s="987">
        <f t="shared" si="193"/>
        <v>0</v>
      </c>
      <c r="Y205" s="1082">
        <f t="shared" si="194"/>
        <v>0</v>
      </c>
      <c r="AA205" s="1044"/>
      <c r="AB205" s="840"/>
      <c r="AC205" s="1248"/>
      <c r="AD205" s="1011"/>
      <c r="AE205" s="1172"/>
      <c r="AF205" s="1011"/>
      <c r="AG205" s="1244"/>
      <c r="AH205" s="1011">
        <f t="shared" ref="AH205:AK210" si="199">AB205+AD205</f>
        <v>0</v>
      </c>
      <c r="AI205" s="1173">
        <f t="shared" si="199"/>
        <v>0</v>
      </c>
      <c r="AJ205" s="1011">
        <f t="shared" si="199"/>
        <v>0</v>
      </c>
      <c r="AK205" s="1082">
        <f t="shared" si="199"/>
        <v>0</v>
      </c>
      <c r="AM205" s="1026" t="s">
        <v>50</v>
      </c>
      <c r="AN205" s="1027">
        <f t="shared" si="178"/>
        <v>20.72</v>
      </c>
      <c r="AO205" s="1035">
        <f t="shared" si="179"/>
        <v>20.72</v>
      </c>
      <c r="AP205" s="1044"/>
      <c r="AQ205" s="1240">
        <f t="shared" ref="AQ205:AR211" si="200">AB205+AD205+AF205</f>
        <v>0</v>
      </c>
      <c r="AR205" s="1254">
        <f t="shared" si="200"/>
        <v>0</v>
      </c>
    </row>
    <row r="206" spans="2:44" ht="15" customHeight="1">
      <c r="B206" s="271"/>
      <c r="C206" s="541"/>
      <c r="D206" s="9"/>
      <c r="E206" s="840" t="s">
        <v>54</v>
      </c>
      <c r="F206" s="173">
        <v>0.42</v>
      </c>
      <c r="G206" s="1277">
        <v>0.42</v>
      </c>
      <c r="H206" s="142" t="s">
        <v>54</v>
      </c>
      <c r="I206" s="173">
        <v>0.25</v>
      </c>
      <c r="J206" s="1278">
        <v>0.25</v>
      </c>
      <c r="K206" s="97" t="s">
        <v>236</v>
      </c>
      <c r="L206" s="752">
        <v>120</v>
      </c>
      <c r="M206" s="1343">
        <f>D198</f>
        <v>120</v>
      </c>
      <c r="O206" s="1026" t="s">
        <v>82</v>
      </c>
      <c r="P206" s="987"/>
      <c r="Q206" s="1189"/>
      <c r="R206" s="987">
        <f>F197+F203+I205+I200</f>
        <v>17.149999999999999</v>
      </c>
      <c r="S206" s="1173">
        <f>J205+G203+G197+J200</f>
        <v>17.149999999999999</v>
      </c>
      <c r="T206" s="987"/>
      <c r="U206" s="1190"/>
      <c r="V206" s="987">
        <f t="shared" si="191"/>
        <v>17.149999999999999</v>
      </c>
      <c r="W206" s="1173">
        <f t="shared" si="192"/>
        <v>17.149999999999999</v>
      </c>
      <c r="X206" s="987">
        <f t="shared" si="193"/>
        <v>17.149999999999999</v>
      </c>
      <c r="Y206" s="1082">
        <f t="shared" si="194"/>
        <v>17.149999999999999</v>
      </c>
      <c r="AA206" s="1044" t="s">
        <v>128</v>
      </c>
      <c r="AB206" s="840">
        <f>I182</f>
        <v>69.42</v>
      </c>
      <c r="AC206" s="1248">
        <f>J182</f>
        <v>48.6</v>
      </c>
      <c r="AD206" s="1011"/>
      <c r="AE206" s="1172"/>
      <c r="AF206" s="1011"/>
      <c r="AG206" s="1244"/>
      <c r="AH206" s="1011">
        <f t="shared" si="199"/>
        <v>69.42</v>
      </c>
      <c r="AI206" s="1173">
        <f t="shared" si="199"/>
        <v>48.6</v>
      </c>
      <c r="AJ206" s="1011">
        <f t="shared" si="199"/>
        <v>0</v>
      </c>
      <c r="AK206" s="1082">
        <f t="shared" si="199"/>
        <v>0</v>
      </c>
      <c r="AM206" s="1026" t="s">
        <v>140</v>
      </c>
      <c r="AN206" s="1027">
        <f t="shared" si="178"/>
        <v>20</v>
      </c>
      <c r="AO206" s="1035">
        <f t="shared" si="179"/>
        <v>20</v>
      </c>
      <c r="AP206" s="1044" t="s">
        <v>128</v>
      </c>
      <c r="AQ206" s="1240">
        <f t="shared" si="200"/>
        <v>69.42</v>
      </c>
      <c r="AR206" s="1254">
        <f t="shared" si="200"/>
        <v>48.6</v>
      </c>
    </row>
    <row r="207" spans="2:44" ht="15" customHeight="1" thickBot="1">
      <c r="B207" s="1213" t="s">
        <v>365</v>
      </c>
      <c r="C207" s="1361"/>
      <c r="D207" s="1363">
        <f>SUM(D190:D201)</f>
        <v>1010</v>
      </c>
      <c r="E207" s="2302" t="s">
        <v>868</v>
      </c>
      <c r="F207" s="1683"/>
      <c r="G207" s="2301"/>
      <c r="H207" s="56"/>
      <c r="I207" s="29"/>
      <c r="J207" s="29"/>
      <c r="K207" s="56"/>
      <c r="L207" s="29"/>
      <c r="M207" s="72"/>
      <c r="O207" s="1026" t="s">
        <v>89</v>
      </c>
      <c r="P207" s="987">
        <f>F183+I185</f>
        <v>12</v>
      </c>
      <c r="Q207" s="983">
        <f>G183+J185</f>
        <v>12</v>
      </c>
      <c r="R207" s="987">
        <f>I197+L197</f>
        <v>5</v>
      </c>
      <c r="S207" s="1082">
        <f>J197+M197</f>
        <v>5</v>
      </c>
      <c r="T207" s="987">
        <f>F214+F215</f>
        <v>4.5999999999999996</v>
      </c>
      <c r="U207" s="1185">
        <f>G214+G215</f>
        <v>4.5999999999999996</v>
      </c>
      <c r="V207" s="987">
        <f t="shared" si="191"/>
        <v>17</v>
      </c>
      <c r="W207" s="1173">
        <f t="shared" si="192"/>
        <v>17</v>
      </c>
      <c r="X207" s="987">
        <f t="shared" si="193"/>
        <v>9.6</v>
      </c>
      <c r="Y207" s="1082">
        <f t="shared" si="194"/>
        <v>9.6</v>
      </c>
      <c r="AA207" s="1044" t="s">
        <v>126</v>
      </c>
      <c r="AB207" s="840"/>
      <c r="AC207" s="1251"/>
      <c r="AD207" s="1011"/>
      <c r="AE207" s="1172"/>
      <c r="AF207" s="1011"/>
      <c r="AG207" s="1244"/>
      <c r="AH207" s="1011">
        <f t="shared" si="199"/>
        <v>0</v>
      </c>
      <c r="AI207" s="1173">
        <f t="shared" si="199"/>
        <v>0</v>
      </c>
      <c r="AJ207" s="1011">
        <f t="shared" si="199"/>
        <v>0</v>
      </c>
      <c r="AK207" s="1082">
        <f t="shared" si="199"/>
        <v>0</v>
      </c>
      <c r="AM207" s="1026" t="s">
        <v>52</v>
      </c>
      <c r="AN207" s="1027">
        <f t="shared" si="178"/>
        <v>1.5</v>
      </c>
      <c r="AO207" s="1035">
        <f t="shared" si="179"/>
        <v>1.5</v>
      </c>
      <c r="AP207" s="1044" t="s">
        <v>126</v>
      </c>
      <c r="AQ207" s="1240">
        <f t="shared" si="200"/>
        <v>0</v>
      </c>
      <c r="AR207" s="1254">
        <f t="shared" si="200"/>
        <v>0</v>
      </c>
    </row>
    <row r="208" spans="2:44" ht="14.25" customHeight="1" thickBot="1">
      <c r="B208" s="269"/>
      <c r="C208" s="126" t="s">
        <v>234</v>
      </c>
      <c r="D208" s="538"/>
      <c r="E208" s="1756" t="s">
        <v>683</v>
      </c>
      <c r="F208" s="38"/>
      <c r="G208" s="38"/>
      <c r="H208" s="1376" t="s">
        <v>654</v>
      </c>
      <c r="I208" s="38"/>
      <c r="J208" s="49"/>
      <c r="K208" s="2304" t="s">
        <v>902</v>
      </c>
      <c r="L208" s="67"/>
      <c r="M208" s="53"/>
      <c r="O208" s="620" t="s">
        <v>144</v>
      </c>
      <c r="P208" s="987"/>
      <c r="Q208" s="1189"/>
      <c r="R208" s="1475">
        <f>S208/1000/0.04</f>
        <v>0.40400000000000003</v>
      </c>
      <c r="S208" s="1173">
        <f>J194+G204</f>
        <v>16.16</v>
      </c>
      <c r="T208" s="1772">
        <f>U208/1000/0.04</f>
        <v>0.24140000000000003</v>
      </c>
      <c r="U208" s="1190">
        <f>G212</f>
        <v>9.6560000000000006</v>
      </c>
      <c r="V208" s="987">
        <f t="shared" si="191"/>
        <v>0.40400000000000003</v>
      </c>
      <c r="W208" s="1173">
        <f t="shared" si="192"/>
        <v>16.16</v>
      </c>
      <c r="X208" s="987">
        <f t="shared" si="193"/>
        <v>0.64540000000000008</v>
      </c>
      <c r="Y208" s="1082">
        <f t="shared" si="194"/>
        <v>25.816000000000003</v>
      </c>
      <c r="AA208" s="1044" t="s">
        <v>398</v>
      </c>
      <c r="AB208" s="840"/>
      <c r="AC208" s="1252"/>
      <c r="AD208" s="1011"/>
      <c r="AE208" s="1172"/>
      <c r="AF208" s="1011"/>
      <c r="AG208" s="1244"/>
      <c r="AH208" s="1011">
        <f t="shared" si="199"/>
        <v>0</v>
      </c>
      <c r="AI208" s="1173">
        <f t="shared" si="199"/>
        <v>0</v>
      </c>
      <c r="AJ208" s="1011">
        <f t="shared" si="199"/>
        <v>0</v>
      </c>
      <c r="AK208" s="1082">
        <f t="shared" si="199"/>
        <v>0</v>
      </c>
      <c r="AM208" s="1026" t="s">
        <v>138</v>
      </c>
      <c r="AN208" s="1027">
        <f t="shared" si="178"/>
        <v>0</v>
      </c>
      <c r="AO208" s="1035">
        <f t="shared" si="179"/>
        <v>0</v>
      </c>
      <c r="AP208" s="1044" t="s">
        <v>398</v>
      </c>
      <c r="AQ208" s="1240">
        <f t="shared" si="200"/>
        <v>0</v>
      </c>
      <c r="AR208" s="1254">
        <f t="shared" si="200"/>
        <v>0</v>
      </c>
    </row>
    <row r="209" spans="2:45" ht="12.75" customHeight="1" thickBot="1">
      <c r="B209" s="1449" t="s">
        <v>484</v>
      </c>
      <c r="C209" s="178" t="s">
        <v>485</v>
      </c>
      <c r="D209" s="194">
        <v>200</v>
      </c>
      <c r="E209" s="1342" t="s">
        <v>100</v>
      </c>
      <c r="F209" s="695" t="s">
        <v>101</v>
      </c>
      <c r="G209" s="1285" t="s">
        <v>102</v>
      </c>
      <c r="H209" s="1342" t="s">
        <v>100</v>
      </c>
      <c r="I209" s="695" t="s">
        <v>101</v>
      </c>
      <c r="J209" s="1285" t="s">
        <v>102</v>
      </c>
      <c r="K209" s="1273" t="s">
        <v>100</v>
      </c>
      <c r="L209" s="120" t="s">
        <v>101</v>
      </c>
      <c r="M209" s="121" t="s">
        <v>102</v>
      </c>
      <c r="O209" s="1026" t="s">
        <v>50</v>
      </c>
      <c r="P209" s="1613">
        <f>L183+I184</f>
        <v>13</v>
      </c>
      <c r="Q209" s="1191">
        <f>M183+J184</f>
        <v>13</v>
      </c>
      <c r="R209" s="987">
        <f>L198</f>
        <v>0.72</v>
      </c>
      <c r="S209" s="1194">
        <f>M198</f>
        <v>0.72</v>
      </c>
      <c r="T209" s="987">
        <f>I213</f>
        <v>7</v>
      </c>
      <c r="U209" s="1182">
        <f>J213</f>
        <v>7</v>
      </c>
      <c r="V209" s="987">
        <f t="shared" si="191"/>
        <v>13.72</v>
      </c>
      <c r="W209" s="1173">
        <f t="shared" si="192"/>
        <v>13.72</v>
      </c>
      <c r="X209" s="987">
        <f t="shared" si="193"/>
        <v>7.72</v>
      </c>
      <c r="Y209" s="1082">
        <f t="shared" si="194"/>
        <v>7.72</v>
      </c>
      <c r="AA209" s="1043"/>
      <c r="AB209" s="840"/>
      <c r="AC209" s="1249"/>
      <c r="AD209" s="1011"/>
      <c r="AE209" s="1172"/>
      <c r="AF209" s="1011"/>
      <c r="AG209" s="1244"/>
      <c r="AH209" s="1011">
        <f t="shared" si="199"/>
        <v>0</v>
      </c>
      <c r="AI209" s="1173">
        <f t="shared" si="199"/>
        <v>0</v>
      </c>
      <c r="AJ209" s="1011">
        <f t="shared" si="199"/>
        <v>0</v>
      </c>
      <c r="AK209" s="1082">
        <f t="shared" si="199"/>
        <v>0</v>
      </c>
      <c r="AM209" s="1026" t="s">
        <v>137</v>
      </c>
      <c r="AN209" s="1027">
        <f t="shared" si="178"/>
        <v>0</v>
      </c>
      <c r="AO209" s="1035">
        <f t="shared" si="179"/>
        <v>0</v>
      </c>
      <c r="AP209" s="1043"/>
      <c r="AQ209" s="1240">
        <f t="shared" si="200"/>
        <v>0</v>
      </c>
      <c r="AR209" s="1254">
        <f t="shared" si="200"/>
        <v>0</v>
      </c>
    </row>
    <row r="210" spans="2:45" ht="14.25" customHeight="1" thickBot="1">
      <c r="B210" s="182" t="s">
        <v>684</v>
      </c>
      <c r="C210" s="186" t="s">
        <v>826</v>
      </c>
      <c r="D210" s="687">
        <v>115</v>
      </c>
      <c r="E210" s="97" t="s">
        <v>121</v>
      </c>
      <c r="F210" s="96">
        <v>128.84299999999999</v>
      </c>
      <c r="G210" s="1343">
        <v>89.43</v>
      </c>
      <c r="H210" s="1362" t="s">
        <v>92</v>
      </c>
      <c r="I210" s="1332">
        <v>1.5</v>
      </c>
      <c r="J210" s="1326">
        <v>1.5</v>
      </c>
      <c r="K210" s="97" t="s">
        <v>489</v>
      </c>
      <c r="L210" s="96">
        <v>20</v>
      </c>
      <c r="M210" s="935">
        <v>20</v>
      </c>
      <c r="O210" s="1026" t="s">
        <v>140</v>
      </c>
      <c r="P210" s="987"/>
      <c r="Q210" s="983"/>
      <c r="R210" s="987"/>
      <c r="S210" s="1082"/>
      <c r="T210" s="987">
        <f>D211</f>
        <v>20</v>
      </c>
      <c r="U210" s="1185">
        <f>D211</f>
        <v>20</v>
      </c>
      <c r="V210" s="987">
        <f t="shared" si="191"/>
        <v>0</v>
      </c>
      <c r="W210" s="1173">
        <f t="shared" si="192"/>
        <v>0</v>
      </c>
      <c r="X210" s="987">
        <f t="shared" si="193"/>
        <v>20</v>
      </c>
      <c r="Y210" s="1082">
        <f t="shared" si="194"/>
        <v>20</v>
      </c>
      <c r="AA210" s="2033" t="s">
        <v>788</v>
      </c>
      <c r="AB210" s="2038">
        <f t="shared" ref="AB210:AG210" si="201">SUM(AB205:AB209)</f>
        <v>69.42</v>
      </c>
      <c r="AC210" s="2039">
        <f t="shared" si="201"/>
        <v>48.6</v>
      </c>
      <c r="AD210" s="2040">
        <f t="shared" si="201"/>
        <v>0</v>
      </c>
      <c r="AE210" s="2039">
        <f t="shared" si="201"/>
        <v>0</v>
      </c>
      <c r="AF210" s="2040">
        <f t="shared" si="201"/>
        <v>0</v>
      </c>
      <c r="AG210" s="2039">
        <f t="shared" si="201"/>
        <v>0</v>
      </c>
      <c r="AH210" s="2041">
        <f t="shared" si="199"/>
        <v>69.42</v>
      </c>
      <c r="AI210" s="2042">
        <f t="shared" si="199"/>
        <v>48.6</v>
      </c>
      <c r="AJ210" s="2041">
        <f t="shared" si="199"/>
        <v>0</v>
      </c>
      <c r="AK210" s="2043">
        <f t="shared" si="199"/>
        <v>0</v>
      </c>
      <c r="AM210" s="1026" t="s">
        <v>77</v>
      </c>
      <c r="AN210" s="1027">
        <f t="shared" si="178"/>
        <v>0</v>
      </c>
      <c r="AO210" s="1035">
        <f t="shared" si="179"/>
        <v>0</v>
      </c>
      <c r="AP210" s="2033" t="s">
        <v>788</v>
      </c>
      <c r="AQ210" s="2001">
        <f t="shared" si="200"/>
        <v>69.42</v>
      </c>
      <c r="AR210" s="1254">
        <f t="shared" si="200"/>
        <v>48.6</v>
      </c>
    </row>
    <row r="211" spans="2:45" ht="15.75" customHeight="1" thickBot="1">
      <c r="B211" s="1612" t="s">
        <v>9</v>
      </c>
      <c r="C211" s="1559" t="s">
        <v>473</v>
      </c>
      <c r="D211" s="1777">
        <v>20</v>
      </c>
      <c r="E211" s="141" t="s">
        <v>169</v>
      </c>
      <c r="F211" s="172">
        <v>41.691000000000003</v>
      </c>
      <c r="G211" s="174">
        <v>35.020000000000003</v>
      </c>
      <c r="H211" s="142" t="s">
        <v>81</v>
      </c>
      <c r="I211" s="1442">
        <v>66</v>
      </c>
      <c r="J211" s="1277"/>
      <c r="K211" s="60"/>
      <c r="M211" s="70"/>
      <c r="O211" s="1026" t="s">
        <v>408</v>
      </c>
      <c r="P211" s="987"/>
      <c r="Q211" s="983"/>
      <c r="R211" s="987"/>
      <c r="S211" s="1082"/>
      <c r="T211" s="987">
        <f>I210</f>
        <v>1.5</v>
      </c>
      <c r="U211" s="1185">
        <f>J210</f>
        <v>1.5</v>
      </c>
      <c r="V211" s="987">
        <f t="shared" si="191"/>
        <v>0</v>
      </c>
      <c r="W211" s="1173">
        <f t="shared" si="192"/>
        <v>0</v>
      </c>
      <c r="X211" s="987">
        <f t="shared" si="193"/>
        <v>1.5</v>
      </c>
      <c r="Y211" s="1082">
        <f t="shared" si="194"/>
        <v>1.5</v>
      </c>
      <c r="AA211" s="2028" t="s">
        <v>789</v>
      </c>
      <c r="AB211" s="2029">
        <f t="shared" ref="AB211:AG211" si="202">AB203+AB210</f>
        <v>126.56</v>
      </c>
      <c r="AC211" s="2050">
        <f t="shared" si="202"/>
        <v>94.6</v>
      </c>
      <c r="AD211" s="2059">
        <f t="shared" si="202"/>
        <v>142.33000000000001</v>
      </c>
      <c r="AE211" s="2058">
        <f t="shared" si="202"/>
        <v>117.8</v>
      </c>
      <c r="AF211" s="2029">
        <f t="shared" si="202"/>
        <v>41.691000000000003</v>
      </c>
      <c r="AG211" s="2049">
        <f t="shared" si="202"/>
        <v>35.020000000000003</v>
      </c>
      <c r="AH211" s="2030">
        <f>AB211+AD211</f>
        <v>268.89</v>
      </c>
      <c r="AI211" s="2031">
        <f>AC211+AE211</f>
        <v>212.39999999999998</v>
      </c>
      <c r="AJ211" s="2030">
        <f t="shared" ref="AJ211" si="203">AD211+AF211</f>
        <v>184.02100000000002</v>
      </c>
      <c r="AK211" s="2032">
        <f t="shared" ref="AK211" si="204">AE211+AG211</f>
        <v>152.82</v>
      </c>
      <c r="AM211" s="1026" t="s">
        <v>54</v>
      </c>
      <c r="AN211" s="1027">
        <f t="shared" si="178"/>
        <v>4.2799999999999994</v>
      </c>
      <c r="AO211" s="1035">
        <f t="shared" si="179"/>
        <v>4.2799999999999994</v>
      </c>
      <c r="AP211" s="1046" t="s">
        <v>135</v>
      </c>
      <c r="AQ211" s="2062">
        <f t="shared" si="200"/>
        <v>310.58100000000002</v>
      </c>
      <c r="AR211" s="1255">
        <f t="shared" si="200"/>
        <v>247.42</v>
      </c>
    </row>
    <row r="212" spans="2:45" ht="12.75" customHeight="1">
      <c r="B212" s="198" t="s">
        <v>9</v>
      </c>
      <c r="C212" s="178" t="s">
        <v>392</v>
      </c>
      <c r="D212" s="195">
        <v>30</v>
      </c>
      <c r="E212" s="141" t="s">
        <v>171</v>
      </c>
      <c r="F212" s="1280" t="s">
        <v>1061</v>
      </c>
      <c r="G212" s="1275">
        <v>9.6560000000000006</v>
      </c>
      <c r="H212" s="2449" t="s">
        <v>1047</v>
      </c>
      <c r="J212" s="70"/>
      <c r="K212" s="60"/>
      <c r="M212" s="70"/>
      <c r="O212" s="1026" t="s">
        <v>138</v>
      </c>
      <c r="P212" s="987"/>
      <c r="Q212" s="983"/>
      <c r="R212" s="987"/>
      <c r="S212" s="1082"/>
      <c r="T212" s="987"/>
      <c r="U212" s="1185"/>
      <c r="V212" s="987">
        <f t="shared" si="191"/>
        <v>0</v>
      </c>
      <c r="W212" s="1173">
        <f t="shared" si="192"/>
        <v>0</v>
      </c>
      <c r="X212" s="987">
        <f t="shared" si="193"/>
        <v>0</v>
      </c>
      <c r="Y212" s="1082">
        <f t="shared" si="194"/>
        <v>0</v>
      </c>
      <c r="AA212" s="1076" t="s">
        <v>379</v>
      </c>
      <c r="AB212" s="1077"/>
      <c r="AC212" s="1078"/>
      <c r="AD212" s="840"/>
      <c r="AE212" s="1079"/>
      <c r="AF212" s="840"/>
      <c r="AG212" s="1080"/>
      <c r="AH212" s="1011"/>
      <c r="AI212" s="1081"/>
      <c r="AJ212" s="1011"/>
      <c r="AK212" s="1082"/>
      <c r="AM212" s="1026" t="s">
        <v>116</v>
      </c>
      <c r="AN212" s="1027">
        <f t="shared" si="178"/>
        <v>0</v>
      </c>
      <c r="AO212" s="1035">
        <f t="shared" si="179"/>
        <v>0</v>
      </c>
      <c r="AP212" s="1048" t="s">
        <v>379</v>
      </c>
      <c r="AQ212" s="1027"/>
      <c r="AR212" s="70"/>
    </row>
    <row r="213" spans="2:45" ht="15" customHeight="1">
      <c r="B213" s="60"/>
      <c r="C213" s="1358"/>
      <c r="E213" s="183" t="s">
        <v>79</v>
      </c>
      <c r="F213" s="697">
        <v>9.1999999999999993</v>
      </c>
      <c r="G213" s="699">
        <v>9.1999999999999993</v>
      </c>
      <c r="H213" s="141" t="s">
        <v>50</v>
      </c>
      <c r="I213" s="172">
        <v>7</v>
      </c>
      <c r="J213" s="936">
        <v>7</v>
      </c>
      <c r="K213" s="60"/>
      <c r="M213" s="70"/>
      <c r="O213" s="1026" t="s">
        <v>137</v>
      </c>
      <c r="P213" s="987"/>
      <c r="Q213" s="983"/>
      <c r="R213" s="987"/>
      <c r="S213" s="1082"/>
      <c r="T213" s="987"/>
      <c r="U213" s="1185"/>
      <c r="V213" s="987">
        <f t="shared" si="191"/>
        <v>0</v>
      </c>
      <c r="W213" s="1173">
        <f t="shared" si="192"/>
        <v>0</v>
      </c>
      <c r="X213" s="987">
        <f t="shared" si="193"/>
        <v>0</v>
      </c>
      <c r="Y213" s="1082">
        <f t="shared" si="194"/>
        <v>0</v>
      </c>
      <c r="AA213" s="1642" t="s">
        <v>500</v>
      </c>
      <c r="AB213" s="2027"/>
      <c r="AC213" s="2016"/>
      <c r="AD213" s="840"/>
      <c r="AE213" s="1051"/>
      <c r="AF213" s="840"/>
      <c r="AG213" s="2017"/>
      <c r="AH213" s="1011">
        <f t="shared" ref="AH213" si="205">AB213+AD213</f>
        <v>0</v>
      </c>
      <c r="AI213" s="1088">
        <f t="shared" ref="AI213" si="206">AC213+AE213</f>
        <v>0</v>
      </c>
      <c r="AJ213" s="1011">
        <f t="shared" ref="AJ213" si="207">AD213+AF213</f>
        <v>0</v>
      </c>
      <c r="AK213" s="1089">
        <f t="shared" ref="AK213" si="208">AE213+AG213</f>
        <v>0</v>
      </c>
      <c r="AM213" s="996" t="s">
        <v>164</v>
      </c>
      <c r="AN213" s="1027">
        <f t="shared" si="178"/>
        <v>1.19</v>
      </c>
      <c r="AO213" s="1035">
        <f t="shared" si="179"/>
        <v>1.19</v>
      </c>
      <c r="AP213" s="1642" t="s">
        <v>500</v>
      </c>
      <c r="AQ213" s="1050">
        <f t="shared" ref="AQ213:AR217" si="209">AB213+AD213+AF213</f>
        <v>0</v>
      </c>
      <c r="AR213" s="1051">
        <f t="shared" si="209"/>
        <v>0</v>
      </c>
    </row>
    <row r="214" spans="2:45" ht="15" customHeight="1">
      <c r="B214" s="60"/>
      <c r="C214" s="1358"/>
      <c r="D214" s="70"/>
      <c r="E214" s="142" t="s">
        <v>89</v>
      </c>
      <c r="F214" s="1305">
        <v>2.2999999999999998</v>
      </c>
      <c r="G214" s="940">
        <v>2.2999999999999998</v>
      </c>
      <c r="H214" s="142" t="s">
        <v>81</v>
      </c>
      <c r="I214" s="1442">
        <v>145</v>
      </c>
      <c r="J214" s="1277"/>
      <c r="K214" s="60"/>
      <c r="M214" s="70"/>
      <c r="O214" s="1026" t="s">
        <v>77</v>
      </c>
      <c r="P214" s="987"/>
      <c r="Q214" s="983"/>
      <c r="R214" s="987"/>
      <c r="S214" s="1082"/>
      <c r="T214" s="987"/>
      <c r="U214" s="1185"/>
      <c r="V214" s="987">
        <f t="shared" si="191"/>
        <v>0</v>
      </c>
      <c r="W214" s="1173">
        <f t="shared" si="192"/>
        <v>0</v>
      </c>
      <c r="X214" s="987">
        <f t="shared" si="193"/>
        <v>0</v>
      </c>
      <c r="Y214" s="1082">
        <f t="shared" si="194"/>
        <v>0</v>
      </c>
      <c r="AA214" s="1083" t="s">
        <v>380</v>
      </c>
      <c r="AB214" s="1084"/>
      <c r="AC214" s="2130"/>
      <c r="AD214" s="840">
        <f>L206</f>
        <v>120</v>
      </c>
      <c r="AE214" s="1086">
        <f>M206</f>
        <v>120</v>
      </c>
      <c r="AF214" s="1011"/>
      <c r="AG214" s="1087"/>
      <c r="AH214" s="1011">
        <f t="shared" ref="AH214:AK216" si="210">AB214+AD214</f>
        <v>120</v>
      </c>
      <c r="AI214" s="1088">
        <f t="shared" si="210"/>
        <v>120</v>
      </c>
      <c r="AJ214" s="1011">
        <f t="shared" si="210"/>
        <v>120</v>
      </c>
      <c r="AK214" s="1089">
        <f t="shared" si="210"/>
        <v>120</v>
      </c>
      <c r="AM214" s="997" t="s">
        <v>160</v>
      </c>
      <c r="AN214" s="1027">
        <f t="shared" si="178"/>
        <v>0.01</v>
      </c>
      <c r="AO214" s="1035">
        <f t="shared" si="179"/>
        <v>0.01</v>
      </c>
      <c r="AP214" s="1049" t="s">
        <v>380</v>
      </c>
      <c r="AQ214" s="1050">
        <f t="shared" si="209"/>
        <v>120</v>
      </c>
      <c r="AR214" s="1051">
        <f t="shared" si="209"/>
        <v>120</v>
      </c>
    </row>
    <row r="215" spans="2:45" ht="12.75" customHeight="1">
      <c r="B215" s="60"/>
      <c r="C215" s="1358"/>
      <c r="D215" s="70"/>
      <c r="E215" s="142" t="s">
        <v>89</v>
      </c>
      <c r="F215" s="1305">
        <v>2.2999999999999998</v>
      </c>
      <c r="G215" s="940">
        <v>2.2999999999999998</v>
      </c>
      <c r="H215" s="142" t="s">
        <v>297</v>
      </c>
      <c r="I215" s="172">
        <v>7.5</v>
      </c>
      <c r="J215" s="174">
        <v>7</v>
      </c>
      <c r="K215" s="60"/>
      <c r="M215" s="70"/>
      <c r="O215" s="361" t="s">
        <v>409</v>
      </c>
      <c r="P215" s="987">
        <f>F186</f>
        <v>0.96</v>
      </c>
      <c r="Q215" s="983">
        <f>G186</f>
        <v>0.96</v>
      </c>
      <c r="R215" s="987">
        <f>F198+F206+I206+I199+L202</f>
        <v>2.17</v>
      </c>
      <c r="S215" s="1082">
        <f>G198+J206+J199+G206+M202</f>
        <v>2.17</v>
      </c>
      <c r="T215" s="987">
        <f>F216</f>
        <v>1.1499999999999999</v>
      </c>
      <c r="U215" s="1185">
        <f>G216</f>
        <v>1.1499999999999999</v>
      </c>
      <c r="V215" s="987">
        <f t="shared" si="191"/>
        <v>3.13</v>
      </c>
      <c r="W215" s="1173">
        <f t="shared" si="192"/>
        <v>3.13</v>
      </c>
      <c r="X215" s="987">
        <f t="shared" si="193"/>
        <v>3.32</v>
      </c>
      <c r="Y215" s="1082">
        <f t="shared" si="194"/>
        <v>3.32</v>
      </c>
      <c r="AA215" s="1090" t="s">
        <v>381</v>
      </c>
      <c r="AB215" s="1091"/>
      <c r="AC215" s="2131"/>
      <c r="AD215" s="840"/>
      <c r="AE215" s="1093"/>
      <c r="AF215" s="1094"/>
      <c r="AG215" s="1095"/>
      <c r="AH215" s="1011">
        <f t="shared" si="210"/>
        <v>0</v>
      </c>
      <c r="AI215" s="1088">
        <f t="shared" si="210"/>
        <v>0</v>
      </c>
      <c r="AJ215" s="1011">
        <f t="shared" si="210"/>
        <v>0</v>
      </c>
      <c r="AK215" s="1089">
        <f t="shared" si="210"/>
        <v>0</v>
      </c>
      <c r="AM215" s="998" t="s">
        <v>373</v>
      </c>
      <c r="AN215" s="1027">
        <f t="shared" si="178"/>
        <v>0.83</v>
      </c>
      <c r="AO215" s="1035">
        <f t="shared" si="179"/>
        <v>0.83</v>
      </c>
      <c r="AP215" s="1052" t="s">
        <v>381</v>
      </c>
      <c r="AQ215" s="1027">
        <f t="shared" si="209"/>
        <v>0</v>
      </c>
      <c r="AR215" s="1051">
        <f t="shared" si="209"/>
        <v>0</v>
      </c>
    </row>
    <row r="216" spans="2:45" ht="12.75" customHeight="1" thickBot="1">
      <c r="B216" s="1213" t="s">
        <v>366</v>
      </c>
      <c r="C216" s="1214"/>
      <c r="D216" s="1535">
        <f>SUM(D209:D213)</f>
        <v>365</v>
      </c>
      <c r="E216" s="2010" t="s">
        <v>54</v>
      </c>
      <c r="F216" s="1387">
        <v>1.1499999999999999</v>
      </c>
      <c r="G216" s="1322">
        <v>1.1499999999999999</v>
      </c>
      <c r="H216" s="56"/>
      <c r="I216" s="29"/>
      <c r="J216" s="72"/>
      <c r="K216" s="56"/>
      <c r="L216" s="29"/>
      <c r="M216" s="72"/>
      <c r="O216" s="1026" t="s">
        <v>410</v>
      </c>
      <c r="P216" s="987"/>
      <c r="Q216" s="983"/>
      <c r="R216" s="987"/>
      <c r="S216" s="1082"/>
      <c r="T216" s="987"/>
      <c r="U216" s="1185"/>
      <c r="V216" s="987">
        <f t="shared" si="191"/>
        <v>0</v>
      </c>
      <c r="W216" s="1173">
        <f t="shared" si="192"/>
        <v>0</v>
      </c>
      <c r="X216" s="987">
        <f t="shared" si="193"/>
        <v>0</v>
      </c>
      <c r="Y216" s="1082">
        <f t="shared" si="194"/>
        <v>0</v>
      </c>
      <c r="AA216" s="1096" t="s">
        <v>382</v>
      </c>
      <c r="AB216" s="1091"/>
      <c r="AC216" s="2131"/>
      <c r="AD216" s="840"/>
      <c r="AE216" s="1093"/>
      <c r="AF216" s="1011"/>
      <c r="AG216" s="1095"/>
      <c r="AH216" s="1011">
        <f t="shared" si="210"/>
        <v>0</v>
      </c>
      <c r="AI216" s="1088">
        <f t="shared" si="210"/>
        <v>0</v>
      </c>
      <c r="AJ216" s="1011">
        <f t="shared" si="210"/>
        <v>0</v>
      </c>
      <c r="AK216" s="1089">
        <f t="shared" si="210"/>
        <v>0</v>
      </c>
      <c r="AM216" s="999" t="s">
        <v>136</v>
      </c>
      <c r="AN216" s="1036">
        <f t="shared" si="178"/>
        <v>0.35</v>
      </c>
      <c r="AO216" s="1037">
        <f t="shared" si="179"/>
        <v>0.35</v>
      </c>
      <c r="AP216" s="1053" t="s">
        <v>382</v>
      </c>
      <c r="AQ216" s="1027">
        <f t="shared" si="209"/>
        <v>0</v>
      </c>
      <c r="AR216" s="1051">
        <f t="shared" si="209"/>
        <v>0</v>
      </c>
    </row>
    <row r="217" spans="2:45" ht="12" customHeight="1" thickBot="1">
      <c r="O217" s="996" t="s">
        <v>164</v>
      </c>
      <c r="P217" s="991">
        <f t="shared" ref="P217:U217" si="211">P218+P219+P220+P221</f>
        <v>1.03</v>
      </c>
      <c r="Q217" s="1195">
        <f t="shared" si="211"/>
        <v>1.03</v>
      </c>
      <c r="R217" s="991">
        <f t="shared" si="211"/>
        <v>0.16</v>
      </c>
      <c r="S217" s="1196">
        <f t="shared" si="211"/>
        <v>0.16</v>
      </c>
      <c r="T217" s="1001">
        <f t="shared" si="211"/>
        <v>0</v>
      </c>
      <c r="U217" s="1197">
        <f t="shared" si="211"/>
        <v>0</v>
      </c>
      <c r="V217" s="1475">
        <f t="shared" ref="V217:V222" si="212">P217+R217</f>
        <v>1.19</v>
      </c>
      <c r="W217" s="1173">
        <f t="shared" si="192"/>
        <v>1.19</v>
      </c>
      <c r="X217" s="987">
        <f t="shared" si="193"/>
        <v>0.16</v>
      </c>
      <c r="Y217" s="1082">
        <f t="shared" si="194"/>
        <v>0.16</v>
      </c>
      <c r="AA217" s="1097" t="s">
        <v>383</v>
      </c>
      <c r="AB217" s="1098"/>
      <c r="AC217" s="2132"/>
      <c r="AD217" s="1009"/>
      <c r="AE217" s="1100"/>
      <c r="AF217" s="1012">
        <f>I215</f>
        <v>7.5</v>
      </c>
      <c r="AG217" s="1101">
        <f>J215</f>
        <v>7</v>
      </c>
      <c r="AH217" s="1012">
        <f>AB217+AD217</f>
        <v>0</v>
      </c>
      <c r="AI217" s="1102"/>
      <c r="AJ217" s="1012">
        <f>AD217+AF217</f>
        <v>7.5</v>
      </c>
      <c r="AK217" s="1103"/>
      <c r="AM217" s="368" t="s">
        <v>98</v>
      </c>
      <c r="AN217" s="1038">
        <f>P222+R222+T222</f>
        <v>16.399999999999999</v>
      </c>
      <c r="AO217" s="1039">
        <f>Q222+S222+U222</f>
        <v>16.399999999999999</v>
      </c>
      <c r="AP217" s="1054" t="s">
        <v>383</v>
      </c>
      <c r="AQ217" s="1036">
        <f t="shared" si="209"/>
        <v>7.5</v>
      </c>
      <c r="AR217" s="1055">
        <f t="shared" si="209"/>
        <v>7</v>
      </c>
    </row>
    <row r="218" spans="2:45" ht="12.75" customHeight="1" thickBot="1">
      <c r="H218" s="61"/>
      <c r="I218" s="46"/>
      <c r="J218" s="106"/>
      <c r="O218" s="997" t="s">
        <v>160</v>
      </c>
      <c r="P218" s="992"/>
      <c r="Q218" s="1198"/>
      <c r="R218" s="992">
        <f>F199</f>
        <v>0.01</v>
      </c>
      <c r="S218" s="1199">
        <f>G199</f>
        <v>0.01</v>
      </c>
      <c r="T218" s="1002"/>
      <c r="U218" s="1198"/>
      <c r="V218" s="1006">
        <f t="shared" si="212"/>
        <v>0.01</v>
      </c>
      <c r="W218" s="1199">
        <f t="shared" si="192"/>
        <v>0.01</v>
      </c>
      <c r="X218" s="988">
        <f t="shared" si="193"/>
        <v>0.01</v>
      </c>
      <c r="Y218" s="1199">
        <f t="shared" si="194"/>
        <v>0.01</v>
      </c>
      <c r="AA218" s="1097" t="s">
        <v>503</v>
      </c>
      <c r="AB218" s="1098"/>
      <c r="AC218" s="2132"/>
      <c r="AD218" s="1009"/>
      <c r="AE218" s="1100"/>
      <c r="AF218" s="1012"/>
      <c r="AG218" s="1101"/>
      <c r="AH218" s="1012">
        <f>AB218+AD218</f>
        <v>0</v>
      </c>
      <c r="AI218" s="1102"/>
      <c r="AJ218" s="1012">
        <f>AD218+AF218</f>
        <v>0</v>
      </c>
      <c r="AK218" s="1103"/>
      <c r="AP218" s="1056" t="s">
        <v>384</v>
      </c>
      <c r="AQ218" s="2061">
        <f t="shared" ref="AQ218:AQ229" si="213">AB219+AD219+AF219</f>
        <v>127.5</v>
      </c>
      <c r="AR218" s="1058">
        <f t="shared" ref="AR218:AR229" si="214">AC219+AE219+AG219</f>
        <v>127</v>
      </c>
    </row>
    <row r="219" spans="2:45" ht="14.25" customHeight="1" thickBot="1">
      <c r="E219" s="80"/>
      <c r="F219" s="88"/>
      <c r="G219" s="107"/>
      <c r="H219" s="203"/>
      <c r="I219" s="46"/>
      <c r="J219" s="98"/>
      <c r="K219" s="47"/>
      <c r="L219" s="46"/>
      <c r="M219" s="98"/>
      <c r="O219" s="998" t="s">
        <v>373</v>
      </c>
      <c r="P219" s="993">
        <f>G188</f>
        <v>0.83</v>
      </c>
      <c r="Q219" s="1200">
        <f>G188</f>
        <v>0.83</v>
      </c>
      <c r="R219" s="993"/>
      <c r="S219" s="1201"/>
      <c r="T219" s="1003"/>
      <c r="U219" s="1200"/>
      <c r="V219" s="1006">
        <f t="shared" si="212"/>
        <v>0.83</v>
      </c>
      <c r="W219" s="1199">
        <f t="shared" si="192"/>
        <v>0.83</v>
      </c>
      <c r="X219" s="988">
        <f t="shared" si="193"/>
        <v>0</v>
      </c>
      <c r="Y219" s="1199">
        <f t="shared" si="194"/>
        <v>0</v>
      </c>
      <c r="AA219" s="1104" t="s">
        <v>384</v>
      </c>
      <c r="AB219" s="1643">
        <f t="shared" ref="AB219:AG219" si="215">SUM(AB213:AB218)</f>
        <v>0</v>
      </c>
      <c r="AC219" s="1106">
        <f t="shared" si="215"/>
        <v>0</v>
      </c>
      <c r="AD219" s="1107">
        <f t="shared" si="215"/>
        <v>120</v>
      </c>
      <c r="AE219" s="1108">
        <f t="shared" si="215"/>
        <v>120</v>
      </c>
      <c r="AF219" s="1109">
        <f t="shared" si="215"/>
        <v>7.5</v>
      </c>
      <c r="AG219" s="1110">
        <f t="shared" si="215"/>
        <v>7</v>
      </c>
      <c r="AH219" s="2060">
        <f>AB219+AD219</f>
        <v>120</v>
      </c>
      <c r="AI219" s="1111">
        <f>AC219+AE219</f>
        <v>120</v>
      </c>
      <c r="AJ219" s="1109">
        <f>AD219+AF219</f>
        <v>127.5</v>
      </c>
      <c r="AK219" s="1112">
        <f>AE219+AG219</f>
        <v>127</v>
      </c>
      <c r="AP219" s="1230" t="s">
        <v>393</v>
      </c>
      <c r="AQ219" s="1047">
        <f t="shared" si="213"/>
        <v>0</v>
      </c>
      <c r="AR219" s="1060">
        <f t="shared" si="214"/>
        <v>0</v>
      </c>
    </row>
    <row r="220" spans="2:45">
      <c r="B220" s="32"/>
      <c r="C220" s="4"/>
      <c r="D220" s="65"/>
      <c r="E220" s="4"/>
      <c r="K220" s="2055"/>
      <c r="M220" s="2"/>
      <c r="O220" s="999" t="s">
        <v>136</v>
      </c>
      <c r="P220" s="994">
        <f>L184</f>
        <v>0.2</v>
      </c>
      <c r="Q220" s="1202">
        <f>M184</f>
        <v>0.2</v>
      </c>
      <c r="R220" s="994">
        <f>L199</f>
        <v>0.15</v>
      </c>
      <c r="S220" s="1203">
        <f>M199</f>
        <v>0.15</v>
      </c>
      <c r="T220" s="1004"/>
      <c r="U220" s="1202"/>
      <c r="V220" s="1006">
        <f t="shared" si="212"/>
        <v>0.35</v>
      </c>
      <c r="W220" s="1199">
        <f t="shared" si="192"/>
        <v>0.35</v>
      </c>
      <c r="X220" s="988">
        <f t="shared" si="193"/>
        <v>0.15</v>
      </c>
      <c r="Y220" s="1199">
        <f t="shared" si="194"/>
        <v>0.15</v>
      </c>
      <c r="AA220" s="1230" t="s">
        <v>393</v>
      </c>
      <c r="AB220" s="1127"/>
      <c r="AC220" s="1219"/>
      <c r="AD220" s="1129"/>
      <c r="AE220" s="1222"/>
      <c r="AF220" s="1127"/>
      <c r="AG220" s="1219"/>
      <c r="AH220" s="1010"/>
      <c r="AI220" s="1225"/>
      <c r="AJ220" s="1010">
        <f t="shared" ref="AJ220:AJ230" si="216">AD220+AF220</f>
        <v>0</v>
      </c>
      <c r="AK220" s="1228"/>
      <c r="AP220" s="1215" t="s">
        <v>394</v>
      </c>
      <c r="AQ220" s="1027">
        <f t="shared" si="213"/>
        <v>15</v>
      </c>
      <c r="AR220" s="1051">
        <f t="shared" si="214"/>
        <v>15</v>
      </c>
    </row>
    <row r="221" spans="2:45" ht="15.75" thickBot="1">
      <c r="B221" s="62"/>
      <c r="C221" s="4"/>
      <c r="E221" s="4"/>
      <c r="F221" s="606"/>
      <c r="G221" s="108"/>
      <c r="I221" s="2055"/>
      <c r="K221" s="2055"/>
      <c r="M221" s="103"/>
      <c r="O221" s="999" t="s">
        <v>424</v>
      </c>
      <c r="P221" s="994"/>
      <c r="Q221" s="1202"/>
      <c r="R221" s="994"/>
      <c r="S221" s="1203"/>
      <c r="T221" s="1004"/>
      <c r="U221" s="1202"/>
      <c r="V221" s="1006">
        <f t="shared" si="212"/>
        <v>0</v>
      </c>
      <c r="W221" s="1199">
        <f t="shared" ref="W221:Y222" si="217">Q221+S221</f>
        <v>0</v>
      </c>
      <c r="X221" s="988">
        <f t="shared" si="217"/>
        <v>0</v>
      </c>
      <c r="Y221" s="1199">
        <f t="shared" si="217"/>
        <v>0</v>
      </c>
      <c r="AA221" s="1215" t="s">
        <v>394</v>
      </c>
      <c r="AB221" s="1133">
        <f>L182</f>
        <v>15</v>
      </c>
      <c r="AC221" s="1220">
        <f>M182</f>
        <v>15</v>
      </c>
      <c r="AD221" s="1135"/>
      <c r="AE221" s="1223"/>
      <c r="AF221" s="1133"/>
      <c r="AG221" s="1220"/>
      <c r="AH221" s="1011">
        <f t="shared" ref="AH221:AI223" si="218">AB221+AD221</f>
        <v>15</v>
      </c>
      <c r="AI221" s="1226">
        <f t="shared" si="218"/>
        <v>15</v>
      </c>
      <c r="AJ221" s="1011">
        <f t="shared" si="216"/>
        <v>0</v>
      </c>
      <c r="AK221" s="1183">
        <f t="shared" ref="AK221:AK226" si="219">AE221+AG221</f>
        <v>0</v>
      </c>
      <c r="AP221" s="1216" t="s">
        <v>395</v>
      </c>
      <c r="AQ221" s="1036">
        <f t="shared" si="213"/>
        <v>0</v>
      </c>
      <c r="AR221" s="1055">
        <f t="shared" si="214"/>
        <v>0</v>
      </c>
      <c r="AS221" s="616"/>
    </row>
    <row r="222" spans="2:45" ht="15" customHeight="1" thickBot="1">
      <c r="B222" s="32"/>
      <c r="C222" s="4"/>
      <c r="D222" s="9"/>
      <c r="E222" s="4"/>
      <c r="F222" s="8"/>
      <c r="G222" s="108"/>
      <c r="I222" s="2055"/>
      <c r="K222" s="2055"/>
      <c r="M222" s="108"/>
      <c r="O222" s="368" t="s">
        <v>98</v>
      </c>
      <c r="P222" s="995">
        <f>I67</f>
        <v>6.4</v>
      </c>
      <c r="Q222" s="1204">
        <f>J67</f>
        <v>6.4</v>
      </c>
      <c r="R222" s="995">
        <f>I195</f>
        <v>10</v>
      </c>
      <c r="S222" s="1205">
        <f>J195</f>
        <v>10</v>
      </c>
      <c r="T222" s="1005"/>
      <c r="U222" s="1206"/>
      <c r="V222" s="1007">
        <f t="shared" si="212"/>
        <v>16.399999999999999</v>
      </c>
      <c r="W222" s="1207">
        <f t="shared" si="217"/>
        <v>16.399999999999999</v>
      </c>
      <c r="X222" s="1007">
        <f t="shared" si="217"/>
        <v>10</v>
      </c>
      <c r="Y222" s="1207">
        <f t="shared" si="217"/>
        <v>10</v>
      </c>
      <c r="AA222" s="1216" t="s">
        <v>460</v>
      </c>
      <c r="AB222" s="1139"/>
      <c r="AC222" s="1221"/>
      <c r="AD222" s="1141"/>
      <c r="AE222" s="1224"/>
      <c r="AF222" s="1139"/>
      <c r="AG222" s="1221"/>
      <c r="AH222" s="1012">
        <f t="shared" si="218"/>
        <v>0</v>
      </c>
      <c r="AI222" s="1227">
        <f t="shared" si="218"/>
        <v>0</v>
      </c>
      <c r="AJ222" s="1012">
        <f t="shared" si="216"/>
        <v>0</v>
      </c>
      <c r="AK222" s="1229">
        <f t="shared" si="219"/>
        <v>0</v>
      </c>
      <c r="AP222" s="1217" t="s">
        <v>396</v>
      </c>
      <c r="AQ222" s="1074">
        <f t="shared" si="213"/>
        <v>15</v>
      </c>
      <c r="AR222" s="1075">
        <f t="shared" si="214"/>
        <v>15</v>
      </c>
      <c r="AS222" s="616"/>
    </row>
    <row r="223" spans="2:45" ht="13.5" customHeight="1" thickBot="1">
      <c r="C223" s="91"/>
      <c r="D223" s="3"/>
      <c r="E223" s="61"/>
      <c r="F223" s="91"/>
      <c r="G223" s="106"/>
      <c r="I223" s="2055"/>
      <c r="K223" s="2055"/>
      <c r="M223" s="108"/>
      <c r="O223" s="80"/>
      <c r="P223" s="8"/>
      <c r="Q223" s="104"/>
      <c r="S223" s="4"/>
      <c r="T223" s="8"/>
      <c r="U223" s="104"/>
      <c r="AA223" s="1217" t="s">
        <v>396</v>
      </c>
      <c r="AB223" s="1237">
        <f t="shared" ref="AB223:AG223" si="220">AB220+AB221+AB222</f>
        <v>15</v>
      </c>
      <c r="AC223" s="1168">
        <f t="shared" si="220"/>
        <v>15</v>
      </c>
      <c r="AD223" s="1218">
        <f t="shared" si="220"/>
        <v>0</v>
      </c>
      <c r="AE223" s="1166">
        <f t="shared" si="220"/>
        <v>0</v>
      </c>
      <c r="AF223" s="1237">
        <f t="shared" si="220"/>
        <v>0</v>
      </c>
      <c r="AG223" s="1168">
        <f t="shared" si="220"/>
        <v>0</v>
      </c>
      <c r="AH223" s="1074">
        <f t="shared" si="218"/>
        <v>15</v>
      </c>
      <c r="AI223" s="1167">
        <f t="shared" si="218"/>
        <v>15</v>
      </c>
      <c r="AJ223" s="1074">
        <f t="shared" si="216"/>
        <v>0</v>
      </c>
      <c r="AK223" s="1168">
        <f t="shared" si="219"/>
        <v>0</v>
      </c>
      <c r="AP223" s="1059" t="s">
        <v>254</v>
      </c>
      <c r="AQ223" s="1047">
        <f t="shared" si="213"/>
        <v>179.93700000000001</v>
      </c>
      <c r="AR223" s="1060">
        <f t="shared" si="214"/>
        <v>157.30000000000001</v>
      </c>
      <c r="AS223" s="616"/>
    </row>
    <row r="224" spans="2:45" ht="13.5" customHeight="1" thickBot="1">
      <c r="B224" s="62"/>
      <c r="C224" s="4"/>
      <c r="D224" s="9"/>
      <c r="E224" s="4"/>
      <c r="F224" s="8"/>
      <c r="G224" s="108"/>
      <c r="I224" s="2055"/>
      <c r="K224" s="2055"/>
      <c r="M224" s="2258"/>
      <c r="O224" s="4"/>
      <c r="P224" s="8"/>
      <c r="Q224" s="108"/>
      <c r="S224" s="150"/>
      <c r="T224" s="88"/>
      <c r="U224" s="107"/>
      <c r="AA224" s="1059" t="s">
        <v>388</v>
      </c>
      <c r="AB224" s="1113">
        <f>F181</f>
        <v>90.063999999999993</v>
      </c>
      <c r="AC224" s="1114">
        <f>G181</f>
        <v>79.599999999999994</v>
      </c>
      <c r="AD224" s="1010">
        <f>I191</f>
        <v>89.873000000000005</v>
      </c>
      <c r="AE224" s="1115">
        <f>J191</f>
        <v>77.7</v>
      </c>
      <c r="AF224" s="1113"/>
      <c r="AG224" s="1114"/>
      <c r="AH224" s="1010"/>
      <c r="AI224" s="1116">
        <f>AC224+AE224</f>
        <v>157.30000000000001</v>
      </c>
      <c r="AJ224" s="1010">
        <f t="shared" si="216"/>
        <v>89.873000000000005</v>
      </c>
      <c r="AK224" s="1117">
        <f t="shared" si="219"/>
        <v>77.7</v>
      </c>
      <c r="AP224" s="1061" t="s">
        <v>150</v>
      </c>
      <c r="AQ224" s="1036">
        <f t="shared" si="213"/>
        <v>0</v>
      </c>
      <c r="AR224" s="1055">
        <f t="shared" si="214"/>
        <v>0</v>
      </c>
    </row>
    <row r="225" spans="2:47" ht="14.25" customHeight="1" thickBot="1">
      <c r="C225" s="91"/>
      <c r="E225" s="4"/>
      <c r="F225" s="32"/>
      <c r="G225" s="108"/>
      <c r="I225" s="2055"/>
      <c r="K225" s="2055"/>
      <c r="M225" s="218"/>
      <c r="P225" s="16"/>
      <c r="Q225" s="4"/>
      <c r="R225" s="81"/>
      <c r="S225" s="123"/>
      <c r="T225" s="77"/>
      <c r="U225" s="103"/>
      <c r="W225" s="217"/>
      <c r="Y225" s="217"/>
      <c r="AA225" s="1061" t="s">
        <v>389</v>
      </c>
      <c r="AB225" s="1098"/>
      <c r="AC225" s="1118"/>
      <c r="AD225" s="1012"/>
      <c r="AE225" s="1119"/>
      <c r="AF225" s="1098"/>
      <c r="AG225" s="1118"/>
      <c r="AH225" s="1012">
        <f>AB225+AD225</f>
        <v>0</v>
      </c>
      <c r="AI225" s="1120">
        <f>AC225+AE225</f>
        <v>0</v>
      </c>
      <c r="AJ225" s="1012">
        <f t="shared" si="216"/>
        <v>0</v>
      </c>
      <c r="AK225" s="1121">
        <f t="shared" si="219"/>
        <v>0</v>
      </c>
      <c r="AP225" s="1062" t="s">
        <v>385</v>
      </c>
      <c r="AQ225" s="1063">
        <f t="shared" si="213"/>
        <v>179.93700000000001</v>
      </c>
      <c r="AR225" s="1064">
        <f t="shared" si="214"/>
        <v>157.30000000000001</v>
      </c>
    </row>
    <row r="226" spans="2:47" ht="12.75" customHeight="1" thickBot="1">
      <c r="E226" s="4"/>
      <c r="F226" s="8"/>
      <c r="G226" s="108"/>
      <c r="I226" s="2055"/>
      <c r="K226" s="2055"/>
      <c r="M226" s="98"/>
      <c r="P226" s="4"/>
      <c r="W226" s="217"/>
      <c r="Y226" s="217"/>
      <c r="AA226" s="1062" t="s">
        <v>385</v>
      </c>
      <c r="AB226" s="1122">
        <f t="shared" ref="AB226:AG226" si="221">SUM(AB224:AB225)</f>
        <v>90.063999999999993</v>
      </c>
      <c r="AC226" s="1123">
        <f t="shared" si="221"/>
        <v>79.599999999999994</v>
      </c>
      <c r="AD226" s="1124">
        <f t="shared" si="221"/>
        <v>89.873000000000005</v>
      </c>
      <c r="AE226" s="1064">
        <f t="shared" si="221"/>
        <v>77.7</v>
      </c>
      <c r="AF226" s="1122">
        <f t="shared" si="221"/>
        <v>0</v>
      </c>
      <c r="AG226" s="1123">
        <f t="shared" si="221"/>
        <v>0</v>
      </c>
      <c r="AH226" s="1063">
        <f>AB226+AD226</f>
        <v>179.93700000000001</v>
      </c>
      <c r="AI226" s="1125">
        <f>AC226+AE226</f>
        <v>157.30000000000001</v>
      </c>
      <c r="AJ226" s="1063">
        <f t="shared" si="216"/>
        <v>89.873000000000005</v>
      </c>
      <c r="AK226" s="1126">
        <f t="shared" si="219"/>
        <v>77.7</v>
      </c>
      <c r="AN226" s="108"/>
      <c r="AO226" s="12"/>
      <c r="AP226" s="1065" t="s">
        <v>252</v>
      </c>
      <c r="AQ226" s="1047">
        <f t="shared" si="213"/>
        <v>0</v>
      </c>
      <c r="AR226" s="1060">
        <f t="shared" si="214"/>
        <v>0</v>
      </c>
    </row>
    <row r="227" spans="2:47" ht="14.25" customHeight="1">
      <c r="E227" s="4"/>
      <c r="F227" s="8"/>
      <c r="G227" s="108"/>
      <c r="I227" s="2055"/>
      <c r="K227" s="2055"/>
      <c r="M227" s="123"/>
      <c r="O227" s="47"/>
      <c r="P227" s="46"/>
      <c r="Q227" s="98"/>
      <c r="S227" s="4"/>
      <c r="T227" s="8"/>
      <c r="U227" s="98"/>
      <c r="W227" s="217"/>
      <c r="Y227" s="217"/>
      <c r="AA227" s="1065" t="s">
        <v>252</v>
      </c>
      <c r="AB227" s="1127"/>
      <c r="AC227" s="1128"/>
      <c r="AD227" s="1129"/>
      <c r="AE227" s="1130"/>
      <c r="AF227" s="1127"/>
      <c r="AG227" s="1128"/>
      <c r="AH227" s="1010"/>
      <c r="AI227" s="1131"/>
      <c r="AJ227" s="1010">
        <f t="shared" si="216"/>
        <v>0</v>
      </c>
      <c r="AK227" s="1132"/>
      <c r="AN227" s="108"/>
      <c r="AO227" s="123"/>
      <c r="AP227" s="1066" t="s">
        <v>103</v>
      </c>
      <c r="AQ227" s="1027">
        <f t="shared" si="213"/>
        <v>0</v>
      </c>
      <c r="AR227" s="1051">
        <f t="shared" si="214"/>
        <v>0</v>
      </c>
    </row>
    <row r="228" spans="2:47" ht="15.75" customHeight="1" thickBot="1">
      <c r="E228" s="4"/>
      <c r="F228" s="8"/>
      <c r="G228" s="98"/>
      <c r="I228" s="2055"/>
      <c r="K228" s="2055"/>
      <c r="M228" s="81"/>
      <c r="O228" s="4"/>
      <c r="P228" s="8"/>
      <c r="Q228" s="104"/>
      <c r="S228" s="4"/>
      <c r="T228" s="8"/>
      <c r="U228" s="104"/>
      <c r="W228" s="980"/>
      <c r="Y228" s="980"/>
      <c r="AA228" s="1066" t="s">
        <v>103</v>
      </c>
      <c r="AB228" s="1133"/>
      <c r="AC228" s="1134"/>
      <c r="AD228" s="1135"/>
      <c r="AE228" s="1136"/>
      <c r="AF228" s="1133"/>
      <c r="AG228" s="1134"/>
      <c r="AH228" s="1011">
        <f t="shared" ref="AH228:AI230" si="222">AB228+AD228</f>
        <v>0</v>
      </c>
      <c r="AI228" s="1137">
        <f t="shared" si="222"/>
        <v>0</v>
      </c>
      <c r="AJ228" s="1011">
        <f t="shared" si="216"/>
        <v>0</v>
      </c>
      <c r="AK228" s="1138">
        <f>AE228+AG228</f>
        <v>0</v>
      </c>
      <c r="AN228" s="106"/>
      <c r="AO228" s="4"/>
      <c r="AP228" s="1067" t="s">
        <v>253</v>
      </c>
      <c r="AQ228" s="1036">
        <f t="shared" si="213"/>
        <v>0</v>
      </c>
      <c r="AR228" s="1055">
        <f t="shared" si="214"/>
        <v>0</v>
      </c>
    </row>
    <row r="229" spans="2:47" ht="15" customHeight="1" thickBot="1">
      <c r="I229" s="2055"/>
      <c r="K229" s="2676"/>
      <c r="M229" s="103"/>
      <c r="O229" s="4"/>
      <c r="P229" s="8"/>
      <c r="Q229" s="104"/>
      <c r="S229" s="4"/>
      <c r="T229" s="8"/>
      <c r="U229" s="104"/>
      <c r="W229" s="217"/>
      <c r="Y229" s="980"/>
      <c r="AA229" s="1067" t="s">
        <v>253</v>
      </c>
      <c r="AB229" s="1139"/>
      <c r="AC229" s="1140"/>
      <c r="AD229" s="1141"/>
      <c r="AE229" s="1142"/>
      <c r="AF229" s="1139"/>
      <c r="AG229" s="1140"/>
      <c r="AH229" s="1012">
        <f t="shared" si="222"/>
        <v>0</v>
      </c>
      <c r="AI229" s="1143">
        <f t="shared" si="222"/>
        <v>0</v>
      </c>
      <c r="AJ229" s="1012">
        <f t="shared" si="216"/>
        <v>0</v>
      </c>
      <c r="AK229" s="1144">
        <f>AE229+AG229</f>
        <v>0</v>
      </c>
      <c r="AP229" s="1068" t="s">
        <v>386</v>
      </c>
      <c r="AQ229" s="1069">
        <f t="shared" si="213"/>
        <v>0</v>
      </c>
      <c r="AR229" s="1070">
        <f t="shared" si="214"/>
        <v>0</v>
      </c>
    </row>
    <row r="230" spans="2:47" ht="13.5" customHeight="1" thickBot="1">
      <c r="E230" s="4"/>
      <c r="F230" s="8"/>
      <c r="G230" s="108"/>
      <c r="H230" s="47"/>
      <c r="I230" s="46"/>
      <c r="J230" s="98"/>
      <c r="K230" s="2677"/>
      <c r="M230" s="104"/>
      <c r="Q230" s="980"/>
      <c r="S230" s="4"/>
      <c r="T230" s="8"/>
      <c r="U230" s="104"/>
      <c r="W230" s="217"/>
      <c r="Y230" s="217"/>
      <c r="AA230" s="1231" t="s">
        <v>386</v>
      </c>
      <c r="AB230" s="1232">
        <f t="shared" ref="AB230:AG230" si="223">AB227+AB228+AB229</f>
        <v>0</v>
      </c>
      <c r="AC230" s="1110">
        <f t="shared" si="223"/>
        <v>0</v>
      </c>
      <c r="AD230" s="1232">
        <f t="shared" si="223"/>
        <v>0</v>
      </c>
      <c r="AE230" s="1110">
        <f t="shared" si="223"/>
        <v>0</v>
      </c>
      <c r="AF230" s="1232">
        <f t="shared" si="223"/>
        <v>0</v>
      </c>
      <c r="AG230" s="1110">
        <f t="shared" si="223"/>
        <v>0</v>
      </c>
      <c r="AH230" s="1109">
        <f t="shared" si="222"/>
        <v>0</v>
      </c>
      <c r="AI230" s="1111">
        <f t="shared" si="222"/>
        <v>0</v>
      </c>
      <c r="AJ230" s="1109">
        <f t="shared" si="216"/>
        <v>0</v>
      </c>
      <c r="AK230" s="1112">
        <f>AE230+AG230</f>
        <v>0</v>
      </c>
    </row>
    <row r="231" spans="2:47" ht="13.5" customHeight="1">
      <c r="E231" s="4"/>
      <c r="F231" s="8"/>
      <c r="G231" s="98"/>
      <c r="H231" s="45"/>
      <c r="I231" s="8"/>
      <c r="J231" s="108"/>
      <c r="K231" s="4"/>
      <c r="L231" s="8"/>
      <c r="M231" s="104"/>
      <c r="Q231" s="980"/>
      <c r="S231" s="4"/>
      <c r="T231" s="8"/>
      <c r="U231" s="104"/>
      <c r="W231" s="217"/>
      <c r="Y231" s="217"/>
      <c r="AC231" s="980"/>
      <c r="AE231" s="980"/>
      <c r="AI231" s="191"/>
      <c r="AK231" s="626"/>
    </row>
    <row r="232" spans="2:47" ht="14.25" customHeight="1">
      <c r="C232" s="133" t="s">
        <v>231</v>
      </c>
      <c r="G232" s="2"/>
      <c r="H232" s="2"/>
      <c r="I232" s="2"/>
      <c r="L232" s="2"/>
      <c r="S232" s="4"/>
      <c r="T232" s="8"/>
      <c r="U232" s="104"/>
      <c r="AA232" t="s">
        <v>367</v>
      </c>
      <c r="AP232" s="104"/>
    </row>
    <row r="233" spans="2:47" ht="15" customHeight="1" thickBot="1">
      <c r="C233"/>
      <c r="D233" s="81" t="s">
        <v>523</v>
      </c>
      <c r="F233" s="15"/>
      <c r="L233" s="1620" t="s">
        <v>118</v>
      </c>
      <c r="S233" s="4"/>
      <c r="T233" s="8"/>
      <c r="U233" s="104"/>
      <c r="AA233" s="81" t="str">
        <f>B238</f>
        <v xml:space="preserve">  5 - й   день</v>
      </c>
      <c r="AB233" s="2" t="s">
        <v>836</v>
      </c>
      <c r="AG233" s="100" t="s">
        <v>143</v>
      </c>
      <c r="AI233" s="45" t="str">
        <f>J234</f>
        <v>ЗИМА - ВЕСНА    2023 -  __  г.г.</v>
      </c>
      <c r="AJ233" s="62"/>
      <c r="AT233" s="46"/>
      <c r="AU233" s="161"/>
    </row>
    <row r="234" spans="2:47" ht="15.75" thickBot="1">
      <c r="B234" s="2" t="s">
        <v>836</v>
      </c>
      <c r="C234" s="2"/>
      <c r="D234" s="73"/>
      <c r="F234" s="100" t="s">
        <v>143</v>
      </c>
      <c r="I234" s="74"/>
      <c r="J234" s="609" t="s">
        <v>522</v>
      </c>
      <c r="K234" s="216"/>
      <c r="O234" t="s">
        <v>367</v>
      </c>
      <c r="AP234" s="38"/>
      <c r="AQ234" s="38"/>
      <c r="AR234" s="49"/>
      <c r="AT234" s="139"/>
      <c r="AU234" s="139"/>
    </row>
    <row r="235" spans="2:47" ht="15.75" thickBot="1">
      <c r="B235" s="2"/>
      <c r="O235" s="81" t="str">
        <f>B238</f>
        <v xml:space="preserve">  5 - й   день</v>
      </c>
      <c r="P235" s="2" t="s">
        <v>836</v>
      </c>
      <c r="U235" s="100" t="s">
        <v>143</v>
      </c>
      <c r="W235" s="45" t="str">
        <f>J234</f>
        <v>ЗИМА - ВЕСНА    2023 -  __  г.г.</v>
      </c>
      <c r="X235" s="62"/>
      <c r="Y235" s="1176"/>
      <c r="AA235" s="974" t="s">
        <v>292</v>
      </c>
      <c r="AB235" s="975" t="s">
        <v>368</v>
      </c>
      <c r="AC235" s="976"/>
      <c r="AD235" s="975" t="s">
        <v>369</v>
      </c>
      <c r="AE235" s="976"/>
      <c r="AF235" s="975" t="s">
        <v>370</v>
      </c>
      <c r="AG235" s="976"/>
      <c r="AH235" s="975" t="s">
        <v>374</v>
      </c>
      <c r="AI235" s="976"/>
      <c r="AJ235" s="1014" t="s">
        <v>375</v>
      </c>
      <c r="AK235" s="976"/>
      <c r="AM235" s="81" t="s">
        <v>376</v>
      </c>
      <c r="AP235" s="974" t="s">
        <v>292</v>
      </c>
      <c r="AQ235" s="1040" t="s">
        <v>377</v>
      </c>
      <c r="AR235" s="1041"/>
      <c r="AT235" s="139"/>
      <c r="AU235" s="139"/>
    </row>
    <row r="236" spans="2:47" ht="12.75" customHeight="1" thickBot="1">
      <c r="B236" s="25" t="s">
        <v>2</v>
      </c>
      <c r="C236" s="75" t="s">
        <v>3</v>
      </c>
      <c r="D236" s="76" t="s">
        <v>4</v>
      </c>
      <c r="E236" s="78" t="s">
        <v>61</v>
      </c>
      <c r="F236" s="67"/>
      <c r="G236" s="67"/>
      <c r="H236" s="67"/>
      <c r="I236" s="67"/>
      <c r="J236" s="67"/>
      <c r="K236" s="67"/>
      <c r="L236" s="67"/>
      <c r="M236" s="53"/>
      <c r="AA236" s="1238" t="s">
        <v>401</v>
      </c>
      <c r="AB236" s="977" t="s">
        <v>101</v>
      </c>
      <c r="AC236" s="979" t="s">
        <v>102</v>
      </c>
      <c r="AD236" s="1015" t="s">
        <v>101</v>
      </c>
      <c r="AE236" s="1016" t="s">
        <v>102</v>
      </c>
      <c r="AF236" s="1015" t="s">
        <v>101</v>
      </c>
      <c r="AG236" s="1016" t="s">
        <v>102</v>
      </c>
      <c r="AH236" s="977" t="s">
        <v>101</v>
      </c>
      <c r="AI236" s="978" t="s">
        <v>102</v>
      </c>
      <c r="AJ236" s="1017" t="s">
        <v>101</v>
      </c>
      <c r="AK236" s="978" t="s">
        <v>102</v>
      </c>
      <c r="AM236" s="56"/>
      <c r="AO236" s="29"/>
      <c r="AP236" s="29"/>
      <c r="AQ236" s="1241" t="s">
        <v>101</v>
      </c>
      <c r="AR236" s="1242" t="s">
        <v>102</v>
      </c>
      <c r="AT236" s="8"/>
      <c r="AU236" s="8"/>
    </row>
    <row r="237" spans="2:47" ht="15.75" thickBot="1">
      <c r="B237" s="196" t="s">
        <v>5</v>
      </c>
      <c r="C237"/>
      <c r="D237" s="197" t="s">
        <v>62</v>
      </c>
      <c r="E237" s="56"/>
      <c r="F237" s="29"/>
      <c r="G237" s="29"/>
      <c r="H237" s="2126"/>
      <c r="I237" s="29"/>
      <c r="J237" s="29"/>
      <c r="K237" s="29"/>
      <c r="L237" s="29"/>
      <c r="M237" s="72"/>
      <c r="O237" s="1256" t="s">
        <v>405</v>
      </c>
      <c r="P237" s="140"/>
      <c r="Q237" s="140"/>
      <c r="R237" s="140"/>
      <c r="S237" s="140"/>
      <c r="T237" s="140"/>
      <c r="U237" s="140"/>
      <c r="V237" s="140"/>
      <c r="W237" s="140"/>
      <c r="X237" s="140"/>
      <c r="Y237" s="972"/>
      <c r="AA237" s="1071" t="s">
        <v>69</v>
      </c>
      <c r="AB237" s="1113"/>
      <c r="AC237" s="1145"/>
      <c r="AD237" s="1113"/>
      <c r="AE237" s="1146"/>
      <c r="AF237" s="1113"/>
      <c r="AG237" s="1147"/>
      <c r="AH237" s="1010">
        <f t="shared" ref="AH237:AH246" si="224">AB237+AD237</f>
        <v>0</v>
      </c>
      <c r="AI237" s="1148">
        <f t="shared" ref="AI237:AI246" si="225">AC237+AE237</f>
        <v>0</v>
      </c>
      <c r="AJ237" s="1010">
        <f t="shared" ref="AJ237:AJ246" si="226">AD237+AF237</f>
        <v>0</v>
      </c>
      <c r="AK237" s="1149">
        <f t="shared" ref="AK237:AK246" si="227">AE237+AG237</f>
        <v>0</v>
      </c>
      <c r="AM237" s="974" t="s">
        <v>292</v>
      </c>
      <c r="AN237" s="1019" t="s">
        <v>377</v>
      </c>
      <c r="AO237" s="1020"/>
      <c r="AP237" s="1071" t="s">
        <v>69</v>
      </c>
      <c r="AQ237" s="1047">
        <f t="shared" ref="AQ237:AQ245" si="228">AB237+AD237+AF237</f>
        <v>0</v>
      </c>
      <c r="AR237" s="1060">
        <f t="shared" ref="AR237:AR245" si="229">AC237+AE237+AG237</f>
        <v>0</v>
      </c>
      <c r="AT237" s="8"/>
      <c r="AU237" s="8"/>
    </row>
    <row r="238" spans="2:47" ht="14.25" customHeight="1" thickBot="1">
      <c r="B238" s="1429" t="s">
        <v>262</v>
      </c>
      <c r="C238" s="67"/>
      <c r="D238" s="67"/>
      <c r="E238" s="1394" t="s">
        <v>147</v>
      </c>
      <c r="F238" s="1395"/>
      <c r="G238" s="1430"/>
      <c r="H238" s="1396" t="s">
        <v>465</v>
      </c>
      <c r="I238" s="1556"/>
      <c r="J238" s="1557"/>
      <c r="K238" s="1411" t="s">
        <v>755</v>
      </c>
      <c r="L238" s="1390"/>
      <c r="M238" s="1391"/>
      <c r="O238" s="701"/>
      <c r="P238" s="11" t="s">
        <v>406</v>
      </c>
      <c r="Q238" s="11"/>
      <c r="R238" s="11"/>
      <c r="S238" s="11"/>
      <c r="T238" s="11"/>
      <c r="U238" s="11"/>
      <c r="V238" s="11"/>
      <c r="W238" s="11"/>
      <c r="X238" s="11"/>
      <c r="Y238" s="973"/>
      <c r="AA238" s="1071" t="s">
        <v>71</v>
      </c>
      <c r="AB238" s="1091"/>
      <c r="AC238" s="1150"/>
      <c r="AD238" s="1091"/>
      <c r="AE238" s="1151"/>
      <c r="AF238" s="1091"/>
      <c r="AG238" s="1152"/>
      <c r="AH238" s="1011">
        <f t="shared" si="224"/>
        <v>0</v>
      </c>
      <c r="AI238" s="1153">
        <f t="shared" si="225"/>
        <v>0</v>
      </c>
      <c r="AJ238" s="1011">
        <f t="shared" si="226"/>
        <v>0</v>
      </c>
      <c r="AK238" s="1082">
        <f t="shared" si="227"/>
        <v>0</v>
      </c>
      <c r="AM238" s="712"/>
      <c r="AN238" s="1021" t="s">
        <v>101</v>
      </c>
      <c r="AO238" s="1022" t="s">
        <v>102</v>
      </c>
      <c r="AP238" s="1071" t="s">
        <v>71</v>
      </c>
      <c r="AQ238" s="1027">
        <f t="shared" si="228"/>
        <v>0</v>
      </c>
      <c r="AR238" s="1051">
        <f t="shared" si="229"/>
        <v>0</v>
      </c>
    </row>
    <row r="239" spans="2:47" ht="12.75" customHeight="1" thickBot="1">
      <c r="B239" s="78"/>
      <c r="C239" s="126" t="s">
        <v>156</v>
      </c>
      <c r="D239" s="53"/>
      <c r="E239" s="1551" t="s">
        <v>469</v>
      </c>
      <c r="F239" s="1363"/>
      <c r="G239" s="1431"/>
      <c r="H239" s="1651" t="s">
        <v>466</v>
      </c>
      <c r="I239" s="1558"/>
      <c r="J239" s="1428"/>
      <c r="K239" s="1451" t="s">
        <v>806</v>
      </c>
      <c r="L239" s="29"/>
      <c r="M239" s="72"/>
      <c r="AA239" s="1071" t="s">
        <v>72</v>
      </c>
      <c r="AB239" s="1154"/>
      <c r="AC239" s="1208"/>
      <c r="AD239" s="1154"/>
      <c r="AE239" s="1156"/>
      <c r="AF239" s="1154"/>
      <c r="AG239" s="1157"/>
      <c r="AH239" s="1011">
        <f t="shared" si="224"/>
        <v>0</v>
      </c>
      <c r="AI239" s="1153">
        <f t="shared" si="225"/>
        <v>0</v>
      </c>
      <c r="AJ239" s="1011">
        <f t="shared" si="226"/>
        <v>0</v>
      </c>
      <c r="AK239" s="1082">
        <f t="shared" si="227"/>
        <v>0</v>
      </c>
      <c r="AM239" s="1023" t="s">
        <v>134</v>
      </c>
      <c r="AN239" s="1024">
        <f t="shared" ref="AN239:AN244" si="230">P243+R243+T243</f>
        <v>50</v>
      </c>
      <c r="AO239" s="1025">
        <f t="shared" ref="AO239:AO244" si="231">Q243+S243+U243</f>
        <v>50</v>
      </c>
      <c r="AP239" s="1071" t="s">
        <v>72</v>
      </c>
      <c r="AQ239" s="1027">
        <f t="shared" si="228"/>
        <v>0</v>
      </c>
      <c r="AR239" s="1051">
        <f t="shared" si="229"/>
        <v>0</v>
      </c>
    </row>
    <row r="240" spans="2:47" ht="13.5" customHeight="1" thickBot="1">
      <c r="B240" s="124" t="s">
        <v>418</v>
      </c>
      <c r="C240" s="193" t="s">
        <v>497</v>
      </c>
      <c r="D240" s="278">
        <v>60</v>
      </c>
      <c r="E240" s="1293" t="s">
        <v>100</v>
      </c>
      <c r="F240" s="695" t="s">
        <v>101</v>
      </c>
      <c r="G240" s="1285" t="s">
        <v>102</v>
      </c>
      <c r="H240" s="1293" t="s">
        <v>100</v>
      </c>
      <c r="I240" s="695" t="s">
        <v>101</v>
      </c>
      <c r="J240" s="1285" t="s">
        <v>102</v>
      </c>
      <c r="K240" s="1309" t="s">
        <v>100</v>
      </c>
      <c r="L240" s="120" t="s">
        <v>101</v>
      </c>
      <c r="M240" s="121" t="s">
        <v>102</v>
      </c>
      <c r="AA240" s="1071" t="s">
        <v>73</v>
      </c>
      <c r="AB240" s="1091"/>
      <c r="AC240" s="1155"/>
      <c r="AD240" s="1091">
        <f>F254</f>
        <v>15</v>
      </c>
      <c r="AE240" s="1690">
        <f>G254</f>
        <v>14.93</v>
      </c>
      <c r="AF240" s="1091"/>
      <c r="AG240" s="1157"/>
      <c r="AH240" s="1011">
        <f t="shared" si="224"/>
        <v>15</v>
      </c>
      <c r="AI240" s="1153">
        <f t="shared" si="225"/>
        <v>14.93</v>
      </c>
      <c r="AJ240" s="1011">
        <f t="shared" si="226"/>
        <v>15</v>
      </c>
      <c r="AK240" s="1082">
        <f t="shared" si="227"/>
        <v>14.93</v>
      </c>
      <c r="AM240" s="1026" t="s">
        <v>133</v>
      </c>
      <c r="AN240" s="1027">
        <f t="shared" si="230"/>
        <v>95</v>
      </c>
      <c r="AO240" s="1028">
        <f t="shared" si="231"/>
        <v>95</v>
      </c>
      <c r="AP240" s="1071" t="s">
        <v>73</v>
      </c>
      <c r="AQ240" s="1027">
        <f t="shared" si="228"/>
        <v>15</v>
      </c>
      <c r="AR240" s="1051">
        <f t="shared" si="229"/>
        <v>14.93</v>
      </c>
    </row>
    <row r="241" spans="2:44">
      <c r="B241" s="270"/>
      <c r="C241" s="130" t="s">
        <v>529</v>
      </c>
      <c r="D241" s="70"/>
      <c r="E241" s="1269" t="s">
        <v>121</v>
      </c>
      <c r="F241" s="1414">
        <v>154.33600000000001</v>
      </c>
      <c r="G241" s="1272">
        <v>108.2</v>
      </c>
      <c r="H241" s="97" t="s">
        <v>45</v>
      </c>
      <c r="I241" s="96">
        <v>165.6</v>
      </c>
      <c r="J241" s="935">
        <v>120.36</v>
      </c>
      <c r="K241" s="141" t="s">
        <v>649</v>
      </c>
      <c r="L241" s="173">
        <v>100</v>
      </c>
      <c r="M241" s="1277">
        <v>100</v>
      </c>
      <c r="O241" s="974" t="s">
        <v>292</v>
      </c>
      <c r="P241" s="975" t="s">
        <v>368</v>
      </c>
      <c r="Q241" s="976"/>
      <c r="R241" s="975" t="s">
        <v>369</v>
      </c>
      <c r="S241" s="976"/>
      <c r="T241" s="975" t="s">
        <v>370</v>
      </c>
      <c r="U241" s="976"/>
      <c r="V241" s="975" t="s">
        <v>371</v>
      </c>
      <c r="W241" s="976"/>
      <c r="X241" s="975" t="s">
        <v>372</v>
      </c>
      <c r="Y241" s="976"/>
      <c r="AA241" s="1071" t="s">
        <v>75</v>
      </c>
      <c r="AB241" s="1091"/>
      <c r="AC241" s="1150"/>
      <c r="AD241" s="1091"/>
      <c r="AE241" s="1151"/>
      <c r="AF241" s="1091"/>
      <c r="AG241" s="1152"/>
      <c r="AH241" s="1011">
        <f t="shared" si="224"/>
        <v>0</v>
      </c>
      <c r="AI241" s="1153">
        <f t="shared" si="225"/>
        <v>0</v>
      </c>
      <c r="AJ241" s="1011">
        <f t="shared" si="226"/>
        <v>0</v>
      </c>
      <c r="AK241" s="1082">
        <f t="shared" si="227"/>
        <v>0</v>
      </c>
      <c r="AM241" s="1026" t="s">
        <v>79</v>
      </c>
      <c r="AN241" s="1027">
        <f t="shared" si="230"/>
        <v>24.51</v>
      </c>
      <c r="AO241" s="1028">
        <f>Q245+S245+U245</f>
        <v>24.51</v>
      </c>
      <c r="AP241" s="1071" t="s">
        <v>75</v>
      </c>
      <c r="AQ241" s="1027">
        <f t="shared" si="228"/>
        <v>0</v>
      </c>
      <c r="AR241" s="1051">
        <f t="shared" si="229"/>
        <v>0</v>
      </c>
    </row>
    <row r="242" spans="2:44" ht="15.75" thickBot="1">
      <c r="B242" s="124" t="s">
        <v>463</v>
      </c>
      <c r="C242" s="193" t="s">
        <v>147</v>
      </c>
      <c r="D242" s="129">
        <v>120</v>
      </c>
      <c r="E242" s="185" t="s">
        <v>159</v>
      </c>
      <c r="F242" s="172">
        <v>18.89</v>
      </c>
      <c r="G242" s="1275">
        <v>17</v>
      </c>
      <c r="H242" s="141" t="s">
        <v>146</v>
      </c>
      <c r="I242" s="172">
        <v>5.1929999999999996</v>
      </c>
      <c r="J242" s="174">
        <v>5</v>
      </c>
      <c r="K242" s="325" t="s">
        <v>50</v>
      </c>
      <c r="L242" s="184">
        <v>10</v>
      </c>
      <c r="M242" s="938">
        <v>10</v>
      </c>
      <c r="O242" s="712"/>
      <c r="P242" s="977" t="s">
        <v>101</v>
      </c>
      <c r="Q242" s="978" t="s">
        <v>102</v>
      </c>
      <c r="R242" s="977" t="s">
        <v>101</v>
      </c>
      <c r="S242" s="978" t="s">
        <v>102</v>
      </c>
      <c r="T242" s="977" t="s">
        <v>101</v>
      </c>
      <c r="U242" s="978" t="s">
        <v>102</v>
      </c>
      <c r="V242" s="977" t="s">
        <v>101</v>
      </c>
      <c r="W242" s="978" t="s">
        <v>102</v>
      </c>
      <c r="X242" s="977" t="s">
        <v>101</v>
      </c>
      <c r="Y242" s="979" t="s">
        <v>102</v>
      </c>
      <c r="AA242" s="1071" t="s">
        <v>76</v>
      </c>
      <c r="AB242" s="1091"/>
      <c r="AC242" s="1158"/>
      <c r="AD242" s="1091"/>
      <c r="AE242" s="1151"/>
      <c r="AF242" s="1091"/>
      <c r="AG242" s="1152"/>
      <c r="AH242" s="1011">
        <f t="shared" si="224"/>
        <v>0</v>
      </c>
      <c r="AI242" s="1153">
        <f t="shared" si="225"/>
        <v>0</v>
      </c>
      <c r="AJ242" s="1011">
        <f t="shared" si="226"/>
        <v>0</v>
      </c>
      <c r="AK242" s="1082">
        <f t="shared" si="227"/>
        <v>0</v>
      </c>
      <c r="AM242" s="1029" t="s">
        <v>378</v>
      </c>
      <c r="AN242" s="1030">
        <f t="shared" si="230"/>
        <v>15</v>
      </c>
      <c r="AO242" s="1031">
        <f t="shared" si="231"/>
        <v>14.93</v>
      </c>
      <c r="AP242" s="1071" t="s">
        <v>76</v>
      </c>
      <c r="AQ242" s="1027">
        <f t="shared" si="228"/>
        <v>0</v>
      </c>
      <c r="AR242" s="1051">
        <f t="shared" si="229"/>
        <v>0</v>
      </c>
    </row>
    <row r="243" spans="2:44">
      <c r="B243" s="131"/>
      <c r="C243" s="293" t="s">
        <v>469</v>
      </c>
      <c r="D243" s="1471"/>
      <c r="E243" s="1418" t="s">
        <v>148</v>
      </c>
      <c r="F243" s="186">
        <v>4</v>
      </c>
      <c r="G243" s="1276">
        <v>2</v>
      </c>
      <c r="H243" s="141" t="s">
        <v>54</v>
      </c>
      <c r="I243" s="173">
        <v>0.65</v>
      </c>
      <c r="J243" s="1277">
        <v>0.65</v>
      </c>
      <c r="K243" s="185" t="s">
        <v>703</v>
      </c>
      <c r="L243" s="172">
        <v>1.704</v>
      </c>
      <c r="M243" s="936">
        <v>1.5</v>
      </c>
      <c r="N243" s="1212"/>
      <c r="O243" s="1257" t="s">
        <v>134</v>
      </c>
      <c r="P243" s="986">
        <f>D249</f>
        <v>20</v>
      </c>
      <c r="Q243" s="1177">
        <f>D249</f>
        <v>20</v>
      </c>
      <c r="R243" s="1000">
        <f>D262</f>
        <v>30</v>
      </c>
      <c r="S243" s="1171">
        <f>D262</f>
        <v>30</v>
      </c>
      <c r="T243" s="1000"/>
      <c r="U243" s="1178"/>
      <c r="V243" s="1000">
        <f>P243+R243</f>
        <v>50</v>
      </c>
      <c r="W243" s="1170">
        <f>Q243+S243</f>
        <v>50</v>
      </c>
      <c r="X243" s="1000">
        <f>R243+T243</f>
        <v>30</v>
      </c>
      <c r="Y243" s="1171">
        <f>S243+U243</f>
        <v>30</v>
      </c>
      <c r="AA243" s="1072" t="s">
        <v>403</v>
      </c>
      <c r="AB243" s="1091"/>
      <c r="AC243" s="1150"/>
      <c r="AD243" s="1091"/>
      <c r="AE243" s="1151"/>
      <c r="AF243" s="1091"/>
      <c r="AG243" s="1152"/>
      <c r="AH243" s="1011">
        <f t="shared" si="224"/>
        <v>0</v>
      </c>
      <c r="AI243" s="1153">
        <f t="shared" si="225"/>
        <v>0</v>
      </c>
      <c r="AJ243" s="1011">
        <f t="shared" si="226"/>
        <v>0</v>
      </c>
      <c r="AK243" s="1082">
        <f t="shared" si="227"/>
        <v>0</v>
      </c>
      <c r="AM243" s="1026" t="s">
        <v>105</v>
      </c>
      <c r="AN243" s="1027">
        <f t="shared" si="230"/>
        <v>54.87</v>
      </c>
      <c r="AO243" s="1028">
        <f t="shared" si="231"/>
        <v>54.87</v>
      </c>
      <c r="AP243" s="1072" t="s">
        <v>403</v>
      </c>
      <c r="AQ243" s="1027">
        <f t="shared" si="228"/>
        <v>0</v>
      </c>
      <c r="AR243" s="1051">
        <f t="shared" si="229"/>
        <v>0</v>
      </c>
    </row>
    <row r="244" spans="2:44" ht="14.25" customHeight="1" thickBot="1">
      <c r="B244" s="249" t="s">
        <v>467</v>
      </c>
      <c r="C244" s="325" t="s">
        <v>465</v>
      </c>
      <c r="D244" s="129">
        <v>180</v>
      </c>
      <c r="E244" s="185" t="s">
        <v>80</v>
      </c>
      <c r="F244" s="172">
        <v>9.6</v>
      </c>
      <c r="G244" s="1275">
        <v>9.6</v>
      </c>
      <c r="H244" s="937" t="s">
        <v>276</v>
      </c>
      <c r="I244" s="172">
        <v>3</v>
      </c>
      <c r="J244" s="174">
        <v>3</v>
      </c>
      <c r="K244" s="142" t="s">
        <v>512</v>
      </c>
      <c r="L244" s="172">
        <v>11</v>
      </c>
      <c r="M244" s="936">
        <v>11</v>
      </c>
      <c r="O244" s="1026" t="s">
        <v>133</v>
      </c>
      <c r="P244" s="987">
        <f>D248</f>
        <v>30</v>
      </c>
      <c r="Q244" s="1179">
        <f>D248</f>
        <v>30</v>
      </c>
      <c r="R244" s="987">
        <f>D261</f>
        <v>35</v>
      </c>
      <c r="S244" s="1180">
        <f>D261</f>
        <v>35</v>
      </c>
      <c r="T244" s="987">
        <f>D275</f>
        <v>30</v>
      </c>
      <c r="U244" s="1179">
        <f>D275</f>
        <v>30</v>
      </c>
      <c r="V244" s="987">
        <f t="shared" ref="V244:V248" si="232">P244+R244</f>
        <v>65</v>
      </c>
      <c r="W244" s="1173">
        <f t="shared" ref="W244:W248" si="233">Q244+S244</f>
        <v>65</v>
      </c>
      <c r="X244" s="987">
        <f t="shared" ref="X244:X248" si="234">R244+T244</f>
        <v>65</v>
      </c>
      <c r="Y244" s="1082">
        <f t="shared" ref="Y244:Y248" si="235">S244+U244</f>
        <v>65</v>
      </c>
      <c r="AA244" s="1239" t="s">
        <v>402</v>
      </c>
      <c r="AB244" s="1098"/>
      <c r="AC244" s="1159"/>
      <c r="AD244" s="1098"/>
      <c r="AE244" s="1160"/>
      <c r="AF244" s="1098"/>
      <c r="AG244" s="1161"/>
      <c r="AH244" s="1012">
        <f t="shared" si="224"/>
        <v>0</v>
      </c>
      <c r="AI244" s="1162">
        <f t="shared" si="225"/>
        <v>0</v>
      </c>
      <c r="AJ244" s="1012">
        <f t="shared" si="226"/>
        <v>0</v>
      </c>
      <c r="AK244" s="981">
        <f t="shared" si="227"/>
        <v>0</v>
      </c>
      <c r="AM244" s="361" t="s">
        <v>45</v>
      </c>
      <c r="AN244" s="1027">
        <f t="shared" si="230"/>
        <v>289.60000000000002</v>
      </c>
      <c r="AO244" s="1028">
        <f t="shared" si="231"/>
        <v>212.36</v>
      </c>
      <c r="AP244" s="1239" t="s">
        <v>402</v>
      </c>
      <c r="AQ244" s="1036">
        <f t="shared" si="228"/>
        <v>0</v>
      </c>
      <c r="AR244" s="1055">
        <f t="shared" si="229"/>
        <v>0</v>
      </c>
    </row>
    <row r="245" spans="2:44" ht="13.5" customHeight="1" thickBot="1">
      <c r="B245" s="1392"/>
      <c r="C245" s="326" t="s">
        <v>466</v>
      </c>
      <c r="D245" s="277"/>
      <c r="E245" s="185" t="s">
        <v>331</v>
      </c>
      <c r="F245" s="1280" t="s">
        <v>1062</v>
      </c>
      <c r="G245" s="174">
        <v>4.8</v>
      </c>
      <c r="H245" s="142" t="s">
        <v>420</v>
      </c>
      <c r="I245" s="173"/>
      <c r="J245" s="1277">
        <v>0.8</v>
      </c>
      <c r="K245" s="142" t="s">
        <v>145</v>
      </c>
      <c r="L245" s="1280">
        <v>10</v>
      </c>
      <c r="M245" s="1346">
        <v>10</v>
      </c>
      <c r="O245" s="1026" t="s">
        <v>79</v>
      </c>
      <c r="P245" s="987">
        <f>I247</f>
        <v>8.31</v>
      </c>
      <c r="Q245" s="1472">
        <f>J247</f>
        <v>8.31</v>
      </c>
      <c r="R245" s="987">
        <f>I263</f>
        <v>14</v>
      </c>
      <c r="S245" s="1173">
        <f>J263</f>
        <v>14</v>
      </c>
      <c r="T245" s="987">
        <f>I273</f>
        <v>2.2000000000000002</v>
      </c>
      <c r="U245" s="1182">
        <f>J273</f>
        <v>2.2000000000000002</v>
      </c>
      <c r="V245" s="987">
        <f t="shared" si="232"/>
        <v>22.310000000000002</v>
      </c>
      <c r="W245" s="1173">
        <f t="shared" si="233"/>
        <v>22.310000000000002</v>
      </c>
      <c r="X245" s="987">
        <f t="shared" si="234"/>
        <v>16.2</v>
      </c>
      <c r="Y245" s="1082">
        <f t="shared" si="235"/>
        <v>16.2</v>
      </c>
      <c r="AA245" s="1073" t="s">
        <v>387</v>
      </c>
      <c r="AB245" s="1163">
        <f t="shared" ref="AB245:AG245" si="236">SUM(AB237:AB244)</f>
        <v>0</v>
      </c>
      <c r="AC245" s="1164">
        <f t="shared" si="236"/>
        <v>0</v>
      </c>
      <c r="AD245" s="1165">
        <f t="shared" si="236"/>
        <v>15</v>
      </c>
      <c r="AE245" s="1075">
        <f t="shared" si="236"/>
        <v>14.93</v>
      </c>
      <c r="AF245" s="1163">
        <f t="shared" si="236"/>
        <v>0</v>
      </c>
      <c r="AG245" s="1166">
        <f t="shared" si="236"/>
        <v>0</v>
      </c>
      <c r="AH245" s="1074">
        <f t="shared" si="224"/>
        <v>15</v>
      </c>
      <c r="AI245" s="1167">
        <f t="shared" si="225"/>
        <v>14.93</v>
      </c>
      <c r="AJ245" s="1074">
        <f t="shared" si="226"/>
        <v>15</v>
      </c>
      <c r="AK245" s="1168">
        <f t="shared" si="227"/>
        <v>14.93</v>
      </c>
      <c r="AM245" s="2106" t="s">
        <v>797</v>
      </c>
      <c r="AN245" s="2110">
        <f t="shared" ref="AN245:AN273" si="237">P249+R249+T249</f>
        <v>191.13</v>
      </c>
      <c r="AO245" s="1033">
        <f t="shared" ref="AO245:AO273" si="238">Q249+S249+U249</f>
        <v>140.32499999999999</v>
      </c>
      <c r="AP245" s="1073" t="s">
        <v>387</v>
      </c>
      <c r="AQ245" s="1074">
        <f t="shared" si="228"/>
        <v>15</v>
      </c>
      <c r="AR245" s="1075">
        <f t="shared" si="229"/>
        <v>14.93</v>
      </c>
    </row>
    <row r="246" spans="2:44" ht="15.75" thickBot="1">
      <c r="B246" s="2128" t="s">
        <v>807</v>
      </c>
      <c r="C246" s="193" t="s">
        <v>755</v>
      </c>
      <c r="D246" s="129">
        <v>200</v>
      </c>
      <c r="E246" s="185" t="s">
        <v>98</v>
      </c>
      <c r="F246" s="172">
        <v>14.6</v>
      </c>
      <c r="G246" s="1275">
        <v>14.6</v>
      </c>
      <c r="H246" s="1287" t="s">
        <v>508</v>
      </c>
      <c r="I246" s="1288">
        <v>3.1</v>
      </c>
      <c r="J246" s="1289">
        <v>3.1</v>
      </c>
      <c r="K246" s="1375" t="s">
        <v>81</v>
      </c>
      <c r="L246" s="1290">
        <v>104</v>
      </c>
      <c r="M246" s="1291">
        <v>104</v>
      </c>
      <c r="O246" s="1029" t="s">
        <v>378</v>
      </c>
      <c r="P246" s="988">
        <f t="shared" ref="P246:U246" si="239">AB245</f>
        <v>0</v>
      </c>
      <c r="Q246" s="1209">
        <f t="shared" si="239"/>
        <v>0</v>
      </c>
      <c r="R246" s="988">
        <f t="shared" si="239"/>
        <v>15</v>
      </c>
      <c r="S246" s="1183">
        <f t="shared" si="239"/>
        <v>14.93</v>
      </c>
      <c r="T246" s="988">
        <f t="shared" si="239"/>
        <v>0</v>
      </c>
      <c r="U246" s="1184">
        <f t="shared" si="239"/>
        <v>0</v>
      </c>
      <c r="V246" s="988">
        <f t="shared" si="232"/>
        <v>15</v>
      </c>
      <c r="W246" s="1031">
        <f t="shared" si="233"/>
        <v>14.93</v>
      </c>
      <c r="X246" s="988">
        <f t="shared" si="234"/>
        <v>15</v>
      </c>
      <c r="Y246" s="1183">
        <f t="shared" si="235"/>
        <v>14.93</v>
      </c>
      <c r="AA246" s="79" t="s">
        <v>786</v>
      </c>
      <c r="AB246" s="1008"/>
      <c r="AC246" s="1455"/>
      <c r="AD246" s="1010"/>
      <c r="AE246" s="1169"/>
      <c r="AF246" s="1013"/>
      <c r="AG246" s="1464"/>
      <c r="AH246" s="1013">
        <f t="shared" si="224"/>
        <v>0</v>
      </c>
      <c r="AI246" s="1170">
        <f t="shared" si="225"/>
        <v>0</v>
      </c>
      <c r="AJ246" s="1013">
        <f t="shared" si="226"/>
        <v>0</v>
      </c>
      <c r="AK246" s="1171">
        <f t="shared" si="227"/>
        <v>0</v>
      </c>
      <c r="AM246" s="2107" t="s">
        <v>798</v>
      </c>
      <c r="AN246" s="1032">
        <f t="shared" si="237"/>
        <v>66</v>
      </c>
      <c r="AO246" s="1033">
        <f t="shared" si="238"/>
        <v>60</v>
      </c>
      <c r="AP246" s="79" t="s">
        <v>786</v>
      </c>
      <c r="AQ246" s="1240"/>
      <c r="AR246" s="1254">
        <f t="shared" ref="AR246:AR260" si="240">AC246+AE246+AG246</f>
        <v>0</v>
      </c>
    </row>
    <row r="247" spans="2:44" ht="12.75" customHeight="1">
      <c r="B247" s="60"/>
      <c r="C247" s="293" t="s">
        <v>805</v>
      </c>
      <c r="D247" s="70"/>
      <c r="E247" s="185" t="s">
        <v>89</v>
      </c>
      <c r="F247" s="172">
        <v>7.7</v>
      </c>
      <c r="G247" s="1275">
        <v>7.7</v>
      </c>
      <c r="H247" s="141" t="s">
        <v>162</v>
      </c>
      <c r="I247" s="172">
        <v>8.31</v>
      </c>
      <c r="J247" s="174">
        <v>8.31</v>
      </c>
      <c r="K247" s="1411" t="s">
        <v>497</v>
      </c>
      <c r="L247" s="1395"/>
      <c r="M247" s="1430"/>
      <c r="O247" s="1026" t="s">
        <v>105</v>
      </c>
      <c r="P247" s="987"/>
      <c r="Q247" s="983"/>
      <c r="R247" s="987">
        <f>I253</f>
        <v>54.87</v>
      </c>
      <c r="S247" s="1082">
        <f>J253</f>
        <v>54.87</v>
      </c>
      <c r="T247" s="987"/>
      <c r="U247" s="1185"/>
      <c r="V247" s="987">
        <f t="shared" si="232"/>
        <v>54.87</v>
      </c>
      <c r="W247" s="1173">
        <f t="shared" si="233"/>
        <v>54.87</v>
      </c>
      <c r="X247" s="987">
        <f t="shared" si="234"/>
        <v>54.87</v>
      </c>
      <c r="Y247" s="1082">
        <f t="shared" si="235"/>
        <v>54.87</v>
      </c>
      <c r="AA247" s="1043" t="s">
        <v>400</v>
      </c>
      <c r="AB247" s="840"/>
      <c r="AC247" s="1456"/>
      <c r="AD247" s="1011"/>
      <c r="AE247" s="1172"/>
      <c r="AF247" s="1011"/>
      <c r="AG247" s="1188"/>
      <c r="AH247" s="1011">
        <f t="shared" ref="AH247:AK250" si="241">AB247+AD247</f>
        <v>0</v>
      </c>
      <c r="AI247" s="1173">
        <f t="shared" si="241"/>
        <v>0</v>
      </c>
      <c r="AJ247" s="1011">
        <f t="shared" si="241"/>
        <v>0</v>
      </c>
      <c r="AK247" s="1082">
        <f t="shared" si="241"/>
        <v>0</v>
      </c>
      <c r="AM247" s="1026" t="s">
        <v>70</v>
      </c>
      <c r="AN247" s="1027">
        <f t="shared" si="237"/>
        <v>159.20400000000001</v>
      </c>
      <c r="AO247" s="1028">
        <f t="shared" si="238"/>
        <v>106.5</v>
      </c>
      <c r="AP247" s="1043" t="s">
        <v>400</v>
      </c>
      <c r="AQ247" s="1240">
        <f t="shared" ref="AQ247:AQ260" si="242">AB247+AD247+AF247</f>
        <v>0</v>
      </c>
      <c r="AR247" s="1254">
        <f t="shared" si="240"/>
        <v>0</v>
      </c>
    </row>
    <row r="248" spans="2:44" ht="15.75" thickBot="1">
      <c r="B248" s="144" t="s">
        <v>9</v>
      </c>
      <c r="C248" s="178" t="s">
        <v>10</v>
      </c>
      <c r="D248" s="177">
        <v>30</v>
      </c>
      <c r="E248" s="141" t="s">
        <v>54</v>
      </c>
      <c r="F248" s="172">
        <v>1.1599999999999999</v>
      </c>
      <c r="G248" s="1278">
        <v>1.1599999999999999</v>
      </c>
      <c r="H248" s="141" t="s">
        <v>80</v>
      </c>
      <c r="I248" s="172">
        <v>72.52</v>
      </c>
      <c r="J248" s="174">
        <v>72.52</v>
      </c>
      <c r="K248" s="2289" t="s">
        <v>529</v>
      </c>
      <c r="L248" s="1363"/>
      <c r="M248" s="1431"/>
      <c r="O248" s="361" t="s">
        <v>45</v>
      </c>
      <c r="P248" s="987">
        <f>I241</f>
        <v>165.6</v>
      </c>
      <c r="Q248" s="983">
        <f>J241</f>
        <v>120.36</v>
      </c>
      <c r="R248" s="987"/>
      <c r="S248" s="1082"/>
      <c r="T248" s="987">
        <f>F272</f>
        <v>124</v>
      </c>
      <c r="U248" s="1185">
        <f>G272</f>
        <v>92</v>
      </c>
      <c r="V248" s="987">
        <f t="shared" si="232"/>
        <v>165.6</v>
      </c>
      <c r="W248" s="1173">
        <f t="shared" si="233"/>
        <v>120.36</v>
      </c>
      <c r="X248" s="987">
        <f t="shared" si="234"/>
        <v>124</v>
      </c>
      <c r="Y248" s="1082">
        <f t="shared" si="235"/>
        <v>92</v>
      </c>
      <c r="AA248" s="1042" t="s">
        <v>275</v>
      </c>
      <c r="AB248" s="840"/>
      <c r="AC248" s="1460"/>
      <c r="AD248" s="1011">
        <f>L262</f>
        <v>93</v>
      </c>
      <c r="AE248" s="1172">
        <f>M262</f>
        <v>60</v>
      </c>
      <c r="AF248" s="1011"/>
      <c r="AG248" s="1188"/>
      <c r="AH248" s="1011">
        <f t="shared" si="241"/>
        <v>93</v>
      </c>
      <c r="AI248" s="1173">
        <f t="shared" si="241"/>
        <v>60</v>
      </c>
      <c r="AJ248" s="1011">
        <f t="shared" si="241"/>
        <v>93</v>
      </c>
      <c r="AK248" s="1082">
        <f t="shared" si="241"/>
        <v>60</v>
      </c>
      <c r="AM248" s="1034" t="s">
        <v>104</v>
      </c>
      <c r="AN248" s="1027">
        <f t="shared" si="237"/>
        <v>11</v>
      </c>
      <c r="AO248" s="1028">
        <f t="shared" si="238"/>
        <v>11</v>
      </c>
      <c r="AP248" s="1042" t="s">
        <v>275</v>
      </c>
      <c r="AQ248" s="1240">
        <f t="shared" si="242"/>
        <v>93</v>
      </c>
      <c r="AR248" s="1254">
        <f t="shared" si="240"/>
        <v>60</v>
      </c>
    </row>
    <row r="249" spans="2:44" ht="15.75" thickBot="1">
      <c r="B249" s="144" t="s">
        <v>9</v>
      </c>
      <c r="C249" s="178" t="s">
        <v>392</v>
      </c>
      <c r="D249" s="177">
        <v>20</v>
      </c>
      <c r="H249" s="937" t="s">
        <v>276</v>
      </c>
      <c r="I249" s="1445">
        <v>8.3000000000000007</v>
      </c>
      <c r="J249" s="1423">
        <v>8.3000000000000007</v>
      </c>
      <c r="K249" s="1309" t="s">
        <v>100</v>
      </c>
      <c r="L249" s="120" t="s">
        <v>101</v>
      </c>
      <c r="M249" s="2536" t="s">
        <v>102</v>
      </c>
      <c r="O249" s="2106" t="s">
        <v>797</v>
      </c>
      <c r="P249" s="989">
        <f t="shared" ref="P249:U249" si="243">AB260</f>
        <v>22.89</v>
      </c>
      <c r="Q249" s="1186">
        <f t="shared" si="243"/>
        <v>19</v>
      </c>
      <c r="R249" s="2108">
        <f t="shared" si="243"/>
        <v>125.24000000000001</v>
      </c>
      <c r="S249" s="2547">
        <f t="shared" si="243"/>
        <v>86.325000000000003</v>
      </c>
      <c r="T249" s="989">
        <f t="shared" si="243"/>
        <v>43</v>
      </c>
      <c r="U249" s="1188">
        <f t="shared" si="243"/>
        <v>35</v>
      </c>
      <c r="V249" s="2108">
        <f t="shared" ref="V249:Y251" si="244">P249+R249</f>
        <v>148.13</v>
      </c>
      <c r="W249" s="1033">
        <f t="shared" si="244"/>
        <v>105.325</v>
      </c>
      <c r="X249" s="2108">
        <f t="shared" si="244"/>
        <v>168.24</v>
      </c>
      <c r="Y249" s="2109">
        <f t="shared" si="244"/>
        <v>121.325</v>
      </c>
      <c r="AA249" s="1044" t="s">
        <v>456</v>
      </c>
      <c r="AB249" s="840"/>
      <c r="AC249" s="1458"/>
      <c r="AD249" s="1011"/>
      <c r="AE249" s="1172"/>
      <c r="AF249" s="1012"/>
      <c r="AG249" s="1465"/>
      <c r="AH249" s="1012">
        <f t="shared" si="241"/>
        <v>0</v>
      </c>
      <c r="AI249" s="1175">
        <f t="shared" si="241"/>
        <v>0</v>
      </c>
      <c r="AJ249" s="1012">
        <f t="shared" si="241"/>
        <v>0</v>
      </c>
      <c r="AK249" s="981">
        <f t="shared" si="241"/>
        <v>0</v>
      </c>
      <c r="AM249" s="1026" t="s">
        <v>132</v>
      </c>
      <c r="AN249" s="1027">
        <f t="shared" si="237"/>
        <v>100</v>
      </c>
      <c r="AO249" s="1028">
        <f t="shared" si="238"/>
        <v>100</v>
      </c>
      <c r="AP249" s="1044" t="s">
        <v>456</v>
      </c>
      <c r="AQ249" s="1240">
        <f t="shared" si="242"/>
        <v>0</v>
      </c>
      <c r="AR249" s="1254">
        <f t="shared" si="240"/>
        <v>0</v>
      </c>
    </row>
    <row r="250" spans="2:44" ht="15.75" thickBot="1">
      <c r="B250" s="1213" t="s">
        <v>364</v>
      </c>
      <c r="C250" s="1214"/>
      <c r="D250" s="1470">
        <f>SUM(D240:D249)</f>
        <v>610</v>
      </c>
      <c r="E250" s="29"/>
      <c r="F250" s="2260"/>
      <c r="G250" s="29"/>
      <c r="H250" s="190" t="s">
        <v>83</v>
      </c>
      <c r="I250" s="1387">
        <v>0.45</v>
      </c>
      <c r="J250" s="1322">
        <v>0.45</v>
      </c>
      <c r="K250" s="97" t="s">
        <v>59</v>
      </c>
      <c r="L250" s="2543">
        <v>66</v>
      </c>
      <c r="M250" s="2544">
        <v>60</v>
      </c>
      <c r="O250" s="2107" t="s">
        <v>798</v>
      </c>
      <c r="P250" s="989">
        <f t="shared" ref="P250:U250" si="245">AB267</f>
        <v>66</v>
      </c>
      <c r="Q250" s="1186">
        <f t="shared" si="245"/>
        <v>60</v>
      </c>
      <c r="R250" s="989">
        <f t="shared" si="245"/>
        <v>0</v>
      </c>
      <c r="S250" s="1187">
        <f t="shared" si="245"/>
        <v>0</v>
      </c>
      <c r="T250" s="989">
        <f t="shared" si="245"/>
        <v>0</v>
      </c>
      <c r="U250" s="1188">
        <f t="shared" si="245"/>
        <v>0</v>
      </c>
      <c r="V250" s="989">
        <f t="shared" si="244"/>
        <v>66</v>
      </c>
      <c r="W250" s="1033">
        <f t="shared" si="244"/>
        <v>60</v>
      </c>
      <c r="X250" s="989">
        <f t="shared" si="244"/>
        <v>0</v>
      </c>
      <c r="Y250" s="1187">
        <f t="shared" si="244"/>
        <v>0</v>
      </c>
      <c r="AA250" s="1044" t="s">
        <v>63</v>
      </c>
      <c r="AB250" s="1008"/>
      <c r="AC250" s="1455"/>
      <c r="AD250" s="1010"/>
      <c r="AE250" s="1169"/>
      <c r="AF250" s="1011"/>
      <c r="AG250" s="1188"/>
      <c r="AH250" s="1011">
        <f t="shared" si="241"/>
        <v>0</v>
      </c>
      <c r="AI250" s="1173">
        <f t="shared" si="241"/>
        <v>0</v>
      </c>
      <c r="AJ250" s="1011">
        <f t="shared" si="241"/>
        <v>0</v>
      </c>
      <c r="AK250" s="1082">
        <f t="shared" si="241"/>
        <v>0</v>
      </c>
      <c r="AM250" s="361" t="s">
        <v>85</v>
      </c>
      <c r="AN250" s="1027">
        <f t="shared" si="237"/>
        <v>46.5</v>
      </c>
      <c r="AO250" s="1028">
        <f t="shared" si="238"/>
        <v>40.299999999999997</v>
      </c>
      <c r="AP250" s="1044" t="s">
        <v>63</v>
      </c>
      <c r="AQ250" s="1240">
        <f t="shared" si="242"/>
        <v>0</v>
      </c>
      <c r="AR250" s="1254">
        <f t="shared" si="240"/>
        <v>0</v>
      </c>
    </row>
    <row r="251" spans="2:44" ht="15.75" thickBot="1">
      <c r="B251" s="269"/>
      <c r="C251" s="126" t="s">
        <v>123</v>
      </c>
      <c r="D251" s="53"/>
      <c r="E251" s="1692" t="s">
        <v>639</v>
      </c>
      <c r="F251" s="1397"/>
      <c r="G251" s="1398"/>
      <c r="H251" s="1658" t="s">
        <v>581</v>
      </c>
      <c r="I251" s="38"/>
      <c r="J251" s="49"/>
      <c r="K251" s="543" t="s">
        <v>124</v>
      </c>
      <c r="L251" s="1379"/>
      <c r="M251" s="1294"/>
      <c r="O251" s="1026" t="s">
        <v>70</v>
      </c>
      <c r="P251" s="990">
        <f t="shared" ref="P251:U251" si="246">AB275</f>
        <v>1.704</v>
      </c>
      <c r="Q251" s="1189">
        <f t="shared" si="246"/>
        <v>1.5</v>
      </c>
      <c r="R251" s="990">
        <f t="shared" si="246"/>
        <v>157.5</v>
      </c>
      <c r="S251" s="1082">
        <f t="shared" si="246"/>
        <v>105</v>
      </c>
      <c r="T251" s="990">
        <f t="shared" si="246"/>
        <v>0</v>
      </c>
      <c r="U251" s="1185">
        <f t="shared" si="246"/>
        <v>0</v>
      </c>
      <c r="V251" s="990">
        <f t="shared" si="244"/>
        <v>159.20400000000001</v>
      </c>
      <c r="W251" s="1173">
        <f t="shared" si="244"/>
        <v>106.5</v>
      </c>
      <c r="X251" s="990">
        <f t="shared" si="244"/>
        <v>157.5</v>
      </c>
      <c r="Y251" s="1082">
        <f t="shared" si="244"/>
        <v>105</v>
      </c>
      <c r="AA251" s="1630" t="s">
        <v>541</v>
      </c>
      <c r="AB251" s="840"/>
      <c r="AC251" s="1456"/>
      <c r="AD251" s="1011">
        <f>F260</f>
        <v>2.5</v>
      </c>
      <c r="AE251" s="1172">
        <f>G260</f>
        <v>1.925</v>
      </c>
      <c r="AF251" s="1011"/>
      <c r="AG251" s="1188"/>
      <c r="AH251" s="1011">
        <f t="shared" ref="AH251:AH252" si="247">AB251+AD251</f>
        <v>2.5</v>
      </c>
      <c r="AI251" s="1173">
        <f t="shared" ref="AI251:AI252" si="248">AC251+AE251</f>
        <v>1.925</v>
      </c>
      <c r="AJ251" s="1011">
        <f t="shared" ref="AJ251:AJ252" si="249">AD251+AF251</f>
        <v>2.5</v>
      </c>
      <c r="AK251" s="1082">
        <f t="shared" ref="AK251:AK252" si="250">AE251+AG251</f>
        <v>1.925</v>
      </c>
      <c r="AM251" s="361" t="s">
        <v>404</v>
      </c>
      <c r="AN251" s="1027">
        <f t="shared" si="237"/>
        <v>0</v>
      </c>
      <c r="AO251" s="1028">
        <f t="shared" si="238"/>
        <v>0</v>
      </c>
      <c r="AP251" s="1630" t="s">
        <v>541</v>
      </c>
      <c r="AQ251" s="1240">
        <f t="shared" si="242"/>
        <v>2.5</v>
      </c>
      <c r="AR251" s="1254">
        <f t="shared" si="240"/>
        <v>1.925</v>
      </c>
    </row>
    <row r="252" spans="2:44" ht="14.25" customHeight="1" thickBot="1">
      <c r="B252" s="321" t="s">
        <v>1063</v>
      </c>
      <c r="C252" s="267" t="s">
        <v>1064</v>
      </c>
      <c r="D252" s="272">
        <v>60</v>
      </c>
      <c r="E252" s="1451" t="s">
        <v>579</v>
      </c>
      <c r="F252" s="1399"/>
      <c r="G252" s="1400"/>
      <c r="H252" s="1435" t="s">
        <v>100</v>
      </c>
      <c r="I252" s="1436" t="s">
        <v>101</v>
      </c>
      <c r="J252" s="1437" t="s">
        <v>102</v>
      </c>
      <c r="K252" s="428" t="s">
        <v>483</v>
      </c>
      <c r="L252" s="29"/>
      <c r="M252" s="72"/>
      <c r="O252" s="1034" t="s">
        <v>104</v>
      </c>
      <c r="P252" s="1532">
        <f t="shared" ref="P252:U252" si="251">AB279</f>
        <v>11</v>
      </c>
      <c r="Q252" s="983">
        <f t="shared" si="251"/>
        <v>11</v>
      </c>
      <c r="R252" s="990">
        <f t="shared" si="251"/>
        <v>0</v>
      </c>
      <c r="S252" s="1173">
        <f t="shared" si="251"/>
        <v>0</v>
      </c>
      <c r="T252" s="990">
        <f t="shared" si="251"/>
        <v>0</v>
      </c>
      <c r="U252" s="1185">
        <f t="shared" si="251"/>
        <v>0</v>
      </c>
      <c r="V252" s="987">
        <f t="shared" ref="V252:V274" si="252">P252+R252</f>
        <v>11</v>
      </c>
      <c r="W252" s="1173">
        <f t="shared" ref="W252:W279" si="253">Q252+S252</f>
        <v>11</v>
      </c>
      <c r="X252" s="987">
        <f t="shared" ref="X252:X277" si="254">R252+T252</f>
        <v>0</v>
      </c>
      <c r="Y252" s="1082">
        <f t="shared" ref="Y252:Y279" si="255">S252+U252</f>
        <v>0</v>
      </c>
      <c r="AA252" s="1043" t="s">
        <v>542</v>
      </c>
      <c r="AB252" s="840"/>
      <c r="AC252" s="1457"/>
      <c r="AD252" s="1011"/>
      <c r="AE252" s="1172"/>
      <c r="AF252" s="1011"/>
      <c r="AG252" s="1188"/>
      <c r="AH252" s="1011">
        <f t="shared" si="247"/>
        <v>0</v>
      </c>
      <c r="AI252" s="1173">
        <f t="shared" si="248"/>
        <v>0</v>
      </c>
      <c r="AJ252" s="1011">
        <f t="shared" si="249"/>
        <v>0</v>
      </c>
      <c r="AK252" s="1082">
        <f t="shared" si="250"/>
        <v>0</v>
      </c>
      <c r="AM252" s="1026" t="s">
        <v>121</v>
      </c>
      <c r="AN252" s="1027">
        <f t="shared" si="237"/>
        <v>154.33600000000001</v>
      </c>
      <c r="AO252" s="1028">
        <f t="shared" si="238"/>
        <v>108.2</v>
      </c>
      <c r="AP252" s="1043" t="s">
        <v>542</v>
      </c>
      <c r="AQ252" s="1240">
        <f t="shared" si="242"/>
        <v>0</v>
      </c>
      <c r="AR252" s="1254">
        <f t="shared" si="240"/>
        <v>0</v>
      </c>
    </row>
    <row r="253" spans="2:44" ht="12.75" customHeight="1" thickBot="1">
      <c r="B253" s="1578" t="s">
        <v>638</v>
      </c>
      <c r="C253" s="1750" t="s">
        <v>639</v>
      </c>
      <c r="D253" s="129">
        <v>250</v>
      </c>
      <c r="E253" s="1435" t="s">
        <v>100</v>
      </c>
      <c r="F253" s="1436" t="s">
        <v>101</v>
      </c>
      <c r="G253" s="1437" t="s">
        <v>102</v>
      </c>
      <c r="H253" s="99" t="s">
        <v>105</v>
      </c>
      <c r="I253" s="1314">
        <v>54.87</v>
      </c>
      <c r="J253" s="1315">
        <v>54.87</v>
      </c>
      <c r="K253" s="1273" t="s">
        <v>100</v>
      </c>
      <c r="L253" s="120" t="s">
        <v>101</v>
      </c>
      <c r="M253" s="121" t="s">
        <v>102</v>
      </c>
      <c r="O253" s="1026" t="s">
        <v>132</v>
      </c>
      <c r="P253" s="987">
        <f>L241</f>
        <v>100</v>
      </c>
      <c r="Q253" s="983">
        <f>M241</f>
        <v>100</v>
      </c>
      <c r="R253" s="987"/>
      <c r="S253" s="1082"/>
      <c r="T253" s="987"/>
      <c r="U253" s="1185"/>
      <c r="V253" s="987">
        <f t="shared" si="252"/>
        <v>100</v>
      </c>
      <c r="W253" s="1173">
        <f t="shared" si="253"/>
        <v>100</v>
      </c>
      <c r="X253" s="987">
        <f t="shared" si="254"/>
        <v>0</v>
      </c>
      <c r="Y253" s="1082">
        <f t="shared" si="255"/>
        <v>0</v>
      </c>
      <c r="AA253" s="1044" t="s">
        <v>125</v>
      </c>
      <c r="AB253" s="840"/>
      <c r="AC253" s="1457"/>
      <c r="AD253" s="1011"/>
      <c r="AE253" s="1172"/>
      <c r="AF253" s="1011"/>
      <c r="AG253" s="1188"/>
      <c r="AH253" s="1011">
        <f t="shared" ref="AH253:AK260" si="256">AB253+AD253</f>
        <v>0</v>
      </c>
      <c r="AI253" s="1173">
        <f t="shared" si="256"/>
        <v>0</v>
      </c>
      <c r="AJ253" s="1011">
        <f t="shared" si="256"/>
        <v>0</v>
      </c>
      <c r="AK253" s="1082">
        <f t="shared" si="256"/>
        <v>0</v>
      </c>
      <c r="AM253" s="1026" t="s">
        <v>65</v>
      </c>
      <c r="AN253" s="1027">
        <f t="shared" si="237"/>
        <v>0</v>
      </c>
      <c r="AO253" s="1028">
        <f t="shared" si="238"/>
        <v>0</v>
      </c>
      <c r="AP253" s="1044" t="s">
        <v>125</v>
      </c>
      <c r="AQ253" s="1240">
        <f t="shared" si="242"/>
        <v>0</v>
      </c>
      <c r="AR253" s="1254">
        <f t="shared" si="240"/>
        <v>0</v>
      </c>
    </row>
    <row r="254" spans="2:44" ht="14.25" customHeight="1">
      <c r="B254" s="131"/>
      <c r="C254" s="293" t="s">
        <v>579</v>
      </c>
      <c r="D254" s="11"/>
      <c r="E254" s="97" t="s">
        <v>249</v>
      </c>
      <c r="F254" s="96">
        <v>15</v>
      </c>
      <c r="G254" s="935">
        <v>14.93</v>
      </c>
      <c r="H254" s="1321" t="s">
        <v>585</v>
      </c>
      <c r="I254" s="173"/>
      <c r="J254" s="1277">
        <v>329.2</v>
      </c>
      <c r="K254" s="99" t="s">
        <v>266</v>
      </c>
      <c r="L254" s="1314">
        <v>4</v>
      </c>
      <c r="M254" s="1315">
        <v>4</v>
      </c>
      <c r="O254" s="361" t="s">
        <v>390</v>
      </c>
      <c r="P254" s="987">
        <f t="shared" ref="P254:U254" si="257">AB282</f>
        <v>0</v>
      </c>
      <c r="Q254" s="983">
        <f t="shared" si="257"/>
        <v>0</v>
      </c>
      <c r="R254" s="987">
        <f t="shared" si="257"/>
        <v>46.5</v>
      </c>
      <c r="S254" s="1082">
        <f t="shared" si="257"/>
        <v>40.299999999999997</v>
      </c>
      <c r="T254" s="987">
        <f t="shared" si="257"/>
        <v>0</v>
      </c>
      <c r="U254" s="1185">
        <f t="shared" si="257"/>
        <v>0</v>
      </c>
      <c r="V254" s="987">
        <f t="shared" si="252"/>
        <v>46.5</v>
      </c>
      <c r="W254" s="1173">
        <f t="shared" si="253"/>
        <v>40.299999999999997</v>
      </c>
      <c r="X254" s="987">
        <f t="shared" si="254"/>
        <v>46.5</v>
      </c>
      <c r="Y254" s="1082">
        <f t="shared" si="255"/>
        <v>40.299999999999997</v>
      </c>
      <c r="AA254" s="1044" t="s">
        <v>87</v>
      </c>
      <c r="AB254" s="840">
        <f>F242</f>
        <v>18.89</v>
      </c>
      <c r="AC254" s="1460">
        <f>G242</f>
        <v>17</v>
      </c>
      <c r="AD254" s="1011">
        <f>F257+F268</f>
        <v>17.240000000000002</v>
      </c>
      <c r="AE254" s="1172">
        <f>G257+G268</f>
        <v>14.4</v>
      </c>
      <c r="AF254" s="1011">
        <f>F274</f>
        <v>24</v>
      </c>
      <c r="AG254" s="1188">
        <f>G274</f>
        <v>20</v>
      </c>
      <c r="AH254" s="1011">
        <f t="shared" si="256"/>
        <v>36.130000000000003</v>
      </c>
      <c r="AI254" s="1173">
        <f t="shared" si="256"/>
        <v>31.4</v>
      </c>
      <c r="AJ254" s="1011">
        <f t="shared" si="256"/>
        <v>41.24</v>
      </c>
      <c r="AK254" s="1082">
        <f t="shared" si="256"/>
        <v>34.4</v>
      </c>
      <c r="AM254" s="1026" t="s">
        <v>60</v>
      </c>
      <c r="AN254" s="1027">
        <f t="shared" si="237"/>
        <v>304.32</v>
      </c>
      <c r="AO254" s="1028">
        <f t="shared" si="238"/>
        <v>304.32</v>
      </c>
      <c r="AP254" s="1044" t="s">
        <v>87</v>
      </c>
      <c r="AQ254" s="1240">
        <f t="shared" si="242"/>
        <v>60.13</v>
      </c>
      <c r="AR254" s="1254">
        <f t="shared" si="240"/>
        <v>51.4</v>
      </c>
    </row>
    <row r="255" spans="2:44" ht="14.25" customHeight="1">
      <c r="B255" s="1609" t="s">
        <v>651</v>
      </c>
      <c r="C255" s="1650" t="s">
        <v>583</v>
      </c>
      <c r="D255" s="207">
        <v>190</v>
      </c>
      <c r="E255" s="141" t="s">
        <v>94</v>
      </c>
      <c r="F255" s="172">
        <v>12.5</v>
      </c>
      <c r="G255" s="174">
        <v>10</v>
      </c>
      <c r="H255" s="185" t="s">
        <v>538</v>
      </c>
      <c r="I255" s="1659">
        <v>0.25</v>
      </c>
      <c r="J255" s="1277">
        <v>0.25</v>
      </c>
      <c r="K255" s="142" t="s">
        <v>60</v>
      </c>
      <c r="L255" s="172">
        <v>200</v>
      </c>
      <c r="M255" s="174">
        <v>200</v>
      </c>
      <c r="O255" s="1026" t="s">
        <v>391</v>
      </c>
      <c r="P255" s="987">
        <f t="shared" ref="P255:U255" si="258">AB286</f>
        <v>0</v>
      </c>
      <c r="Q255" s="1189">
        <f t="shared" si="258"/>
        <v>0</v>
      </c>
      <c r="R255" s="987">
        <f t="shared" si="258"/>
        <v>0</v>
      </c>
      <c r="S255" s="1173">
        <f t="shared" si="258"/>
        <v>0</v>
      </c>
      <c r="T255" s="987">
        <f t="shared" si="258"/>
        <v>0</v>
      </c>
      <c r="U255" s="1190">
        <f t="shared" si="258"/>
        <v>0</v>
      </c>
      <c r="V255" s="987">
        <f t="shared" si="252"/>
        <v>0</v>
      </c>
      <c r="W255" s="1173">
        <f t="shared" si="253"/>
        <v>0</v>
      </c>
      <c r="X255" s="987">
        <f t="shared" si="254"/>
        <v>0</v>
      </c>
      <c r="Y255" s="1082">
        <f t="shared" si="255"/>
        <v>0</v>
      </c>
      <c r="AA255" s="1044" t="s">
        <v>68</v>
      </c>
      <c r="AB255" s="840"/>
      <c r="AC255" s="1460"/>
      <c r="AD255" s="1011">
        <f>F255</f>
        <v>12.5</v>
      </c>
      <c r="AE255" s="1172">
        <f>G255</f>
        <v>10</v>
      </c>
      <c r="AF255" s="1011">
        <f>F275</f>
        <v>19</v>
      </c>
      <c r="AG255" s="1188">
        <f>G275</f>
        <v>15</v>
      </c>
      <c r="AH255" s="1011">
        <f t="shared" si="256"/>
        <v>12.5</v>
      </c>
      <c r="AI255" s="1173">
        <f t="shared" si="256"/>
        <v>10</v>
      </c>
      <c r="AJ255" s="1011">
        <f t="shared" si="256"/>
        <v>31.5</v>
      </c>
      <c r="AK255" s="1082">
        <f t="shared" si="256"/>
        <v>25</v>
      </c>
      <c r="AM255" s="1026" t="s">
        <v>139</v>
      </c>
      <c r="AN255" s="1027">
        <f t="shared" si="237"/>
        <v>208</v>
      </c>
      <c r="AO255" s="1035">
        <f t="shared" si="238"/>
        <v>200</v>
      </c>
      <c r="AP255" s="1044" t="s">
        <v>68</v>
      </c>
      <c r="AQ255" s="1240">
        <f t="shared" si="242"/>
        <v>31.5</v>
      </c>
      <c r="AR255" s="1254">
        <f t="shared" si="240"/>
        <v>25</v>
      </c>
    </row>
    <row r="256" spans="2:44" ht="13.5" customHeight="1">
      <c r="B256" s="131"/>
      <c r="C256" s="2166" t="s">
        <v>582</v>
      </c>
      <c r="D256" s="11"/>
      <c r="E256" s="2288" t="s">
        <v>901</v>
      </c>
      <c r="G256" s="70"/>
      <c r="H256" s="2546" t="s">
        <v>876</v>
      </c>
      <c r="I256" s="173"/>
      <c r="J256" s="1277"/>
      <c r="K256" s="1281" t="s">
        <v>50</v>
      </c>
      <c r="L256" s="184">
        <v>10</v>
      </c>
      <c r="M256" s="192">
        <v>10</v>
      </c>
      <c r="O256" s="1026" t="s">
        <v>121</v>
      </c>
      <c r="P256" s="990">
        <f>F241</f>
        <v>154.33600000000001</v>
      </c>
      <c r="Q256" s="983">
        <f>G241</f>
        <v>108.2</v>
      </c>
      <c r="R256" s="987"/>
      <c r="S256" s="1082"/>
      <c r="T256" s="987"/>
      <c r="U256" s="1185"/>
      <c r="V256" s="987">
        <f t="shared" si="252"/>
        <v>154.33600000000001</v>
      </c>
      <c r="W256" s="1173">
        <f t="shared" si="253"/>
        <v>108.2</v>
      </c>
      <c r="X256" s="987">
        <f t="shared" si="254"/>
        <v>0</v>
      </c>
      <c r="Y256" s="1082">
        <f t="shared" si="255"/>
        <v>0</v>
      </c>
      <c r="AA256" s="1044" t="s">
        <v>74</v>
      </c>
      <c r="AB256" s="840"/>
      <c r="AC256" s="1457"/>
      <c r="AD256" s="1011"/>
      <c r="AE256" s="1172"/>
      <c r="AF256" s="1011"/>
      <c r="AG256" s="1188"/>
      <c r="AH256" s="1011">
        <f t="shared" si="256"/>
        <v>0</v>
      </c>
      <c r="AI256" s="1173">
        <f t="shared" si="256"/>
        <v>0</v>
      </c>
      <c r="AJ256" s="1011">
        <f t="shared" si="256"/>
        <v>0</v>
      </c>
      <c r="AK256" s="1082">
        <f t="shared" si="256"/>
        <v>0</v>
      </c>
      <c r="AM256" s="1026" t="s">
        <v>64</v>
      </c>
      <c r="AN256" s="1027">
        <f t="shared" si="237"/>
        <v>110.4</v>
      </c>
      <c r="AO256" s="1035">
        <f t="shared" si="238"/>
        <v>109.7</v>
      </c>
      <c r="AP256" s="1044" t="s">
        <v>74</v>
      </c>
      <c r="AQ256" s="1240">
        <f t="shared" si="242"/>
        <v>0</v>
      </c>
      <c r="AR256" s="1254">
        <f t="shared" si="240"/>
        <v>0</v>
      </c>
    </row>
    <row r="257" spans="2:44" ht="14.25" customHeight="1">
      <c r="B257" s="1609" t="s">
        <v>652</v>
      </c>
      <c r="C257" s="1650" t="s">
        <v>590</v>
      </c>
      <c r="D257" s="207">
        <v>120</v>
      </c>
      <c r="E257" s="141" t="s">
        <v>159</v>
      </c>
      <c r="F257" s="172">
        <v>12</v>
      </c>
      <c r="G257" s="174">
        <v>10</v>
      </c>
      <c r="H257" s="939" t="s">
        <v>584</v>
      </c>
      <c r="I257" s="173">
        <v>31.28</v>
      </c>
      <c r="J257" s="1277">
        <v>28.44</v>
      </c>
      <c r="K257" s="142" t="s">
        <v>81</v>
      </c>
      <c r="L257" s="172">
        <v>10</v>
      </c>
      <c r="M257" s="174">
        <v>10</v>
      </c>
      <c r="O257" s="1026" t="s">
        <v>65</v>
      </c>
      <c r="P257" s="987"/>
      <c r="Q257" s="983"/>
      <c r="R257" s="987"/>
      <c r="S257" s="1082"/>
      <c r="T257" s="987"/>
      <c r="U257" s="1185"/>
      <c r="V257" s="987">
        <f t="shared" si="252"/>
        <v>0</v>
      </c>
      <c r="W257" s="1173">
        <f t="shared" si="253"/>
        <v>0</v>
      </c>
      <c r="X257" s="987">
        <f t="shared" si="254"/>
        <v>0</v>
      </c>
      <c r="Y257" s="1082">
        <f t="shared" si="255"/>
        <v>0</v>
      </c>
      <c r="AA257" s="1044" t="s">
        <v>129</v>
      </c>
      <c r="AB257" s="840"/>
      <c r="AC257" s="1461"/>
      <c r="AD257" s="1011"/>
      <c r="AE257" s="1172"/>
      <c r="AF257" s="1011"/>
      <c r="AG257" s="1188"/>
      <c r="AH257" s="1011">
        <f t="shared" si="256"/>
        <v>0</v>
      </c>
      <c r="AI257" s="1173">
        <f t="shared" si="256"/>
        <v>0</v>
      </c>
      <c r="AJ257" s="1011">
        <f t="shared" si="256"/>
        <v>0</v>
      </c>
      <c r="AK257" s="1082">
        <f t="shared" si="256"/>
        <v>0</v>
      </c>
      <c r="AM257" s="1026" t="s">
        <v>47</v>
      </c>
      <c r="AN257" s="1027">
        <f t="shared" si="237"/>
        <v>36.472999999999999</v>
      </c>
      <c r="AO257" s="1035">
        <f t="shared" si="238"/>
        <v>33.44</v>
      </c>
      <c r="AP257" s="1044" t="s">
        <v>129</v>
      </c>
      <c r="AQ257" s="1240">
        <f t="shared" si="242"/>
        <v>0</v>
      </c>
      <c r="AR257" s="1254">
        <f t="shared" si="240"/>
        <v>0</v>
      </c>
    </row>
    <row r="258" spans="2:44" ht="15.75" thickBot="1">
      <c r="B258" s="131"/>
      <c r="C258" s="2146" t="s">
        <v>589</v>
      </c>
      <c r="D258" s="11"/>
      <c r="E258" s="2288" t="s">
        <v>884</v>
      </c>
      <c r="G258" s="70"/>
      <c r="H258" s="1412" t="s">
        <v>82</v>
      </c>
      <c r="I258" s="1660">
        <v>4.8</v>
      </c>
      <c r="J258" s="699">
        <v>4.8</v>
      </c>
      <c r="K258" s="60"/>
      <c r="M258" s="70"/>
      <c r="N258" s="80"/>
      <c r="O258" s="1026" t="s">
        <v>60</v>
      </c>
      <c r="P258" s="987">
        <f>F244+I248</f>
        <v>82.11999999999999</v>
      </c>
      <c r="Q258" s="1191">
        <f>G244+J248</f>
        <v>82.11999999999999</v>
      </c>
      <c r="R258" s="987">
        <f>L255</f>
        <v>200</v>
      </c>
      <c r="S258" s="1192">
        <f>M255</f>
        <v>200</v>
      </c>
      <c r="T258" s="987">
        <f>I272</f>
        <v>22.2</v>
      </c>
      <c r="U258" s="1182">
        <f>J272</f>
        <v>22.2</v>
      </c>
      <c r="V258" s="987">
        <f t="shared" si="252"/>
        <v>282.12</v>
      </c>
      <c r="W258" s="1173">
        <f t="shared" si="253"/>
        <v>282.12</v>
      </c>
      <c r="X258" s="987">
        <f t="shared" si="254"/>
        <v>222.2</v>
      </c>
      <c r="Y258" s="1082">
        <f t="shared" si="255"/>
        <v>222.2</v>
      </c>
      <c r="AA258" s="1044" t="s">
        <v>130</v>
      </c>
      <c r="AB258" s="840">
        <f>F243</f>
        <v>4</v>
      </c>
      <c r="AC258" s="1462">
        <f>G243</f>
        <v>2</v>
      </c>
      <c r="AD258" s="1011"/>
      <c r="AE258" s="1172"/>
      <c r="AF258" s="1011"/>
      <c r="AG258" s="1188"/>
      <c r="AH258" s="1011">
        <f t="shared" si="256"/>
        <v>4</v>
      </c>
      <c r="AI258" s="1173">
        <f t="shared" si="256"/>
        <v>2</v>
      </c>
      <c r="AJ258" s="1011">
        <f t="shared" si="256"/>
        <v>0</v>
      </c>
      <c r="AK258" s="1082">
        <f t="shared" si="256"/>
        <v>0</v>
      </c>
      <c r="AM258" s="1026" t="s">
        <v>67</v>
      </c>
      <c r="AN258" s="1027">
        <f t="shared" si="237"/>
        <v>6.7</v>
      </c>
      <c r="AO258" s="1035">
        <f t="shared" si="238"/>
        <v>6.7</v>
      </c>
      <c r="AP258" s="1044" t="s">
        <v>130</v>
      </c>
      <c r="AQ258" s="1240">
        <f t="shared" si="242"/>
        <v>4</v>
      </c>
      <c r="AR258" s="1254">
        <f t="shared" si="240"/>
        <v>2</v>
      </c>
    </row>
    <row r="259" spans="2:44" ht="14.25" customHeight="1" thickBot="1">
      <c r="B259" s="1609" t="s">
        <v>650</v>
      </c>
      <c r="C259" s="193" t="s">
        <v>14</v>
      </c>
      <c r="D259" s="207">
        <v>200</v>
      </c>
      <c r="E259" s="1448" t="s">
        <v>89</v>
      </c>
      <c r="F259" s="172">
        <v>5</v>
      </c>
      <c r="G259" s="936">
        <v>5</v>
      </c>
      <c r="H259" s="2305" t="s">
        <v>590</v>
      </c>
      <c r="I259" s="718"/>
      <c r="J259" s="1661"/>
      <c r="K259" s="60"/>
      <c r="M259" s="70"/>
      <c r="N259" s="4"/>
      <c r="O259" s="1026" t="s">
        <v>139</v>
      </c>
      <c r="P259" s="987"/>
      <c r="Q259" s="983"/>
      <c r="R259" s="987"/>
      <c r="S259" s="1082"/>
      <c r="T259" s="987">
        <f>L272</f>
        <v>208</v>
      </c>
      <c r="U259" s="1185">
        <f>M272</f>
        <v>200</v>
      </c>
      <c r="V259" s="987">
        <f t="shared" si="252"/>
        <v>0</v>
      </c>
      <c r="W259" s="1173">
        <f t="shared" si="253"/>
        <v>0</v>
      </c>
      <c r="X259" s="987">
        <f t="shared" si="254"/>
        <v>208</v>
      </c>
      <c r="Y259" s="1082">
        <f t="shared" si="255"/>
        <v>200</v>
      </c>
      <c r="AA259" s="1043" t="s">
        <v>96</v>
      </c>
      <c r="AB259" s="1009"/>
      <c r="AC259" s="1463"/>
      <c r="AD259" s="1012"/>
      <c r="AE259" s="1174"/>
      <c r="AF259" s="1012"/>
      <c r="AG259" s="1465"/>
      <c r="AH259" s="1012">
        <f t="shared" si="256"/>
        <v>0</v>
      </c>
      <c r="AI259" s="1175">
        <f t="shared" si="256"/>
        <v>0</v>
      </c>
      <c r="AJ259" s="1012">
        <f t="shared" si="256"/>
        <v>0</v>
      </c>
      <c r="AK259" s="981">
        <f t="shared" si="256"/>
        <v>0</v>
      </c>
      <c r="AM259" s="1026" t="s">
        <v>82</v>
      </c>
      <c r="AN259" s="1027">
        <f t="shared" si="237"/>
        <v>22.1</v>
      </c>
      <c r="AO259" s="1035">
        <f t="shared" si="238"/>
        <v>22.1</v>
      </c>
      <c r="AP259" s="1043" t="s">
        <v>96</v>
      </c>
      <c r="AQ259" s="1240">
        <f t="shared" si="242"/>
        <v>0</v>
      </c>
      <c r="AR259" s="1254">
        <f t="shared" si="240"/>
        <v>0</v>
      </c>
    </row>
    <row r="260" spans="2:44" ht="15" customHeight="1" thickBot="1">
      <c r="B260" s="228"/>
      <c r="C260" s="293" t="s">
        <v>483</v>
      </c>
      <c r="E260" s="141" t="s">
        <v>558</v>
      </c>
      <c r="F260" s="172">
        <v>2.5</v>
      </c>
      <c r="G260" s="936">
        <v>1.925</v>
      </c>
      <c r="H260" s="2306" t="s">
        <v>589</v>
      </c>
      <c r="I260" s="29"/>
      <c r="J260" s="72"/>
      <c r="K260" s="1555" t="s">
        <v>1064</v>
      </c>
      <c r="L260" s="1582"/>
      <c r="M260" s="53"/>
      <c r="N260" s="4"/>
      <c r="O260" s="1026" t="s">
        <v>64</v>
      </c>
      <c r="P260" s="987"/>
      <c r="Q260" s="983"/>
      <c r="R260" s="987">
        <f>I262</f>
        <v>110.4</v>
      </c>
      <c r="S260" s="1082">
        <f>J262</f>
        <v>109.7</v>
      </c>
      <c r="T260" s="987"/>
      <c r="U260" s="1185"/>
      <c r="V260" s="987">
        <f t="shared" si="252"/>
        <v>110.4</v>
      </c>
      <c r="W260" s="1173">
        <f t="shared" si="253"/>
        <v>109.7</v>
      </c>
      <c r="X260" s="987">
        <f t="shared" si="254"/>
        <v>110.4</v>
      </c>
      <c r="Y260" s="1082">
        <f t="shared" si="255"/>
        <v>109.7</v>
      </c>
      <c r="AA260" s="2033" t="s">
        <v>787</v>
      </c>
      <c r="AB260" s="2034">
        <f t="shared" ref="AB260:AG260" si="259">SUM(AB247:AB259)</f>
        <v>22.89</v>
      </c>
      <c r="AC260" s="2045">
        <f t="shared" si="259"/>
        <v>19</v>
      </c>
      <c r="AD260" s="2046">
        <f t="shared" si="259"/>
        <v>125.24000000000001</v>
      </c>
      <c r="AE260" s="2047">
        <f t="shared" si="259"/>
        <v>86.325000000000003</v>
      </c>
      <c r="AF260" s="2048">
        <f t="shared" si="259"/>
        <v>43</v>
      </c>
      <c r="AG260" s="2035">
        <f t="shared" si="259"/>
        <v>35</v>
      </c>
      <c r="AH260" s="1713">
        <f t="shared" si="256"/>
        <v>148.13</v>
      </c>
      <c r="AI260" s="1173">
        <f t="shared" si="256"/>
        <v>105.325</v>
      </c>
      <c r="AJ260" s="1713">
        <f t="shared" si="256"/>
        <v>168.24</v>
      </c>
      <c r="AK260" s="1194">
        <f t="shared" si="256"/>
        <v>121.325</v>
      </c>
      <c r="AM260" s="1026" t="s">
        <v>89</v>
      </c>
      <c r="AN260" s="1027">
        <f t="shared" si="237"/>
        <v>15.100000000000001</v>
      </c>
      <c r="AO260" s="1035">
        <f t="shared" si="238"/>
        <v>15.100000000000001</v>
      </c>
      <c r="AP260" s="2033" t="s">
        <v>787</v>
      </c>
      <c r="AQ260" s="2001">
        <f t="shared" si="242"/>
        <v>191.13</v>
      </c>
      <c r="AR260" s="1254">
        <f t="shared" si="240"/>
        <v>140.32499999999999</v>
      </c>
    </row>
    <row r="261" spans="2:44" ht="15.75" thickBot="1">
      <c r="B261" s="1355" t="s">
        <v>9</v>
      </c>
      <c r="C261" s="178" t="s">
        <v>10</v>
      </c>
      <c r="D261" s="195">
        <v>35</v>
      </c>
      <c r="E261" s="2288" t="s">
        <v>903</v>
      </c>
      <c r="G261" s="70"/>
      <c r="H261" s="1297" t="s">
        <v>100</v>
      </c>
      <c r="I261" s="1264" t="s">
        <v>101</v>
      </c>
      <c r="J261" s="1357" t="s">
        <v>102</v>
      </c>
      <c r="K261" s="1286" t="s">
        <v>100</v>
      </c>
      <c r="L261" s="120" t="s">
        <v>101</v>
      </c>
      <c r="M261" s="121" t="s">
        <v>102</v>
      </c>
      <c r="N261" s="4"/>
      <c r="O261" s="1026" t="s">
        <v>411</v>
      </c>
      <c r="P261" s="987">
        <f>I242</f>
        <v>5.1929999999999996</v>
      </c>
      <c r="Q261" s="983">
        <f>J242</f>
        <v>5</v>
      </c>
      <c r="R261" s="987">
        <f>I257</f>
        <v>31.28</v>
      </c>
      <c r="S261" s="1082">
        <f>J257</f>
        <v>28.44</v>
      </c>
      <c r="T261" s="987"/>
      <c r="U261" s="1185"/>
      <c r="V261" s="987">
        <f t="shared" si="252"/>
        <v>36.472999999999999</v>
      </c>
      <c r="W261" s="1173">
        <f t="shared" si="253"/>
        <v>33.44</v>
      </c>
      <c r="X261" s="987">
        <f t="shared" si="254"/>
        <v>31.28</v>
      </c>
      <c r="Y261" s="1082">
        <f t="shared" si="255"/>
        <v>28.44</v>
      </c>
      <c r="AA261" s="79" t="s">
        <v>882</v>
      </c>
      <c r="AB261" s="1008"/>
      <c r="AC261" s="2003"/>
      <c r="AD261" s="1010"/>
      <c r="AE261" s="2004"/>
      <c r="AF261" s="1010"/>
      <c r="AG261" s="11"/>
      <c r="AM261" s="1026" t="s">
        <v>131</v>
      </c>
      <c r="AN261" s="1027">
        <f t="shared" si="237"/>
        <v>0.32700000000000001</v>
      </c>
      <c r="AO261" s="1035">
        <f t="shared" si="238"/>
        <v>13.08</v>
      </c>
      <c r="AP261" s="79" t="s">
        <v>881</v>
      </c>
    </row>
    <row r="262" spans="2:44">
      <c r="B262" s="198" t="s">
        <v>9</v>
      </c>
      <c r="C262" s="178" t="s">
        <v>392</v>
      </c>
      <c r="D262" s="195">
        <v>30</v>
      </c>
      <c r="E262" s="141" t="s">
        <v>538</v>
      </c>
      <c r="F262" s="1305">
        <v>1.038</v>
      </c>
      <c r="G262" s="940">
        <v>1.038</v>
      </c>
      <c r="H262" s="1362" t="s">
        <v>586</v>
      </c>
      <c r="I262" s="96">
        <v>110.4</v>
      </c>
      <c r="J262" s="935">
        <v>109.7</v>
      </c>
      <c r="K262" s="97" t="s">
        <v>1056</v>
      </c>
      <c r="L262" s="96">
        <v>93</v>
      </c>
      <c r="M262" s="1315">
        <v>60</v>
      </c>
      <c r="N262" s="80"/>
      <c r="O262" s="1026" t="s">
        <v>67</v>
      </c>
      <c r="P262" s="987">
        <f>I246</f>
        <v>3.1</v>
      </c>
      <c r="Q262" s="983">
        <f>J246</f>
        <v>3.1</v>
      </c>
      <c r="R262" s="987">
        <f>I266</f>
        <v>3.6</v>
      </c>
      <c r="S262" s="1082">
        <f>J266</f>
        <v>3.6</v>
      </c>
      <c r="T262" s="987"/>
      <c r="U262" s="1185"/>
      <c r="V262" s="987">
        <f t="shared" si="252"/>
        <v>6.7</v>
      </c>
      <c r="W262" s="1173">
        <f t="shared" si="253"/>
        <v>6.7</v>
      </c>
      <c r="X262" s="987">
        <f t="shared" si="254"/>
        <v>3.6</v>
      </c>
      <c r="Y262" s="1082">
        <f t="shared" si="255"/>
        <v>3.6</v>
      </c>
      <c r="AA262" s="1044"/>
      <c r="AB262" s="840"/>
      <c r="AC262" s="1457"/>
      <c r="AD262" s="1011"/>
      <c r="AE262" s="1172"/>
      <c r="AF262" s="1011"/>
      <c r="AG262" s="1188"/>
      <c r="AH262" s="1011">
        <f t="shared" ref="AH262:AK267" si="260">AB262+AD262</f>
        <v>0</v>
      </c>
      <c r="AI262" s="1173">
        <f t="shared" si="260"/>
        <v>0</v>
      </c>
      <c r="AJ262" s="1011">
        <f t="shared" si="260"/>
        <v>0</v>
      </c>
      <c r="AK262" s="1082">
        <f t="shared" si="260"/>
        <v>0</v>
      </c>
      <c r="AM262" s="1026" t="s">
        <v>50</v>
      </c>
      <c r="AN262" s="1027">
        <f t="shared" si="237"/>
        <v>29.6</v>
      </c>
      <c r="AO262" s="1035">
        <f t="shared" si="238"/>
        <v>29.6</v>
      </c>
      <c r="AP262" s="1044"/>
      <c r="AQ262" s="1240">
        <f t="shared" ref="AQ262:AR268" si="261">AB262+AD262+AF262</f>
        <v>0</v>
      </c>
      <c r="AR262" s="1254">
        <f t="shared" si="261"/>
        <v>0</v>
      </c>
    </row>
    <row r="263" spans="2:44">
      <c r="B263" s="1299" t="s">
        <v>445</v>
      </c>
      <c r="C263" s="178" t="s">
        <v>647</v>
      </c>
      <c r="D263" s="195">
        <v>105</v>
      </c>
      <c r="E263" s="1318" t="s">
        <v>160</v>
      </c>
      <c r="F263" s="172">
        <v>0.01</v>
      </c>
      <c r="G263" s="936">
        <v>0.01</v>
      </c>
      <c r="H263" s="141" t="s">
        <v>453</v>
      </c>
      <c r="I263" s="1288">
        <v>14</v>
      </c>
      <c r="J263" s="1401">
        <v>14</v>
      </c>
      <c r="K263" s="60"/>
      <c r="M263" s="70"/>
      <c r="O263" s="1026" t="s">
        <v>82</v>
      </c>
      <c r="P263" s="1468">
        <f>I244+I249</f>
        <v>11.3</v>
      </c>
      <c r="Q263" s="1189">
        <f>J244+J249</f>
        <v>11.3</v>
      </c>
      <c r="R263" s="987">
        <f>I258</f>
        <v>4.8</v>
      </c>
      <c r="S263" s="1173">
        <f>J258</f>
        <v>4.8</v>
      </c>
      <c r="T263" s="987">
        <f>F276+F278</f>
        <v>6</v>
      </c>
      <c r="U263" s="1190">
        <f>G276+G278</f>
        <v>6</v>
      </c>
      <c r="V263" s="987">
        <f t="shared" si="252"/>
        <v>16.100000000000001</v>
      </c>
      <c r="W263" s="1173">
        <f t="shared" si="253"/>
        <v>16.100000000000001</v>
      </c>
      <c r="X263" s="987">
        <f t="shared" si="254"/>
        <v>10.8</v>
      </c>
      <c r="Y263" s="1082">
        <f t="shared" si="255"/>
        <v>10.8</v>
      </c>
      <c r="AA263" s="1044" t="s">
        <v>128</v>
      </c>
      <c r="AB263" s="840"/>
      <c r="AC263" s="1457"/>
      <c r="AD263" s="1011"/>
      <c r="AE263" s="1172"/>
      <c r="AF263" s="1011"/>
      <c r="AG263" s="1188"/>
      <c r="AH263" s="1011">
        <f t="shared" si="260"/>
        <v>0</v>
      </c>
      <c r="AI263" s="1173">
        <f t="shared" si="260"/>
        <v>0</v>
      </c>
      <c r="AJ263" s="1011">
        <f t="shared" si="260"/>
        <v>0</v>
      </c>
      <c r="AK263" s="1082">
        <f t="shared" si="260"/>
        <v>0</v>
      </c>
      <c r="AM263" s="1026" t="s">
        <v>140</v>
      </c>
      <c r="AN263" s="1027">
        <f t="shared" si="237"/>
        <v>0</v>
      </c>
      <c r="AO263" s="1035">
        <f t="shared" si="238"/>
        <v>0</v>
      </c>
      <c r="AP263" s="1044" t="s">
        <v>128</v>
      </c>
      <c r="AQ263" s="1240">
        <f t="shared" si="261"/>
        <v>0</v>
      </c>
      <c r="AR263" s="1254">
        <f t="shared" si="261"/>
        <v>0</v>
      </c>
    </row>
    <row r="264" spans="2:44">
      <c r="B264" s="60"/>
      <c r="C264" s="1358"/>
      <c r="E264" s="183" t="s">
        <v>81</v>
      </c>
      <c r="F264" s="172">
        <v>237.5</v>
      </c>
      <c r="G264" s="936">
        <v>237.5</v>
      </c>
      <c r="H264" s="141" t="s">
        <v>551</v>
      </c>
      <c r="I264" s="1380">
        <v>9.6</v>
      </c>
      <c r="J264" s="936">
        <v>9.6</v>
      </c>
      <c r="K264" s="60"/>
      <c r="M264" s="70"/>
      <c r="O264" s="1026" t="s">
        <v>89</v>
      </c>
      <c r="P264" s="987">
        <f>F247</f>
        <v>7.7</v>
      </c>
      <c r="Q264" s="1189">
        <f>G247</f>
        <v>7.7</v>
      </c>
      <c r="R264" s="987">
        <f>F259+I267</f>
        <v>7.4</v>
      </c>
      <c r="S264" s="1082">
        <f>G259+J267</f>
        <v>7.4</v>
      </c>
      <c r="T264" s="987"/>
      <c r="U264" s="1185"/>
      <c r="V264" s="987">
        <f t="shared" si="252"/>
        <v>15.100000000000001</v>
      </c>
      <c r="W264" s="1173">
        <f t="shared" si="253"/>
        <v>15.100000000000001</v>
      </c>
      <c r="X264" s="987">
        <f t="shared" si="254"/>
        <v>7.4</v>
      </c>
      <c r="Y264" s="1082">
        <f t="shared" si="255"/>
        <v>7.4</v>
      </c>
      <c r="AA264" s="1044" t="s">
        <v>126</v>
      </c>
      <c r="AB264" s="1469">
        <f>L250</f>
        <v>66</v>
      </c>
      <c r="AC264" s="2545">
        <f>M250</f>
        <v>60</v>
      </c>
      <c r="AD264" s="1011"/>
      <c r="AE264" s="1172"/>
      <c r="AF264" s="1011"/>
      <c r="AG264" s="1188"/>
      <c r="AH264" s="1011">
        <f t="shared" si="260"/>
        <v>66</v>
      </c>
      <c r="AI264" s="1173">
        <f t="shared" si="260"/>
        <v>60</v>
      </c>
      <c r="AJ264" s="1011">
        <f t="shared" si="260"/>
        <v>0</v>
      </c>
      <c r="AK264" s="1082">
        <f t="shared" si="260"/>
        <v>0</v>
      </c>
      <c r="AM264" s="1026" t="s">
        <v>52</v>
      </c>
      <c r="AN264" s="1027">
        <f t="shared" si="237"/>
        <v>0</v>
      </c>
      <c r="AO264" s="1035">
        <f t="shared" si="238"/>
        <v>0</v>
      </c>
      <c r="AP264" s="1044" t="s">
        <v>126</v>
      </c>
      <c r="AQ264" s="1240">
        <f t="shared" si="261"/>
        <v>66</v>
      </c>
      <c r="AR264" s="1254">
        <f t="shared" si="261"/>
        <v>60</v>
      </c>
    </row>
    <row r="265" spans="2:44" ht="15.75" thickBot="1">
      <c r="B265" s="60"/>
      <c r="C265" s="1358"/>
      <c r="E265" s="1657" t="s">
        <v>864</v>
      </c>
      <c r="F265" s="8"/>
      <c r="G265" s="1320"/>
      <c r="H265" s="141" t="s">
        <v>171</v>
      </c>
      <c r="I265" s="1369" t="s">
        <v>591</v>
      </c>
      <c r="J265" s="936">
        <v>5.28</v>
      </c>
      <c r="K265" s="60"/>
      <c r="M265" s="70"/>
      <c r="O265" s="620" t="s">
        <v>144</v>
      </c>
      <c r="P265" s="987">
        <f>Q265/1000/0.04</f>
        <v>0.11999999999999998</v>
      </c>
      <c r="Q265" s="1189">
        <f>G245</f>
        <v>4.8</v>
      </c>
      <c r="R265" s="1614">
        <f>S265/1000/0.04</f>
        <v>0.182</v>
      </c>
      <c r="S265" s="1173">
        <f>G267+J265</f>
        <v>7.28</v>
      </c>
      <c r="T265" s="1614">
        <f>U265/1000/0.04</f>
        <v>2.5000000000000001E-2</v>
      </c>
      <c r="U265" s="1190">
        <f>G273</f>
        <v>1</v>
      </c>
      <c r="V265" s="987">
        <f t="shared" si="252"/>
        <v>0.30199999999999999</v>
      </c>
      <c r="W265" s="1173">
        <f t="shared" si="253"/>
        <v>12.08</v>
      </c>
      <c r="X265" s="987">
        <f t="shared" si="254"/>
        <v>0.20699999999999999</v>
      </c>
      <c r="Y265" s="1082">
        <f t="shared" si="255"/>
        <v>8.2800000000000011</v>
      </c>
      <c r="AA265" s="1044" t="s">
        <v>398</v>
      </c>
      <c r="AB265" s="840"/>
      <c r="AC265" s="1462"/>
      <c r="AD265" s="1011"/>
      <c r="AE265" s="1172"/>
      <c r="AF265" s="1011"/>
      <c r="AG265" s="1188"/>
      <c r="AH265" s="1011">
        <f t="shared" si="260"/>
        <v>0</v>
      </c>
      <c r="AI265" s="1173">
        <f t="shared" si="260"/>
        <v>0</v>
      </c>
      <c r="AJ265" s="1011">
        <f t="shared" si="260"/>
        <v>0</v>
      </c>
      <c r="AK265" s="1082">
        <f t="shared" si="260"/>
        <v>0</v>
      </c>
      <c r="AM265" s="1026" t="s">
        <v>138</v>
      </c>
      <c r="AN265" s="1027">
        <f t="shared" si="237"/>
        <v>4</v>
      </c>
      <c r="AO265" s="1035">
        <f t="shared" si="238"/>
        <v>4</v>
      </c>
      <c r="AP265" s="1044" t="s">
        <v>398</v>
      </c>
      <c r="AQ265" s="1240">
        <f t="shared" si="261"/>
        <v>0</v>
      </c>
      <c r="AR265" s="1254">
        <f t="shared" si="261"/>
        <v>0</v>
      </c>
    </row>
    <row r="266" spans="2:44" ht="15.75" thickBot="1">
      <c r="B266" s="60"/>
      <c r="C266" s="1358"/>
      <c r="E266" s="141" t="s">
        <v>629</v>
      </c>
      <c r="F266" s="267">
        <v>46.5</v>
      </c>
      <c r="G266" s="1354">
        <v>40.299999999999997</v>
      </c>
      <c r="H266" s="141" t="s">
        <v>587</v>
      </c>
      <c r="I266" s="184">
        <v>3.6</v>
      </c>
      <c r="J266" s="938">
        <v>3.6</v>
      </c>
      <c r="K266" s="1376" t="s">
        <v>569</v>
      </c>
      <c r="L266" s="38"/>
      <c r="M266" s="49"/>
      <c r="O266" s="1026" t="s">
        <v>50</v>
      </c>
      <c r="P266" s="987">
        <f>L242</f>
        <v>10</v>
      </c>
      <c r="Q266" s="1191">
        <f>M242</f>
        <v>10</v>
      </c>
      <c r="R266" s="1468">
        <f>I264+L256</f>
        <v>19.600000000000001</v>
      </c>
      <c r="S266" s="1194">
        <f>J264+M256</f>
        <v>19.600000000000001</v>
      </c>
      <c r="T266" s="987"/>
      <c r="U266" s="1182"/>
      <c r="V266" s="987">
        <f t="shared" si="252"/>
        <v>29.6</v>
      </c>
      <c r="W266" s="1173">
        <f t="shared" si="253"/>
        <v>29.6</v>
      </c>
      <c r="X266" s="987">
        <f t="shared" si="254"/>
        <v>19.600000000000001</v>
      </c>
      <c r="Y266" s="1082">
        <f t="shared" si="255"/>
        <v>19.600000000000001</v>
      </c>
      <c r="AB266" s="840"/>
      <c r="AC266" s="1460"/>
      <c r="AD266" s="1011"/>
      <c r="AE266" s="1172"/>
      <c r="AF266" s="1011"/>
      <c r="AG266" s="1188"/>
      <c r="AH266" s="1011">
        <f t="shared" si="260"/>
        <v>0</v>
      </c>
      <c r="AI266" s="1173">
        <f t="shared" si="260"/>
        <v>0</v>
      </c>
      <c r="AJ266" s="1011">
        <f t="shared" si="260"/>
        <v>0</v>
      </c>
      <c r="AK266" s="1082">
        <f t="shared" si="260"/>
        <v>0</v>
      </c>
      <c r="AM266" s="1026" t="s">
        <v>137</v>
      </c>
      <c r="AN266" s="1027">
        <f t="shared" si="237"/>
        <v>0</v>
      </c>
      <c r="AO266" s="1035">
        <f t="shared" si="238"/>
        <v>0</v>
      </c>
      <c r="AP266" s="1043"/>
      <c r="AQ266" s="1240">
        <f t="shared" si="261"/>
        <v>0</v>
      </c>
      <c r="AR266" s="1254">
        <f t="shared" si="261"/>
        <v>0</v>
      </c>
    </row>
    <row r="267" spans="2:44" ht="15.75" thickBot="1">
      <c r="B267" s="60"/>
      <c r="C267" s="1358"/>
      <c r="E267" s="1634" t="s">
        <v>161</v>
      </c>
      <c r="F267" s="172" t="s">
        <v>580</v>
      </c>
      <c r="G267" s="1316">
        <v>2</v>
      </c>
      <c r="H267" s="1318" t="s">
        <v>89</v>
      </c>
      <c r="I267" s="172">
        <v>2.4</v>
      </c>
      <c r="J267" s="936">
        <v>2.4</v>
      </c>
      <c r="K267" s="1286" t="s">
        <v>100</v>
      </c>
      <c r="L267" s="120" t="s">
        <v>101</v>
      </c>
      <c r="M267" s="121" t="s">
        <v>102</v>
      </c>
      <c r="O267" s="1026" t="s">
        <v>140</v>
      </c>
      <c r="P267" s="987"/>
      <c r="Q267" s="983"/>
      <c r="R267" s="987"/>
      <c r="S267" s="1082"/>
      <c r="T267" s="987"/>
      <c r="U267" s="1185"/>
      <c r="V267" s="987">
        <f t="shared" si="252"/>
        <v>0</v>
      </c>
      <c r="W267" s="1173">
        <f t="shared" si="253"/>
        <v>0</v>
      </c>
      <c r="X267" s="987">
        <f t="shared" si="254"/>
        <v>0</v>
      </c>
      <c r="Y267" s="1082">
        <f t="shared" si="255"/>
        <v>0</v>
      </c>
      <c r="AA267" s="2033" t="s">
        <v>788</v>
      </c>
      <c r="AB267" s="2038">
        <f t="shared" ref="AB267:AG267" si="262">SUM(AB262:AB266)</f>
        <v>66</v>
      </c>
      <c r="AC267" s="2039">
        <f t="shared" si="262"/>
        <v>60</v>
      </c>
      <c r="AD267" s="2040">
        <f t="shared" si="262"/>
        <v>0</v>
      </c>
      <c r="AE267" s="2039">
        <f t="shared" si="262"/>
        <v>0</v>
      </c>
      <c r="AF267" s="2040">
        <f t="shared" si="262"/>
        <v>0</v>
      </c>
      <c r="AG267" s="2039">
        <f t="shared" si="262"/>
        <v>0</v>
      </c>
      <c r="AH267" s="2041">
        <f t="shared" si="260"/>
        <v>66</v>
      </c>
      <c r="AI267" s="2042">
        <f t="shared" si="260"/>
        <v>60</v>
      </c>
      <c r="AJ267" s="2041">
        <f t="shared" si="260"/>
        <v>0</v>
      </c>
      <c r="AK267" s="2043">
        <f t="shared" si="260"/>
        <v>0</v>
      </c>
      <c r="AM267" s="1026" t="s">
        <v>77</v>
      </c>
      <c r="AN267" s="1027">
        <f t="shared" si="237"/>
        <v>0</v>
      </c>
      <c r="AO267" s="1035">
        <f t="shared" si="238"/>
        <v>0</v>
      </c>
      <c r="AP267" s="2033" t="s">
        <v>788</v>
      </c>
      <c r="AQ267" s="2001">
        <f t="shared" si="261"/>
        <v>66</v>
      </c>
      <c r="AR267" s="1254">
        <f t="shared" si="261"/>
        <v>60</v>
      </c>
    </row>
    <row r="268" spans="2:44" ht="15.75" thickBot="1">
      <c r="B268" s="60"/>
      <c r="C268" s="1358"/>
      <c r="E268" s="141" t="s">
        <v>159</v>
      </c>
      <c r="F268" s="172">
        <v>5.24</v>
      </c>
      <c r="G268" s="1316">
        <v>4.4000000000000004</v>
      </c>
      <c r="H268" s="141" t="s">
        <v>538</v>
      </c>
      <c r="I268" s="172">
        <v>0.1</v>
      </c>
      <c r="J268" s="936">
        <v>0.1</v>
      </c>
      <c r="K268" s="1637" t="s">
        <v>296</v>
      </c>
      <c r="L268" s="1708">
        <v>157.5</v>
      </c>
      <c r="M268" s="1709">
        <v>105</v>
      </c>
      <c r="O268" s="1026" t="s">
        <v>408</v>
      </c>
      <c r="P268" s="987"/>
      <c r="Q268" s="983"/>
      <c r="R268" s="987"/>
      <c r="S268" s="1082"/>
      <c r="T268" s="987"/>
      <c r="U268" s="1185"/>
      <c r="V268" s="987">
        <f t="shared" si="252"/>
        <v>0</v>
      </c>
      <c r="W268" s="1173">
        <f t="shared" si="253"/>
        <v>0</v>
      </c>
      <c r="X268" s="987">
        <f t="shared" si="254"/>
        <v>0</v>
      </c>
      <c r="Y268" s="1082">
        <f t="shared" si="255"/>
        <v>0</v>
      </c>
      <c r="AA268" s="2028" t="s">
        <v>789</v>
      </c>
      <c r="AB268" s="2029">
        <f t="shared" ref="AB268:AG268" si="263">AB260+AB267</f>
        <v>88.89</v>
      </c>
      <c r="AC268" s="2050">
        <f t="shared" si="263"/>
        <v>79</v>
      </c>
      <c r="AD268" s="2059">
        <f t="shared" si="263"/>
        <v>125.24000000000001</v>
      </c>
      <c r="AE268" s="2058">
        <f t="shared" si="263"/>
        <v>86.325000000000003</v>
      </c>
      <c r="AF268" s="2029">
        <f t="shared" si="263"/>
        <v>43</v>
      </c>
      <c r="AG268" s="2049">
        <f t="shared" si="263"/>
        <v>35</v>
      </c>
      <c r="AH268" s="2030">
        <f>AB268+AD268</f>
        <v>214.13</v>
      </c>
      <c r="AI268" s="2031">
        <f>AC268+AE268</f>
        <v>165.32499999999999</v>
      </c>
      <c r="AJ268" s="2030">
        <f t="shared" ref="AJ268" si="264">AD268+AF268</f>
        <v>168.24</v>
      </c>
      <c r="AK268" s="2032">
        <f t="shared" ref="AK268" si="265">AE268+AG268</f>
        <v>121.325</v>
      </c>
      <c r="AM268" s="1026" t="s">
        <v>54</v>
      </c>
      <c r="AN268" s="1027">
        <f t="shared" si="237"/>
        <v>4.0229999999999997</v>
      </c>
      <c r="AO268" s="1035">
        <f t="shared" si="238"/>
        <v>4.0229999999999997</v>
      </c>
      <c r="AP268" s="1046" t="s">
        <v>135</v>
      </c>
      <c r="AQ268" s="2064">
        <f t="shared" si="261"/>
        <v>257.13</v>
      </c>
      <c r="AR268" s="2063">
        <f t="shared" si="261"/>
        <v>200.32499999999999</v>
      </c>
    </row>
    <row r="269" spans="2:44" ht="15.75" thickBot="1">
      <c r="B269" s="1213" t="s">
        <v>365</v>
      </c>
      <c r="C269" s="1361"/>
      <c r="D269" s="29">
        <f>SUM(D252:D268)</f>
        <v>990</v>
      </c>
      <c r="E269" s="1634" t="s">
        <v>538</v>
      </c>
      <c r="F269" s="172">
        <v>0.17499999999999999</v>
      </c>
      <c r="G269" s="1316">
        <v>0.17499999999999999</v>
      </c>
      <c r="H269" s="141" t="s">
        <v>588</v>
      </c>
      <c r="I269" s="172">
        <v>1.2E-2</v>
      </c>
      <c r="J269" s="936">
        <v>1.2E-2</v>
      </c>
      <c r="K269" s="56"/>
      <c r="L269" s="29"/>
      <c r="M269" s="72"/>
      <c r="O269" s="1026" t="s">
        <v>138</v>
      </c>
      <c r="P269" s="987"/>
      <c r="Q269" s="983"/>
      <c r="R269" s="987">
        <f>L254</f>
        <v>4</v>
      </c>
      <c r="S269" s="1082">
        <f>M254</f>
        <v>4</v>
      </c>
      <c r="T269" s="987"/>
      <c r="U269" s="1185"/>
      <c r="V269" s="987">
        <f t="shared" si="252"/>
        <v>4</v>
      </c>
      <c r="W269" s="1173">
        <f t="shared" si="253"/>
        <v>4</v>
      </c>
      <c r="X269" s="987">
        <f t="shared" si="254"/>
        <v>4</v>
      </c>
      <c r="Y269" s="1082">
        <f t="shared" si="255"/>
        <v>4</v>
      </c>
      <c r="AA269" s="1076" t="s">
        <v>379</v>
      </c>
      <c r="AB269" s="1077"/>
      <c r="AC269" s="1078"/>
      <c r="AD269" s="840"/>
      <c r="AE269" s="1079"/>
      <c r="AF269" s="840"/>
      <c r="AG269" s="1080"/>
      <c r="AH269" s="1011"/>
      <c r="AI269" s="1081"/>
      <c r="AJ269" s="1011"/>
      <c r="AK269" s="1082"/>
      <c r="AM269" s="1026" t="s">
        <v>116</v>
      </c>
      <c r="AN269" s="1027">
        <f t="shared" si="237"/>
        <v>10</v>
      </c>
      <c r="AO269" s="1035">
        <f t="shared" si="238"/>
        <v>10</v>
      </c>
      <c r="AP269" s="1048" t="s">
        <v>379</v>
      </c>
      <c r="AQ269" s="1027"/>
      <c r="AR269" s="70"/>
    </row>
    <row r="270" spans="2:44" ht="15.75" thickBot="1">
      <c r="B270" s="269"/>
      <c r="C270" s="126" t="s">
        <v>234</v>
      </c>
      <c r="D270" s="608"/>
      <c r="E270" s="1427" t="s">
        <v>672</v>
      </c>
      <c r="F270" s="38"/>
      <c r="G270" s="38"/>
      <c r="H270" s="1018"/>
      <c r="I270" s="38"/>
      <c r="J270" s="49"/>
      <c r="K270" s="1292" t="s">
        <v>656</v>
      </c>
      <c r="L270" s="1730"/>
      <c r="M270" s="1731"/>
      <c r="O270" s="1026" t="s">
        <v>137</v>
      </c>
      <c r="P270" s="987"/>
      <c r="Q270" s="983"/>
      <c r="R270" s="987"/>
      <c r="S270" s="1082"/>
      <c r="T270" s="987"/>
      <c r="U270" s="1185"/>
      <c r="V270" s="987">
        <f t="shared" si="252"/>
        <v>0</v>
      </c>
      <c r="W270" s="1173">
        <f t="shared" si="253"/>
        <v>0</v>
      </c>
      <c r="X270" s="987">
        <f t="shared" si="254"/>
        <v>0</v>
      </c>
      <c r="Y270" s="1082">
        <f t="shared" si="255"/>
        <v>0</v>
      </c>
      <c r="AA270" s="1642" t="s">
        <v>500</v>
      </c>
      <c r="AB270" s="2027"/>
      <c r="AC270" s="2016"/>
      <c r="AD270" s="840"/>
      <c r="AE270" s="1051"/>
      <c r="AF270" s="840"/>
      <c r="AG270" s="2017"/>
      <c r="AH270" s="1011">
        <f t="shared" ref="AH270" si="266">AB270+AD270</f>
        <v>0</v>
      </c>
      <c r="AI270" s="1088">
        <f t="shared" ref="AI270" si="267">AC270+AE270</f>
        <v>0</v>
      </c>
      <c r="AJ270" s="1011">
        <f t="shared" ref="AJ270" si="268">AD270+AF270</f>
        <v>0</v>
      </c>
      <c r="AK270" s="1089">
        <f t="shared" ref="AK270" si="269">AE270+AG270</f>
        <v>0</v>
      </c>
      <c r="AM270" s="996" t="s">
        <v>164</v>
      </c>
      <c r="AN270" s="1027">
        <f t="shared" si="237"/>
        <v>0.82600000000000007</v>
      </c>
      <c r="AO270" s="1035">
        <f t="shared" si="238"/>
        <v>0.82600000000000007</v>
      </c>
      <c r="AP270" s="1642" t="s">
        <v>500</v>
      </c>
      <c r="AQ270" s="1050">
        <f t="shared" ref="AQ270:AQ286" si="270">AB270+AD270+AF270</f>
        <v>0</v>
      </c>
      <c r="AR270" s="1051">
        <f t="shared" ref="AR270:AR286" si="271">AC270+AE270+AG270</f>
        <v>0</v>
      </c>
    </row>
    <row r="271" spans="2:44" ht="12" customHeight="1" thickBot="1">
      <c r="B271" s="124" t="s">
        <v>657</v>
      </c>
      <c r="C271" s="193" t="s">
        <v>834</v>
      </c>
      <c r="D271" s="278">
        <v>200</v>
      </c>
      <c r="E271" s="1286" t="s">
        <v>100</v>
      </c>
      <c r="F271" s="120" t="s">
        <v>101</v>
      </c>
      <c r="G271" s="121" t="s">
        <v>102</v>
      </c>
      <c r="H271" s="1309" t="s">
        <v>100</v>
      </c>
      <c r="I271" s="695" t="s">
        <v>101</v>
      </c>
      <c r="J271" s="1285" t="s">
        <v>102</v>
      </c>
      <c r="K271" s="1293" t="s">
        <v>100</v>
      </c>
      <c r="L271" s="695" t="s">
        <v>101</v>
      </c>
      <c r="M271" s="1285" t="s">
        <v>102</v>
      </c>
      <c r="O271" s="1026" t="s">
        <v>77</v>
      </c>
      <c r="P271" s="987"/>
      <c r="Q271" s="983"/>
      <c r="R271" s="987"/>
      <c r="S271" s="1082"/>
      <c r="T271" s="987"/>
      <c r="U271" s="1185"/>
      <c r="V271" s="987">
        <f t="shared" si="252"/>
        <v>0</v>
      </c>
      <c r="W271" s="1173">
        <f t="shared" si="253"/>
        <v>0</v>
      </c>
      <c r="X271" s="987">
        <f t="shared" si="254"/>
        <v>0</v>
      </c>
      <c r="Y271" s="1082">
        <f t="shared" si="255"/>
        <v>0</v>
      </c>
      <c r="AA271" s="1083" t="s">
        <v>380</v>
      </c>
      <c r="AB271" s="1084">
        <f>L243</f>
        <v>1.704</v>
      </c>
      <c r="AC271" s="1085">
        <f>M243</f>
        <v>1.5</v>
      </c>
      <c r="AD271" s="840"/>
      <c r="AE271" s="1086"/>
      <c r="AF271" s="1011"/>
      <c r="AG271" s="1087"/>
      <c r="AH271" s="1011">
        <f t="shared" ref="AH271:AK273" si="272">AB271+AD271</f>
        <v>1.704</v>
      </c>
      <c r="AI271" s="1088">
        <f t="shared" si="272"/>
        <v>1.5</v>
      </c>
      <c r="AJ271" s="1011">
        <f t="shared" si="272"/>
        <v>0</v>
      </c>
      <c r="AK271" s="1089">
        <f t="shared" si="272"/>
        <v>0</v>
      </c>
      <c r="AM271" s="997" t="s">
        <v>160</v>
      </c>
      <c r="AN271" s="1027">
        <f t="shared" si="237"/>
        <v>1.4E-2</v>
      </c>
      <c r="AO271" s="1035">
        <f t="shared" si="238"/>
        <v>1.4E-2</v>
      </c>
      <c r="AP271" s="1049" t="s">
        <v>380</v>
      </c>
      <c r="AQ271" s="1050">
        <f t="shared" si="270"/>
        <v>1.704</v>
      </c>
      <c r="AR271" s="1051">
        <f t="shared" si="271"/>
        <v>1.5</v>
      </c>
    </row>
    <row r="272" spans="2:44" ht="14.25" customHeight="1">
      <c r="B272" s="60"/>
      <c r="C272" s="130" t="s">
        <v>235</v>
      </c>
      <c r="D272" s="70"/>
      <c r="E272" s="99" t="s">
        <v>45</v>
      </c>
      <c r="F272" s="96">
        <v>124</v>
      </c>
      <c r="G272" s="935">
        <v>92</v>
      </c>
      <c r="H272" s="1269" t="s">
        <v>80</v>
      </c>
      <c r="I272" s="96">
        <v>22.2</v>
      </c>
      <c r="J272" s="1403">
        <v>22.2</v>
      </c>
      <c r="K272" s="1754" t="s">
        <v>659</v>
      </c>
      <c r="L272" s="96">
        <v>208</v>
      </c>
      <c r="M272" s="1343">
        <v>200</v>
      </c>
      <c r="O272" s="361" t="s">
        <v>409</v>
      </c>
      <c r="P272" s="987">
        <f>I250+F248+I243</f>
        <v>2.2599999999999998</v>
      </c>
      <c r="Q272" s="983">
        <f>J250+G248+J243</f>
        <v>2.2599999999999998</v>
      </c>
      <c r="R272" s="987">
        <f>F262+F269+I255+I268</f>
        <v>1.5630000000000002</v>
      </c>
      <c r="S272" s="1082">
        <f>G262+G269+J255+J268</f>
        <v>1.5630000000000002</v>
      </c>
      <c r="T272" s="987">
        <f>I275</f>
        <v>0.2</v>
      </c>
      <c r="U272" s="1185">
        <f>J275</f>
        <v>0.2</v>
      </c>
      <c r="V272" s="987">
        <f t="shared" si="252"/>
        <v>3.823</v>
      </c>
      <c r="W272" s="1173">
        <f t="shared" si="253"/>
        <v>3.823</v>
      </c>
      <c r="X272" s="987">
        <f t="shared" si="254"/>
        <v>1.7630000000000001</v>
      </c>
      <c r="Y272" s="1082">
        <f t="shared" si="255"/>
        <v>1.7630000000000001</v>
      </c>
      <c r="AA272" s="1090" t="s">
        <v>381</v>
      </c>
      <c r="AB272" s="1091"/>
      <c r="AC272" s="1092"/>
      <c r="AD272" s="840"/>
      <c r="AE272" s="1093"/>
      <c r="AF272" s="1094"/>
      <c r="AG272" s="1095"/>
      <c r="AH272" s="1011">
        <f t="shared" si="272"/>
        <v>0</v>
      </c>
      <c r="AI272" s="1088">
        <f t="shared" si="272"/>
        <v>0</v>
      </c>
      <c r="AJ272" s="1011">
        <f t="shared" si="272"/>
        <v>0</v>
      </c>
      <c r="AK272" s="1089">
        <f t="shared" si="272"/>
        <v>0</v>
      </c>
      <c r="AM272" s="998" t="s">
        <v>373</v>
      </c>
      <c r="AN272" s="1027">
        <f t="shared" si="237"/>
        <v>0.8</v>
      </c>
      <c r="AO272" s="1035">
        <f t="shared" si="238"/>
        <v>0.8</v>
      </c>
      <c r="AP272" s="1052" t="s">
        <v>381</v>
      </c>
      <c r="AQ272" s="1027">
        <f t="shared" si="270"/>
        <v>0</v>
      </c>
      <c r="AR272" s="1051">
        <f t="shared" si="271"/>
        <v>0</v>
      </c>
    </row>
    <row r="273" spans="2:45" ht="12" customHeight="1">
      <c r="B273" s="124" t="s">
        <v>673</v>
      </c>
      <c r="C273" s="1750" t="s">
        <v>674</v>
      </c>
      <c r="D273" s="278" t="s">
        <v>704</v>
      </c>
      <c r="E273" s="141" t="s">
        <v>331</v>
      </c>
      <c r="F273" s="1280" t="s">
        <v>332</v>
      </c>
      <c r="G273" s="174">
        <v>1</v>
      </c>
      <c r="H273" s="326" t="s">
        <v>79</v>
      </c>
      <c r="I273" s="172">
        <v>2.2000000000000002</v>
      </c>
      <c r="J273" s="1275">
        <v>2.2000000000000002</v>
      </c>
      <c r="K273" s="1336"/>
      <c r="L273" s="8"/>
      <c r="M273" s="1768"/>
      <c r="O273" s="1026" t="s">
        <v>410</v>
      </c>
      <c r="P273" s="987">
        <f>L245</f>
        <v>10</v>
      </c>
      <c r="Q273" s="983">
        <f>M245</f>
        <v>10</v>
      </c>
      <c r="R273" s="987"/>
      <c r="S273" s="1082"/>
      <c r="T273" s="987"/>
      <c r="U273" s="1185"/>
      <c r="V273" s="987">
        <f t="shared" si="252"/>
        <v>10</v>
      </c>
      <c r="W273" s="1173">
        <f t="shared" si="253"/>
        <v>10</v>
      </c>
      <c r="X273" s="987">
        <f t="shared" si="254"/>
        <v>0</v>
      </c>
      <c r="Y273" s="1082">
        <f t="shared" si="255"/>
        <v>0</v>
      </c>
      <c r="AA273" s="1096" t="s">
        <v>382</v>
      </c>
      <c r="AB273" s="1091"/>
      <c r="AC273" s="1092"/>
      <c r="AD273" s="1467">
        <f>L268</f>
        <v>157.5</v>
      </c>
      <c r="AE273" s="1093">
        <f>D263</f>
        <v>105</v>
      </c>
      <c r="AF273" s="1011"/>
      <c r="AG273" s="1095"/>
      <c r="AH273" s="1011">
        <f t="shared" si="272"/>
        <v>157.5</v>
      </c>
      <c r="AI273" s="1088">
        <f t="shared" si="272"/>
        <v>105</v>
      </c>
      <c r="AJ273" s="1011">
        <f t="shared" si="272"/>
        <v>157.5</v>
      </c>
      <c r="AK273" s="1089">
        <f t="shared" si="272"/>
        <v>105</v>
      </c>
      <c r="AM273" s="999" t="s">
        <v>136</v>
      </c>
      <c r="AN273" s="1036">
        <f t="shared" si="237"/>
        <v>0</v>
      </c>
      <c r="AO273" s="1037">
        <f t="shared" si="238"/>
        <v>0</v>
      </c>
      <c r="AP273" s="1053" t="s">
        <v>382</v>
      </c>
      <c r="AQ273" s="1027">
        <f t="shared" si="270"/>
        <v>157.5</v>
      </c>
      <c r="AR273" s="1051">
        <f t="shared" si="271"/>
        <v>105</v>
      </c>
    </row>
    <row r="274" spans="2:45" ht="14.25" customHeight="1" thickBot="1">
      <c r="B274" s="131"/>
      <c r="C274" s="293" t="s">
        <v>675</v>
      </c>
      <c r="D274" s="212"/>
      <c r="E274" s="142" t="s">
        <v>109</v>
      </c>
      <c r="F274" s="172">
        <v>24</v>
      </c>
      <c r="G274" s="174">
        <v>20</v>
      </c>
      <c r="H274" s="1385" t="s">
        <v>84</v>
      </c>
      <c r="I274" s="172">
        <v>4.0000000000000001E-3</v>
      </c>
      <c r="J274" s="1274">
        <v>4.0000000000000001E-3</v>
      </c>
      <c r="K274" s="1336"/>
      <c r="L274" s="8"/>
      <c r="M274" s="1768"/>
      <c r="O274" s="996" t="s">
        <v>164</v>
      </c>
      <c r="P274" s="991">
        <f t="shared" ref="P274:U274" si="273">P275+P276+P277+P278</f>
        <v>0.8</v>
      </c>
      <c r="Q274" s="1195">
        <f t="shared" si="273"/>
        <v>0.8</v>
      </c>
      <c r="R274" s="991">
        <f>R275+R276+R277+R278</f>
        <v>2.1999999999999999E-2</v>
      </c>
      <c r="S274" s="1196">
        <f>S275+S276+S277+S278</f>
        <v>2.1999999999999999E-2</v>
      </c>
      <c r="T274" s="1001">
        <f t="shared" si="273"/>
        <v>4.0000000000000001E-3</v>
      </c>
      <c r="U274" s="1197">
        <f t="shared" si="273"/>
        <v>4.0000000000000001E-3</v>
      </c>
      <c r="V274" s="987">
        <f t="shared" si="252"/>
        <v>0.82200000000000006</v>
      </c>
      <c r="W274" s="1173">
        <f t="shared" si="253"/>
        <v>0.82200000000000006</v>
      </c>
      <c r="X274" s="987">
        <f t="shared" si="254"/>
        <v>2.5999999999999999E-2</v>
      </c>
      <c r="Y274" s="1082">
        <f t="shared" si="255"/>
        <v>2.5999999999999999E-2</v>
      </c>
      <c r="AA274" s="1097" t="s">
        <v>383</v>
      </c>
      <c r="AB274" s="1098"/>
      <c r="AC274" s="1099"/>
      <c r="AD274" s="1009"/>
      <c r="AE274" s="1100"/>
      <c r="AF274" s="1012"/>
      <c r="AG274" s="1101"/>
      <c r="AH274" s="1012">
        <f>AB274+AD274</f>
        <v>0</v>
      </c>
      <c r="AI274" s="1102"/>
      <c r="AJ274" s="1012">
        <f t="shared" ref="AJ274:AJ286" si="274">AD274+AF274</f>
        <v>0</v>
      </c>
      <c r="AK274" s="1103"/>
      <c r="AM274" s="368" t="s">
        <v>98</v>
      </c>
      <c r="AN274" s="1038">
        <f>P279+R279+T279</f>
        <v>6</v>
      </c>
      <c r="AO274" s="1039">
        <f>Q279+S279+U279</f>
        <v>6</v>
      </c>
      <c r="AP274" s="1054" t="s">
        <v>383</v>
      </c>
      <c r="AQ274" s="1036">
        <f t="shared" si="270"/>
        <v>0</v>
      </c>
      <c r="AR274" s="1055">
        <f t="shared" si="271"/>
        <v>0</v>
      </c>
    </row>
    <row r="275" spans="2:45" ht="14.25" customHeight="1" thickBot="1">
      <c r="B275" s="144" t="s">
        <v>9</v>
      </c>
      <c r="C275" s="178" t="s">
        <v>10</v>
      </c>
      <c r="D275" s="177">
        <v>30</v>
      </c>
      <c r="E275" s="141" t="s">
        <v>277</v>
      </c>
      <c r="F275" s="172">
        <v>19</v>
      </c>
      <c r="G275" s="174">
        <v>15</v>
      </c>
      <c r="H275" s="325" t="s">
        <v>83</v>
      </c>
      <c r="I275" s="184">
        <v>0.2</v>
      </c>
      <c r="J275" s="1530">
        <v>0.2</v>
      </c>
      <c r="K275" s="1336"/>
      <c r="L275" s="8"/>
      <c r="M275" s="1337"/>
      <c r="O275" s="997" t="s">
        <v>160</v>
      </c>
      <c r="P275" s="992"/>
      <c r="Q275" s="1198"/>
      <c r="R275" s="992">
        <f>F263</f>
        <v>0.01</v>
      </c>
      <c r="S275" s="1199">
        <f>G263</f>
        <v>0.01</v>
      </c>
      <c r="T275" s="1002">
        <f>I274</f>
        <v>4.0000000000000001E-3</v>
      </c>
      <c r="U275" s="1198">
        <f>J274</f>
        <v>4.0000000000000001E-3</v>
      </c>
      <c r="V275" s="1006">
        <f>P275+R275</f>
        <v>0.01</v>
      </c>
      <c r="W275" s="1199">
        <f t="shared" si="253"/>
        <v>0.01</v>
      </c>
      <c r="X275" s="988">
        <f t="shared" si="254"/>
        <v>1.4E-2</v>
      </c>
      <c r="Y275" s="1199">
        <f t="shared" si="255"/>
        <v>1.4E-2</v>
      </c>
      <c r="AA275" s="1104" t="s">
        <v>384</v>
      </c>
      <c r="AB275" s="1643">
        <f t="shared" ref="AB275:AG275" si="275">SUM(AB270:AB274)</f>
        <v>1.704</v>
      </c>
      <c r="AC275" s="1106">
        <f t="shared" si="275"/>
        <v>1.5</v>
      </c>
      <c r="AD275" s="1107">
        <f t="shared" si="275"/>
        <v>157.5</v>
      </c>
      <c r="AE275" s="1108">
        <f t="shared" si="275"/>
        <v>105</v>
      </c>
      <c r="AF275" s="1109">
        <f t="shared" si="275"/>
        <v>0</v>
      </c>
      <c r="AG275" s="1110">
        <f t="shared" si="275"/>
        <v>0</v>
      </c>
      <c r="AH275" s="1109">
        <f>AB275+AD275</f>
        <v>159.20400000000001</v>
      </c>
      <c r="AI275" s="1111">
        <f>AC275+AE275</f>
        <v>106.5</v>
      </c>
      <c r="AJ275" s="1109">
        <f t="shared" si="274"/>
        <v>157.5</v>
      </c>
      <c r="AK275" s="1112">
        <f>AE275+AG275</f>
        <v>105</v>
      </c>
      <c r="AP275" s="1056" t="s">
        <v>384</v>
      </c>
      <c r="AQ275" s="1057">
        <f t="shared" si="270"/>
        <v>159.20400000000001</v>
      </c>
      <c r="AR275" s="1058">
        <f t="shared" si="271"/>
        <v>106.5</v>
      </c>
    </row>
    <row r="276" spans="2:45" ht="13.5" customHeight="1">
      <c r="B276" s="60"/>
      <c r="C276" s="1358"/>
      <c r="D276" s="70"/>
      <c r="E276" s="141" t="s">
        <v>82</v>
      </c>
      <c r="F276" s="172">
        <v>3</v>
      </c>
      <c r="G276" s="936">
        <v>3</v>
      </c>
      <c r="H276" s="939"/>
      <c r="I276" s="172"/>
      <c r="J276" s="1274"/>
      <c r="K276" s="1336"/>
      <c r="L276" s="8"/>
      <c r="M276" s="1768"/>
      <c r="O276" s="998" t="s">
        <v>373</v>
      </c>
      <c r="P276" s="993">
        <f>J245</f>
        <v>0.8</v>
      </c>
      <c r="Q276" s="1200">
        <f>J245</f>
        <v>0.8</v>
      </c>
      <c r="R276" s="993"/>
      <c r="S276" s="1201"/>
      <c r="T276" s="1003"/>
      <c r="U276" s="1200"/>
      <c r="V276" s="1006">
        <f>P276+R276</f>
        <v>0.8</v>
      </c>
      <c r="W276" s="1199">
        <f t="shared" si="253"/>
        <v>0.8</v>
      </c>
      <c r="X276" s="988">
        <f t="shared" si="254"/>
        <v>0</v>
      </c>
      <c r="Y276" s="1199">
        <f t="shared" si="255"/>
        <v>0</v>
      </c>
      <c r="AA276" s="1230" t="s">
        <v>393</v>
      </c>
      <c r="AB276" s="1127">
        <f>L244</f>
        <v>11</v>
      </c>
      <c r="AC276" s="1219"/>
      <c r="AD276" s="1129"/>
      <c r="AE276" s="1222"/>
      <c r="AF276" s="1127"/>
      <c r="AG276" s="1219"/>
      <c r="AH276" s="1010"/>
      <c r="AI276" s="1225"/>
      <c r="AJ276" s="1010">
        <f t="shared" si="274"/>
        <v>0</v>
      </c>
      <c r="AK276" s="1228"/>
      <c r="AP276" s="1230" t="s">
        <v>393</v>
      </c>
      <c r="AQ276" s="1047">
        <f t="shared" si="270"/>
        <v>11</v>
      </c>
      <c r="AR276" s="1060">
        <f t="shared" si="271"/>
        <v>0</v>
      </c>
    </row>
    <row r="277" spans="2:45">
      <c r="B277" s="60"/>
      <c r="C277" s="1358"/>
      <c r="D277" s="70"/>
      <c r="E277" s="263" t="s">
        <v>676</v>
      </c>
      <c r="F277" s="172">
        <v>6</v>
      </c>
      <c r="G277" s="936">
        <v>6</v>
      </c>
      <c r="H277" s="4"/>
      <c r="I277" s="8"/>
      <c r="J277" s="108"/>
      <c r="K277" s="1336"/>
      <c r="L277" s="32"/>
      <c r="M277" s="1745"/>
      <c r="O277" s="999" t="s">
        <v>136</v>
      </c>
      <c r="P277" s="994"/>
      <c r="Q277" s="1202"/>
      <c r="R277" s="994"/>
      <c r="S277" s="1203"/>
      <c r="T277" s="1004"/>
      <c r="U277" s="1202"/>
      <c r="V277" s="1006">
        <f>P277+R277</f>
        <v>0</v>
      </c>
      <c r="W277" s="1199">
        <f t="shared" si="253"/>
        <v>0</v>
      </c>
      <c r="X277" s="988">
        <f t="shared" si="254"/>
        <v>0</v>
      </c>
      <c r="Y277" s="1199">
        <f t="shared" si="255"/>
        <v>0</v>
      </c>
      <c r="AA277" s="1215" t="s">
        <v>394</v>
      </c>
      <c r="AB277" s="1133"/>
      <c r="AC277" s="1220">
        <f>M244</f>
        <v>11</v>
      </c>
      <c r="AD277" s="1135"/>
      <c r="AE277" s="1223"/>
      <c r="AF277" s="1133"/>
      <c r="AG277" s="1220"/>
      <c r="AH277" s="1011">
        <f t="shared" ref="AH277:AI279" si="276">AB277+AD277</f>
        <v>0</v>
      </c>
      <c r="AI277" s="1226">
        <f t="shared" si="276"/>
        <v>11</v>
      </c>
      <c r="AJ277" s="1011">
        <f t="shared" si="274"/>
        <v>0</v>
      </c>
      <c r="AK277" s="1183">
        <f t="shared" ref="AK277:AK282" si="277">AE277+AG277</f>
        <v>0</v>
      </c>
      <c r="AP277" s="1215" t="s">
        <v>394</v>
      </c>
      <c r="AQ277" s="1027">
        <f t="shared" si="270"/>
        <v>0</v>
      </c>
      <c r="AR277" s="1051">
        <f t="shared" si="271"/>
        <v>11</v>
      </c>
    </row>
    <row r="278" spans="2:45" ht="15.75" thickBot="1">
      <c r="B278" s="1213" t="s">
        <v>366</v>
      </c>
      <c r="C278" s="1361"/>
      <c r="D278" s="72">
        <f>D271+D275+100+20</f>
        <v>350</v>
      </c>
      <c r="E278" s="190" t="s">
        <v>82</v>
      </c>
      <c r="F278" s="1290">
        <v>3</v>
      </c>
      <c r="G278" s="1417">
        <v>3</v>
      </c>
      <c r="H278" s="84"/>
      <c r="I278" s="1416"/>
      <c r="J278" s="1783"/>
      <c r="K278" s="56"/>
      <c r="L278" s="29"/>
      <c r="M278" s="72"/>
      <c r="O278" s="999" t="s">
        <v>424</v>
      </c>
      <c r="P278" s="994"/>
      <c r="Q278" s="1202"/>
      <c r="R278" s="994">
        <f>I269</f>
        <v>1.2E-2</v>
      </c>
      <c r="S278" s="1203">
        <f>J269</f>
        <v>1.2E-2</v>
      </c>
      <c r="T278" s="1004"/>
      <c r="U278" s="1202"/>
      <c r="V278" s="1006">
        <f>P278+R278</f>
        <v>1.2E-2</v>
      </c>
      <c r="W278" s="1199">
        <f t="shared" si="253"/>
        <v>1.2E-2</v>
      </c>
      <c r="X278" s="988">
        <f>R278+T278</f>
        <v>1.2E-2</v>
      </c>
      <c r="Y278" s="1199">
        <f t="shared" si="255"/>
        <v>1.2E-2</v>
      </c>
      <c r="AA278" s="1216" t="s">
        <v>460</v>
      </c>
      <c r="AB278" s="1139"/>
      <c r="AC278" s="1221"/>
      <c r="AD278" s="1141"/>
      <c r="AE278" s="1224"/>
      <c r="AF278" s="1139"/>
      <c r="AG278" s="1221"/>
      <c r="AH278" s="1012">
        <f t="shared" si="276"/>
        <v>0</v>
      </c>
      <c r="AI278" s="1227">
        <f t="shared" si="276"/>
        <v>0</v>
      </c>
      <c r="AJ278" s="1012">
        <f t="shared" si="274"/>
        <v>0</v>
      </c>
      <c r="AK278" s="1229">
        <f t="shared" si="277"/>
        <v>0</v>
      </c>
      <c r="AP278" s="1216" t="s">
        <v>395</v>
      </c>
      <c r="AQ278" s="1036">
        <f t="shared" si="270"/>
        <v>0</v>
      </c>
      <c r="AR278" s="1055">
        <f t="shared" si="271"/>
        <v>0</v>
      </c>
      <c r="AS278" s="616"/>
    </row>
    <row r="279" spans="2:45" ht="14.25" customHeight="1" thickBot="1">
      <c r="O279" s="368" t="s">
        <v>98</v>
      </c>
      <c r="P279" s="995"/>
      <c r="Q279" s="1204"/>
      <c r="R279" s="995"/>
      <c r="S279" s="1205"/>
      <c r="T279" s="1005">
        <f>F277</f>
        <v>6</v>
      </c>
      <c r="U279" s="1206">
        <f>G277</f>
        <v>6</v>
      </c>
      <c r="V279" s="1007">
        <f>P279+R279</f>
        <v>0</v>
      </c>
      <c r="W279" s="1207">
        <f t="shared" si="253"/>
        <v>0</v>
      </c>
      <c r="X279" s="1007">
        <f>R279+T279</f>
        <v>6</v>
      </c>
      <c r="Y279" s="1207">
        <f t="shared" si="255"/>
        <v>6</v>
      </c>
      <c r="AA279" s="1217" t="s">
        <v>396</v>
      </c>
      <c r="AB279" s="1237">
        <f t="shared" ref="AB279:AG279" si="278">AB276+AB277+AB278</f>
        <v>11</v>
      </c>
      <c r="AC279" s="1168">
        <f t="shared" si="278"/>
        <v>11</v>
      </c>
      <c r="AD279" s="1218">
        <f t="shared" si="278"/>
        <v>0</v>
      </c>
      <c r="AE279" s="1166">
        <f t="shared" si="278"/>
        <v>0</v>
      </c>
      <c r="AF279" s="1237">
        <f t="shared" si="278"/>
        <v>0</v>
      </c>
      <c r="AG279" s="1168">
        <f t="shared" si="278"/>
        <v>0</v>
      </c>
      <c r="AH279" s="1074">
        <f t="shared" si="276"/>
        <v>11</v>
      </c>
      <c r="AI279" s="1167">
        <f t="shared" si="276"/>
        <v>11</v>
      </c>
      <c r="AJ279" s="1074">
        <f t="shared" si="274"/>
        <v>0</v>
      </c>
      <c r="AK279" s="1168">
        <f t="shared" si="277"/>
        <v>0</v>
      </c>
      <c r="AP279" s="1217" t="s">
        <v>396</v>
      </c>
      <c r="AQ279" s="1074">
        <f t="shared" si="270"/>
        <v>11</v>
      </c>
      <c r="AR279" s="1075">
        <f t="shared" si="271"/>
        <v>11</v>
      </c>
      <c r="AS279" s="616"/>
    </row>
    <row r="280" spans="2:45">
      <c r="Q280" s="91"/>
      <c r="R280" s="9"/>
      <c r="S280" s="81"/>
      <c r="AA280" s="1059" t="s">
        <v>388</v>
      </c>
      <c r="AB280" s="1113"/>
      <c r="AC280" s="1114"/>
      <c r="AD280" s="1010">
        <f>F266</f>
        <v>46.5</v>
      </c>
      <c r="AE280" s="1115">
        <f>G266</f>
        <v>40.299999999999997</v>
      </c>
      <c r="AF280" s="1113"/>
      <c r="AG280" s="1114"/>
      <c r="AH280" s="1010"/>
      <c r="AI280" s="1116">
        <f>AC280+AE280</f>
        <v>40.299999999999997</v>
      </c>
      <c r="AJ280" s="1010">
        <f t="shared" si="274"/>
        <v>46.5</v>
      </c>
      <c r="AK280" s="1117">
        <f t="shared" si="277"/>
        <v>40.299999999999997</v>
      </c>
      <c r="AP280" s="1059" t="s">
        <v>254</v>
      </c>
      <c r="AQ280" s="1047">
        <f t="shared" si="270"/>
        <v>46.5</v>
      </c>
      <c r="AR280" s="1060">
        <f t="shared" si="271"/>
        <v>40.299999999999997</v>
      </c>
      <c r="AS280" s="616"/>
    </row>
    <row r="281" spans="2:45" ht="13.5" customHeight="1" thickBot="1">
      <c r="E281" s="32"/>
      <c r="F281" s="4"/>
      <c r="G281" s="9"/>
      <c r="O281" s="150"/>
      <c r="P281" s="2672"/>
      <c r="R281" s="9"/>
      <c r="S281" s="103"/>
      <c r="T281" s="123"/>
      <c r="U281" s="77"/>
      <c r="V281" s="103"/>
      <c r="AA281" s="1061" t="s">
        <v>389</v>
      </c>
      <c r="AB281" s="1098"/>
      <c r="AC281" s="1118"/>
      <c r="AD281" s="1012"/>
      <c r="AE281" s="1119"/>
      <c r="AF281" s="1098"/>
      <c r="AG281" s="1118"/>
      <c r="AH281" s="1012">
        <f>AB281+AD281</f>
        <v>0</v>
      </c>
      <c r="AI281" s="1120">
        <f>AC281+AE281</f>
        <v>0</v>
      </c>
      <c r="AJ281" s="1012">
        <f t="shared" si="274"/>
        <v>0</v>
      </c>
      <c r="AK281" s="1121">
        <f t="shared" si="277"/>
        <v>0</v>
      </c>
      <c r="AP281" s="1061" t="s">
        <v>150</v>
      </c>
      <c r="AQ281" s="1036">
        <f t="shared" si="270"/>
        <v>0</v>
      </c>
      <c r="AR281" s="1055">
        <f t="shared" si="271"/>
        <v>0</v>
      </c>
    </row>
    <row r="282" spans="2:45" ht="14.25" customHeight="1" thickBot="1">
      <c r="B282" s="2149"/>
      <c r="C282" s="4"/>
      <c r="F282" s="4"/>
      <c r="O282" s="123"/>
      <c r="P282" s="77"/>
      <c r="Q282" s="103"/>
      <c r="R282" s="1"/>
      <c r="W282" s="217"/>
      <c r="Y282" s="217"/>
      <c r="AA282" s="1062" t="s">
        <v>385</v>
      </c>
      <c r="AB282" s="1122">
        <f t="shared" ref="AB282:AG282" si="279">SUM(AB280:AB281)</f>
        <v>0</v>
      </c>
      <c r="AC282" s="1123">
        <f t="shared" si="279"/>
        <v>0</v>
      </c>
      <c r="AD282" s="1124">
        <f t="shared" si="279"/>
        <v>46.5</v>
      </c>
      <c r="AE282" s="1064">
        <f t="shared" si="279"/>
        <v>40.299999999999997</v>
      </c>
      <c r="AF282" s="1122">
        <f t="shared" si="279"/>
        <v>0</v>
      </c>
      <c r="AG282" s="1123">
        <f t="shared" si="279"/>
        <v>0</v>
      </c>
      <c r="AH282" s="1063">
        <f>AB282+AD282</f>
        <v>46.5</v>
      </c>
      <c r="AI282" s="1125">
        <f>AC282+AE282</f>
        <v>40.299999999999997</v>
      </c>
      <c r="AJ282" s="1063">
        <f t="shared" si="274"/>
        <v>46.5</v>
      </c>
      <c r="AK282" s="1126">
        <f t="shared" si="277"/>
        <v>40.299999999999997</v>
      </c>
      <c r="AP282" s="1062" t="s">
        <v>385</v>
      </c>
      <c r="AQ282" s="1063">
        <f t="shared" si="270"/>
        <v>46.5</v>
      </c>
      <c r="AR282" s="1064">
        <f t="shared" si="271"/>
        <v>40.299999999999997</v>
      </c>
    </row>
    <row r="283" spans="2:45" ht="15" customHeight="1">
      <c r="C283" s="4"/>
      <c r="R283" s="9"/>
      <c r="T283" s="4"/>
      <c r="U283" s="8"/>
      <c r="V283" s="104"/>
      <c r="W283" s="217"/>
      <c r="Y283" s="217"/>
      <c r="AA283" s="1065" t="s">
        <v>252</v>
      </c>
      <c r="AB283" s="1127"/>
      <c r="AC283" s="1128"/>
      <c r="AD283" s="1129"/>
      <c r="AE283" s="1130"/>
      <c r="AF283" s="1127"/>
      <c r="AG283" s="1128"/>
      <c r="AH283" s="1010"/>
      <c r="AI283" s="1131"/>
      <c r="AJ283" s="1010">
        <f t="shared" si="274"/>
        <v>0</v>
      </c>
      <c r="AK283" s="1132"/>
      <c r="AN283" s="108"/>
      <c r="AO283" s="12"/>
      <c r="AP283" s="1065" t="s">
        <v>252</v>
      </c>
      <c r="AQ283" s="1047">
        <f t="shared" si="270"/>
        <v>0</v>
      </c>
      <c r="AR283" s="1060">
        <f t="shared" si="271"/>
        <v>0</v>
      </c>
    </row>
    <row r="284" spans="2:45" ht="14.25" customHeight="1">
      <c r="R284" s="9"/>
      <c r="S284" s="104"/>
      <c r="T284" s="2478"/>
      <c r="V284" s="61"/>
      <c r="W284" s="217"/>
      <c r="Y284" s="217"/>
      <c r="AA284" s="1066" t="s">
        <v>103</v>
      </c>
      <c r="AB284" s="1133"/>
      <c r="AC284" s="1134"/>
      <c r="AD284" s="1135"/>
      <c r="AE284" s="1136"/>
      <c r="AF284" s="1133"/>
      <c r="AG284" s="1134"/>
      <c r="AH284" s="1011">
        <f t="shared" ref="AH284:AI286" si="280">AB284+AD284</f>
        <v>0</v>
      </c>
      <c r="AI284" s="1137">
        <f t="shared" si="280"/>
        <v>0</v>
      </c>
      <c r="AJ284" s="1011">
        <f t="shared" si="274"/>
        <v>0</v>
      </c>
      <c r="AK284" s="1138">
        <f>AE284+AG284</f>
        <v>0</v>
      </c>
      <c r="AN284" s="108"/>
      <c r="AO284" s="123"/>
      <c r="AP284" s="1066" t="s">
        <v>103</v>
      </c>
      <c r="AQ284" s="1027">
        <f t="shared" si="270"/>
        <v>0</v>
      </c>
      <c r="AR284" s="1051">
        <f t="shared" si="271"/>
        <v>0</v>
      </c>
    </row>
    <row r="285" spans="2:45" ht="15.75" thickBot="1">
      <c r="O285" s="4"/>
      <c r="P285" s="8"/>
      <c r="Q285" s="108"/>
      <c r="R285" s="9"/>
      <c r="S285" s="104"/>
      <c r="T285" s="123"/>
      <c r="U285" s="77"/>
      <c r="V285" s="103"/>
      <c r="W285" s="980"/>
      <c r="Y285" s="980"/>
      <c r="AA285" s="1067" t="s">
        <v>253</v>
      </c>
      <c r="AB285" s="1139"/>
      <c r="AC285" s="1140"/>
      <c r="AD285" s="1141"/>
      <c r="AE285" s="1142"/>
      <c r="AF285" s="1139"/>
      <c r="AG285" s="1140"/>
      <c r="AH285" s="1012">
        <f t="shared" si="280"/>
        <v>0</v>
      </c>
      <c r="AI285" s="1143">
        <f t="shared" si="280"/>
        <v>0</v>
      </c>
      <c r="AJ285" s="1012">
        <f t="shared" si="274"/>
        <v>0</v>
      </c>
      <c r="AK285" s="1144">
        <f>AE285+AG285</f>
        <v>0</v>
      </c>
      <c r="AN285" s="106"/>
      <c r="AO285" s="4"/>
      <c r="AP285" s="1067" t="s">
        <v>253</v>
      </c>
      <c r="AQ285" s="1036">
        <f t="shared" si="270"/>
        <v>0</v>
      </c>
      <c r="AR285" s="1055">
        <f t="shared" si="271"/>
        <v>0</v>
      </c>
    </row>
    <row r="286" spans="2:45" ht="15.75" thickBot="1">
      <c r="E286" s="138"/>
      <c r="O286" s="1176"/>
      <c r="R286" s="9"/>
      <c r="S286" s="104"/>
      <c r="T286" s="4"/>
      <c r="U286" s="8"/>
      <c r="V286" s="104"/>
      <c r="W286" s="217"/>
      <c r="Y286" s="980"/>
      <c r="AA286" s="1231" t="s">
        <v>386</v>
      </c>
      <c r="AB286" s="1232">
        <f t="shared" ref="AB286:AG286" si="281">AB283+AB284+AB285</f>
        <v>0</v>
      </c>
      <c r="AC286" s="1110">
        <f t="shared" si="281"/>
        <v>0</v>
      </c>
      <c r="AD286" s="1232">
        <f t="shared" si="281"/>
        <v>0</v>
      </c>
      <c r="AE286" s="1110">
        <f t="shared" si="281"/>
        <v>0</v>
      </c>
      <c r="AF286" s="1232">
        <f t="shared" si="281"/>
        <v>0</v>
      </c>
      <c r="AG286" s="1110">
        <f t="shared" si="281"/>
        <v>0</v>
      </c>
      <c r="AH286" s="1109">
        <f t="shared" si="280"/>
        <v>0</v>
      </c>
      <c r="AI286" s="1111">
        <f t="shared" si="280"/>
        <v>0</v>
      </c>
      <c r="AJ286" s="1109">
        <f t="shared" si="274"/>
        <v>0</v>
      </c>
      <c r="AK286" s="1112">
        <f>AE286+AG286</f>
        <v>0</v>
      </c>
      <c r="AP286" s="1068" t="s">
        <v>386</v>
      </c>
      <c r="AQ286" s="1069">
        <f t="shared" si="270"/>
        <v>0</v>
      </c>
      <c r="AR286" s="1070">
        <f t="shared" si="271"/>
        <v>0</v>
      </c>
    </row>
    <row r="287" spans="2:45">
      <c r="R287" s="624"/>
      <c r="T287" s="4"/>
      <c r="U287" s="8"/>
      <c r="V287" s="104"/>
      <c r="W287" s="217"/>
      <c r="Y287" s="217"/>
      <c r="AC287" s="980"/>
      <c r="AE287" s="980"/>
      <c r="AI287" s="191"/>
      <c r="AK287" s="191"/>
    </row>
    <row r="288" spans="2:45">
      <c r="T288" s="4"/>
      <c r="U288" s="8"/>
      <c r="V288" s="104"/>
      <c r="AA288" t="s">
        <v>367</v>
      </c>
      <c r="AP288" s="104"/>
    </row>
    <row r="289" spans="2:44" ht="15.75" thickBot="1">
      <c r="C289" s="133" t="s">
        <v>929</v>
      </c>
      <c r="G289" s="2"/>
      <c r="H289" s="2"/>
      <c r="I289" s="2"/>
      <c r="L289" s="2"/>
      <c r="O289" s="133" t="s">
        <v>930</v>
      </c>
      <c r="AA289" s="81" t="str">
        <f>B295</f>
        <v>6- й   день</v>
      </c>
      <c r="AB289" s="2" t="s">
        <v>836</v>
      </c>
      <c r="AG289" s="100" t="str">
        <f>U291</f>
        <v>2 - я   неделя</v>
      </c>
      <c r="AI289" s="45" t="str">
        <f>J291</f>
        <v>ЗИМА - ВЕСНА    2023 -  __  г.г.</v>
      </c>
      <c r="AJ289" s="62"/>
    </row>
    <row r="290" spans="2:44" ht="15.75" thickBot="1">
      <c r="C290"/>
      <c r="D290" s="81" t="s">
        <v>523</v>
      </c>
      <c r="F290" s="15"/>
      <c r="L290" s="1620" t="s">
        <v>118</v>
      </c>
      <c r="O290" t="s">
        <v>367</v>
      </c>
      <c r="AA290" s="133" t="s">
        <v>930</v>
      </c>
      <c r="AM290" s="1395" t="s">
        <v>376</v>
      </c>
      <c r="AP290" s="38"/>
      <c r="AQ290" s="38"/>
      <c r="AR290" s="49"/>
    </row>
    <row r="291" spans="2:44" ht="15.75" thickBot="1">
      <c r="B291" s="2" t="s">
        <v>836</v>
      </c>
      <c r="C291" s="2"/>
      <c r="D291" s="73"/>
      <c r="F291" s="100" t="s">
        <v>142</v>
      </c>
      <c r="I291" s="74"/>
      <c r="J291" s="609" t="s">
        <v>522</v>
      </c>
      <c r="K291" s="216"/>
      <c r="O291" s="81" t="str">
        <f>B295</f>
        <v>6- й   день</v>
      </c>
      <c r="P291" s="2" t="s">
        <v>836</v>
      </c>
      <c r="U291" s="100" t="s">
        <v>142</v>
      </c>
      <c r="W291" s="45" t="str">
        <f>J291</f>
        <v>ЗИМА - ВЕСНА    2023 -  __  г.г.</v>
      </c>
      <c r="X291" s="62"/>
      <c r="Y291" s="1176"/>
      <c r="AA291" s="974" t="s">
        <v>292</v>
      </c>
      <c r="AB291" s="975" t="s">
        <v>368</v>
      </c>
      <c r="AC291" s="976"/>
      <c r="AD291" s="975" t="s">
        <v>369</v>
      </c>
      <c r="AE291" s="976"/>
      <c r="AF291" s="975" t="s">
        <v>370</v>
      </c>
      <c r="AG291" s="976"/>
      <c r="AH291" s="975" t="s">
        <v>374</v>
      </c>
      <c r="AI291" s="976"/>
      <c r="AJ291" s="1014" t="s">
        <v>375</v>
      </c>
      <c r="AK291" s="976"/>
      <c r="AM291" s="133" t="s">
        <v>930</v>
      </c>
      <c r="AP291" s="974" t="s">
        <v>292</v>
      </c>
      <c r="AQ291" s="1040" t="s">
        <v>377</v>
      </c>
      <c r="AR291" s="1041"/>
    </row>
    <row r="292" spans="2:44" ht="15.75" thickBot="1">
      <c r="E292" s="138"/>
      <c r="AA292" s="1238" t="s">
        <v>401</v>
      </c>
      <c r="AB292" s="977" t="s">
        <v>101</v>
      </c>
      <c r="AC292" s="979" t="s">
        <v>102</v>
      </c>
      <c r="AD292" s="1015" t="s">
        <v>101</v>
      </c>
      <c r="AE292" s="1016" t="s">
        <v>102</v>
      </c>
      <c r="AF292" s="1015" t="s">
        <v>101</v>
      </c>
      <c r="AG292" s="1016" t="s">
        <v>102</v>
      </c>
      <c r="AH292" s="977" t="s">
        <v>101</v>
      </c>
      <c r="AI292" s="978" t="s">
        <v>102</v>
      </c>
      <c r="AJ292" s="1017" t="s">
        <v>101</v>
      </c>
      <c r="AK292" s="978" t="s">
        <v>102</v>
      </c>
      <c r="AM292" s="56"/>
      <c r="AO292" s="29"/>
      <c r="AP292" s="29"/>
      <c r="AQ292" s="1241" t="s">
        <v>101</v>
      </c>
      <c r="AR292" s="1242" t="s">
        <v>102</v>
      </c>
    </row>
    <row r="293" spans="2:44">
      <c r="B293" s="25" t="s">
        <v>2</v>
      </c>
      <c r="C293" s="75" t="s">
        <v>3</v>
      </c>
      <c r="D293" s="76" t="s">
        <v>4</v>
      </c>
      <c r="E293" s="78" t="s">
        <v>61</v>
      </c>
      <c r="F293" s="67"/>
      <c r="G293" s="67"/>
      <c r="H293" s="67"/>
      <c r="I293" s="67"/>
      <c r="J293" s="67"/>
      <c r="K293" s="67"/>
      <c r="L293" s="67"/>
      <c r="M293" s="53"/>
      <c r="O293" s="1256" t="s">
        <v>405</v>
      </c>
      <c r="P293" s="140"/>
      <c r="Q293" s="140"/>
      <c r="R293" s="140"/>
      <c r="S293" s="140"/>
      <c r="T293" s="140"/>
      <c r="U293" s="140"/>
      <c r="V293" s="140"/>
      <c r="W293" s="140"/>
      <c r="X293" s="140"/>
      <c r="Y293" s="972"/>
      <c r="AA293" s="1071" t="s">
        <v>69</v>
      </c>
      <c r="AB293" s="1113"/>
      <c r="AC293" s="1145"/>
      <c r="AD293" s="1113"/>
      <c r="AE293" s="1146"/>
      <c r="AF293" s="1113"/>
      <c r="AG293" s="1147"/>
      <c r="AH293" s="1010">
        <f t="shared" ref="AH293:AH316" si="282">AB293+AD293</f>
        <v>0</v>
      </c>
      <c r="AI293" s="1148">
        <f t="shared" ref="AI293:AI316" si="283">AC293+AE293</f>
        <v>0</v>
      </c>
      <c r="AJ293" s="1010">
        <f t="shared" ref="AJ293:AJ316" si="284">AD293+AF293</f>
        <v>0</v>
      </c>
      <c r="AK293" s="1149">
        <f t="shared" ref="AK293:AK316" si="285">AE293+AG293</f>
        <v>0</v>
      </c>
      <c r="AM293" s="974" t="s">
        <v>292</v>
      </c>
      <c r="AN293" s="1019" t="s">
        <v>377</v>
      </c>
      <c r="AO293" s="1020"/>
      <c r="AP293" s="1071" t="s">
        <v>69</v>
      </c>
      <c r="AQ293" s="1047">
        <f t="shared" ref="AQ293:AQ301" si="286">AB293+AD293+AF293</f>
        <v>0</v>
      </c>
      <c r="AR293" s="1060">
        <f t="shared" ref="AR293:AR316" si="287">AC293+AE293+AG293</f>
        <v>0</v>
      </c>
    </row>
    <row r="294" spans="2:44" ht="15.75" thickBot="1">
      <c r="B294" s="196" t="s">
        <v>5</v>
      </c>
      <c r="C294"/>
      <c r="D294" s="197" t="s">
        <v>62</v>
      </c>
      <c r="E294" s="56"/>
      <c r="F294" s="29"/>
      <c r="G294" s="29"/>
      <c r="H294" s="29"/>
      <c r="I294" s="29"/>
      <c r="J294" s="29"/>
      <c r="K294" s="29"/>
      <c r="L294" s="29"/>
      <c r="M294" s="72"/>
      <c r="O294" s="701"/>
      <c r="P294" s="11" t="s">
        <v>406</v>
      </c>
      <c r="Q294" s="11"/>
      <c r="R294" s="11"/>
      <c r="S294" s="11"/>
      <c r="T294" s="11"/>
      <c r="U294" s="11"/>
      <c r="V294" s="11"/>
      <c r="W294" s="11"/>
      <c r="X294" s="11"/>
      <c r="Y294" s="973"/>
      <c r="AA294" s="1071" t="s">
        <v>71</v>
      </c>
      <c r="AB294" s="1091"/>
      <c r="AC294" s="1150"/>
      <c r="AD294" s="1091"/>
      <c r="AE294" s="1151"/>
      <c r="AF294" s="1091"/>
      <c r="AG294" s="1152"/>
      <c r="AH294" s="1011">
        <f t="shared" si="282"/>
        <v>0</v>
      </c>
      <c r="AI294" s="1153">
        <f t="shared" si="283"/>
        <v>0</v>
      </c>
      <c r="AJ294" s="1011">
        <f t="shared" si="284"/>
        <v>0</v>
      </c>
      <c r="AK294" s="1082">
        <f t="shared" si="285"/>
        <v>0</v>
      </c>
      <c r="AM294" s="712"/>
      <c r="AN294" s="1021" t="s">
        <v>101</v>
      </c>
      <c r="AO294" s="1022" t="s">
        <v>102</v>
      </c>
      <c r="AP294" s="1071" t="s">
        <v>71</v>
      </c>
      <c r="AQ294" s="1027">
        <f t="shared" si="286"/>
        <v>0</v>
      </c>
      <c r="AR294" s="1051">
        <f t="shared" si="287"/>
        <v>0</v>
      </c>
    </row>
    <row r="295" spans="2:44" ht="16.5" thickBot="1">
      <c r="B295" s="612" t="s">
        <v>263</v>
      </c>
      <c r="C295" s="67"/>
      <c r="D295" s="1410"/>
      <c r="E295" s="543" t="s">
        <v>963</v>
      </c>
      <c r="F295" s="67"/>
      <c r="G295" s="67"/>
      <c r="H295" s="1427" t="s">
        <v>965</v>
      </c>
      <c r="I295" s="38"/>
      <c r="J295" s="38"/>
      <c r="K295" s="38"/>
      <c r="L295" s="38"/>
      <c r="M295" s="49"/>
      <c r="AA295" s="1071" t="s">
        <v>72</v>
      </c>
      <c r="AB295" s="1154"/>
      <c r="AC295" s="1208"/>
      <c r="AD295" s="1154">
        <f>F314</f>
        <v>5</v>
      </c>
      <c r="AE295" s="1156">
        <f>G314</f>
        <v>5</v>
      </c>
      <c r="AF295" s="1154"/>
      <c r="AG295" s="1157"/>
      <c r="AH295" s="1011">
        <f t="shared" si="282"/>
        <v>5</v>
      </c>
      <c r="AI295" s="1153">
        <f t="shared" si="283"/>
        <v>5</v>
      </c>
      <c r="AJ295" s="1011">
        <f t="shared" si="284"/>
        <v>5</v>
      </c>
      <c r="AK295" s="1082">
        <f t="shared" si="285"/>
        <v>5</v>
      </c>
      <c r="AM295" s="1023" t="s">
        <v>134</v>
      </c>
      <c r="AN295" s="1024">
        <f t="shared" ref="AN295:AN329" si="288">P299+R299+T299</f>
        <v>74</v>
      </c>
      <c r="AO295" s="1025">
        <f t="shared" ref="AO295:AO329" si="289">Q299+S299+U299</f>
        <v>74</v>
      </c>
      <c r="AP295" s="1071" t="s">
        <v>72</v>
      </c>
      <c r="AQ295" s="1027">
        <f t="shared" si="286"/>
        <v>5</v>
      </c>
      <c r="AR295" s="1051">
        <f t="shared" si="287"/>
        <v>5</v>
      </c>
    </row>
    <row r="296" spans="2:44" ht="15.75" thickBot="1">
      <c r="B296" s="1295"/>
      <c r="C296" s="127" t="s">
        <v>156</v>
      </c>
      <c r="D296" s="2005"/>
      <c r="E296" s="1286" t="s">
        <v>100</v>
      </c>
      <c r="F296" s="120" t="s">
        <v>101</v>
      </c>
      <c r="G296" s="121" t="s">
        <v>102</v>
      </c>
      <c r="H296" s="1286" t="s">
        <v>100</v>
      </c>
      <c r="I296" s="120" t="s">
        <v>101</v>
      </c>
      <c r="J296" s="121" t="s">
        <v>102</v>
      </c>
      <c r="K296" s="1286" t="s">
        <v>100</v>
      </c>
      <c r="L296" s="120" t="s">
        <v>101</v>
      </c>
      <c r="M296" s="121" t="s">
        <v>102</v>
      </c>
      <c r="AA296" s="1071" t="s">
        <v>73</v>
      </c>
      <c r="AB296" s="1091"/>
      <c r="AC296" s="1155"/>
      <c r="AD296" s="1091"/>
      <c r="AE296" s="1156"/>
      <c r="AF296" s="1091"/>
      <c r="AG296" s="1157"/>
      <c r="AH296" s="1011">
        <f t="shared" si="282"/>
        <v>0</v>
      </c>
      <c r="AI296" s="1153">
        <f t="shared" si="283"/>
        <v>0</v>
      </c>
      <c r="AJ296" s="1011">
        <f t="shared" si="284"/>
        <v>0</v>
      </c>
      <c r="AK296" s="1082">
        <f t="shared" si="285"/>
        <v>0</v>
      </c>
      <c r="AM296" s="1026" t="s">
        <v>133</v>
      </c>
      <c r="AN296" s="1027">
        <f t="shared" si="288"/>
        <v>150</v>
      </c>
      <c r="AO296" s="1028">
        <f t="shared" si="289"/>
        <v>150</v>
      </c>
      <c r="AP296" s="1071" t="s">
        <v>73</v>
      </c>
      <c r="AQ296" s="1027">
        <f t="shared" si="286"/>
        <v>0</v>
      </c>
      <c r="AR296" s="1051">
        <f t="shared" si="287"/>
        <v>0</v>
      </c>
    </row>
    <row r="297" spans="2:44">
      <c r="B297" s="249" t="s">
        <v>474</v>
      </c>
      <c r="C297" s="193" t="s">
        <v>475</v>
      </c>
      <c r="D297" s="129">
        <v>60</v>
      </c>
      <c r="E297" s="97" t="s">
        <v>45</v>
      </c>
      <c r="F297" s="752">
        <v>131.1</v>
      </c>
      <c r="G297" s="1312">
        <v>98.33</v>
      </c>
      <c r="H297" s="2421" t="s">
        <v>958</v>
      </c>
      <c r="I297" s="96">
        <v>17.670000000000002</v>
      </c>
      <c r="J297" s="1403">
        <v>14.2</v>
      </c>
      <c r="K297" s="2420" t="s">
        <v>959</v>
      </c>
      <c r="L297" s="1301">
        <v>6</v>
      </c>
      <c r="M297" s="1665">
        <v>6</v>
      </c>
      <c r="O297" s="974" t="s">
        <v>292</v>
      </c>
      <c r="P297" s="975" t="s">
        <v>368</v>
      </c>
      <c r="Q297" s="976"/>
      <c r="R297" s="975" t="s">
        <v>369</v>
      </c>
      <c r="S297" s="976"/>
      <c r="T297" s="975" t="s">
        <v>370</v>
      </c>
      <c r="U297" s="976"/>
      <c r="V297" s="975" t="s">
        <v>371</v>
      </c>
      <c r="W297" s="976"/>
      <c r="X297" s="975" t="s">
        <v>372</v>
      </c>
      <c r="Y297" s="976"/>
      <c r="AA297" s="1071" t="s">
        <v>75</v>
      </c>
      <c r="AB297" s="1091"/>
      <c r="AC297" s="1150"/>
      <c r="AD297" s="1091"/>
      <c r="AE297" s="1151"/>
      <c r="AF297" s="1091"/>
      <c r="AG297" s="1152"/>
      <c r="AH297" s="1011">
        <f t="shared" si="282"/>
        <v>0</v>
      </c>
      <c r="AI297" s="1153">
        <f t="shared" si="283"/>
        <v>0</v>
      </c>
      <c r="AJ297" s="1011">
        <f t="shared" si="284"/>
        <v>0</v>
      </c>
      <c r="AK297" s="1082">
        <f t="shared" si="285"/>
        <v>0</v>
      </c>
      <c r="AM297" s="1026" t="s">
        <v>79</v>
      </c>
      <c r="AN297" s="1027">
        <f t="shared" si="288"/>
        <v>41.42</v>
      </c>
      <c r="AO297" s="1028">
        <f t="shared" si="289"/>
        <v>41.42</v>
      </c>
      <c r="AP297" s="1071" t="s">
        <v>75</v>
      </c>
      <c r="AQ297" s="1027">
        <f t="shared" si="286"/>
        <v>0</v>
      </c>
      <c r="AR297" s="1051">
        <f t="shared" si="287"/>
        <v>0</v>
      </c>
    </row>
    <row r="298" spans="2:44" ht="15.75" thickBot="1">
      <c r="B298" s="540"/>
      <c r="C298" s="130" t="s">
        <v>476</v>
      </c>
      <c r="D298" s="1526"/>
      <c r="E298" s="141" t="s">
        <v>80</v>
      </c>
      <c r="F298" s="172">
        <v>17.201000000000001</v>
      </c>
      <c r="G298" s="1278">
        <v>16.329999999999998</v>
      </c>
      <c r="H298" s="2426" t="s">
        <v>1013</v>
      </c>
      <c r="I298" s="1258"/>
      <c r="J298" s="1402"/>
      <c r="K298" s="172" t="s">
        <v>93</v>
      </c>
      <c r="L298" s="172">
        <v>14</v>
      </c>
      <c r="M298" s="1277">
        <v>14</v>
      </c>
      <c r="O298" s="712"/>
      <c r="P298" s="977" t="s">
        <v>101</v>
      </c>
      <c r="Q298" s="978" t="s">
        <v>102</v>
      </c>
      <c r="R298" s="977" t="s">
        <v>101</v>
      </c>
      <c r="S298" s="978" t="s">
        <v>102</v>
      </c>
      <c r="T298" s="977" t="s">
        <v>101</v>
      </c>
      <c r="U298" s="978" t="s">
        <v>102</v>
      </c>
      <c r="V298" s="977" t="s">
        <v>101</v>
      </c>
      <c r="W298" s="978" t="s">
        <v>102</v>
      </c>
      <c r="X298" s="977" t="s">
        <v>101</v>
      </c>
      <c r="Y298" s="979" t="s">
        <v>102</v>
      </c>
      <c r="AA298" s="1071" t="s">
        <v>76</v>
      </c>
      <c r="AB298" s="1091"/>
      <c r="AC298" s="1158"/>
      <c r="AD298" s="1091"/>
      <c r="AE298" s="1151"/>
      <c r="AF298" s="1091"/>
      <c r="AG298" s="1152"/>
      <c r="AH298" s="1011">
        <f t="shared" si="282"/>
        <v>0</v>
      </c>
      <c r="AI298" s="1153">
        <f t="shared" si="283"/>
        <v>0</v>
      </c>
      <c r="AJ298" s="1011">
        <f t="shared" si="284"/>
        <v>0</v>
      </c>
      <c r="AK298" s="1082">
        <f t="shared" si="285"/>
        <v>0</v>
      </c>
      <c r="AM298" s="1029" t="s">
        <v>378</v>
      </c>
      <c r="AN298" s="1030">
        <f t="shared" si="288"/>
        <v>45</v>
      </c>
      <c r="AO298" s="1031">
        <f t="shared" si="289"/>
        <v>45</v>
      </c>
      <c r="AP298" s="1071" t="s">
        <v>76</v>
      </c>
      <c r="AQ298" s="1027">
        <f t="shared" si="286"/>
        <v>0</v>
      </c>
      <c r="AR298" s="1051">
        <f t="shared" si="287"/>
        <v>0</v>
      </c>
    </row>
    <row r="299" spans="2:44">
      <c r="B299" s="321" t="s">
        <v>953</v>
      </c>
      <c r="C299" s="193" t="s">
        <v>960</v>
      </c>
      <c r="D299" s="207" t="s">
        <v>870</v>
      </c>
      <c r="E299" s="183" t="s">
        <v>82</v>
      </c>
      <c r="F299" s="184">
        <v>4.95</v>
      </c>
      <c r="G299" s="1283">
        <v>4.95</v>
      </c>
      <c r="H299" s="141" t="s">
        <v>85</v>
      </c>
      <c r="I299" s="172">
        <v>29.222999999999999</v>
      </c>
      <c r="J299" s="1274">
        <v>25.86</v>
      </c>
      <c r="K299" s="178" t="s">
        <v>79</v>
      </c>
      <c r="L299" s="172">
        <v>1.5</v>
      </c>
      <c r="M299" s="1277">
        <v>1.5</v>
      </c>
      <c r="O299" s="1257" t="s">
        <v>134</v>
      </c>
      <c r="P299" s="986">
        <f>D304</f>
        <v>30</v>
      </c>
      <c r="Q299" s="1177">
        <f>D304</f>
        <v>30</v>
      </c>
      <c r="R299" s="1000">
        <f>D319</f>
        <v>44</v>
      </c>
      <c r="S299" s="1171">
        <f>D319</f>
        <v>44</v>
      </c>
      <c r="T299" s="1000"/>
      <c r="U299" s="1178"/>
      <c r="V299" s="1000">
        <f>P299+R299</f>
        <v>74</v>
      </c>
      <c r="W299" s="1170">
        <f>Q299+S299</f>
        <v>74</v>
      </c>
      <c r="X299" s="1000">
        <f>R299+T299</f>
        <v>44</v>
      </c>
      <c r="Y299" s="1171">
        <f>S299+U299</f>
        <v>44</v>
      </c>
      <c r="AA299" s="1072" t="s">
        <v>403</v>
      </c>
      <c r="AB299" s="1091">
        <f>I303</f>
        <v>5</v>
      </c>
      <c r="AC299" s="1150">
        <f>J303</f>
        <v>5</v>
      </c>
      <c r="AD299" s="1091">
        <f>L312</f>
        <v>35</v>
      </c>
      <c r="AE299" s="1151">
        <f>M312</f>
        <v>35</v>
      </c>
      <c r="AF299" s="1091"/>
      <c r="AG299" s="1152"/>
      <c r="AH299" s="1011">
        <f t="shared" si="282"/>
        <v>40</v>
      </c>
      <c r="AI299" s="1153">
        <f t="shared" si="283"/>
        <v>40</v>
      </c>
      <c r="AJ299" s="1011">
        <f t="shared" si="284"/>
        <v>35</v>
      </c>
      <c r="AK299" s="1082">
        <f t="shared" si="285"/>
        <v>35</v>
      </c>
      <c r="AM299" s="1026" t="s">
        <v>105</v>
      </c>
      <c r="AN299" s="1027">
        <f t="shared" si="288"/>
        <v>0</v>
      </c>
      <c r="AO299" s="1028">
        <f t="shared" si="289"/>
        <v>0</v>
      </c>
      <c r="AP299" s="1072" t="s">
        <v>403</v>
      </c>
      <c r="AQ299" s="1027">
        <f t="shared" si="286"/>
        <v>40</v>
      </c>
      <c r="AR299" s="1051">
        <f t="shared" si="287"/>
        <v>40</v>
      </c>
    </row>
    <row r="300" spans="2:44" ht="15.75" thickBot="1">
      <c r="B300" s="321" t="s">
        <v>954</v>
      </c>
      <c r="C300" s="2162" t="s">
        <v>955</v>
      </c>
      <c r="D300" s="207" t="s">
        <v>1108</v>
      </c>
      <c r="E300" s="183" t="s">
        <v>54</v>
      </c>
      <c r="F300" s="184">
        <v>0.44</v>
      </c>
      <c r="G300" s="1283">
        <v>0.44</v>
      </c>
      <c r="H300" s="141" t="s">
        <v>229</v>
      </c>
      <c r="I300" s="173">
        <v>79.540000000000006</v>
      </c>
      <c r="J300" s="2321">
        <v>56.44</v>
      </c>
      <c r="K300" s="178" t="s">
        <v>667</v>
      </c>
      <c r="L300" s="173">
        <v>2</v>
      </c>
      <c r="M300" s="1277">
        <v>2</v>
      </c>
      <c r="O300" s="1026" t="s">
        <v>133</v>
      </c>
      <c r="P300" s="987">
        <f>D303</f>
        <v>50</v>
      </c>
      <c r="Q300" s="1179">
        <f>D303</f>
        <v>50</v>
      </c>
      <c r="R300" s="987">
        <f>D318</f>
        <v>70</v>
      </c>
      <c r="S300" s="1180">
        <f>D318</f>
        <v>70</v>
      </c>
      <c r="T300" s="987">
        <f>D333</f>
        <v>30</v>
      </c>
      <c r="U300" s="1179">
        <f>D333</f>
        <v>30</v>
      </c>
      <c r="V300" s="987">
        <f t="shared" ref="V300:V335" si="290">P300+R300</f>
        <v>120</v>
      </c>
      <c r="W300" s="1173">
        <f t="shared" ref="W300:W335" si="291">Q300+S300</f>
        <v>120</v>
      </c>
      <c r="X300" s="987">
        <f t="shared" ref="X300:X333" si="292">R300+T300</f>
        <v>100</v>
      </c>
      <c r="Y300" s="1082">
        <f t="shared" ref="Y300:Y335" si="293">S300+U300</f>
        <v>100</v>
      </c>
      <c r="AA300" s="1239" t="s">
        <v>402</v>
      </c>
      <c r="AB300" s="1098"/>
      <c r="AC300" s="1159"/>
      <c r="AD300" s="1098"/>
      <c r="AE300" s="1160"/>
      <c r="AF300" s="1098"/>
      <c r="AG300" s="1161"/>
      <c r="AH300" s="1012">
        <f t="shared" si="282"/>
        <v>0</v>
      </c>
      <c r="AI300" s="1162">
        <f t="shared" si="283"/>
        <v>0</v>
      </c>
      <c r="AJ300" s="1012">
        <f t="shared" si="284"/>
        <v>0</v>
      </c>
      <c r="AK300" s="981">
        <f t="shared" si="285"/>
        <v>0</v>
      </c>
      <c r="AM300" s="361" t="s">
        <v>45</v>
      </c>
      <c r="AN300" s="1027">
        <f t="shared" si="288"/>
        <v>164.48</v>
      </c>
      <c r="AO300" s="1028">
        <f t="shared" si="289"/>
        <v>123.33</v>
      </c>
      <c r="AP300" s="1239" t="s">
        <v>402</v>
      </c>
      <c r="AQ300" s="1036">
        <f t="shared" si="286"/>
        <v>0</v>
      </c>
      <c r="AR300" s="1055">
        <f t="shared" si="287"/>
        <v>0</v>
      </c>
    </row>
    <row r="301" spans="2:44" ht="15.75" thickBot="1">
      <c r="B301" s="228" t="s">
        <v>1022</v>
      </c>
      <c r="C301" s="293" t="s">
        <v>964</v>
      </c>
      <c r="D301" s="11"/>
      <c r="E301" s="2425" t="s">
        <v>962</v>
      </c>
      <c r="F301" s="208"/>
      <c r="G301" s="809"/>
      <c r="H301" s="141" t="s">
        <v>159</v>
      </c>
      <c r="I301" s="172">
        <v>9</v>
      </c>
      <c r="J301" s="1274">
        <v>7.5</v>
      </c>
      <c r="K301" s="1279" t="s">
        <v>666</v>
      </c>
      <c r="L301" s="1769">
        <v>4.0000000000000002E-4</v>
      </c>
      <c r="M301" s="174">
        <v>4.0000000000000002E-4</v>
      </c>
      <c r="O301" s="1026" t="s">
        <v>79</v>
      </c>
      <c r="P301" s="987">
        <f>L299</f>
        <v>1.5</v>
      </c>
      <c r="Q301" s="1472">
        <f>M299</f>
        <v>1.5</v>
      </c>
      <c r="R301" s="987"/>
      <c r="S301" s="1173"/>
      <c r="T301" s="987">
        <f>F331+F332</f>
        <v>39.92</v>
      </c>
      <c r="U301" s="1182">
        <f>G331+G332</f>
        <v>39.92</v>
      </c>
      <c r="V301" s="987">
        <f t="shared" si="290"/>
        <v>1.5</v>
      </c>
      <c r="W301" s="1173">
        <f t="shared" si="291"/>
        <v>1.5</v>
      </c>
      <c r="X301" s="987">
        <f t="shared" si="292"/>
        <v>39.92</v>
      </c>
      <c r="Y301" s="1082">
        <f t="shared" si="293"/>
        <v>39.92</v>
      </c>
      <c r="AA301" s="1073" t="s">
        <v>387</v>
      </c>
      <c r="AB301" s="1163">
        <f t="shared" ref="AB301:AG301" si="294">SUM(AB293:AB300)</f>
        <v>5</v>
      </c>
      <c r="AC301" s="1164">
        <f t="shared" si="294"/>
        <v>5</v>
      </c>
      <c r="AD301" s="1165">
        <f t="shared" si="294"/>
        <v>40</v>
      </c>
      <c r="AE301" s="1075">
        <f t="shared" si="294"/>
        <v>40</v>
      </c>
      <c r="AF301" s="1163">
        <f t="shared" si="294"/>
        <v>0</v>
      </c>
      <c r="AG301" s="1166">
        <f t="shared" si="294"/>
        <v>0</v>
      </c>
      <c r="AH301" s="1074">
        <f t="shared" si="282"/>
        <v>45</v>
      </c>
      <c r="AI301" s="1167">
        <f t="shared" si="283"/>
        <v>45</v>
      </c>
      <c r="AJ301" s="1074">
        <f t="shared" si="284"/>
        <v>40</v>
      </c>
      <c r="AK301" s="1168">
        <f t="shared" si="285"/>
        <v>40</v>
      </c>
      <c r="AM301" s="2106" t="s">
        <v>797</v>
      </c>
      <c r="AN301" s="2110">
        <f t="shared" si="288"/>
        <v>430.59900000000005</v>
      </c>
      <c r="AO301" s="1033">
        <f t="shared" si="289"/>
        <v>340.28800000000001</v>
      </c>
      <c r="AP301" s="1073" t="s">
        <v>387</v>
      </c>
      <c r="AQ301" s="1074">
        <f t="shared" si="286"/>
        <v>45</v>
      </c>
      <c r="AR301" s="1075">
        <f t="shared" si="287"/>
        <v>45</v>
      </c>
    </row>
    <row r="302" spans="2:44">
      <c r="B302" s="1638" t="s">
        <v>357</v>
      </c>
      <c r="C302" s="193" t="s">
        <v>158</v>
      </c>
      <c r="D302" s="1446">
        <v>200</v>
      </c>
      <c r="E302" s="2424" t="s">
        <v>958</v>
      </c>
      <c r="F302" s="1288">
        <v>84.19</v>
      </c>
      <c r="G302" s="2314">
        <v>67.48</v>
      </c>
      <c r="H302" s="2288" t="s">
        <v>961</v>
      </c>
      <c r="K302" s="178" t="s">
        <v>538</v>
      </c>
      <c r="L302" s="1305">
        <v>0.2</v>
      </c>
      <c r="M302" s="940">
        <v>0.2</v>
      </c>
      <c r="O302" s="1029" t="s">
        <v>378</v>
      </c>
      <c r="P302" s="988">
        <f t="shared" ref="P302" si="295">AB301</f>
        <v>5</v>
      </c>
      <c r="Q302" s="1209">
        <f t="shared" ref="Q302" si="296">AC301</f>
        <v>5</v>
      </c>
      <c r="R302" s="988">
        <f t="shared" ref="R302" si="297">AD301</f>
        <v>40</v>
      </c>
      <c r="S302" s="1183">
        <f t="shared" ref="S302" si="298">AE301</f>
        <v>40</v>
      </c>
      <c r="T302" s="988">
        <f t="shared" ref="T302" si="299">AF301</f>
        <v>0</v>
      </c>
      <c r="U302" s="1184">
        <f t="shared" ref="U302" si="300">AG301</f>
        <v>0</v>
      </c>
      <c r="V302" s="988">
        <f t="shared" si="290"/>
        <v>45</v>
      </c>
      <c r="W302" s="1031">
        <f t="shared" si="291"/>
        <v>45</v>
      </c>
      <c r="X302" s="988">
        <f t="shared" si="292"/>
        <v>40</v>
      </c>
      <c r="Y302" s="1183">
        <f t="shared" si="293"/>
        <v>40</v>
      </c>
      <c r="AA302" s="79" t="s">
        <v>786</v>
      </c>
      <c r="AB302" s="1008"/>
      <c r="AC302" s="1455"/>
      <c r="AD302" s="1010"/>
      <c r="AE302" s="1169"/>
      <c r="AF302" s="1013"/>
      <c r="AG302" s="1464"/>
      <c r="AH302" s="1013">
        <f t="shared" si="282"/>
        <v>0</v>
      </c>
      <c r="AI302" s="1170">
        <f t="shared" si="283"/>
        <v>0</v>
      </c>
      <c r="AJ302" s="1013">
        <f t="shared" si="284"/>
        <v>0</v>
      </c>
      <c r="AK302" s="1171">
        <f t="shared" si="285"/>
        <v>0</v>
      </c>
      <c r="AM302" s="2107" t="s">
        <v>798</v>
      </c>
      <c r="AN302" s="1032">
        <f t="shared" si="288"/>
        <v>0</v>
      </c>
      <c r="AO302" s="1033">
        <f t="shared" si="289"/>
        <v>0</v>
      </c>
      <c r="AP302" s="79" t="s">
        <v>786</v>
      </c>
      <c r="AQ302" s="1240"/>
      <c r="AR302" s="1254">
        <f t="shared" si="287"/>
        <v>0</v>
      </c>
    </row>
    <row r="303" spans="2:44" ht="12.75" customHeight="1">
      <c r="B303" s="144" t="s">
        <v>9</v>
      </c>
      <c r="C303" s="178" t="s">
        <v>10</v>
      </c>
      <c r="D303" s="195">
        <v>50</v>
      </c>
      <c r="E303" s="2316" t="s">
        <v>1109</v>
      </c>
      <c r="H303" s="2422" t="s">
        <v>97</v>
      </c>
      <c r="I303" s="172">
        <v>5</v>
      </c>
      <c r="J303" s="1274">
        <v>5</v>
      </c>
      <c r="K303" s="2443"/>
      <c r="M303" s="70"/>
      <c r="O303" s="1026" t="s">
        <v>105</v>
      </c>
      <c r="P303" s="987"/>
      <c r="Q303" s="983"/>
      <c r="R303" s="987"/>
      <c r="S303" s="1082"/>
      <c r="T303" s="987"/>
      <c r="U303" s="1185"/>
      <c r="V303" s="987">
        <f t="shared" si="290"/>
        <v>0</v>
      </c>
      <c r="W303" s="1173">
        <f t="shared" si="291"/>
        <v>0</v>
      </c>
      <c r="X303" s="987">
        <f t="shared" si="292"/>
        <v>0</v>
      </c>
      <c r="Y303" s="1082">
        <f t="shared" si="293"/>
        <v>0</v>
      </c>
      <c r="AA303" s="1043" t="s">
        <v>400</v>
      </c>
      <c r="AB303" s="840"/>
      <c r="AC303" s="1456"/>
      <c r="AD303" s="1011">
        <f>L316</f>
        <v>119.36</v>
      </c>
      <c r="AE303" s="1172">
        <f>M316</f>
        <v>77.599999999999994</v>
      </c>
      <c r="AF303" s="1011"/>
      <c r="AG303" s="1188"/>
      <c r="AH303" s="1011">
        <f t="shared" si="282"/>
        <v>119.36</v>
      </c>
      <c r="AI303" s="1173">
        <f t="shared" si="283"/>
        <v>77.599999999999994</v>
      </c>
      <c r="AJ303" s="1011">
        <f t="shared" si="284"/>
        <v>119.36</v>
      </c>
      <c r="AK303" s="1082">
        <f t="shared" si="285"/>
        <v>77.599999999999994</v>
      </c>
      <c r="AM303" s="1026" t="s">
        <v>70</v>
      </c>
      <c r="AN303" s="1027">
        <f t="shared" si="288"/>
        <v>125</v>
      </c>
      <c r="AO303" s="1028">
        <f t="shared" si="289"/>
        <v>125</v>
      </c>
      <c r="AP303" s="1043" t="s">
        <v>400</v>
      </c>
      <c r="AQ303" s="1240">
        <f t="shared" ref="AQ303:AQ316" si="301">AB303+AD303+AF303</f>
        <v>119.36</v>
      </c>
      <c r="AR303" s="1254">
        <f t="shared" si="287"/>
        <v>77.599999999999994</v>
      </c>
    </row>
    <row r="304" spans="2:44" ht="15.75" thickBot="1">
      <c r="B304" s="144" t="s">
        <v>9</v>
      </c>
      <c r="C304" s="178" t="s">
        <v>392</v>
      </c>
      <c r="D304" s="195">
        <v>30</v>
      </c>
      <c r="E304" s="141" t="s">
        <v>82</v>
      </c>
      <c r="F304" s="172">
        <v>3.1</v>
      </c>
      <c r="G304" s="1274">
        <v>3.1</v>
      </c>
      <c r="H304" s="2291" t="s">
        <v>956</v>
      </c>
      <c r="I304" s="1258"/>
      <c r="J304" s="1402"/>
      <c r="K304" s="876"/>
      <c r="M304" s="70"/>
      <c r="O304" s="361" t="s">
        <v>45</v>
      </c>
      <c r="P304" s="987">
        <f>F297</f>
        <v>131.1</v>
      </c>
      <c r="Q304" s="983">
        <f>G297</f>
        <v>98.33</v>
      </c>
      <c r="R304" s="1468">
        <f>F313</f>
        <v>33.380000000000003</v>
      </c>
      <c r="S304" s="1173">
        <f>G313</f>
        <v>25</v>
      </c>
      <c r="T304" s="987"/>
      <c r="U304" s="1185"/>
      <c r="V304" s="987">
        <f t="shared" si="290"/>
        <v>164.48</v>
      </c>
      <c r="W304" s="1173">
        <f t="shared" si="291"/>
        <v>123.33</v>
      </c>
      <c r="X304" s="987">
        <f t="shared" si="292"/>
        <v>33.380000000000003</v>
      </c>
      <c r="Y304" s="1082">
        <f t="shared" si="293"/>
        <v>25</v>
      </c>
      <c r="AA304" s="1042" t="s">
        <v>275</v>
      </c>
      <c r="AB304" s="840"/>
      <c r="AC304" s="1457"/>
      <c r="AD304" s="1011"/>
      <c r="AE304" s="1172"/>
      <c r="AF304" s="1011"/>
      <c r="AG304" s="1188"/>
      <c r="AH304" s="1011">
        <f t="shared" si="282"/>
        <v>0</v>
      </c>
      <c r="AI304" s="1173">
        <f t="shared" si="283"/>
        <v>0</v>
      </c>
      <c r="AJ304" s="1011">
        <f t="shared" si="284"/>
        <v>0</v>
      </c>
      <c r="AK304" s="1082">
        <f t="shared" si="285"/>
        <v>0</v>
      </c>
      <c r="AM304" s="1034" t="s">
        <v>104</v>
      </c>
      <c r="AN304" s="1027">
        <f t="shared" si="288"/>
        <v>26.8</v>
      </c>
      <c r="AO304" s="1028">
        <f t="shared" si="289"/>
        <v>25</v>
      </c>
      <c r="AP304" s="1042" t="s">
        <v>275</v>
      </c>
      <c r="AQ304" s="1240">
        <f t="shared" si="301"/>
        <v>0</v>
      </c>
      <c r="AR304" s="1254">
        <f t="shared" si="287"/>
        <v>0</v>
      </c>
    </row>
    <row r="305" spans="2:44" ht="15.75" thickBot="1">
      <c r="B305" s="60"/>
      <c r="C305" s="2438"/>
      <c r="E305" s="183" t="s">
        <v>54</v>
      </c>
      <c r="F305" s="184">
        <v>0.31</v>
      </c>
      <c r="G305" s="1283">
        <v>0.31</v>
      </c>
      <c r="H305" s="141" t="s">
        <v>82</v>
      </c>
      <c r="I305" s="172">
        <v>5</v>
      </c>
      <c r="J305" s="1274">
        <v>5</v>
      </c>
      <c r="K305" s="929" t="s">
        <v>264</v>
      </c>
      <c r="L305" s="38"/>
      <c r="M305" s="1282"/>
      <c r="O305" s="2106" t="s">
        <v>797</v>
      </c>
      <c r="P305" s="989">
        <f t="shared" ref="P305" si="302">AB316</f>
        <v>172.86</v>
      </c>
      <c r="Q305" s="1186">
        <f t="shared" ref="Q305" si="303">AC316</f>
        <v>151.18</v>
      </c>
      <c r="R305" s="2108">
        <f t="shared" ref="R305" si="304">AD316</f>
        <v>252.97900000000001</v>
      </c>
      <c r="S305" s="2109">
        <f t="shared" ref="S305" si="305">AE316</f>
        <v>185.108</v>
      </c>
      <c r="T305" s="989">
        <f t="shared" ref="T305" si="306">AF316</f>
        <v>4.76</v>
      </c>
      <c r="U305" s="1188">
        <f t="shared" ref="U305" si="307">AG316</f>
        <v>4</v>
      </c>
      <c r="V305" s="2108">
        <f t="shared" si="290"/>
        <v>425.83900000000006</v>
      </c>
      <c r="W305" s="1033">
        <f t="shared" si="291"/>
        <v>336.28800000000001</v>
      </c>
      <c r="X305" s="2108">
        <f t="shared" si="292"/>
        <v>257.73900000000003</v>
      </c>
      <c r="Y305" s="2109">
        <f t="shared" si="293"/>
        <v>189.108</v>
      </c>
      <c r="AA305" s="1044" t="s">
        <v>456</v>
      </c>
      <c r="AB305" s="840">
        <f>F309</f>
        <v>60</v>
      </c>
      <c r="AC305" s="1458">
        <f>G309</f>
        <v>60</v>
      </c>
      <c r="AD305" s="1011"/>
      <c r="AE305" s="1172"/>
      <c r="AF305" s="1012"/>
      <c r="AG305" s="1465"/>
      <c r="AH305" s="1012">
        <f t="shared" si="282"/>
        <v>60</v>
      </c>
      <c r="AI305" s="1175">
        <f t="shared" si="283"/>
        <v>60</v>
      </c>
      <c r="AJ305" s="1012">
        <f t="shared" si="284"/>
        <v>0</v>
      </c>
      <c r="AK305" s="981">
        <f t="shared" si="285"/>
        <v>0</v>
      </c>
      <c r="AM305" s="1026" t="s">
        <v>132</v>
      </c>
      <c r="AN305" s="1027">
        <f t="shared" si="288"/>
        <v>0</v>
      </c>
      <c r="AO305" s="1028">
        <f t="shared" si="289"/>
        <v>200</v>
      </c>
      <c r="AP305" s="1044" t="s">
        <v>456</v>
      </c>
      <c r="AQ305" s="1240">
        <f t="shared" si="301"/>
        <v>60</v>
      </c>
      <c r="AR305" s="1254">
        <f t="shared" si="287"/>
        <v>60</v>
      </c>
    </row>
    <row r="306" spans="2:44" ht="15.75" thickBot="1">
      <c r="B306" s="60"/>
      <c r="C306" s="2438"/>
      <c r="E306" s="1774" t="s">
        <v>475</v>
      </c>
      <c r="F306" s="67"/>
      <c r="G306" s="53"/>
      <c r="H306" s="141" t="s">
        <v>54</v>
      </c>
      <c r="I306" s="172">
        <v>0.5</v>
      </c>
      <c r="J306" s="1277">
        <v>0.5</v>
      </c>
      <c r="K306" s="1284" t="s">
        <v>100</v>
      </c>
      <c r="L306" s="695" t="s">
        <v>101</v>
      </c>
      <c r="M306" s="1285" t="s">
        <v>102</v>
      </c>
      <c r="O306" s="2107" t="s">
        <v>798</v>
      </c>
      <c r="P306" s="989">
        <f t="shared" ref="P306" si="308">AB323</f>
        <v>0</v>
      </c>
      <c r="Q306" s="1186">
        <f t="shared" ref="Q306" si="309">AC323</f>
        <v>0</v>
      </c>
      <c r="R306" s="989">
        <f t="shared" ref="R306" si="310">AD323</f>
        <v>0</v>
      </c>
      <c r="S306" s="1187">
        <f t="shared" ref="S306" si="311">AE323</f>
        <v>0</v>
      </c>
      <c r="T306" s="989">
        <f t="shared" ref="T306" si="312">AF323</f>
        <v>0</v>
      </c>
      <c r="U306" s="1188">
        <f t="shared" ref="U306" si="313">AG323</f>
        <v>0</v>
      </c>
      <c r="V306" s="989">
        <f t="shared" si="290"/>
        <v>0</v>
      </c>
      <c r="W306" s="1033">
        <f t="shared" si="291"/>
        <v>0</v>
      </c>
      <c r="X306" s="989">
        <f t="shared" si="292"/>
        <v>0</v>
      </c>
      <c r="Y306" s="1187">
        <f t="shared" si="293"/>
        <v>0</v>
      </c>
      <c r="AA306" s="1044" t="s">
        <v>63</v>
      </c>
      <c r="AB306" s="1008"/>
      <c r="AC306" s="1455"/>
      <c r="AD306" s="1010"/>
      <c r="AE306" s="1169"/>
      <c r="AF306" s="1011"/>
      <c r="AG306" s="1188"/>
      <c r="AH306" s="1011">
        <f t="shared" si="282"/>
        <v>0</v>
      </c>
      <c r="AI306" s="1173">
        <f t="shared" si="283"/>
        <v>0</v>
      </c>
      <c r="AJ306" s="1011">
        <f t="shared" si="284"/>
        <v>0</v>
      </c>
      <c r="AK306" s="1082">
        <f t="shared" si="285"/>
        <v>0</v>
      </c>
      <c r="AM306" s="361" t="s">
        <v>85</v>
      </c>
      <c r="AN306" s="1027">
        <f t="shared" si="288"/>
        <v>29.222999999999999</v>
      </c>
      <c r="AO306" s="1028">
        <f t="shared" si="289"/>
        <v>25.86</v>
      </c>
      <c r="AP306" s="1044" t="s">
        <v>63</v>
      </c>
      <c r="AQ306" s="1240">
        <f t="shared" si="301"/>
        <v>0</v>
      </c>
      <c r="AR306" s="1254">
        <f t="shared" si="287"/>
        <v>0</v>
      </c>
    </row>
    <row r="307" spans="2:44" ht="15.75" thickBot="1">
      <c r="B307" s="60"/>
      <c r="C307" s="1358"/>
      <c r="E307" s="1426" t="s">
        <v>477</v>
      </c>
      <c r="F307" s="1363"/>
      <c r="G307" s="1431"/>
      <c r="H307" s="2291" t="s">
        <v>957</v>
      </c>
      <c r="I307" s="1258"/>
      <c r="J307" s="1393"/>
      <c r="K307" s="97" t="s">
        <v>86</v>
      </c>
      <c r="L307" s="96">
        <v>26.8</v>
      </c>
      <c r="M307" s="935">
        <v>25</v>
      </c>
      <c r="O307" s="1026" t="s">
        <v>70</v>
      </c>
      <c r="P307" s="990">
        <f t="shared" ref="P307" si="314">AB331</f>
        <v>0</v>
      </c>
      <c r="Q307" s="1189">
        <f t="shared" ref="Q307" si="315">AC331</f>
        <v>0</v>
      </c>
      <c r="R307" s="990">
        <f t="shared" ref="R307" si="316">AD331</f>
        <v>0</v>
      </c>
      <c r="S307" s="1082">
        <f t="shared" ref="S307" si="317">AE331</f>
        <v>0</v>
      </c>
      <c r="T307" s="990">
        <f t="shared" ref="T307" si="318">AF331</f>
        <v>125</v>
      </c>
      <c r="U307" s="1185">
        <f t="shared" ref="U307" si="319">AG331</f>
        <v>125</v>
      </c>
      <c r="V307" s="990">
        <f t="shared" si="290"/>
        <v>0</v>
      </c>
      <c r="W307" s="1173">
        <f t="shared" si="291"/>
        <v>0</v>
      </c>
      <c r="X307" s="990">
        <f t="shared" si="292"/>
        <v>125</v>
      </c>
      <c r="Y307" s="1082">
        <f t="shared" si="293"/>
        <v>125</v>
      </c>
      <c r="AA307" s="1630" t="s">
        <v>541</v>
      </c>
      <c r="AB307" s="840"/>
      <c r="AC307" s="1456"/>
      <c r="AD307" s="1011">
        <f>I318</f>
        <v>1.05</v>
      </c>
      <c r="AE307" s="1172">
        <f>J318</f>
        <v>0.78600000000000003</v>
      </c>
      <c r="AF307" s="1011"/>
      <c r="AG307" s="1188"/>
      <c r="AH307" s="1011">
        <f t="shared" si="282"/>
        <v>1.05</v>
      </c>
      <c r="AI307" s="1173">
        <f t="shared" si="283"/>
        <v>0.78600000000000003</v>
      </c>
      <c r="AJ307" s="1011">
        <f t="shared" si="284"/>
        <v>1.05</v>
      </c>
      <c r="AK307" s="1082">
        <f t="shared" si="285"/>
        <v>0.78600000000000003</v>
      </c>
      <c r="AM307" s="361" t="s">
        <v>404</v>
      </c>
      <c r="AN307" s="1027">
        <f t="shared" si="288"/>
        <v>79.540000000000006</v>
      </c>
      <c r="AO307" s="1028">
        <f t="shared" si="289"/>
        <v>56.44</v>
      </c>
      <c r="AP307" s="1630" t="s">
        <v>541</v>
      </c>
      <c r="AQ307" s="1240">
        <f t="shared" si="301"/>
        <v>1.05</v>
      </c>
      <c r="AR307" s="1254">
        <f t="shared" si="287"/>
        <v>0.78600000000000003</v>
      </c>
    </row>
    <row r="308" spans="2:44" ht="15.75" thickBot="1">
      <c r="B308" s="60"/>
      <c r="C308" s="2438"/>
      <c r="E308" s="1286" t="s">
        <v>100</v>
      </c>
      <c r="F308" s="120" t="s">
        <v>101</v>
      </c>
      <c r="G308" s="121" t="s">
        <v>102</v>
      </c>
      <c r="H308" s="2259"/>
      <c r="K308" s="141" t="s">
        <v>50</v>
      </c>
      <c r="L308" s="172">
        <v>7</v>
      </c>
      <c r="M308" s="936">
        <v>7</v>
      </c>
      <c r="O308" s="1034" t="s">
        <v>104</v>
      </c>
      <c r="P308" s="990">
        <f t="shared" ref="P308" si="320">AB335</f>
        <v>26.8</v>
      </c>
      <c r="Q308" s="983">
        <f t="shared" ref="Q308" si="321">AC335</f>
        <v>25</v>
      </c>
      <c r="R308" s="990">
        <f t="shared" ref="R308" si="322">AD335</f>
        <v>0</v>
      </c>
      <c r="S308" s="1173">
        <f t="shared" ref="S308" si="323">AE335</f>
        <v>0</v>
      </c>
      <c r="T308" s="990">
        <f t="shared" ref="T308" si="324">AF335</f>
        <v>0</v>
      </c>
      <c r="U308" s="1185">
        <f t="shared" ref="U308" si="325">AG335</f>
        <v>0</v>
      </c>
      <c r="V308" s="987">
        <f t="shared" si="290"/>
        <v>26.8</v>
      </c>
      <c r="W308" s="1173">
        <f t="shared" si="291"/>
        <v>25</v>
      </c>
      <c r="X308" s="987">
        <f t="shared" si="292"/>
        <v>0</v>
      </c>
      <c r="Y308" s="1082">
        <f t="shared" si="293"/>
        <v>0</v>
      </c>
      <c r="AA308" s="1043" t="s">
        <v>542</v>
      </c>
      <c r="AB308" s="840"/>
      <c r="AC308" s="1457"/>
      <c r="AD308" s="1011"/>
      <c r="AE308" s="1172"/>
      <c r="AF308" s="1011"/>
      <c r="AG308" s="1188"/>
      <c r="AH308" s="1011">
        <f t="shared" si="282"/>
        <v>0</v>
      </c>
      <c r="AI308" s="1173">
        <f t="shared" si="283"/>
        <v>0</v>
      </c>
      <c r="AJ308" s="1011">
        <f t="shared" si="284"/>
        <v>0</v>
      </c>
      <c r="AK308" s="1082">
        <f t="shared" si="285"/>
        <v>0</v>
      </c>
      <c r="AM308" s="1026" t="s">
        <v>121</v>
      </c>
      <c r="AN308" s="1027">
        <f t="shared" si="288"/>
        <v>153.767</v>
      </c>
      <c r="AO308" s="1028">
        <f t="shared" si="289"/>
        <v>107.8</v>
      </c>
      <c r="AP308" s="1043" t="s">
        <v>542</v>
      </c>
      <c r="AQ308" s="1240">
        <f t="shared" si="301"/>
        <v>0</v>
      </c>
      <c r="AR308" s="1254">
        <f t="shared" si="287"/>
        <v>0</v>
      </c>
    </row>
    <row r="309" spans="2:44" ht="15.75" thickBot="1">
      <c r="B309" s="1213" t="s">
        <v>364</v>
      </c>
      <c r="C309" s="1214"/>
      <c r="D309" s="1535">
        <f>D297+D302+D303+D304+100+20+115+65</f>
        <v>640</v>
      </c>
      <c r="E309" s="2264" t="s">
        <v>475</v>
      </c>
      <c r="F309" s="1705">
        <v>60</v>
      </c>
      <c r="G309" s="2533">
        <v>60</v>
      </c>
      <c r="H309" s="56"/>
      <c r="I309" s="29"/>
      <c r="J309" s="29"/>
      <c r="K309" s="190" t="s">
        <v>81</v>
      </c>
      <c r="L309" s="1290">
        <v>190</v>
      </c>
      <c r="M309" s="1291">
        <v>190</v>
      </c>
      <c r="O309" s="130" t="s">
        <v>977</v>
      </c>
      <c r="P309" s="987"/>
      <c r="Q309" s="983"/>
      <c r="R309" s="987"/>
      <c r="S309" s="1082">
        <f>D317</f>
        <v>200</v>
      </c>
      <c r="T309" s="987"/>
      <c r="U309" s="1185"/>
      <c r="V309" s="987">
        <f t="shared" si="290"/>
        <v>0</v>
      </c>
      <c r="W309" s="1173">
        <f t="shared" si="291"/>
        <v>200</v>
      </c>
      <c r="X309" s="987">
        <f t="shared" si="292"/>
        <v>0</v>
      </c>
      <c r="Y309" s="1082">
        <f t="shared" si="293"/>
        <v>200</v>
      </c>
      <c r="AA309" s="1044" t="s">
        <v>125</v>
      </c>
      <c r="AB309" s="840">
        <f>I297+F302</f>
        <v>101.86</v>
      </c>
      <c r="AC309" s="1457">
        <f>J297+G302</f>
        <v>81.680000000000007</v>
      </c>
      <c r="AD309" s="1011">
        <f>F312</f>
        <v>37.5</v>
      </c>
      <c r="AE309" s="1172">
        <f>G312</f>
        <v>30</v>
      </c>
      <c r="AF309" s="1011"/>
      <c r="AG309" s="1188"/>
      <c r="AH309" s="1011">
        <f t="shared" si="282"/>
        <v>139.36000000000001</v>
      </c>
      <c r="AI309" s="1173">
        <f t="shared" si="283"/>
        <v>111.68</v>
      </c>
      <c r="AJ309" s="1011">
        <f t="shared" si="284"/>
        <v>37.5</v>
      </c>
      <c r="AK309" s="1082">
        <f t="shared" si="285"/>
        <v>30</v>
      </c>
      <c r="AM309" s="1026" t="s">
        <v>65</v>
      </c>
      <c r="AN309" s="1027">
        <f t="shared" si="288"/>
        <v>67.39</v>
      </c>
      <c r="AO309" s="1028">
        <f t="shared" si="289"/>
        <v>56</v>
      </c>
      <c r="AP309" s="1044" t="s">
        <v>125</v>
      </c>
      <c r="AQ309" s="1240">
        <f t="shared" si="301"/>
        <v>139.36000000000001</v>
      </c>
      <c r="AR309" s="1254">
        <f t="shared" si="287"/>
        <v>111.68</v>
      </c>
    </row>
    <row r="310" spans="2:44" ht="15.75" thickBot="1">
      <c r="B310" s="269"/>
      <c r="C310" s="126" t="s">
        <v>123</v>
      </c>
      <c r="D310" s="53"/>
      <c r="E310" s="2442" t="s">
        <v>1014</v>
      </c>
      <c r="F310" s="109"/>
      <c r="G310" s="2447"/>
      <c r="H310" s="2567" t="s">
        <v>969</v>
      </c>
      <c r="I310" s="123"/>
      <c r="J310" s="19"/>
      <c r="K310" s="2494" t="s">
        <v>970</v>
      </c>
      <c r="L310" s="109"/>
      <c r="M310" s="2447"/>
      <c r="O310" s="361" t="s">
        <v>390</v>
      </c>
      <c r="P310" s="987">
        <f t="shared" ref="P310" si="326">AB338</f>
        <v>29.222999999999999</v>
      </c>
      <c r="Q310" s="983">
        <f t="shared" ref="Q310" si="327">AC338</f>
        <v>25.86</v>
      </c>
      <c r="R310" s="987">
        <f t="shared" ref="R310" si="328">AD338</f>
        <v>0</v>
      </c>
      <c r="S310" s="1082">
        <f t="shared" ref="S310" si="329">AE338</f>
        <v>0</v>
      </c>
      <c r="T310" s="987">
        <f t="shared" ref="T310" si="330">AF338</f>
        <v>0</v>
      </c>
      <c r="U310" s="1185">
        <f t="shared" ref="U310" si="331">AG338</f>
        <v>0</v>
      </c>
      <c r="V310" s="987">
        <f t="shared" si="290"/>
        <v>29.222999999999999</v>
      </c>
      <c r="W310" s="1173">
        <f t="shared" si="291"/>
        <v>25.86</v>
      </c>
      <c r="X310" s="987">
        <f t="shared" si="292"/>
        <v>0</v>
      </c>
      <c r="Y310" s="1082">
        <f t="shared" si="293"/>
        <v>0</v>
      </c>
      <c r="AA310" s="1044" t="s">
        <v>87</v>
      </c>
      <c r="AB310" s="840">
        <f>I301</f>
        <v>9</v>
      </c>
      <c r="AC310" s="1460">
        <f>J301</f>
        <v>7.5</v>
      </c>
      <c r="AD310" s="1011">
        <f>F316+I316</f>
        <v>14.620000000000001</v>
      </c>
      <c r="AE310" s="1629">
        <f>G316+J316</f>
        <v>12.1</v>
      </c>
      <c r="AF310" s="1011">
        <f>I333</f>
        <v>4.76</v>
      </c>
      <c r="AG310" s="1188">
        <f>J333</f>
        <v>4</v>
      </c>
      <c r="AH310" s="1011">
        <f t="shared" si="282"/>
        <v>23.62</v>
      </c>
      <c r="AI310" s="1173">
        <f t="shared" si="283"/>
        <v>19.600000000000001</v>
      </c>
      <c r="AJ310" s="1011">
        <f t="shared" si="284"/>
        <v>19.380000000000003</v>
      </c>
      <c r="AK310" s="1082">
        <f t="shared" si="285"/>
        <v>16.100000000000001</v>
      </c>
      <c r="AM310" s="1026" t="s">
        <v>60</v>
      </c>
      <c r="AN310" s="1027">
        <f t="shared" si="288"/>
        <v>17.201000000000001</v>
      </c>
      <c r="AO310" s="1028">
        <f t="shared" si="289"/>
        <v>16.329999999999998</v>
      </c>
      <c r="AP310" s="1044" t="s">
        <v>87</v>
      </c>
      <c r="AQ310" s="1240">
        <f t="shared" si="301"/>
        <v>28.380000000000003</v>
      </c>
      <c r="AR310" s="1254">
        <f t="shared" si="287"/>
        <v>23.6</v>
      </c>
    </row>
    <row r="311" spans="2:44" ht="15.75" thickBot="1">
      <c r="B311" s="1563" t="s">
        <v>1098</v>
      </c>
      <c r="C311" s="193" t="s">
        <v>1099</v>
      </c>
      <c r="D311" s="272">
        <v>60</v>
      </c>
      <c r="E311" s="1310" t="s">
        <v>100</v>
      </c>
      <c r="F311" s="120" t="s">
        <v>101</v>
      </c>
      <c r="G311" s="121" t="s">
        <v>102</v>
      </c>
      <c r="H311" s="2429" t="s">
        <v>1007</v>
      </c>
      <c r="K311" s="1286" t="s">
        <v>100</v>
      </c>
      <c r="L311" s="120" t="s">
        <v>101</v>
      </c>
      <c r="M311" s="121" t="s">
        <v>102</v>
      </c>
      <c r="O311" s="1026" t="s">
        <v>391</v>
      </c>
      <c r="P311" s="987">
        <f t="shared" ref="P311" si="332">AB342</f>
        <v>79.540000000000006</v>
      </c>
      <c r="Q311" s="1189">
        <f t="shared" ref="Q311" si="333">AC342</f>
        <v>56.44</v>
      </c>
      <c r="R311" s="987">
        <f t="shared" ref="R311" si="334">AD342</f>
        <v>0</v>
      </c>
      <c r="S311" s="1173">
        <f t="shared" ref="S311" si="335">AE342</f>
        <v>0</v>
      </c>
      <c r="T311" s="987">
        <f t="shared" ref="T311" si="336">AF342</f>
        <v>0</v>
      </c>
      <c r="U311" s="1190">
        <f t="shared" ref="U311" si="337">AG342</f>
        <v>0</v>
      </c>
      <c r="V311" s="987">
        <f t="shared" si="290"/>
        <v>79.540000000000006</v>
      </c>
      <c r="W311" s="1173">
        <f t="shared" si="291"/>
        <v>56.44</v>
      </c>
      <c r="X311" s="987">
        <f t="shared" si="292"/>
        <v>0</v>
      </c>
      <c r="Y311" s="1082">
        <f t="shared" si="293"/>
        <v>0</v>
      </c>
      <c r="AA311" s="1044" t="s">
        <v>68</v>
      </c>
      <c r="AB311" s="840"/>
      <c r="AC311" s="1460"/>
      <c r="AD311" s="1011">
        <f>F315+I315</f>
        <v>18.53</v>
      </c>
      <c r="AE311" s="1172">
        <f>G315+J315</f>
        <v>14.719999999999999</v>
      </c>
      <c r="AF311" s="1011"/>
      <c r="AG311" s="1188"/>
      <c r="AH311" s="1011">
        <f t="shared" si="282"/>
        <v>18.53</v>
      </c>
      <c r="AI311" s="1173">
        <f t="shared" si="283"/>
        <v>14.719999999999999</v>
      </c>
      <c r="AJ311" s="1011">
        <f t="shared" si="284"/>
        <v>18.53</v>
      </c>
      <c r="AK311" s="1082">
        <f t="shared" si="285"/>
        <v>14.719999999999999</v>
      </c>
      <c r="AM311" s="1026" t="s">
        <v>139</v>
      </c>
      <c r="AN311" s="1027">
        <f t="shared" si="288"/>
        <v>0</v>
      </c>
      <c r="AO311" s="1035">
        <f t="shared" si="289"/>
        <v>0</v>
      </c>
      <c r="AP311" s="1044" t="s">
        <v>68</v>
      </c>
      <c r="AQ311" s="1240">
        <f t="shared" si="301"/>
        <v>18.53</v>
      </c>
      <c r="AR311" s="1254">
        <f t="shared" si="287"/>
        <v>14.719999999999999</v>
      </c>
    </row>
    <row r="312" spans="2:44" ht="15.75" thickBot="1">
      <c r="B312" s="124" t="s">
        <v>1015</v>
      </c>
      <c r="C312" s="193" t="s">
        <v>1014</v>
      </c>
      <c r="D312" s="1408">
        <v>250</v>
      </c>
      <c r="E312" s="1362" t="s">
        <v>958</v>
      </c>
      <c r="F312" s="1332">
        <v>37.5</v>
      </c>
      <c r="G312" s="2448">
        <v>30</v>
      </c>
      <c r="H312" s="1284" t="s">
        <v>100</v>
      </c>
      <c r="I312" s="695" t="s">
        <v>101</v>
      </c>
      <c r="J312" s="696" t="s">
        <v>102</v>
      </c>
      <c r="K312" s="1287" t="s">
        <v>97</v>
      </c>
      <c r="L312" s="1288">
        <v>35</v>
      </c>
      <c r="M312" s="1334">
        <v>35</v>
      </c>
      <c r="O312" s="1026" t="s">
        <v>121</v>
      </c>
      <c r="P312" s="987"/>
      <c r="Q312" s="983"/>
      <c r="R312" s="990">
        <f>I313</f>
        <v>153.767</v>
      </c>
      <c r="S312" s="1173">
        <f>J313</f>
        <v>107.8</v>
      </c>
      <c r="T312" s="987"/>
      <c r="U312" s="1185"/>
      <c r="V312" s="987">
        <f t="shared" si="290"/>
        <v>153.767</v>
      </c>
      <c r="W312" s="1173">
        <f t="shared" si="291"/>
        <v>107.8</v>
      </c>
      <c r="X312" s="987">
        <f t="shared" si="292"/>
        <v>153.767</v>
      </c>
      <c r="Y312" s="1082">
        <f t="shared" si="293"/>
        <v>107.8</v>
      </c>
      <c r="AA312" s="1044" t="s">
        <v>74</v>
      </c>
      <c r="AB312" s="840"/>
      <c r="AC312" s="1457"/>
      <c r="AD312" s="1011">
        <f>L320</f>
        <v>58.774999999999999</v>
      </c>
      <c r="AE312" s="1172">
        <f>M320</f>
        <v>47.02</v>
      </c>
      <c r="AF312" s="1011"/>
      <c r="AG312" s="1188"/>
      <c r="AH312" s="1011">
        <f t="shared" si="282"/>
        <v>58.774999999999999</v>
      </c>
      <c r="AI312" s="1173">
        <f t="shared" si="283"/>
        <v>47.02</v>
      </c>
      <c r="AJ312" s="1011">
        <f t="shared" si="284"/>
        <v>58.774999999999999</v>
      </c>
      <c r="AK312" s="1082">
        <f t="shared" si="285"/>
        <v>47.02</v>
      </c>
      <c r="AM312" s="1026" t="s">
        <v>64</v>
      </c>
      <c r="AN312" s="1027">
        <f t="shared" si="288"/>
        <v>0</v>
      </c>
      <c r="AO312" s="1035">
        <f t="shared" si="289"/>
        <v>0</v>
      </c>
      <c r="AP312" s="1044" t="s">
        <v>74</v>
      </c>
      <c r="AQ312" s="1240">
        <f t="shared" si="301"/>
        <v>58.774999999999999</v>
      </c>
      <c r="AR312" s="1254">
        <f t="shared" si="287"/>
        <v>47.02</v>
      </c>
    </row>
    <row r="313" spans="2:44">
      <c r="B313" s="124" t="s">
        <v>1006</v>
      </c>
      <c r="C313" s="1650" t="s">
        <v>969</v>
      </c>
      <c r="D313" s="207">
        <v>100</v>
      </c>
      <c r="E313" s="141" t="s">
        <v>45</v>
      </c>
      <c r="F313" s="186">
        <v>33.380000000000003</v>
      </c>
      <c r="G313" s="1316">
        <v>25</v>
      </c>
      <c r="H313" s="97" t="s">
        <v>121</v>
      </c>
      <c r="I313" s="1344">
        <v>153.767</v>
      </c>
      <c r="J313" s="1345">
        <v>107.8</v>
      </c>
      <c r="K313" s="185" t="s">
        <v>527</v>
      </c>
      <c r="L313" s="172">
        <v>73.5</v>
      </c>
      <c r="M313" s="936">
        <v>73.5</v>
      </c>
      <c r="O313" s="1026" t="s">
        <v>65</v>
      </c>
      <c r="P313" s="987"/>
      <c r="Q313" s="983"/>
      <c r="R313" s="987"/>
      <c r="S313" s="1082"/>
      <c r="T313" s="987">
        <f>I331</f>
        <v>67.39</v>
      </c>
      <c r="U313" s="1185">
        <f>J331</f>
        <v>56</v>
      </c>
      <c r="V313" s="987">
        <f t="shared" si="290"/>
        <v>0</v>
      </c>
      <c r="W313" s="1173">
        <f t="shared" si="291"/>
        <v>0</v>
      </c>
      <c r="X313" s="987">
        <f t="shared" si="292"/>
        <v>67.39</v>
      </c>
      <c r="Y313" s="1082">
        <f t="shared" si="293"/>
        <v>56</v>
      </c>
      <c r="AA313" s="1630" t="s">
        <v>1011</v>
      </c>
      <c r="AB313" s="840"/>
      <c r="AC313" s="1461"/>
      <c r="AD313" s="1011">
        <f>I319</f>
        <v>0.52400000000000002</v>
      </c>
      <c r="AE313" s="1172">
        <f>J319</f>
        <v>0.26200000000000001</v>
      </c>
      <c r="AF313" s="1011"/>
      <c r="AG313" s="1188"/>
      <c r="AH313" s="1011">
        <f t="shared" si="282"/>
        <v>0.52400000000000002</v>
      </c>
      <c r="AI313" s="1173">
        <f t="shared" si="283"/>
        <v>0.26200000000000001</v>
      </c>
      <c r="AJ313" s="1011">
        <f t="shared" si="284"/>
        <v>0.52400000000000002</v>
      </c>
      <c r="AK313" s="1082">
        <f t="shared" si="285"/>
        <v>0.26200000000000001</v>
      </c>
      <c r="AM313" s="1026" t="s">
        <v>47</v>
      </c>
      <c r="AN313" s="1027">
        <f t="shared" si="288"/>
        <v>11.43</v>
      </c>
      <c r="AO313" s="1035">
        <f t="shared" si="289"/>
        <v>11</v>
      </c>
      <c r="AP313" s="1044" t="s">
        <v>129</v>
      </c>
      <c r="AQ313" s="1240">
        <f t="shared" si="301"/>
        <v>0.52400000000000002</v>
      </c>
      <c r="AR313" s="1254">
        <f t="shared" si="287"/>
        <v>0.26200000000000001</v>
      </c>
    </row>
    <row r="314" spans="2:44" ht="12.75" customHeight="1">
      <c r="B314" s="204"/>
      <c r="C314" s="130" t="s">
        <v>1007</v>
      </c>
      <c r="D314" s="1383"/>
      <c r="E314" s="141" t="s">
        <v>1016</v>
      </c>
      <c r="F314" s="172">
        <v>5</v>
      </c>
      <c r="G314" s="174">
        <v>5</v>
      </c>
      <c r="H314" s="2449" t="s">
        <v>1008</v>
      </c>
      <c r="J314" s="70"/>
      <c r="K314" s="185" t="s">
        <v>82</v>
      </c>
      <c r="L314" s="172">
        <v>3.5</v>
      </c>
      <c r="M314" s="936">
        <v>3.5</v>
      </c>
      <c r="O314" s="1026" t="s">
        <v>60</v>
      </c>
      <c r="P314" s="1532">
        <f>F298</f>
        <v>17.201000000000001</v>
      </c>
      <c r="Q314" s="1191">
        <f>G298</f>
        <v>16.329999999999998</v>
      </c>
      <c r="R314" s="987"/>
      <c r="S314" s="1173"/>
      <c r="T314" s="1613"/>
      <c r="U314" s="1193"/>
      <c r="V314" s="987">
        <f t="shared" si="290"/>
        <v>17.201000000000001</v>
      </c>
      <c r="W314" s="1173">
        <f t="shared" si="291"/>
        <v>16.329999999999998</v>
      </c>
      <c r="X314" s="987">
        <f t="shared" si="292"/>
        <v>0</v>
      </c>
      <c r="Y314" s="1082">
        <f t="shared" si="293"/>
        <v>0</v>
      </c>
      <c r="AA314" s="1044" t="s">
        <v>130</v>
      </c>
      <c r="AB314" s="840"/>
      <c r="AC314" s="1462"/>
      <c r="AD314" s="1011"/>
      <c r="AE314" s="1172"/>
      <c r="AF314" s="1011"/>
      <c r="AG314" s="1188"/>
      <c r="AH314" s="1011">
        <f t="shared" si="282"/>
        <v>0</v>
      </c>
      <c r="AI314" s="1173">
        <f t="shared" si="283"/>
        <v>0</v>
      </c>
      <c r="AJ314" s="1011">
        <f t="shared" si="284"/>
        <v>0</v>
      </c>
      <c r="AK314" s="1082">
        <f t="shared" si="285"/>
        <v>0</v>
      </c>
      <c r="AM314" s="1026" t="s">
        <v>67</v>
      </c>
      <c r="AN314" s="1027">
        <f t="shared" si="288"/>
        <v>14</v>
      </c>
      <c r="AO314" s="1035">
        <f t="shared" si="289"/>
        <v>14</v>
      </c>
      <c r="AP314" s="1044" t="s">
        <v>130</v>
      </c>
      <c r="AQ314" s="1240">
        <f t="shared" si="301"/>
        <v>0</v>
      </c>
      <c r="AR314" s="1254">
        <f t="shared" si="287"/>
        <v>0</v>
      </c>
    </row>
    <row r="315" spans="2:44" ht="15.75" thickBot="1">
      <c r="B315" s="124" t="s">
        <v>973</v>
      </c>
      <c r="C315" s="1650" t="s">
        <v>970</v>
      </c>
      <c r="D315" s="207" t="s">
        <v>974</v>
      </c>
      <c r="E315" s="141" t="s">
        <v>94</v>
      </c>
      <c r="F315" s="172">
        <v>12.5</v>
      </c>
      <c r="G315" s="174">
        <v>10</v>
      </c>
      <c r="H315" s="141" t="s">
        <v>94</v>
      </c>
      <c r="I315" s="172">
        <v>6.03</v>
      </c>
      <c r="J315" s="174">
        <v>4.72</v>
      </c>
      <c r="K315" s="2439" t="s">
        <v>971</v>
      </c>
      <c r="M315" s="70"/>
      <c r="O315" s="1026" t="s">
        <v>139</v>
      </c>
      <c r="P315" s="987"/>
      <c r="Q315" s="983"/>
      <c r="R315" s="987"/>
      <c r="S315" s="1082"/>
      <c r="T315" s="987"/>
      <c r="U315" s="1185"/>
      <c r="V315" s="987">
        <f t="shared" si="290"/>
        <v>0</v>
      </c>
      <c r="W315" s="1173">
        <f t="shared" si="291"/>
        <v>0</v>
      </c>
      <c r="X315" s="987">
        <f t="shared" si="292"/>
        <v>0</v>
      </c>
      <c r="Y315" s="1082">
        <f t="shared" si="293"/>
        <v>0</v>
      </c>
      <c r="AA315" s="1043" t="s">
        <v>96</v>
      </c>
      <c r="AB315" s="1009">
        <f>L300</f>
        <v>2</v>
      </c>
      <c r="AC315" s="1463">
        <f>M300</f>
        <v>2</v>
      </c>
      <c r="AD315" s="2037">
        <f>I317</f>
        <v>2.62</v>
      </c>
      <c r="AE315" s="1174">
        <f>J317</f>
        <v>2.62</v>
      </c>
      <c r="AF315" s="1012"/>
      <c r="AG315" s="1465"/>
      <c r="AH315" s="1012">
        <f t="shared" si="282"/>
        <v>4.62</v>
      </c>
      <c r="AI315" s="1175">
        <f t="shared" si="283"/>
        <v>4.62</v>
      </c>
      <c r="AJ315" s="1012">
        <f t="shared" si="284"/>
        <v>2.62</v>
      </c>
      <c r="AK315" s="981">
        <f t="shared" si="285"/>
        <v>2.62</v>
      </c>
      <c r="AM315" s="1026" t="s">
        <v>82</v>
      </c>
      <c r="AN315" s="1027">
        <f t="shared" si="288"/>
        <v>34.4</v>
      </c>
      <c r="AO315" s="1035">
        <f t="shared" si="289"/>
        <v>34.4</v>
      </c>
      <c r="AP315" s="1043" t="s">
        <v>96</v>
      </c>
      <c r="AQ315" s="1240">
        <f t="shared" si="301"/>
        <v>4.62</v>
      </c>
      <c r="AR315" s="1254">
        <f t="shared" si="287"/>
        <v>4.62</v>
      </c>
    </row>
    <row r="316" spans="2:44" ht="14.25" customHeight="1" thickBot="1">
      <c r="B316" s="204" t="s">
        <v>972</v>
      </c>
      <c r="C316" s="130" t="s">
        <v>971</v>
      </c>
      <c r="D316" s="1383"/>
      <c r="E316" s="141" t="s">
        <v>169</v>
      </c>
      <c r="F316" s="172">
        <v>12</v>
      </c>
      <c r="G316" s="174">
        <v>10</v>
      </c>
      <c r="H316" s="141" t="s">
        <v>593</v>
      </c>
      <c r="I316" s="172">
        <v>2.62</v>
      </c>
      <c r="J316" s="174">
        <v>2.1</v>
      </c>
      <c r="K316" s="185" t="s">
        <v>153</v>
      </c>
      <c r="L316" s="172">
        <v>119.36</v>
      </c>
      <c r="M316" s="1277">
        <v>77.599999999999994</v>
      </c>
      <c r="O316" s="1026" t="s">
        <v>64</v>
      </c>
      <c r="P316" s="987"/>
      <c r="Q316" s="983"/>
      <c r="R316" s="987"/>
      <c r="S316" s="1082"/>
      <c r="T316" s="987"/>
      <c r="U316" s="1185"/>
      <c r="V316" s="987">
        <f t="shared" si="290"/>
        <v>0</v>
      </c>
      <c r="W316" s="1173">
        <f t="shared" si="291"/>
        <v>0</v>
      </c>
      <c r="X316" s="987">
        <f t="shared" si="292"/>
        <v>0</v>
      </c>
      <c r="Y316" s="1082">
        <f t="shared" si="293"/>
        <v>0</v>
      </c>
      <c r="AA316" s="2033" t="s">
        <v>787</v>
      </c>
      <c r="AB316" s="2034">
        <f>SUM(AB303:AB315)</f>
        <v>172.86</v>
      </c>
      <c r="AC316" s="2045">
        <f>SUM(AC303:AC315)</f>
        <v>151.18</v>
      </c>
      <c r="AD316" s="2046">
        <f t="shared" ref="AD316:AG316" si="338">SUM(AD303:AD315)</f>
        <v>252.97900000000001</v>
      </c>
      <c r="AE316" s="2047">
        <f t="shared" si="338"/>
        <v>185.108</v>
      </c>
      <c r="AF316" s="2048">
        <f t="shared" si="338"/>
        <v>4.76</v>
      </c>
      <c r="AG316" s="2035">
        <f t="shared" si="338"/>
        <v>4</v>
      </c>
      <c r="AH316" s="1713">
        <f t="shared" si="282"/>
        <v>425.83900000000006</v>
      </c>
      <c r="AI316" s="1173">
        <f t="shared" si="283"/>
        <v>336.28800000000001</v>
      </c>
      <c r="AJ316" s="1713">
        <f t="shared" si="284"/>
        <v>257.73900000000003</v>
      </c>
      <c r="AK316" s="1194">
        <f t="shared" si="285"/>
        <v>189.108</v>
      </c>
      <c r="AM316" s="1026" t="s">
        <v>89</v>
      </c>
      <c r="AN316" s="1027">
        <f t="shared" si="288"/>
        <v>13</v>
      </c>
      <c r="AO316" s="1035">
        <f t="shared" si="289"/>
        <v>13</v>
      </c>
      <c r="AP316" s="2033" t="s">
        <v>787</v>
      </c>
      <c r="AQ316" s="2001">
        <f t="shared" si="301"/>
        <v>430.59900000000005</v>
      </c>
      <c r="AR316" s="1254">
        <f t="shared" si="287"/>
        <v>340.28800000000001</v>
      </c>
    </row>
    <row r="317" spans="2:44" ht="14.25" customHeight="1" thickBot="1">
      <c r="B317" s="204" t="s">
        <v>426</v>
      </c>
      <c r="C317" s="130" t="s">
        <v>294</v>
      </c>
      <c r="D317" s="1383">
        <v>200</v>
      </c>
      <c r="E317" s="141" t="s">
        <v>89</v>
      </c>
      <c r="F317" s="172">
        <v>5</v>
      </c>
      <c r="G317" s="174">
        <v>5</v>
      </c>
      <c r="H317" s="142" t="s">
        <v>96</v>
      </c>
      <c r="I317" s="172">
        <v>2.62</v>
      </c>
      <c r="J317" s="174">
        <v>2.62</v>
      </c>
      <c r="K317" s="325" t="s">
        <v>82</v>
      </c>
      <c r="L317" s="184">
        <v>2.8</v>
      </c>
      <c r="M317" s="938">
        <v>2.8</v>
      </c>
      <c r="O317" s="1026" t="s">
        <v>411</v>
      </c>
      <c r="P317" s="987"/>
      <c r="Q317" s="983"/>
      <c r="R317" s="987">
        <f>L321</f>
        <v>11.43</v>
      </c>
      <c r="S317" s="1082">
        <f>M321</f>
        <v>11</v>
      </c>
      <c r="T317" s="987"/>
      <c r="U317" s="1185"/>
      <c r="V317" s="987">
        <f t="shared" si="290"/>
        <v>11.43</v>
      </c>
      <c r="W317" s="1173">
        <f t="shared" si="291"/>
        <v>11</v>
      </c>
      <c r="X317" s="987">
        <f t="shared" si="292"/>
        <v>11.43</v>
      </c>
      <c r="Y317" s="1082">
        <f t="shared" si="293"/>
        <v>11</v>
      </c>
      <c r="AA317" s="79" t="s">
        <v>882</v>
      </c>
      <c r="AB317" s="1008"/>
      <c r="AC317" s="2003"/>
      <c r="AD317" s="1010"/>
      <c r="AE317" s="2004"/>
      <c r="AF317" s="1010"/>
      <c r="AG317" s="11"/>
      <c r="AM317" s="1026" t="s">
        <v>131</v>
      </c>
      <c r="AN317" s="1027">
        <f t="shared" si="288"/>
        <v>4.4999999999999998E-2</v>
      </c>
      <c r="AO317" s="1035">
        <f t="shared" si="289"/>
        <v>1.8</v>
      </c>
      <c r="AP317" s="79" t="s">
        <v>881</v>
      </c>
    </row>
    <row r="318" spans="2:44" ht="15.75" thickBot="1">
      <c r="B318" s="144" t="s">
        <v>9</v>
      </c>
      <c r="C318" s="178" t="s">
        <v>10</v>
      </c>
      <c r="D318" s="687">
        <v>70</v>
      </c>
      <c r="E318" s="141" t="s">
        <v>538</v>
      </c>
      <c r="F318" s="1305">
        <v>1.2</v>
      </c>
      <c r="G318" s="940">
        <v>1.2</v>
      </c>
      <c r="H318" s="1353" t="s">
        <v>558</v>
      </c>
      <c r="I318" s="172">
        <v>1.05</v>
      </c>
      <c r="J318" s="174">
        <v>0.78600000000000003</v>
      </c>
      <c r="K318" s="1641" t="s">
        <v>1097</v>
      </c>
      <c r="L318" s="38"/>
      <c r="M318" s="49"/>
      <c r="O318" s="1026" t="s">
        <v>67</v>
      </c>
      <c r="P318" s="987">
        <f>L298</f>
        <v>14</v>
      </c>
      <c r="Q318" s="983">
        <f>M298</f>
        <v>14</v>
      </c>
      <c r="R318" s="987"/>
      <c r="S318" s="1082"/>
      <c r="T318" s="987"/>
      <c r="U318" s="1185"/>
      <c r="V318" s="987">
        <f t="shared" si="290"/>
        <v>14</v>
      </c>
      <c r="W318" s="1173">
        <f t="shared" si="291"/>
        <v>14</v>
      </c>
      <c r="X318" s="987">
        <f t="shared" si="292"/>
        <v>0</v>
      </c>
      <c r="Y318" s="1082">
        <f t="shared" si="293"/>
        <v>0</v>
      </c>
      <c r="AA318" s="1044"/>
      <c r="AB318" s="840"/>
      <c r="AC318" s="1457"/>
      <c r="AD318" s="1011"/>
      <c r="AE318" s="1172"/>
      <c r="AF318" s="1011"/>
      <c r="AG318" s="1188"/>
      <c r="AH318" s="1011">
        <f t="shared" ref="AH318:AH323" si="339">AB318+AD318</f>
        <v>0</v>
      </c>
      <c r="AI318" s="1173">
        <f t="shared" ref="AI318:AI323" si="340">AC318+AE318</f>
        <v>0</v>
      </c>
      <c r="AJ318" s="1011">
        <f t="shared" ref="AJ318:AJ324" si="341">AD318+AF318</f>
        <v>0</v>
      </c>
      <c r="AK318" s="1082">
        <f t="shared" ref="AK318:AK324" si="342">AE318+AG318</f>
        <v>0</v>
      </c>
      <c r="AM318" s="1026" t="s">
        <v>50</v>
      </c>
      <c r="AN318" s="1027">
        <f t="shared" si="288"/>
        <v>17.7</v>
      </c>
      <c r="AO318" s="1035">
        <f t="shared" si="289"/>
        <v>17.7</v>
      </c>
      <c r="AP318" s="1044"/>
      <c r="AQ318" s="1240">
        <f t="shared" ref="AQ318:AQ324" si="343">AB318+AD318+AF318</f>
        <v>0</v>
      </c>
      <c r="AR318" s="1254">
        <f t="shared" ref="AR318:AR324" si="344">AC318+AE318+AG318</f>
        <v>0</v>
      </c>
    </row>
    <row r="319" spans="2:44" ht="15" customHeight="1" thickBot="1">
      <c r="B319" s="144" t="s">
        <v>9</v>
      </c>
      <c r="C319" s="178" t="s">
        <v>392</v>
      </c>
      <c r="D319" s="195">
        <v>44</v>
      </c>
      <c r="E319" s="1318" t="s">
        <v>160</v>
      </c>
      <c r="F319" s="172">
        <v>0.01</v>
      </c>
      <c r="G319" s="1277">
        <v>0.01</v>
      </c>
      <c r="H319" s="1353" t="s">
        <v>1010</v>
      </c>
      <c r="I319" s="172">
        <v>0.52400000000000002</v>
      </c>
      <c r="J319" s="174">
        <v>0.26200000000000001</v>
      </c>
      <c r="K319" s="1310" t="s">
        <v>100</v>
      </c>
      <c r="L319" s="120" t="s">
        <v>101</v>
      </c>
      <c r="M319" s="121" t="s">
        <v>102</v>
      </c>
      <c r="N319" s="155"/>
      <c r="O319" s="1026" t="s">
        <v>82</v>
      </c>
      <c r="P319" s="987">
        <f>F299+I305+F304</f>
        <v>13.049999999999999</v>
      </c>
      <c r="Q319" s="1189">
        <f>G299+J305+G304</f>
        <v>13.049999999999999</v>
      </c>
      <c r="R319" s="987">
        <f>L314+L317</f>
        <v>6.3</v>
      </c>
      <c r="S319" s="1173">
        <f>M314+M317</f>
        <v>6.3</v>
      </c>
      <c r="T319" s="987">
        <f>F334+I332+L337+I338</f>
        <v>15.05</v>
      </c>
      <c r="U319" s="1190">
        <f>G334+J332+M337+J338</f>
        <v>15.05</v>
      </c>
      <c r="V319" s="987">
        <f t="shared" si="290"/>
        <v>19.349999999999998</v>
      </c>
      <c r="W319" s="1173">
        <f t="shared" si="291"/>
        <v>19.349999999999998</v>
      </c>
      <c r="X319" s="987">
        <f t="shared" si="292"/>
        <v>21.35</v>
      </c>
      <c r="Y319" s="1082">
        <f t="shared" si="293"/>
        <v>21.35</v>
      </c>
      <c r="AA319" s="1044" t="s">
        <v>128</v>
      </c>
      <c r="AB319" s="840"/>
      <c r="AC319" s="1457"/>
      <c r="AD319" s="1011"/>
      <c r="AE319" s="1172"/>
      <c r="AF319" s="1011"/>
      <c r="AG319" s="1188"/>
      <c r="AH319" s="1011">
        <f t="shared" si="339"/>
        <v>0</v>
      </c>
      <c r="AI319" s="1173">
        <f t="shared" si="340"/>
        <v>0</v>
      </c>
      <c r="AJ319" s="1011">
        <f t="shared" si="341"/>
        <v>0</v>
      </c>
      <c r="AK319" s="1082">
        <f t="shared" si="342"/>
        <v>0</v>
      </c>
      <c r="AM319" s="1026" t="s">
        <v>140</v>
      </c>
      <c r="AN319" s="1027">
        <f t="shared" si="288"/>
        <v>21</v>
      </c>
      <c r="AO319" s="1035">
        <f t="shared" si="289"/>
        <v>21</v>
      </c>
      <c r="AP319" s="1044" t="s">
        <v>128</v>
      </c>
      <c r="AQ319" s="1240">
        <f t="shared" si="343"/>
        <v>0</v>
      </c>
      <c r="AR319" s="1254">
        <f t="shared" si="344"/>
        <v>0</v>
      </c>
    </row>
    <row r="320" spans="2:44">
      <c r="B320" s="1707" t="s">
        <v>648</v>
      </c>
      <c r="C320" s="178" t="s">
        <v>449</v>
      </c>
      <c r="D320" s="295">
        <v>125</v>
      </c>
      <c r="E320" s="141" t="s">
        <v>527</v>
      </c>
      <c r="F320" s="172">
        <v>200</v>
      </c>
      <c r="G320" s="1277">
        <v>200</v>
      </c>
      <c r="H320" s="141" t="s">
        <v>551</v>
      </c>
      <c r="I320" s="172">
        <v>1.1000000000000001</v>
      </c>
      <c r="J320" s="174">
        <v>1.1000000000000001</v>
      </c>
      <c r="K320" s="97" t="s">
        <v>975</v>
      </c>
      <c r="L320" s="1270">
        <v>58.774999999999999</v>
      </c>
      <c r="M320" s="1311">
        <v>47.02</v>
      </c>
      <c r="O320" s="1026" t="s">
        <v>89</v>
      </c>
      <c r="P320" s="987"/>
      <c r="Q320" s="983"/>
      <c r="R320" s="1468">
        <f>F317+I321+L322</f>
        <v>13</v>
      </c>
      <c r="S320" s="1173">
        <f>G317+J321+M322</f>
        <v>13</v>
      </c>
      <c r="T320" s="987"/>
      <c r="U320" s="1190"/>
      <c r="V320" s="987">
        <f t="shared" si="290"/>
        <v>13</v>
      </c>
      <c r="W320" s="1173">
        <f t="shared" si="291"/>
        <v>13</v>
      </c>
      <c r="X320" s="987">
        <f t="shared" si="292"/>
        <v>13</v>
      </c>
      <c r="Y320" s="1082">
        <f t="shared" si="293"/>
        <v>13</v>
      </c>
      <c r="AA320" s="1044" t="s">
        <v>126</v>
      </c>
      <c r="AB320" s="840"/>
      <c r="AC320" s="1461"/>
      <c r="AD320" s="1011"/>
      <c r="AE320" s="1172"/>
      <c r="AF320" s="1011"/>
      <c r="AG320" s="1188"/>
      <c r="AH320" s="1011">
        <f t="shared" si="339"/>
        <v>0</v>
      </c>
      <c r="AI320" s="1173">
        <f t="shared" si="340"/>
        <v>0</v>
      </c>
      <c r="AJ320" s="1011">
        <f t="shared" si="341"/>
        <v>0</v>
      </c>
      <c r="AK320" s="1082">
        <f t="shared" si="342"/>
        <v>0</v>
      </c>
      <c r="AM320" s="1026" t="s">
        <v>52</v>
      </c>
      <c r="AN320" s="1027">
        <f t="shared" si="288"/>
        <v>1.5</v>
      </c>
      <c r="AO320" s="1035">
        <f t="shared" si="289"/>
        <v>1.5</v>
      </c>
      <c r="AP320" s="1044" t="s">
        <v>126</v>
      </c>
      <c r="AQ320" s="1240">
        <f t="shared" si="343"/>
        <v>0</v>
      </c>
      <c r="AR320" s="1254">
        <f t="shared" si="344"/>
        <v>0</v>
      </c>
    </row>
    <row r="321" spans="2:44">
      <c r="B321" s="60"/>
      <c r="C321" s="1358"/>
      <c r="E321" s="1318" t="s">
        <v>420</v>
      </c>
      <c r="F321" s="172"/>
      <c r="G321" s="1277">
        <v>1.07</v>
      </c>
      <c r="H321" s="141" t="s">
        <v>89</v>
      </c>
      <c r="I321" s="172">
        <v>5</v>
      </c>
      <c r="J321" s="174">
        <v>5</v>
      </c>
      <c r="K321" s="1281" t="s">
        <v>976</v>
      </c>
      <c r="L321" s="697">
        <v>11.43</v>
      </c>
      <c r="M321" s="1359">
        <v>11</v>
      </c>
      <c r="O321" s="620" t="s">
        <v>144</v>
      </c>
      <c r="P321" s="1614">
        <f>Q321/1000/0.04</f>
        <v>0</v>
      </c>
      <c r="Q321" s="1189"/>
      <c r="R321" s="987"/>
      <c r="S321" s="1173"/>
      <c r="T321" s="1614">
        <f>U321/1000/0.04</f>
        <v>4.4999999999999998E-2</v>
      </c>
      <c r="U321" s="1190">
        <f>G335</f>
        <v>1.8</v>
      </c>
      <c r="V321" s="987">
        <f t="shared" si="290"/>
        <v>0</v>
      </c>
      <c r="W321" s="1173">
        <f t="shared" si="291"/>
        <v>0</v>
      </c>
      <c r="X321" s="987">
        <f t="shared" si="292"/>
        <v>4.4999999999999998E-2</v>
      </c>
      <c r="Y321" s="1082">
        <f t="shared" si="293"/>
        <v>1.8</v>
      </c>
      <c r="AA321" s="1044" t="s">
        <v>398</v>
      </c>
      <c r="AB321" s="840"/>
      <c r="AC321" s="1462"/>
      <c r="AD321" s="1011"/>
      <c r="AE321" s="1172"/>
      <c r="AF321" s="1011"/>
      <c r="AG321" s="1188"/>
      <c r="AH321" s="1011">
        <f t="shared" si="339"/>
        <v>0</v>
      </c>
      <c r="AI321" s="1173">
        <f t="shared" si="340"/>
        <v>0</v>
      </c>
      <c r="AJ321" s="1011">
        <f t="shared" si="341"/>
        <v>0</v>
      </c>
      <c r="AK321" s="1082">
        <f t="shared" si="342"/>
        <v>0</v>
      </c>
      <c r="AM321" s="1026" t="s">
        <v>138</v>
      </c>
      <c r="AN321" s="1027">
        <f t="shared" si="288"/>
        <v>0</v>
      </c>
      <c r="AO321" s="1035">
        <f t="shared" si="289"/>
        <v>0</v>
      </c>
      <c r="AP321" s="1044" t="s">
        <v>398</v>
      </c>
      <c r="AQ321" s="1240">
        <f t="shared" si="343"/>
        <v>0</v>
      </c>
      <c r="AR321" s="1254">
        <f t="shared" si="344"/>
        <v>0</v>
      </c>
    </row>
    <row r="322" spans="2:44" ht="15.75" thickBot="1">
      <c r="B322" s="60"/>
      <c r="C322" s="2438"/>
      <c r="E322" s="60"/>
      <c r="G322" s="70"/>
      <c r="H322" s="1318" t="s">
        <v>339</v>
      </c>
      <c r="I322" s="1305">
        <v>2.1000000000000001E-2</v>
      </c>
      <c r="J322" s="940">
        <v>2.1000000000000001E-2</v>
      </c>
      <c r="K322" s="1281" t="s">
        <v>89</v>
      </c>
      <c r="L322" s="172">
        <v>3</v>
      </c>
      <c r="M322" s="174">
        <v>3</v>
      </c>
      <c r="O322" s="1026" t="s">
        <v>50</v>
      </c>
      <c r="P322" s="987">
        <f>L308</f>
        <v>7</v>
      </c>
      <c r="Q322" s="1191">
        <f>M308</f>
        <v>7</v>
      </c>
      <c r="R322" s="987">
        <f>I320</f>
        <v>1.1000000000000001</v>
      </c>
      <c r="S322" s="1194">
        <f>J320</f>
        <v>1.1000000000000001</v>
      </c>
      <c r="T322" s="987">
        <f>F333+L333</f>
        <v>9.6</v>
      </c>
      <c r="U322" s="1190">
        <f>G333+M333</f>
        <v>9.6</v>
      </c>
      <c r="V322" s="987">
        <f t="shared" si="290"/>
        <v>8.1</v>
      </c>
      <c r="W322" s="1173">
        <f t="shared" si="291"/>
        <v>8.1</v>
      </c>
      <c r="X322" s="987">
        <f t="shared" si="292"/>
        <v>10.7</v>
      </c>
      <c r="Y322" s="1082">
        <f t="shared" si="293"/>
        <v>10.7</v>
      </c>
      <c r="AA322" s="1043"/>
      <c r="AB322" s="840"/>
      <c r="AC322" s="1459"/>
      <c r="AD322" s="1713"/>
      <c r="AE322" s="1172"/>
      <c r="AF322" s="1011"/>
      <c r="AG322" s="1188"/>
      <c r="AH322" s="1011">
        <f t="shared" si="339"/>
        <v>0</v>
      </c>
      <c r="AI322" s="1173">
        <f t="shared" si="340"/>
        <v>0</v>
      </c>
      <c r="AJ322" s="1011">
        <f t="shared" si="341"/>
        <v>0</v>
      </c>
      <c r="AK322" s="1082">
        <f t="shared" si="342"/>
        <v>0</v>
      </c>
      <c r="AM322" s="1026" t="s">
        <v>137</v>
      </c>
      <c r="AN322" s="1027">
        <f t="shared" si="288"/>
        <v>0</v>
      </c>
      <c r="AO322" s="1035">
        <f t="shared" si="289"/>
        <v>0</v>
      </c>
      <c r="AP322" s="1043"/>
      <c r="AQ322" s="1240">
        <f t="shared" si="343"/>
        <v>0</v>
      </c>
      <c r="AR322" s="1254">
        <f t="shared" si="344"/>
        <v>0</v>
      </c>
    </row>
    <row r="323" spans="2:44" ht="15.75" thickBot="1">
      <c r="B323" s="60"/>
      <c r="C323" s="2438"/>
      <c r="E323" s="60"/>
      <c r="G323" s="70"/>
      <c r="H323" s="1353" t="s">
        <v>615</v>
      </c>
      <c r="I323" s="172">
        <v>0.63400000000000001</v>
      </c>
      <c r="J323" s="1277"/>
      <c r="K323" s="183" t="s">
        <v>54</v>
      </c>
      <c r="L323" s="184">
        <v>0.1</v>
      </c>
      <c r="M323" s="938">
        <v>0.1</v>
      </c>
      <c r="O323" s="1026" t="s">
        <v>140</v>
      </c>
      <c r="P323" s="987"/>
      <c r="Q323" s="983"/>
      <c r="R323" s="987"/>
      <c r="S323" s="1082"/>
      <c r="T323" s="987">
        <f>L339</f>
        <v>21</v>
      </c>
      <c r="U323" s="1185">
        <f>M339</f>
        <v>21</v>
      </c>
      <c r="V323" s="987">
        <f t="shared" si="290"/>
        <v>0</v>
      </c>
      <c r="W323" s="1173">
        <f t="shared" si="291"/>
        <v>0</v>
      </c>
      <c r="X323" s="987">
        <f t="shared" si="292"/>
        <v>21</v>
      </c>
      <c r="Y323" s="1082">
        <f t="shared" si="293"/>
        <v>21</v>
      </c>
      <c r="AA323" s="2033" t="s">
        <v>788</v>
      </c>
      <c r="AB323" s="2038">
        <f t="shared" ref="AB323:AG323" si="345">SUM(AB318:AB322)</f>
        <v>0</v>
      </c>
      <c r="AC323" s="2039">
        <f t="shared" si="345"/>
        <v>0</v>
      </c>
      <c r="AD323" s="2040">
        <f t="shared" si="345"/>
        <v>0</v>
      </c>
      <c r="AE323" s="2039">
        <f t="shared" si="345"/>
        <v>0</v>
      </c>
      <c r="AF323" s="2040">
        <f t="shared" si="345"/>
        <v>0</v>
      </c>
      <c r="AG323" s="2039">
        <f t="shared" si="345"/>
        <v>0</v>
      </c>
      <c r="AH323" s="2041">
        <f t="shared" si="339"/>
        <v>0</v>
      </c>
      <c r="AI323" s="2042">
        <f t="shared" si="340"/>
        <v>0</v>
      </c>
      <c r="AJ323" s="2041">
        <f t="shared" si="341"/>
        <v>0</v>
      </c>
      <c r="AK323" s="2043">
        <f t="shared" si="342"/>
        <v>0</v>
      </c>
      <c r="AM323" s="1026" t="s">
        <v>77</v>
      </c>
      <c r="AN323" s="1027">
        <f t="shared" si="288"/>
        <v>1.1200000000000001</v>
      </c>
      <c r="AO323" s="1035">
        <f t="shared" si="289"/>
        <v>1.1200000000000001</v>
      </c>
      <c r="AP323" s="2033" t="s">
        <v>788</v>
      </c>
      <c r="AQ323" s="2001">
        <f t="shared" si="343"/>
        <v>0</v>
      </c>
      <c r="AR323" s="1254">
        <f t="shared" si="344"/>
        <v>0</v>
      </c>
    </row>
    <row r="324" spans="2:44" ht="15.75" thickBot="1">
      <c r="B324" s="60"/>
      <c r="C324" s="1358"/>
      <c r="E324" s="60"/>
      <c r="G324" s="70"/>
      <c r="H324" s="2291" t="s">
        <v>1012</v>
      </c>
      <c r="I324" s="1258"/>
      <c r="J324" s="1393"/>
      <c r="K324" s="175"/>
      <c r="L324" s="171"/>
      <c r="M324" s="1564"/>
      <c r="O324" s="1026" t="s">
        <v>408</v>
      </c>
      <c r="P324" s="987"/>
      <c r="Q324" s="983"/>
      <c r="R324" s="987"/>
      <c r="S324" s="1082"/>
      <c r="T324" s="987">
        <f>L331</f>
        <v>1.5</v>
      </c>
      <c r="U324" s="1185">
        <f>M331</f>
        <v>1.5</v>
      </c>
      <c r="V324" s="987">
        <f t="shared" si="290"/>
        <v>0</v>
      </c>
      <c r="W324" s="1173">
        <f t="shared" si="291"/>
        <v>0</v>
      </c>
      <c r="X324" s="987">
        <f t="shared" si="292"/>
        <v>1.5</v>
      </c>
      <c r="Y324" s="1082">
        <f t="shared" si="293"/>
        <v>1.5</v>
      </c>
      <c r="AA324" s="2028" t="s">
        <v>789</v>
      </c>
      <c r="AB324" s="2029">
        <f t="shared" ref="AB324:AG324" si="346">AB316+AB323</f>
        <v>172.86</v>
      </c>
      <c r="AC324" s="2050">
        <f t="shared" si="346"/>
        <v>151.18</v>
      </c>
      <c r="AD324" s="2059">
        <f t="shared" si="346"/>
        <v>252.97900000000001</v>
      </c>
      <c r="AE324" s="2058">
        <f t="shared" si="346"/>
        <v>185.108</v>
      </c>
      <c r="AF324" s="2029">
        <f t="shared" si="346"/>
        <v>4.76</v>
      </c>
      <c r="AG324" s="2049">
        <f t="shared" si="346"/>
        <v>4</v>
      </c>
      <c r="AH324" s="2065">
        <f>AB324+AD324</f>
        <v>425.83900000000006</v>
      </c>
      <c r="AI324" s="2031">
        <f>AC324+AE324</f>
        <v>336.28800000000001</v>
      </c>
      <c r="AJ324" s="2030">
        <f t="shared" si="341"/>
        <v>257.73900000000003</v>
      </c>
      <c r="AK324" s="2032">
        <f t="shared" si="342"/>
        <v>189.108</v>
      </c>
      <c r="AM324" s="1026" t="s">
        <v>54</v>
      </c>
      <c r="AN324" s="1027">
        <f t="shared" si="288"/>
        <v>3.66</v>
      </c>
      <c r="AO324" s="1035">
        <f t="shared" si="289"/>
        <v>4.1000000000000005</v>
      </c>
      <c r="AP324" s="1046" t="s">
        <v>135</v>
      </c>
      <c r="AQ324" s="2064">
        <f t="shared" si="343"/>
        <v>430.59900000000005</v>
      </c>
      <c r="AR324" s="2063">
        <f t="shared" si="344"/>
        <v>340.28800000000001</v>
      </c>
    </row>
    <row r="325" spans="2:44" ht="15.75" thickBot="1">
      <c r="B325" s="60"/>
      <c r="C325" s="2438"/>
      <c r="E325" s="60"/>
      <c r="G325" s="70"/>
      <c r="H325" s="141" t="s">
        <v>538</v>
      </c>
      <c r="I325" s="1305">
        <v>0.36</v>
      </c>
      <c r="J325" s="940">
        <v>0.36</v>
      </c>
      <c r="K325" s="1376" t="s">
        <v>449</v>
      </c>
      <c r="L325" s="38"/>
      <c r="M325" s="49"/>
      <c r="O325" s="1026" t="s">
        <v>138</v>
      </c>
      <c r="P325" s="987"/>
      <c r="Q325" s="983"/>
      <c r="R325" s="987"/>
      <c r="S325" s="1082"/>
      <c r="T325" s="987"/>
      <c r="U325" s="1185"/>
      <c r="V325" s="987">
        <f t="shared" si="290"/>
        <v>0</v>
      </c>
      <c r="W325" s="1173">
        <f t="shared" si="291"/>
        <v>0</v>
      </c>
      <c r="X325" s="987">
        <f t="shared" si="292"/>
        <v>0</v>
      </c>
      <c r="Y325" s="1082">
        <f t="shared" si="293"/>
        <v>0</v>
      </c>
      <c r="AA325" s="1076" t="s">
        <v>379</v>
      </c>
      <c r="AB325" s="1077"/>
      <c r="AC325" s="1078"/>
      <c r="AD325" s="840"/>
      <c r="AE325" s="1079"/>
      <c r="AF325" s="840"/>
      <c r="AG325" s="1080"/>
      <c r="AH325" s="1011"/>
      <c r="AI325" s="1081"/>
      <c r="AJ325" s="1011"/>
      <c r="AK325" s="1082"/>
      <c r="AM325" s="1026" t="s">
        <v>116</v>
      </c>
      <c r="AN325" s="1027">
        <f t="shared" si="288"/>
        <v>0</v>
      </c>
      <c r="AO325" s="1035">
        <f t="shared" si="289"/>
        <v>0</v>
      </c>
      <c r="AP325" s="1048" t="s">
        <v>379</v>
      </c>
      <c r="AQ325" s="1027"/>
      <c r="AR325" s="70"/>
    </row>
    <row r="326" spans="2:44" ht="15.75" thickBot="1">
      <c r="B326" s="60"/>
      <c r="C326" s="1358"/>
      <c r="E326" s="60"/>
      <c r="G326" s="70"/>
      <c r="H326" s="141" t="s">
        <v>527</v>
      </c>
      <c r="I326" s="173">
        <v>4.9800000000000004</v>
      </c>
      <c r="J326" s="936">
        <v>4.9800000000000004</v>
      </c>
      <c r="K326" s="1286" t="s">
        <v>100</v>
      </c>
      <c r="L326" s="120" t="s">
        <v>101</v>
      </c>
      <c r="M326" s="121" t="s">
        <v>102</v>
      </c>
      <c r="O326" s="1026" t="s">
        <v>137</v>
      </c>
      <c r="P326" s="987"/>
      <c r="Q326" s="983"/>
      <c r="R326" s="987"/>
      <c r="S326" s="1082"/>
      <c r="T326" s="987"/>
      <c r="U326" s="1185"/>
      <c r="V326" s="987">
        <f t="shared" si="290"/>
        <v>0</v>
      </c>
      <c r="W326" s="1173">
        <f t="shared" si="291"/>
        <v>0</v>
      </c>
      <c r="X326" s="987">
        <f t="shared" si="292"/>
        <v>0</v>
      </c>
      <c r="Y326" s="1082">
        <f t="shared" si="293"/>
        <v>0</v>
      </c>
      <c r="AA326" s="1642" t="s">
        <v>500</v>
      </c>
      <c r="AB326" s="2027"/>
      <c r="AC326" s="2016"/>
      <c r="AD326" s="840"/>
      <c r="AE326" s="1051"/>
      <c r="AF326" s="840"/>
      <c r="AG326" s="2017"/>
      <c r="AH326" s="1011">
        <f t="shared" ref="AH326:AH329" si="347">AB326+AD326</f>
        <v>0</v>
      </c>
      <c r="AI326" s="1088">
        <f t="shared" ref="AI326:AI329" si="348">AC326+AE326</f>
        <v>0</v>
      </c>
      <c r="AJ326" s="1011">
        <f t="shared" ref="AJ326:AJ342" si="349">AD326+AF326</f>
        <v>0</v>
      </c>
      <c r="AK326" s="1089">
        <f t="shared" ref="AK326:AK329" si="350">AE326+AG326</f>
        <v>0</v>
      </c>
      <c r="AM326" s="996" t="s">
        <v>164</v>
      </c>
      <c r="AN326" s="1027">
        <f t="shared" si="288"/>
        <v>1.1099999999999999</v>
      </c>
      <c r="AO326" s="1035">
        <f t="shared" si="289"/>
        <v>1.1099999999999999</v>
      </c>
      <c r="AP326" s="1642" t="s">
        <v>500</v>
      </c>
      <c r="AQ326" s="1050">
        <f t="shared" ref="AQ326:AQ342" si="351">AB326+AD326+AF326</f>
        <v>0</v>
      </c>
      <c r="AR326" s="1051">
        <f t="shared" ref="AR326:AR342" si="352">AC326+AE326+AG326</f>
        <v>0</v>
      </c>
    </row>
    <row r="327" spans="2:44">
      <c r="B327" s="60"/>
      <c r="C327" s="1358"/>
      <c r="E327" s="60"/>
      <c r="G327" s="70"/>
      <c r="H327" s="1318" t="s">
        <v>482</v>
      </c>
      <c r="I327" s="1305">
        <v>8.6E-3</v>
      </c>
      <c r="J327" s="940">
        <v>8.6E-3</v>
      </c>
      <c r="K327" s="97" t="s">
        <v>236</v>
      </c>
      <c r="L327" s="2548">
        <f>D320</f>
        <v>125</v>
      </c>
      <c r="M327" s="1343">
        <f>D320</f>
        <v>125</v>
      </c>
      <c r="O327" s="1026" t="s">
        <v>77</v>
      </c>
      <c r="P327" s="987"/>
      <c r="Q327" s="983"/>
      <c r="R327" s="987"/>
      <c r="S327" s="1082"/>
      <c r="T327" s="987">
        <f>F336</f>
        <v>1.1200000000000001</v>
      </c>
      <c r="U327" s="1185">
        <f>G336</f>
        <v>1.1200000000000001</v>
      </c>
      <c r="V327" s="987">
        <f t="shared" si="290"/>
        <v>0</v>
      </c>
      <c r="W327" s="1173">
        <f t="shared" si="291"/>
        <v>0</v>
      </c>
      <c r="X327" s="987">
        <f t="shared" si="292"/>
        <v>1.1200000000000001</v>
      </c>
      <c r="Y327" s="1082">
        <f t="shared" si="293"/>
        <v>1.1200000000000001</v>
      </c>
      <c r="AA327" s="1083" t="s">
        <v>380</v>
      </c>
      <c r="AB327" s="1084"/>
      <c r="AC327" s="1085"/>
      <c r="AD327" s="840"/>
      <c r="AE327" s="1086"/>
      <c r="AF327" s="1714">
        <f>L327</f>
        <v>125</v>
      </c>
      <c r="AG327" s="1087">
        <f>D320</f>
        <v>125</v>
      </c>
      <c r="AH327" s="1011">
        <f t="shared" si="347"/>
        <v>0</v>
      </c>
      <c r="AI327" s="1088">
        <f t="shared" si="348"/>
        <v>0</v>
      </c>
      <c r="AJ327" s="1011">
        <f t="shared" si="349"/>
        <v>125</v>
      </c>
      <c r="AK327" s="1089">
        <f t="shared" si="350"/>
        <v>125</v>
      </c>
      <c r="AM327" s="997" t="s">
        <v>160</v>
      </c>
      <c r="AN327" s="1027">
        <f t="shared" si="288"/>
        <v>1.9E-2</v>
      </c>
      <c r="AO327" s="1035">
        <f t="shared" si="289"/>
        <v>1.9E-2</v>
      </c>
      <c r="AP327" s="1049" t="s">
        <v>380</v>
      </c>
      <c r="AQ327" s="1050">
        <f t="shared" si="351"/>
        <v>125</v>
      </c>
      <c r="AR327" s="1051">
        <f t="shared" si="352"/>
        <v>125</v>
      </c>
    </row>
    <row r="328" spans="2:44" ht="15.75" thickBot="1">
      <c r="B328" s="1213" t="s">
        <v>365</v>
      </c>
      <c r="C328" s="1361"/>
      <c r="D328" s="1363">
        <f>D311+D312+D313+D317+D318+D319+D320+100+80</f>
        <v>1029</v>
      </c>
      <c r="E328" s="56"/>
      <c r="F328" s="29"/>
      <c r="G328" s="72"/>
      <c r="H328" s="2440" t="s">
        <v>1009</v>
      </c>
      <c r="I328" s="29"/>
      <c r="J328" s="72"/>
      <c r="K328" s="56"/>
      <c r="L328" s="29"/>
      <c r="M328" s="72"/>
      <c r="O328" s="361" t="s">
        <v>409</v>
      </c>
      <c r="P328" s="987">
        <f>F305+I306+L302</f>
        <v>1.01</v>
      </c>
      <c r="Q328" s="983">
        <f>G300+M302+J306+G305</f>
        <v>1.4500000000000002</v>
      </c>
      <c r="R328" s="1468">
        <f>F318+I325+L323</f>
        <v>1.6600000000000001</v>
      </c>
      <c r="S328" s="1173">
        <f>G318+J325+M323</f>
        <v>1.6600000000000001</v>
      </c>
      <c r="T328" s="987">
        <f>F337+I335</f>
        <v>0.99</v>
      </c>
      <c r="U328" s="1185">
        <f>G337+J335</f>
        <v>0.99</v>
      </c>
      <c r="V328" s="987">
        <f t="shared" si="290"/>
        <v>2.67</v>
      </c>
      <c r="W328" s="1173">
        <f t="shared" si="291"/>
        <v>3.1100000000000003</v>
      </c>
      <c r="X328" s="987">
        <f t="shared" si="292"/>
        <v>2.6500000000000004</v>
      </c>
      <c r="Y328" s="1082">
        <f t="shared" si="293"/>
        <v>2.6500000000000004</v>
      </c>
      <c r="AA328" s="1090" t="s">
        <v>381</v>
      </c>
      <c r="AB328" s="1091"/>
      <c r="AC328" s="1092"/>
      <c r="AD328" s="840"/>
      <c r="AE328" s="1093"/>
      <c r="AF328" s="1094"/>
      <c r="AG328" s="1095"/>
      <c r="AH328" s="1011">
        <f t="shared" si="347"/>
        <v>0</v>
      </c>
      <c r="AI328" s="1088">
        <f t="shared" si="348"/>
        <v>0</v>
      </c>
      <c r="AJ328" s="1011">
        <f t="shared" si="349"/>
        <v>0</v>
      </c>
      <c r="AK328" s="1089">
        <f t="shared" si="350"/>
        <v>0</v>
      </c>
      <c r="AM328" s="998" t="s">
        <v>373</v>
      </c>
      <c r="AN328" s="1027">
        <f t="shared" si="288"/>
        <v>1.07</v>
      </c>
      <c r="AO328" s="1035">
        <f t="shared" si="289"/>
        <v>1.07</v>
      </c>
      <c r="AP328" s="1052" t="s">
        <v>381</v>
      </c>
      <c r="AQ328" s="1027">
        <f t="shared" si="351"/>
        <v>0</v>
      </c>
      <c r="AR328" s="1051">
        <f t="shared" si="352"/>
        <v>0</v>
      </c>
    </row>
    <row r="329" spans="2:44" ht="15.75" thickBot="1">
      <c r="B329" s="269"/>
      <c r="C329" s="126" t="s">
        <v>234</v>
      </c>
      <c r="D329" s="608"/>
      <c r="E329" s="1427" t="s">
        <v>980</v>
      </c>
      <c r="F329" s="38"/>
      <c r="G329" s="38"/>
      <c r="H329" s="2271" t="s">
        <v>985</v>
      </c>
      <c r="I329" s="38"/>
      <c r="J329" s="49"/>
      <c r="K329" s="1450" t="s">
        <v>120</v>
      </c>
      <c r="L329" s="67"/>
      <c r="M329" s="53"/>
      <c r="O329" s="1026" t="s">
        <v>410</v>
      </c>
      <c r="P329" s="987"/>
      <c r="Q329" s="983"/>
      <c r="R329" s="987"/>
      <c r="S329" s="1082"/>
      <c r="T329" s="987"/>
      <c r="U329" s="1185"/>
      <c r="V329" s="987">
        <f t="shared" si="290"/>
        <v>0</v>
      </c>
      <c r="W329" s="1173">
        <f t="shared" si="291"/>
        <v>0</v>
      </c>
      <c r="X329" s="987">
        <f t="shared" si="292"/>
        <v>0</v>
      </c>
      <c r="Y329" s="1082">
        <f t="shared" si="293"/>
        <v>0</v>
      </c>
      <c r="AA329" s="1096" t="s">
        <v>382</v>
      </c>
      <c r="AB329" s="1091"/>
      <c r="AC329" s="1092"/>
      <c r="AD329" s="840"/>
      <c r="AE329" s="1093"/>
      <c r="AF329" s="1011"/>
      <c r="AG329" s="1095"/>
      <c r="AH329" s="1011">
        <f t="shared" si="347"/>
        <v>0</v>
      </c>
      <c r="AI329" s="1088">
        <f t="shared" si="348"/>
        <v>0</v>
      </c>
      <c r="AJ329" s="1011">
        <f t="shared" si="349"/>
        <v>0</v>
      </c>
      <c r="AK329" s="1089">
        <f t="shared" si="350"/>
        <v>0</v>
      </c>
      <c r="AM329" s="999" t="s">
        <v>136</v>
      </c>
      <c r="AN329" s="1036">
        <f t="shared" si="288"/>
        <v>2.1000000000000001E-2</v>
      </c>
      <c r="AO329" s="1037">
        <f t="shared" si="289"/>
        <v>2.1000000000000001E-2</v>
      </c>
      <c r="AP329" s="1053" t="s">
        <v>382</v>
      </c>
      <c r="AQ329" s="1027">
        <f t="shared" si="351"/>
        <v>0</v>
      </c>
      <c r="AR329" s="1051">
        <f t="shared" si="352"/>
        <v>0</v>
      </c>
    </row>
    <row r="330" spans="2:44" ht="15.75" thickBot="1">
      <c r="B330" s="884" t="s">
        <v>356</v>
      </c>
      <c r="C330" s="178" t="s">
        <v>90</v>
      </c>
      <c r="D330" s="687">
        <v>200</v>
      </c>
      <c r="E330" s="1373" t="s">
        <v>100</v>
      </c>
      <c r="F330" s="1264" t="s">
        <v>101</v>
      </c>
      <c r="G330" s="1265" t="s">
        <v>102</v>
      </c>
      <c r="H330" s="1373" t="s">
        <v>100</v>
      </c>
      <c r="I330" s="1264" t="s">
        <v>101</v>
      </c>
      <c r="J330" s="1265" t="s">
        <v>102</v>
      </c>
      <c r="K330" s="1342" t="s">
        <v>100</v>
      </c>
      <c r="L330" s="695" t="s">
        <v>101</v>
      </c>
      <c r="M330" s="1285" t="s">
        <v>102</v>
      </c>
      <c r="O330" s="996" t="s">
        <v>164</v>
      </c>
      <c r="P330" s="991">
        <f>P331+P332+P333+P334</f>
        <v>4.0000000000000002E-4</v>
      </c>
      <c r="Q330" s="1195">
        <f t="shared" ref="Q330:U330" si="353">Q331+Q332+Q333+Q334</f>
        <v>4.0000000000000002E-4</v>
      </c>
      <c r="R330" s="991">
        <f>R331+R332+R333+R334</f>
        <v>1.1095999999999999</v>
      </c>
      <c r="S330" s="1196">
        <f t="shared" si="353"/>
        <v>1.1095999999999999</v>
      </c>
      <c r="T330" s="1001">
        <f t="shared" si="353"/>
        <v>0</v>
      </c>
      <c r="U330" s="1197">
        <f t="shared" si="353"/>
        <v>0</v>
      </c>
      <c r="V330" s="1475">
        <f t="shared" si="290"/>
        <v>1.1099999999999999</v>
      </c>
      <c r="W330" s="1173">
        <f t="shared" si="291"/>
        <v>1.1099999999999999</v>
      </c>
      <c r="X330" s="987">
        <f t="shared" si="292"/>
        <v>1.1095999999999999</v>
      </c>
      <c r="Y330" s="1082">
        <f t="shared" si="293"/>
        <v>1.1095999999999999</v>
      </c>
      <c r="AA330" s="1097" t="s">
        <v>383</v>
      </c>
      <c r="AB330" s="1098"/>
      <c r="AC330" s="1099"/>
      <c r="AD330" s="1009"/>
      <c r="AE330" s="1100"/>
      <c r="AF330" s="1012"/>
      <c r="AG330" s="1101"/>
      <c r="AH330" s="1012">
        <f>AB330+AD330</f>
        <v>0</v>
      </c>
      <c r="AI330" s="1102"/>
      <c r="AJ330" s="1012">
        <f t="shared" si="349"/>
        <v>0</v>
      </c>
      <c r="AK330" s="1103"/>
      <c r="AM330" s="368" t="s">
        <v>98</v>
      </c>
      <c r="AN330" s="1038">
        <f>P335+R335+T335</f>
        <v>0</v>
      </c>
      <c r="AO330" s="1039">
        <f>Q335+S335+U335</f>
        <v>0</v>
      </c>
      <c r="AP330" s="1054" t="s">
        <v>383</v>
      </c>
      <c r="AQ330" s="1036">
        <f t="shared" si="351"/>
        <v>0</v>
      </c>
      <c r="AR330" s="1055">
        <f t="shared" si="352"/>
        <v>0</v>
      </c>
    </row>
    <row r="331" spans="2:44" ht="14.25" customHeight="1" thickBot="1">
      <c r="B331" s="124" t="s">
        <v>979</v>
      </c>
      <c r="C331" s="1650" t="s">
        <v>980</v>
      </c>
      <c r="D331" s="1446">
        <v>90</v>
      </c>
      <c r="E331" s="1362" t="s">
        <v>981</v>
      </c>
      <c r="F331" s="96">
        <v>37.35</v>
      </c>
      <c r="G331" s="1403">
        <v>37.35</v>
      </c>
      <c r="H331" s="2451" t="s">
        <v>65</v>
      </c>
      <c r="I331" s="96">
        <v>67.39</v>
      </c>
      <c r="J331" s="1343">
        <v>56</v>
      </c>
      <c r="K331" s="97" t="s">
        <v>92</v>
      </c>
      <c r="L331" s="96">
        <v>1.5</v>
      </c>
      <c r="M331" s="1343">
        <v>1.5</v>
      </c>
      <c r="O331" s="997" t="s">
        <v>160</v>
      </c>
      <c r="P331" s="992">
        <f>L301</f>
        <v>4.0000000000000002E-4</v>
      </c>
      <c r="Q331" s="1198">
        <f>M301</f>
        <v>4.0000000000000002E-4</v>
      </c>
      <c r="R331" s="992">
        <f>F319+I327</f>
        <v>1.8599999999999998E-2</v>
      </c>
      <c r="S331" s="1199">
        <f>G319+J327</f>
        <v>1.8599999999999998E-2</v>
      </c>
      <c r="T331" s="1002"/>
      <c r="U331" s="1198"/>
      <c r="V331" s="1006">
        <f t="shared" si="290"/>
        <v>1.9E-2</v>
      </c>
      <c r="W331" s="1199">
        <f t="shared" si="291"/>
        <v>1.9E-2</v>
      </c>
      <c r="X331" s="988">
        <f t="shared" si="292"/>
        <v>1.8599999999999998E-2</v>
      </c>
      <c r="Y331" s="1199">
        <f t="shared" si="293"/>
        <v>1.8599999999999998E-2</v>
      </c>
      <c r="AA331" s="1104" t="s">
        <v>384</v>
      </c>
      <c r="AB331" s="1105">
        <f>SUM(AB327:AB330)</f>
        <v>0</v>
      </c>
      <c r="AC331" s="1106">
        <f>AC327+AC328+AC329+AC330</f>
        <v>0</v>
      </c>
      <c r="AD331" s="1107">
        <f>AD327+AD328+AD329+AD330</f>
        <v>0</v>
      </c>
      <c r="AE331" s="1108">
        <f>AE327+AE328+AE329+AE330</f>
        <v>0</v>
      </c>
      <c r="AF331" s="1109">
        <f>SUM(AF327:AF330)</f>
        <v>125</v>
      </c>
      <c r="AG331" s="1110">
        <f>SUM(AG327:AG330)</f>
        <v>125</v>
      </c>
      <c r="AH331" s="1109">
        <f>AB331+AD331</f>
        <v>0</v>
      </c>
      <c r="AI331" s="1111">
        <f>AC331+AE331</f>
        <v>0</v>
      </c>
      <c r="AJ331" s="1109">
        <f t="shared" si="349"/>
        <v>125</v>
      </c>
      <c r="AK331" s="1112">
        <f>AE331+AG331</f>
        <v>125</v>
      </c>
      <c r="AP331" s="1056" t="s">
        <v>384</v>
      </c>
      <c r="AQ331" s="1057">
        <f t="shared" si="351"/>
        <v>125</v>
      </c>
      <c r="AR331" s="1058">
        <f t="shared" si="352"/>
        <v>125</v>
      </c>
    </row>
    <row r="332" spans="2:44" ht="12.75" customHeight="1">
      <c r="B332" s="2416" t="s">
        <v>800</v>
      </c>
      <c r="C332" s="178" t="s">
        <v>803</v>
      </c>
      <c r="D332" s="177">
        <v>10</v>
      </c>
      <c r="E332" s="141" t="s">
        <v>983</v>
      </c>
      <c r="F332" s="172">
        <v>2.57</v>
      </c>
      <c r="G332" s="1275">
        <v>2.57</v>
      </c>
      <c r="H332" s="1279" t="s">
        <v>82</v>
      </c>
      <c r="I332" s="1280">
        <v>3.2</v>
      </c>
      <c r="J332" s="174">
        <v>3.2</v>
      </c>
      <c r="K332" s="183" t="s">
        <v>81</v>
      </c>
      <c r="L332" s="184">
        <v>66</v>
      </c>
      <c r="M332" s="192">
        <v>66</v>
      </c>
      <c r="O332" s="998" t="s">
        <v>373</v>
      </c>
      <c r="P332" s="993"/>
      <c r="Q332" s="1200"/>
      <c r="R332" s="993">
        <f>G321</f>
        <v>1.07</v>
      </c>
      <c r="S332" s="1201">
        <f>G321</f>
        <v>1.07</v>
      </c>
      <c r="T332" s="1003"/>
      <c r="U332" s="1200"/>
      <c r="V332" s="1006">
        <f t="shared" si="290"/>
        <v>1.07</v>
      </c>
      <c r="W332" s="1199">
        <f t="shared" si="291"/>
        <v>1.07</v>
      </c>
      <c r="X332" s="988">
        <f t="shared" si="292"/>
        <v>1.07</v>
      </c>
      <c r="Y332" s="1199">
        <f t="shared" si="293"/>
        <v>1.07</v>
      </c>
      <c r="AA332" s="1230" t="s">
        <v>393</v>
      </c>
      <c r="AB332" s="1127">
        <f>L307</f>
        <v>26.8</v>
      </c>
      <c r="AC332" s="1219">
        <f>M307</f>
        <v>25</v>
      </c>
      <c r="AD332" s="1129"/>
      <c r="AE332" s="1222"/>
      <c r="AF332" s="1127"/>
      <c r="AG332" s="1219"/>
      <c r="AH332" s="1010"/>
      <c r="AI332" s="1225"/>
      <c r="AJ332" s="1010">
        <f t="shared" si="349"/>
        <v>0</v>
      </c>
      <c r="AK332" s="1228"/>
      <c r="AP332" s="1230" t="s">
        <v>393</v>
      </c>
      <c r="AQ332" s="1047">
        <f t="shared" si="351"/>
        <v>26.8</v>
      </c>
      <c r="AR332" s="1060">
        <f t="shared" si="352"/>
        <v>25</v>
      </c>
    </row>
    <row r="333" spans="2:44" ht="13.5" customHeight="1">
      <c r="B333" s="144" t="s">
        <v>9</v>
      </c>
      <c r="C333" s="178" t="s">
        <v>680</v>
      </c>
      <c r="D333" s="177">
        <v>30</v>
      </c>
      <c r="E333" s="1318" t="s">
        <v>551</v>
      </c>
      <c r="F333" s="172">
        <v>2.6</v>
      </c>
      <c r="G333" s="1275">
        <v>2.6</v>
      </c>
      <c r="H333" s="178" t="s">
        <v>169</v>
      </c>
      <c r="I333" s="172">
        <v>4.76</v>
      </c>
      <c r="J333" s="174">
        <v>4</v>
      </c>
      <c r="K333" s="142" t="s">
        <v>50</v>
      </c>
      <c r="L333" s="694">
        <v>7</v>
      </c>
      <c r="M333" s="938">
        <v>7</v>
      </c>
      <c r="O333" s="999" t="s">
        <v>136</v>
      </c>
      <c r="P333" s="994"/>
      <c r="Q333" s="1202"/>
      <c r="R333" s="994">
        <f>I322</f>
        <v>2.1000000000000001E-2</v>
      </c>
      <c r="S333" s="1203">
        <f>J322</f>
        <v>2.1000000000000001E-2</v>
      </c>
      <c r="T333" s="1004"/>
      <c r="U333" s="1202"/>
      <c r="V333" s="1006">
        <f t="shared" si="290"/>
        <v>2.1000000000000001E-2</v>
      </c>
      <c r="W333" s="1199">
        <f t="shared" si="291"/>
        <v>2.1000000000000001E-2</v>
      </c>
      <c r="X333" s="988">
        <f t="shared" si="292"/>
        <v>2.1000000000000001E-2</v>
      </c>
      <c r="Y333" s="1199">
        <f t="shared" si="293"/>
        <v>2.1000000000000001E-2</v>
      </c>
      <c r="AA333" s="1215" t="s">
        <v>394</v>
      </c>
      <c r="AB333" s="1133"/>
      <c r="AC333" s="1220"/>
      <c r="AD333" s="1135"/>
      <c r="AE333" s="1223"/>
      <c r="AF333" s="1133"/>
      <c r="AG333" s="1220"/>
      <c r="AH333" s="1011">
        <f t="shared" ref="AH333:AH335" si="354">AB333+AD333</f>
        <v>0</v>
      </c>
      <c r="AI333" s="1226">
        <f t="shared" ref="AI333:AI335" si="355">AC333+AE333</f>
        <v>0</v>
      </c>
      <c r="AJ333" s="1011">
        <f t="shared" si="349"/>
        <v>0</v>
      </c>
      <c r="AK333" s="1183">
        <f t="shared" ref="AK333:AK338" si="356">AE333+AG333</f>
        <v>0</v>
      </c>
      <c r="AP333" s="1215" t="s">
        <v>394</v>
      </c>
      <c r="AQ333" s="1027">
        <f t="shared" si="351"/>
        <v>0</v>
      </c>
      <c r="AR333" s="1051">
        <f t="shared" si="352"/>
        <v>0</v>
      </c>
    </row>
    <row r="334" spans="2:44" ht="12" customHeight="1" thickBot="1">
      <c r="B334" s="1612" t="s">
        <v>9</v>
      </c>
      <c r="C334" s="1559" t="s">
        <v>473</v>
      </c>
      <c r="D334" s="1777">
        <v>21</v>
      </c>
      <c r="E334" s="1318" t="s">
        <v>82</v>
      </c>
      <c r="F334" s="1280">
        <v>1.1200000000000001</v>
      </c>
      <c r="G334" s="1275">
        <v>1.1200000000000001</v>
      </c>
      <c r="H334" s="2452" t="s">
        <v>907</v>
      </c>
      <c r="I334" s="1280"/>
      <c r="J334" s="174"/>
      <c r="K334" s="141" t="s">
        <v>81</v>
      </c>
      <c r="L334" s="172">
        <v>150</v>
      </c>
      <c r="M334" s="174">
        <v>150</v>
      </c>
      <c r="O334" s="999" t="s">
        <v>424</v>
      </c>
      <c r="P334" s="994"/>
      <c r="Q334" s="1202"/>
      <c r="R334" s="994"/>
      <c r="S334" s="1203"/>
      <c r="T334" s="1004"/>
      <c r="U334" s="1202"/>
      <c r="V334" s="1006">
        <f t="shared" si="290"/>
        <v>0</v>
      </c>
      <c r="W334" s="1199">
        <f t="shared" si="291"/>
        <v>0</v>
      </c>
      <c r="X334" s="988">
        <f>R334+T334</f>
        <v>0</v>
      </c>
      <c r="Y334" s="1199">
        <f t="shared" si="293"/>
        <v>0</v>
      </c>
      <c r="AA334" s="1216" t="s">
        <v>460</v>
      </c>
      <c r="AB334" s="1139"/>
      <c r="AC334" s="1221"/>
      <c r="AD334" s="1141"/>
      <c r="AE334" s="1224"/>
      <c r="AF334" s="1139"/>
      <c r="AG334" s="1221"/>
      <c r="AH334" s="1012">
        <f t="shared" si="354"/>
        <v>0</v>
      </c>
      <c r="AI334" s="1227">
        <f t="shared" si="355"/>
        <v>0</v>
      </c>
      <c r="AJ334" s="1012">
        <f t="shared" si="349"/>
        <v>0</v>
      </c>
      <c r="AK334" s="1229">
        <f t="shared" si="356"/>
        <v>0</v>
      </c>
      <c r="AP334" s="1216" t="s">
        <v>395</v>
      </c>
      <c r="AQ334" s="1036">
        <f t="shared" si="351"/>
        <v>0</v>
      </c>
      <c r="AR334" s="1055">
        <f t="shared" si="352"/>
        <v>0</v>
      </c>
    </row>
    <row r="335" spans="2:44" ht="15.75" thickBot="1">
      <c r="B335" s="60"/>
      <c r="C335" s="2438"/>
      <c r="E335" s="1318" t="s">
        <v>533</v>
      </c>
      <c r="F335" s="1280" t="s">
        <v>987</v>
      </c>
      <c r="G335" s="1275">
        <v>1.8</v>
      </c>
      <c r="H335" s="1279" t="s">
        <v>54</v>
      </c>
      <c r="I335" s="172">
        <v>0.4</v>
      </c>
      <c r="J335" s="174">
        <v>0.4</v>
      </c>
      <c r="K335" s="1568" t="s">
        <v>228</v>
      </c>
      <c r="L335" s="38"/>
      <c r="M335" s="49"/>
      <c r="O335" s="368" t="s">
        <v>98</v>
      </c>
      <c r="P335" s="995"/>
      <c r="Q335" s="1204"/>
      <c r="R335" s="995"/>
      <c r="S335" s="1205"/>
      <c r="T335" s="1005"/>
      <c r="U335" s="1206"/>
      <c r="V335" s="1007">
        <f t="shared" si="290"/>
        <v>0</v>
      </c>
      <c r="W335" s="1207">
        <f t="shared" si="291"/>
        <v>0</v>
      </c>
      <c r="X335" s="1007">
        <f>R335+T335</f>
        <v>0</v>
      </c>
      <c r="Y335" s="1207">
        <f t="shared" si="293"/>
        <v>0</v>
      </c>
      <c r="AA335" s="1217" t="s">
        <v>396</v>
      </c>
      <c r="AB335" s="1237">
        <f t="shared" ref="AB335:AG335" si="357">AB332+AB333+AB334</f>
        <v>26.8</v>
      </c>
      <c r="AC335" s="1168">
        <f t="shared" si="357"/>
        <v>25</v>
      </c>
      <c r="AD335" s="1218">
        <f t="shared" si="357"/>
        <v>0</v>
      </c>
      <c r="AE335" s="1166">
        <f t="shared" si="357"/>
        <v>0</v>
      </c>
      <c r="AF335" s="1237">
        <f t="shared" si="357"/>
        <v>0</v>
      </c>
      <c r="AG335" s="1168">
        <f t="shared" si="357"/>
        <v>0</v>
      </c>
      <c r="AH335" s="1074">
        <f t="shared" si="354"/>
        <v>26.8</v>
      </c>
      <c r="AI335" s="1167">
        <f t="shared" si="355"/>
        <v>25</v>
      </c>
      <c r="AJ335" s="1074">
        <f t="shared" si="349"/>
        <v>0</v>
      </c>
      <c r="AK335" s="1168">
        <f t="shared" si="356"/>
        <v>0</v>
      </c>
      <c r="AP335" s="1217" t="s">
        <v>396</v>
      </c>
      <c r="AQ335" s="1074">
        <f t="shared" si="351"/>
        <v>26.8</v>
      </c>
      <c r="AR335" s="1075">
        <f t="shared" si="352"/>
        <v>25</v>
      </c>
    </row>
    <row r="336" spans="2:44" ht="13.5" customHeight="1" thickBot="1">
      <c r="B336" s="60"/>
      <c r="C336" s="1358"/>
      <c r="E336" s="1318" t="s">
        <v>982</v>
      </c>
      <c r="F336" s="172">
        <v>1.1200000000000001</v>
      </c>
      <c r="G336" s="1275">
        <v>1.1200000000000001</v>
      </c>
      <c r="H336" s="2308" t="s">
        <v>986</v>
      </c>
      <c r="I336" s="205"/>
      <c r="J336" s="2431"/>
      <c r="K336" s="1273" t="s">
        <v>100</v>
      </c>
      <c r="L336" s="120" t="s">
        <v>101</v>
      </c>
      <c r="M336" s="121" t="s">
        <v>102</v>
      </c>
      <c r="AA336" s="1059" t="s">
        <v>388</v>
      </c>
      <c r="AB336" s="1113">
        <f>I299</f>
        <v>29.222999999999999</v>
      </c>
      <c r="AC336" s="1114">
        <f>J299</f>
        <v>25.86</v>
      </c>
      <c r="AD336" s="1010"/>
      <c r="AE336" s="1115"/>
      <c r="AF336" s="1113"/>
      <c r="AG336" s="1114"/>
      <c r="AH336" s="1010"/>
      <c r="AI336" s="1116">
        <f>AC336+AE336</f>
        <v>25.86</v>
      </c>
      <c r="AJ336" s="1010">
        <f t="shared" si="349"/>
        <v>0</v>
      </c>
      <c r="AK336" s="1117">
        <f t="shared" si="356"/>
        <v>0</v>
      </c>
      <c r="AP336" s="1059" t="s">
        <v>254</v>
      </c>
      <c r="AQ336" s="1047">
        <f t="shared" si="351"/>
        <v>29.222999999999999</v>
      </c>
      <c r="AR336" s="1060">
        <f t="shared" si="352"/>
        <v>25.86</v>
      </c>
    </row>
    <row r="337" spans="2:47" ht="15.75" thickBot="1">
      <c r="B337" s="60"/>
      <c r="C337" s="1358"/>
      <c r="E337" s="1318" t="s">
        <v>54</v>
      </c>
      <c r="F337" s="172">
        <v>0.59</v>
      </c>
      <c r="G337" s="1338">
        <v>0.59</v>
      </c>
      <c r="H337" s="178" t="s">
        <v>1018</v>
      </c>
      <c r="I337" s="208"/>
      <c r="J337" s="809"/>
      <c r="K337" s="99" t="s">
        <v>82</v>
      </c>
      <c r="L337" s="96">
        <v>10</v>
      </c>
      <c r="M337" s="1315">
        <v>10</v>
      </c>
      <c r="O337" s="574"/>
      <c r="P337" s="4"/>
      <c r="Q337" s="9"/>
      <c r="AA337" s="1061" t="s">
        <v>389</v>
      </c>
      <c r="AB337" s="1098"/>
      <c r="AC337" s="1118"/>
      <c r="AD337" s="1012"/>
      <c r="AE337" s="1663"/>
      <c r="AF337" s="1098"/>
      <c r="AG337" s="1118"/>
      <c r="AH337" s="1012">
        <f>AB337+AD337</f>
        <v>0</v>
      </c>
      <c r="AI337" s="1120">
        <f>AC337+AE337</f>
        <v>0</v>
      </c>
      <c r="AJ337" s="1012">
        <f t="shared" si="349"/>
        <v>0</v>
      </c>
      <c r="AK337" s="1121">
        <f t="shared" si="356"/>
        <v>0</v>
      </c>
      <c r="AP337" s="1061" t="s">
        <v>150</v>
      </c>
      <c r="AQ337" s="1036">
        <f t="shared" si="351"/>
        <v>0</v>
      </c>
      <c r="AR337" s="1055">
        <f t="shared" si="352"/>
        <v>0</v>
      </c>
    </row>
    <row r="338" spans="2:47" ht="13.5" customHeight="1" thickBot="1">
      <c r="B338" s="60"/>
      <c r="C338" s="1358"/>
      <c r="E338" s="141" t="s">
        <v>527</v>
      </c>
      <c r="F338" s="172">
        <v>17.7</v>
      </c>
      <c r="G338" s="1275">
        <v>17.7</v>
      </c>
      <c r="H338" s="1259" t="s">
        <v>988</v>
      </c>
      <c r="I338" s="694">
        <v>0.73</v>
      </c>
      <c r="J338" s="192">
        <v>0.73</v>
      </c>
      <c r="K338" s="1376" t="s">
        <v>967</v>
      </c>
      <c r="L338" s="2492"/>
      <c r="M338" s="2493"/>
      <c r="P338" s="40"/>
      <c r="Y338" s="217"/>
      <c r="AA338" s="1062" t="s">
        <v>385</v>
      </c>
      <c r="AB338" s="1122">
        <f t="shared" ref="AB338:AG338" si="358">SUM(AB336:AB337)</f>
        <v>29.222999999999999</v>
      </c>
      <c r="AC338" s="1123">
        <f t="shared" si="358"/>
        <v>25.86</v>
      </c>
      <c r="AD338" s="1124">
        <f t="shared" si="358"/>
        <v>0</v>
      </c>
      <c r="AE338" s="1064">
        <f t="shared" si="358"/>
        <v>0</v>
      </c>
      <c r="AF338" s="1122">
        <f t="shared" si="358"/>
        <v>0</v>
      </c>
      <c r="AG338" s="1123">
        <f t="shared" si="358"/>
        <v>0</v>
      </c>
      <c r="AH338" s="1063">
        <f>AB338+AD338</f>
        <v>29.222999999999999</v>
      </c>
      <c r="AI338" s="1125">
        <f>AC338+AE338</f>
        <v>25.86</v>
      </c>
      <c r="AJ338" s="1063">
        <f t="shared" si="349"/>
        <v>0</v>
      </c>
      <c r="AK338" s="1126">
        <f t="shared" si="356"/>
        <v>0</v>
      </c>
      <c r="AP338" s="1062" t="s">
        <v>385</v>
      </c>
      <c r="AQ338" s="1063">
        <f t="shared" si="351"/>
        <v>29.222999999999999</v>
      </c>
      <c r="AR338" s="1064">
        <f t="shared" si="352"/>
        <v>25.86</v>
      </c>
    </row>
    <row r="339" spans="2:47" ht="15.75" thickBot="1">
      <c r="B339" s="1213" t="s">
        <v>366</v>
      </c>
      <c r="C339" s="1214"/>
      <c r="D339" s="29">
        <f>SUM(D330:D338)</f>
        <v>351</v>
      </c>
      <c r="E339" s="2312" t="s">
        <v>984</v>
      </c>
      <c r="F339" s="171"/>
      <c r="G339" s="2432"/>
      <c r="H339" s="1685"/>
      <c r="I339" s="171"/>
      <c r="J339" s="1564"/>
      <c r="K339" s="2264" t="s">
        <v>489</v>
      </c>
      <c r="L339" s="1705">
        <v>21</v>
      </c>
      <c r="M339" s="2491">
        <v>21</v>
      </c>
      <c r="P339" s="450"/>
      <c r="Q339" s="9"/>
      <c r="R339" s="4"/>
      <c r="S339" s="88"/>
      <c r="T339" s="107"/>
      <c r="U339" s="123"/>
      <c r="V339" s="77"/>
      <c r="W339" s="103"/>
      <c r="Y339" s="217"/>
      <c r="AA339" s="1065" t="s">
        <v>252</v>
      </c>
      <c r="AB339" s="1127"/>
      <c r="AC339" s="1128"/>
      <c r="AD339" s="1129"/>
      <c r="AE339" s="1130"/>
      <c r="AF339" s="1127"/>
      <c r="AG339" s="1128"/>
      <c r="AH339" s="1010"/>
      <c r="AI339" s="1131"/>
      <c r="AJ339" s="1010">
        <f t="shared" si="349"/>
        <v>0</v>
      </c>
      <c r="AK339" s="1132"/>
      <c r="AN339" s="108"/>
      <c r="AO339" s="12"/>
      <c r="AP339" s="1065" t="s">
        <v>252</v>
      </c>
      <c r="AQ339" s="1047">
        <f t="shared" si="351"/>
        <v>0</v>
      </c>
      <c r="AR339" s="1060">
        <f t="shared" si="352"/>
        <v>0</v>
      </c>
    </row>
    <row r="340" spans="2:47">
      <c r="P340" s="40"/>
      <c r="R340" s="80"/>
      <c r="S340" s="8"/>
      <c r="T340" s="98"/>
      <c r="Y340" s="217"/>
      <c r="AA340" s="1066" t="s">
        <v>103</v>
      </c>
      <c r="AB340" s="1133"/>
      <c r="AC340" s="1134"/>
      <c r="AD340" s="1135"/>
      <c r="AE340" s="1136"/>
      <c r="AF340" s="1133"/>
      <c r="AG340" s="1134"/>
      <c r="AH340" s="1011">
        <f t="shared" ref="AH340:AH342" si="359">AB340+AD340</f>
        <v>0</v>
      </c>
      <c r="AI340" s="1137">
        <f t="shared" ref="AI340:AI342" si="360">AC340+AE340</f>
        <v>0</v>
      </c>
      <c r="AJ340" s="1011">
        <f t="shared" si="349"/>
        <v>0</v>
      </c>
      <c r="AK340" s="1138">
        <f>AE340+AG340</f>
        <v>0</v>
      </c>
      <c r="AN340" s="108"/>
      <c r="AO340" s="123"/>
      <c r="AP340" s="1066" t="s">
        <v>103</v>
      </c>
      <c r="AQ340" s="1027">
        <f t="shared" si="351"/>
        <v>0</v>
      </c>
      <c r="AR340" s="1051">
        <f t="shared" si="352"/>
        <v>0</v>
      </c>
    </row>
    <row r="341" spans="2:47" ht="15.75" thickBot="1">
      <c r="Y341" s="980"/>
      <c r="AA341" s="1067" t="s">
        <v>253</v>
      </c>
      <c r="AB341" s="1139">
        <f>I300</f>
        <v>79.540000000000006</v>
      </c>
      <c r="AC341" s="2423">
        <f>J300</f>
        <v>56.44</v>
      </c>
      <c r="AD341" s="1141"/>
      <c r="AE341" s="1142"/>
      <c r="AF341" s="1139"/>
      <c r="AG341" s="1140"/>
      <c r="AH341" s="1012">
        <f t="shared" si="359"/>
        <v>79.540000000000006</v>
      </c>
      <c r="AI341" s="1143">
        <f t="shared" si="360"/>
        <v>56.44</v>
      </c>
      <c r="AJ341" s="1012">
        <f t="shared" si="349"/>
        <v>0</v>
      </c>
      <c r="AK341" s="1144">
        <f>AE341+AG341</f>
        <v>0</v>
      </c>
      <c r="AN341" s="106"/>
      <c r="AO341" s="4"/>
      <c r="AP341" s="1067" t="s">
        <v>253</v>
      </c>
      <c r="AQ341" s="1036">
        <f t="shared" si="351"/>
        <v>79.540000000000006</v>
      </c>
      <c r="AR341" s="1055">
        <f t="shared" si="352"/>
        <v>56.44</v>
      </c>
    </row>
    <row r="342" spans="2:47" ht="15.75" thickBot="1">
      <c r="B342" s="4"/>
      <c r="C342" s="8"/>
      <c r="D342" s="104"/>
      <c r="H342" s="4"/>
      <c r="I342" s="8"/>
      <c r="J342" s="108"/>
      <c r="U342" s="47"/>
      <c r="V342" s="8"/>
      <c r="W342" s="108"/>
      <c r="Y342" s="980"/>
      <c r="AA342" s="1231" t="s">
        <v>386</v>
      </c>
      <c r="AB342" s="1232">
        <f t="shared" ref="AB342:AG342" si="361">AB339+AB340+AB341</f>
        <v>79.540000000000006</v>
      </c>
      <c r="AC342" s="1110">
        <f t="shared" si="361"/>
        <v>56.44</v>
      </c>
      <c r="AD342" s="1232">
        <f t="shared" si="361"/>
        <v>0</v>
      </c>
      <c r="AE342" s="1110">
        <f t="shared" si="361"/>
        <v>0</v>
      </c>
      <c r="AF342" s="1232">
        <f t="shared" si="361"/>
        <v>0</v>
      </c>
      <c r="AG342" s="1110">
        <f t="shared" si="361"/>
        <v>0</v>
      </c>
      <c r="AH342" s="1109">
        <f t="shared" si="359"/>
        <v>79.540000000000006</v>
      </c>
      <c r="AI342" s="1111">
        <f t="shared" si="360"/>
        <v>56.44</v>
      </c>
      <c r="AJ342" s="1109">
        <f t="shared" si="349"/>
        <v>0</v>
      </c>
      <c r="AK342" s="1112">
        <f>AE342+AG342</f>
        <v>0</v>
      </c>
      <c r="AP342" s="1068" t="s">
        <v>386</v>
      </c>
      <c r="AQ342" s="1069">
        <f t="shared" si="351"/>
        <v>79.540000000000006</v>
      </c>
      <c r="AR342" s="1070">
        <f t="shared" si="352"/>
        <v>56.44</v>
      </c>
    </row>
    <row r="344" spans="2:47">
      <c r="AA344" t="s">
        <v>367</v>
      </c>
      <c r="AP344" s="104"/>
    </row>
    <row r="345" spans="2:47" ht="15.75" thickBot="1">
      <c r="C345" s="133" t="s">
        <v>231</v>
      </c>
      <c r="G345" s="2"/>
      <c r="H345" s="2"/>
      <c r="I345" s="2"/>
      <c r="L345" s="2"/>
      <c r="AA345" s="81" t="str">
        <f>B351</f>
        <v>7- й   день</v>
      </c>
      <c r="AB345" s="2" t="s">
        <v>836</v>
      </c>
      <c r="AG345" s="100" t="str">
        <f>U347</f>
        <v>2 - я   неделя</v>
      </c>
      <c r="AI345" s="45" t="str">
        <f>J347</f>
        <v>ЗИМА - ВЕСНА    2023 -  __  г.г.</v>
      </c>
      <c r="AJ345" s="62"/>
      <c r="AT345" s="46"/>
      <c r="AU345" s="161"/>
    </row>
    <row r="346" spans="2:47" ht="15.75" thickBot="1">
      <c r="C346"/>
      <c r="D346" s="81" t="s">
        <v>523</v>
      </c>
      <c r="F346" s="15"/>
      <c r="L346" s="1620" t="s">
        <v>118</v>
      </c>
      <c r="O346" t="s">
        <v>367</v>
      </c>
      <c r="AM346" s="1395" t="s">
        <v>376</v>
      </c>
      <c r="AP346" s="38"/>
      <c r="AQ346" s="38"/>
      <c r="AR346" s="49"/>
      <c r="AT346" s="139"/>
      <c r="AU346" s="139"/>
    </row>
    <row r="347" spans="2:47" ht="15.75" thickBot="1">
      <c r="B347" s="2" t="s">
        <v>836</v>
      </c>
      <c r="C347" s="2"/>
      <c r="D347" s="73"/>
      <c r="F347" s="100" t="s">
        <v>142</v>
      </c>
      <c r="I347" s="74"/>
      <c r="J347" s="609" t="s">
        <v>522</v>
      </c>
      <c r="K347" s="216"/>
      <c r="O347" s="81" t="str">
        <f>B351</f>
        <v>7- й   день</v>
      </c>
      <c r="P347" s="2" t="s">
        <v>836</v>
      </c>
      <c r="U347" s="100" t="s">
        <v>142</v>
      </c>
      <c r="W347" s="45" t="str">
        <f>J347</f>
        <v>ЗИМА - ВЕСНА    2023 -  __  г.г.</v>
      </c>
      <c r="X347" s="62"/>
      <c r="Y347" s="1176"/>
      <c r="AA347" s="974" t="s">
        <v>292</v>
      </c>
      <c r="AB347" s="975" t="s">
        <v>368</v>
      </c>
      <c r="AC347" s="976"/>
      <c r="AD347" s="975" t="s">
        <v>369</v>
      </c>
      <c r="AE347" s="976"/>
      <c r="AF347" s="975" t="s">
        <v>370</v>
      </c>
      <c r="AG347" s="976"/>
      <c r="AH347" s="975" t="s">
        <v>374</v>
      </c>
      <c r="AI347" s="976"/>
      <c r="AJ347" s="1014" t="s">
        <v>375</v>
      </c>
      <c r="AK347" s="976"/>
      <c r="AP347" s="974" t="s">
        <v>292</v>
      </c>
      <c r="AQ347" s="1040" t="s">
        <v>377</v>
      </c>
      <c r="AR347" s="1041"/>
      <c r="AT347" s="139"/>
      <c r="AU347" s="139"/>
    </row>
    <row r="348" spans="2:47" ht="15.75" thickBot="1">
      <c r="AA348" s="1238" t="s">
        <v>401</v>
      </c>
      <c r="AB348" s="977" t="s">
        <v>101</v>
      </c>
      <c r="AC348" s="979" t="s">
        <v>102</v>
      </c>
      <c r="AD348" s="1015" t="s">
        <v>101</v>
      </c>
      <c r="AE348" s="1016" t="s">
        <v>102</v>
      </c>
      <c r="AF348" s="1015" t="s">
        <v>101</v>
      </c>
      <c r="AG348" s="1016" t="s">
        <v>102</v>
      </c>
      <c r="AH348" s="977" t="s">
        <v>101</v>
      </c>
      <c r="AI348" s="978" t="s">
        <v>102</v>
      </c>
      <c r="AJ348" s="1017" t="s">
        <v>101</v>
      </c>
      <c r="AK348" s="978" t="s">
        <v>102</v>
      </c>
      <c r="AM348" s="56"/>
      <c r="AO348" s="29"/>
      <c r="AP348" s="29"/>
      <c r="AQ348" s="1241" t="s">
        <v>101</v>
      </c>
      <c r="AR348" s="1242" t="s">
        <v>102</v>
      </c>
      <c r="AT348" s="8"/>
      <c r="AU348" s="8"/>
    </row>
    <row r="349" spans="2:47">
      <c r="B349" s="25" t="s">
        <v>2</v>
      </c>
      <c r="C349" s="75" t="s">
        <v>3</v>
      </c>
      <c r="D349" s="76" t="s">
        <v>4</v>
      </c>
      <c r="E349" s="78" t="s">
        <v>61</v>
      </c>
      <c r="F349" s="67"/>
      <c r="G349" s="67"/>
      <c r="H349" s="67"/>
      <c r="I349" s="67"/>
      <c r="J349" s="67"/>
      <c r="K349" s="67"/>
      <c r="L349" s="67"/>
      <c r="M349" s="53"/>
      <c r="O349" s="1256" t="s">
        <v>405</v>
      </c>
      <c r="P349" s="140"/>
      <c r="Q349" s="140"/>
      <c r="R349" s="140"/>
      <c r="S349" s="140"/>
      <c r="T349" s="140"/>
      <c r="U349" s="140"/>
      <c r="V349" s="140"/>
      <c r="W349" s="140"/>
      <c r="X349" s="140"/>
      <c r="Y349" s="972"/>
      <c r="AA349" s="1071" t="s">
        <v>69</v>
      </c>
      <c r="AB349" s="1113"/>
      <c r="AC349" s="1145"/>
      <c r="AD349" s="1113"/>
      <c r="AE349" s="1146"/>
      <c r="AF349" s="1113"/>
      <c r="AG349" s="1147"/>
      <c r="AH349" s="1010">
        <f t="shared" ref="AH349:AH358" si="362">AB349+AD349</f>
        <v>0</v>
      </c>
      <c r="AI349" s="1148">
        <f t="shared" ref="AI349:AI358" si="363">AC349+AE349</f>
        <v>0</v>
      </c>
      <c r="AJ349" s="1010">
        <f t="shared" ref="AJ349:AJ358" si="364">AD349+AF349</f>
        <v>0</v>
      </c>
      <c r="AK349" s="1149">
        <f t="shared" ref="AK349:AK358" si="365">AE349+AG349</f>
        <v>0</v>
      </c>
      <c r="AM349" s="974" t="s">
        <v>292</v>
      </c>
      <c r="AN349" s="1019" t="s">
        <v>377</v>
      </c>
      <c r="AO349" s="1020"/>
      <c r="AP349" s="1071" t="s">
        <v>69</v>
      </c>
      <c r="AQ349" s="1047">
        <f t="shared" ref="AQ349:AQ357" si="366">AB349+AD349+AF349</f>
        <v>0</v>
      </c>
      <c r="AR349" s="1060">
        <f t="shared" ref="AR349:AR357" si="367">AC349+AE349+AG349</f>
        <v>0</v>
      </c>
      <c r="AT349" s="8"/>
      <c r="AU349" s="8"/>
    </row>
    <row r="350" spans="2:47" ht="15.75" thickBot="1">
      <c r="B350" s="196" t="s">
        <v>5</v>
      </c>
      <c r="C350"/>
      <c r="D350" s="197" t="s">
        <v>62</v>
      </c>
      <c r="E350" s="60"/>
      <c r="M350" s="70"/>
      <c r="O350" s="701"/>
      <c r="P350" s="11" t="s">
        <v>406</v>
      </c>
      <c r="Q350" s="11"/>
      <c r="R350" s="11"/>
      <c r="S350" s="11"/>
      <c r="T350" s="11"/>
      <c r="U350" s="11"/>
      <c r="V350" s="11"/>
      <c r="W350" s="11"/>
      <c r="X350" s="11"/>
      <c r="Y350" s="973"/>
      <c r="AA350" s="1071" t="s">
        <v>71</v>
      </c>
      <c r="AB350" s="1091"/>
      <c r="AC350" s="1150"/>
      <c r="AD350" s="1091"/>
      <c r="AE350" s="1151"/>
      <c r="AF350" s="1091"/>
      <c r="AG350" s="1152"/>
      <c r="AH350" s="1011">
        <f t="shared" si="362"/>
        <v>0</v>
      </c>
      <c r="AI350" s="1153">
        <f t="shared" si="363"/>
        <v>0</v>
      </c>
      <c r="AJ350" s="1011">
        <f t="shared" si="364"/>
        <v>0</v>
      </c>
      <c r="AK350" s="1082">
        <f t="shared" si="365"/>
        <v>0</v>
      </c>
      <c r="AM350" s="712"/>
      <c r="AN350" s="1021" t="s">
        <v>101</v>
      </c>
      <c r="AO350" s="1022" t="s">
        <v>102</v>
      </c>
      <c r="AP350" s="1071" t="s">
        <v>71</v>
      </c>
      <c r="AQ350" s="1027">
        <f t="shared" si="366"/>
        <v>0</v>
      </c>
      <c r="AR350" s="1051">
        <f t="shared" si="367"/>
        <v>0</v>
      </c>
    </row>
    <row r="351" spans="2:47" ht="16.5" thickBot="1">
      <c r="B351" s="612" t="s">
        <v>948</v>
      </c>
      <c r="C351" s="67"/>
      <c r="D351" s="1410"/>
      <c r="E351" s="1421" t="s">
        <v>642</v>
      </c>
      <c r="F351" s="38"/>
      <c r="G351" s="38"/>
      <c r="H351" s="1331" t="s">
        <v>501</v>
      </c>
      <c r="I351" s="1350"/>
      <c r="J351" s="1282"/>
      <c r="K351" s="907" t="s">
        <v>237</v>
      </c>
      <c r="L351" s="38"/>
      <c r="M351" s="49"/>
      <c r="R351" s="155"/>
      <c r="S351" s="155"/>
      <c r="AA351" s="1071" t="s">
        <v>72</v>
      </c>
      <c r="AB351" s="1154"/>
      <c r="AC351" s="1208"/>
      <c r="AD351" s="1154"/>
      <c r="AE351" s="1156"/>
      <c r="AF351" s="1154"/>
      <c r="AG351" s="1157"/>
      <c r="AH351" s="1011">
        <f t="shared" si="362"/>
        <v>0</v>
      </c>
      <c r="AI351" s="1153">
        <f t="shared" si="363"/>
        <v>0</v>
      </c>
      <c r="AJ351" s="1011">
        <f t="shared" si="364"/>
        <v>0</v>
      </c>
      <c r="AK351" s="1082">
        <f t="shared" si="365"/>
        <v>0</v>
      </c>
      <c r="AM351" s="1023" t="s">
        <v>134</v>
      </c>
      <c r="AN351" s="1024">
        <f t="shared" ref="AN351:AN356" si="368">P355+R355+T355</f>
        <v>90</v>
      </c>
      <c r="AO351" s="1025">
        <f t="shared" ref="AO351:AO356" si="369">Q355+S355+U355</f>
        <v>90</v>
      </c>
      <c r="AP351" s="1071" t="s">
        <v>72</v>
      </c>
      <c r="AQ351" s="1027">
        <f t="shared" si="366"/>
        <v>0</v>
      </c>
      <c r="AR351" s="1051">
        <f t="shared" si="367"/>
        <v>0</v>
      </c>
    </row>
    <row r="352" spans="2:47" ht="15.75" thickBot="1">
      <c r="B352" s="1295"/>
      <c r="C352" s="127" t="s">
        <v>156</v>
      </c>
      <c r="D352" s="101"/>
      <c r="E352" s="1297" t="s">
        <v>100</v>
      </c>
      <c r="F352" s="1264" t="s">
        <v>101</v>
      </c>
      <c r="G352" s="1374" t="s">
        <v>102</v>
      </c>
      <c r="H352" s="1373" t="s">
        <v>100</v>
      </c>
      <c r="I352" s="1264" t="s">
        <v>101</v>
      </c>
      <c r="J352" s="1374" t="s">
        <v>102</v>
      </c>
      <c r="K352" s="1286" t="s">
        <v>100</v>
      </c>
      <c r="L352" s="120" t="s">
        <v>101</v>
      </c>
      <c r="M352" s="121" t="s">
        <v>102</v>
      </c>
      <c r="AA352" s="1071" t="s">
        <v>73</v>
      </c>
      <c r="AB352" s="1091"/>
      <c r="AC352" s="1155"/>
      <c r="AD352" s="1091"/>
      <c r="AE352" s="1156"/>
      <c r="AF352" s="1091"/>
      <c r="AG352" s="1157"/>
      <c r="AH352" s="1011">
        <f t="shared" si="362"/>
        <v>0</v>
      </c>
      <c r="AI352" s="1153">
        <f t="shared" si="363"/>
        <v>0</v>
      </c>
      <c r="AJ352" s="1011">
        <f t="shared" si="364"/>
        <v>0</v>
      </c>
      <c r="AK352" s="1082">
        <f t="shared" si="365"/>
        <v>0</v>
      </c>
      <c r="AM352" s="1026" t="s">
        <v>133</v>
      </c>
      <c r="AN352" s="1027">
        <f t="shared" si="368"/>
        <v>187.2</v>
      </c>
      <c r="AO352" s="1028">
        <f t="shared" si="369"/>
        <v>187.2</v>
      </c>
      <c r="AP352" s="1071" t="s">
        <v>73</v>
      </c>
      <c r="AQ352" s="1027">
        <f t="shared" si="366"/>
        <v>0</v>
      </c>
      <c r="AR352" s="1051">
        <f t="shared" si="367"/>
        <v>0</v>
      </c>
    </row>
    <row r="353" spans="2:51">
      <c r="B353" s="321" t="s">
        <v>349</v>
      </c>
      <c r="C353" s="267" t="s">
        <v>167</v>
      </c>
      <c r="D353" s="272">
        <v>60</v>
      </c>
      <c r="E353" s="97" t="s">
        <v>161</v>
      </c>
      <c r="F353" s="752" t="s">
        <v>574</v>
      </c>
      <c r="G353" s="1312">
        <v>91</v>
      </c>
      <c r="H353" s="1271" t="s">
        <v>141</v>
      </c>
      <c r="I353" s="1314">
        <v>108.8</v>
      </c>
      <c r="J353" s="1315">
        <v>87.04</v>
      </c>
      <c r="K353" s="1362" t="s">
        <v>60</v>
      </c>
      <c r="L353" s="1405">
        <v>200</v>
      </c>
      <c r="M353" s="1406">
        <v>200</v>
      </c>
      <c r="O353" s="974" t="s">
        <v>292</v>
      </c>
      <c r="P353" s="975" t="s">
        <v>368</v>
      </c>
      <c r="Q353" s="976"/>
      <c r="R353" s="975" t="s">
        <v>369</v>
      </c>
      <c r="S353" s="976"/>
      <c r="T353" s="975" t="s">
        <v>370</v>
      </c>
      <c r="U353" s="976"/>
      <c r="V353" s="975" t="s">
        <v>371</v>
      </c>
      <c r="W353" s="976"/>
      <c r="X353" s="975" t="s">
        <v>372</v>
      </c>
      <c r="Y353" s="976"/>
      <c r="AA353" s="1071" t="s">
        <v>75</v>
      </c>
      <c r="AB353" s="1091"/>
      <c r="AC353" s="1150"/>
      <c r="AD353" s="1091"/>
      <c r="AE353" s="1151"/>
      <c r="AF353" s="1091"/>
      <c r="AG353" s="1152"/>
      <c r="AH353" s="1011">
        <f t="shared" si="362"/>
        <v>0</v>
      </c>
      <c r="AI353" s="1153">
        <f t="shared" si="363"/>
        <v>0</v>
      </c>
      <c r="AJ353" s="1011">
        <f t="shared" si="364"/>
        <v>0</v>
      </c>
      <c r="AK353" s="1082">
        <f t="shared" si="365"/>
        <v>0</v>
      </c>
      <c r="AM353" s="1026" t="s">
        <v>79</v>
      </c>
      <c r="AN353" s="1027">
        <f t="shared" si="368"/>
        <v>1.35</v>
      </c>
      <c r="AO353" s="1028">
        <f t="shared" si="369"/>
        <v>1.35</v>
      </c>
      <c r="AP353" s="1071" t="s">
        <v>75</v>
      </c>
      <c r="AQ353" s="1027">
        <f t="shared" si="366"/>
        <v>0</v>
      </c>
      <c r="AR353" s="1051">
        <f t="shared" si="367"/>
        <v>0</v>
      </c>
    </row>
    <row r="354" spans="2:51" ht="15.75" thickBot="1">
      <c r="B354" s="131"/>
      <c r="C354" s="293" t="s">
        <v>334</v>
      </c>
      <c r="D354" s="212"/>
      <c r="E354" s="141" t="s">
        <v>80</v>
      </c>
      <c r="F354" s="172">
        <v>34</v>
      </c>
      <c r="G354" s="1278">
        <v>34</v>
      </c>
      <c r="H354" s="2307" t="s">
        <v>904</v>
      </c>
      <c r="I354" s="1258"/>
      <c r="J354" s="1393"/>
      <c r="K354" s="1580" t="s">
        <v>107</v>
      </c>
      <c r="L354" s="697">
        <v>5</v>
      </c>
      <c r="M354" s="699">
        <v>5</v>
      </c>
      <c r="O354" s="712"/>
      <c r="P354" s="977" t="s">
        <v>101</v>
      </c>
      <c r="Q354" s="978" t="s">
        <v>102</v>
      </c>
      <c r="R354" s="977" t="s">
        <v>101</v>
      </c>
      <c r="S354" s="978" t="s">
        <v>102</v>
      </c>
      <c r="T354" s="977" t="s">
        <v>101</v>
      </c>
      <c r="U354" s="978" t="s">
        <v>102</v>
      </c>
      <c r="V354" s="977" t="s">
        <v>101</v>
      </c>
      <c r="W354" s="978" t="s">
        <v>102</v>
      </c>
      <c r="X354" s="977" t="s">
        <v>101</v>
      </c>
      <c r="Y354" s="979" t="s">
        <v>102</v>
      </c>
      <c r="AA354" s="1071" t="s">
        <v>76</v>
      </c>
      <c r="AB354" s="1091"/>
      <c r="AC354" s="1158"/>
      <c r="AD354" s="1091"/>
      <c r="AE354" s="1151"/>
      <c r="AF354" s="1091"/>
      <c r="AG354" s="1152"/>
      <c r="AH354" s="1011">
        <f t="shared" si="362"/>
        <v>0</v>
      </c>
      <c r="AI354" s="1153">
        <f t="shared" si="363"/>
        <v>0</v>
      </c>
      <c r="AJ354" s="1011">
        <f t="shared" si="364"/>
        <v>0</v>
      </c>
      <c r="AK354" s="1082">
        <f t="shared" si="365"/>
        <v>0</v>
      </c>
      <c r="AM354" s="1029" t="s">
        <v>378</v>
      </c>
      <c r="AN354" s="1030">
        <f t="shared" si="368"/>
        <v>0</v>
      </c>
      <c r="AO354" s="1031">
        <f t="shared" si="369"/>
        <v>0</v>
      </c>
      <c r="AP354" s="1071" t="s">
        <v>76</v>
      </c>
      <c r="AQ354" s="1027">
        <f t="shared" si="366"/>
        <v>0</v>
      </c>
      <c r="AR354" s="1051">
        <f t="shared" si="367"/>
        <v>0</v>
      </c>
    </row>
    <row r="355" spans="2:51">
      <c r="B355" s="321" t="s">
        <v>505</v>
      </c>
      <c r="C355" s="193" t="s">
        <v>578</v>
      </c>
      <c r="D355" s="129" t="s">
        <v>748</v>
      </c>
      <c r="E355" s="183" t="s">
        <v>82</v>
      </c>
      <c r="F355" s="184">
        <v>4.0999999999999996</v>
      </c>
      <c r="G355" s="1283">
        <v>4.0999999999999996</v>
      </c>
      <c r="H355" s="178" t="s">
        <v>85</v>
      </c>
      <c r="I355" s="172">
        <v>41.13</v>
      </c>
      <c r="J355" s="936">
        <v>36.4</v>
      </c>
      <c r="K355" s="142" t="s">
        <v>50</v>
      </c>
      <c r="L355" s="173">
        <v>7</v>
      </c>
      <c r="M355" s="1277">
        <v>7</v>
      </c>
      <c r="O355" s="1257" t="s">
        <v>134</v>
      </c>
      <c r="P355" s="986">
        <f>D360</f>
        <v>40</v>
      </c>
      <c r="Q355" s="1177">
        <f>D360</f>
        <v>40</v>
      </c>
      <c r="R355" s="1000">
        <f>D375</f>
        <v>50</v>
      </c>
      <c r="S355" s="1171">
        <f>D375</f>
        <v>50</v>
      </c>
      <c r="T355" s="1000"/>
      <c r="U355" s="1178"/>
      <c r="V355" s="1000">
        <f>P355+R355</f>
        <v>90</v>
      </c>
      <c r="W355" s="1170">
        <f>Q355+S355</f>
        <v>90</v>
      </c>
      <c r="X355" s="1000">
        <f>R355+T355</f>
        <v>50</v>
      </c>
      <c r="Y355" s="1171">
        <f>S355+U355</f>
        <v>50</v>
      </c>
      <c r="AA355" s="1072" t="s">
        <v>403</v>
      </c>
      <c r="AB355" s="1091"/>
      <c r="AC355" s="1150"/>
      <c r="AD355" s="1091"/>
      <c r="AE355" s="1151"/>
      <c r="AF355" s="1091"/>
      <c r="AG355" s="1152"/>
      <c r="AH355" s="1011">
        <f t="shared" si="362"/>
        <v>0</v>
      </c>
      <c r="AI355" s="1153">
        <f t="shared" si="363"/>
        <v>0</v>
      </c>
      <c r="AJ355" s="1011">
        <f t="shared" si="364"/>
        <v>0</v>
      </c>
      <c r="AK355" s="1082">
        <f t="shared" si="365"/>
        <v>0</v>
      </c>
      <c r="AM355" s="1026" t="s">
        <v>105</v>
      </c>
      <c r="AN355" s="1027">
        <f t="shared" si="368"/>
        <v>18.309999999999999</v>
      </c>
      <c r="AO355" s="1028">
        <f t="shared" si="369"/>
        <v>18.309999999999999</v>
      </c>
      <c r="AP355" s="1072" t="s">
        <v>403</v>
      </c>
      <c r="AQ355" s="1027">
        <f t="shared" si="366"/>
        <v>0</v>
      </c>
      <c r="AR355" s="1051">
        <f t="shared" si="367"/>
        <v>0</v>
      </c>
    </row>
    <row r="356" spans="2:51" ht="15.75" thickBot="1">
      <c r="B356" s="228" t="s">
        <v>502</v>
      </c>
      <c r="C356" s="293" t="s">
        <v>504</v>
      </c>
      <c r="D356" s="70"/>
      <c r="E356" s="141" t="s">
        <v>54</v>
      </c>
      <c r="F356" s="172">
        <v>0.6</v>
      </c>
      <c r="G356" s="1415">
        <v>0.6</v>
      </c>
      <c r="H356" s="2307" t="s">
        <v>905</v>
      </c>
      <c r="I356" s="1258"/>
      <c r="J356" s="1393"/>
      <c r="K356" s="1281" t="s">
        <v>81</v>
      </c>
      <c r="L356" s="697">
        <v>20</v>
      </c>
      <c r="M356" s="699">
        <v>20</v>
      </c>
      <c r="O356" s="1026" t="s">
        <v>133</v>
      </c>
      <c r="P356" s="987">
        <f>D359</f>
        <v>70</v>
      </c>
      <c r="Q356" s="1179">
        <f>D359</f>
        <v>70</v>
      </c>
      <c r="R356" s="987">
        <f>L370+D374</f>
        <v>87.2</v>
      </c>
      <c r="S356" s="1180">
        <f>D374+M370</f>
        <v>87.2</v>
      </c>
      <c r="T356" s="987">
        <f>D390</f>
        <v>30</v>
      </c>
      <c r="U356" s="1179">
        <f>D390</f>
        <v>30</v>
      </c>
      <c r="V356" s="987">
        <f t="shared" ref="V356:V360" si="370">P356+R356</f>
        <v>157.19999999999999</v>
      </c>
      <c r="W356" s="1173">
        <f t="shared" ref="W356:W360" si="371">Q356+S356</f>
        <v>157.19999999999999</v>
      </c>
      <c r="X356" s="987">
        <f t="shared" ref="X356:X360" si="372">R356+T356</f>
        <v>117.2</v>
      </c>
      <c r="Y356" s="1082">
        <f t="shared" ref="Y356:Y360" si="373">S356+U356</f>
        <v>117.2</v>
      </c>
      <c r="AA356" s="1239" t="s">
        <v>402</v>
      </c>
      <c r="AB356" s="1098"/>
      <c r="AC356" s="1159"/>
      <c r="AD356" s="1098"/>
      <c r="AE356" s="1160"/>
      <c r="AF356" s="1098"/>
      <c r="AG356" s="1161"/>
      <c r="AH356" s="1012">
        <f t="shared" si="362"/>
        <v>0</v>
      </c>
      <c r="AI356" s="1162">
        <f t="shared" si="363"/>
        <v>0</v>
      </c>
      <c r="AJ356" s="1012">
        <f t="shared" si="364"/>
        <v>0</v>
      </c>
      <c r="AK356" s="981">
        <f t="shared" si="365"/>
        <v>0</v>
      </c>
      <c r="AM356" s="361" t="s">
        <v>45</v>
      </c>
      <c r="AN356" s="1027">
        <f t="shared" si="368"/>
        <v>182.75</v>
      </c>
      <c r="AO356" s="1028">
        <f t="shared" si="369"/>
        <v>136.19200000000001</v>
      </c>
      <c r="AP356" s="1239" t="s">
        <v>402</v>
      </c>
      <c r="AQ356" s="1036">
        <f t="shared" si="366"/>
        <v>0</v>
      </c>
      <c r="AR356" s="1055">
        <f t="shared" si="367"/>
        <v>0</v>
      </c>
      <c r="AW356" s="47"/>
    </row>
    <row r="357" spans="2:51" ht="15.75" thickBot="1">
      <c r="B357" s="1539" t="s">
        <v>461</v>
      </c>
      <c r="C357" s="193" t="s">
        <v>299</v>
      </c>
      <c r="D357" s="618">
        <v>200</v>
      </c>
      <c r="E357" s="60"/>
      <c r="H357" s="178" t="s">
        <v>68</v>
      </c>
      <c r="I357" s="172">
        <v>8</v>
      </c>
      <c r="J357" s="1277">
        <v>6.43</v>
      </c>
      <c r="K357" s="327"/>
      <c r="L357" s="140"/>
      <c r="M357" s="128"/>
      <c r="O357" s="1026" t="s">
        <v>79</v>
      </c>
      <c r="P357" s="987"/>
      <c r="Q357" s="1472"/>
      <c r="R357" s="987">
        <f>I383</f>
        <v>1.35</v>
      </c>
      <c r="S357" s="1173">
        <f>J383</f>
        <v>1.35</v>
      </c>
      <c r="T357" s="987"/>
      <c r="U357" s="1182"/>
      <c r="V357" s="987">
        <f t="shared" si="370"/>
        <v>1.35</v>
      </c>
      <c r="W357" s="1173">
        <f t="shared" si="371"/>
        <v>1.35</v>
      </c>
      <c r="X357" s="987">
        <f t="shared" si="372"/>
        <v>1.35</v>
      </c>
      <c r="Y357" s="1082">
        <f t="shared" si="373"/>
        <v>1.35</v>
      </c>
      <c r="AA357" s="1073" t="s">
        <v>387</v>
      </c>
      <c r="AB357" s="1163">
        <f t="shared" ref="AB357:AG357" si="374">SUM(AB349:AB356)</f>
        <v>0</v>
      </c>
      <c r="AC357" s="1164">
        <f t="shared" si="374"/>
        <v>0</v>
      </c>
      <c r="AD357" s="1165">
        <f t="shared" si="374"/>
        <v>0</v>
      </c>
      <c r="AE357" s="1075">
        <f t="shared" si="374"/>
        <v>0</v>
      </c>
      <c r="AF357" s="1163">
        <f t="shared" si="374"/>
        <v>0</v>
      </c>
      <c r="AG357" s="1166">
        <f t="shared" si="374"/>
        <v>0</v>
      </c>
      <c r="AH357" s="1074">
        <f t="shared" si="362"/>
        <v>0</v>
      </c>
      <c r="AI357" s="1167">
        <f t="shared" si="363"/>
        <v>0</v>
      </c>
      <c r="AJ357" s="1074">
        <f t="shared" si="364"/>
        <v>0</v>
      </c>
      <c r="AK357" s="1168">
        <f t="shared" si="365"/>
        <v>0</v>
      </c>
      <c r="AM357" s="2106" t="s">
        <v>797</v>
      </c>
      <c r="AN357" s="2110">
        <f t="shared" ref="AN357:AN385" si="375">P361+R361+T361</f>
        <v>581.46900000000005</v>
      </c>
      <c r="AO357" s="1033">
        <f t="shared" ref="AO357:AO385" si="376">Q361+S361+U361</f>
        <v>446.64000000000004</v>
      </c>
      <c r="AP357" s="1073" t="s">
        <v>387</v>
      </c>
      <c r="AQ357" s="1074">
        <f t="shared" si="366"/>
        <v>0</v>
      </c>
      <c r="AR357" s="1075">
        <f t="shared" si="367"/>
        <v>0</v>
      </c>
      <c r="AV357" s="103"/>
      <c r="AW357" s="123"/>
      <c r="AX357" s="77"/>
      <c r="AY357" s="103"/>
    </row>
    <row r="358" spans="2:51" ht="15.75" thickBot="1">
      <c r="B358" s="228"/>
      <c r="C358" s="2168" t="s">
        <v>300</v>
      </c>
      <c r="D358" s="212"/>
      <c r="E358" s="60"/>
      <c r="H358" s="2307" t="s">
        <v>906</v>
      </c>
      <c r="I358" s="1258"/>
      <c r="J358" s="1393"/>
      <c r="K358" s="1376" t="s">
        <v>449</v>
      </c>
      <c r="L358" s="38"/>
      <c r="M358" s="49"/>
      <c r="O358" s="1029" t="s">
        <v>378</v>
      </c>
      <c r="P358" s="988">
        <f t="shared" ref="P358:U358" si="377">AB357</f>
        <v>0</v>
      </c>
      <c r="Q358" s="1209">
        <f t="shared" si="377"/>
        <v>0</v>
      </c>
      <c r="R358" s="988">
        <f t="shared" si="377"/>
        <v>0</v>
      </c>
      <c r="S358" s="1183">
        <f t="shared" si="377"/>
        <v>0</v>
      </c>
      <c r="T358" s="988">
        <f t="shared" si="377"/>
        <v>0</v>
      </c>
      <c r="U358" s="1184">
        <f t="shared" si="377"/>
        <v>0</v>
      </c>
      <c r="V358" s="988">
        <f t="shared" si="370"/>
        <v>0</v>
      </c>
      <c r="W358" s="1031">
        <f t="shared" si="371"/>
        <v>0</v>
      </c>
      <c r="X358" s="988">
        <f t="shared" si="372"/>
        <v>0</v>
      </c>
      <c r="Y358" s="1183">
        <f t="shared" si="373"/>
        <v>0</v>
      </c>
      <c r="AA358" s="79" t="s">
        <v>786</v>
      </c>
      <c r="AB358" s="1008"/>
      <c r="AC358" s="1455"/>
      <c r="AD358" s="1010"/>
      <c r="AE358" s="1169"/>
      <c r="AF358" s="1013"/>
      <c r="AG358" s="1464"/>
      <c r="AH358" s="1013">
        <f t="shared" si="362"/>
        <v>0</v>
      </c>
      <c r="AI358" s="1170">
        <f t="shared" si="363"/>
        <v>0</v>
      </c>
      <c r="AJ358" s="1013">
        <f t="shared" si="364"/>
        <v>0</v>
      </c>
      <c r="AK358" s="1171">
        <f t="shared" si="365"/>
        <v>0</v>
      </c>
      <c r="AM358" s="2107" t="s">
        <v>798</v>
      </c>
      <c r="AN358" s="1032">
        <f t="shared" si="375"/>
        <v>69.42</v>
      </c>
      <c r="AO358" s="1033">
        <f t="shared" si="376"/>
        <v>48.6</v>
      </c>
      <c r="AP358" s="79" t="s">
        <v>786</v>
      </c>
      <c r="AQ358" s="1240"/>
      <c r="AR358" s="1254">
        <f t="shared" ref="AR358:AR372" si="378">AC358+AE358+AG358</f>
        <v>0</v>
      </c>
      <c r="AV358" s="104"/>
      <c r="AW358" s="47"/>
      <c r="AX358" s="8"/>
      <c r="AY358" s="98"/>
    </row>
    <row r="359" spans="2:51" ht="15.75" thickBot="1">
      <c r="B359" s="144" t="s">
        <v>9</v>
      </c>
      <c r="C359" s="178" t="s">
        <v>10</v>
      </c>
      <c r="D359" s="177">
        <v>70</v>
      </c>
      <c r="E359" s="60"/>
      <c r="H359" s="1581" t="s">
        <v>109</v>
      </c>
      <c r="I359" s="172">
        <v>4.8</v>
      </c>
      <c r="J359" s="936">
        <v>3.84</v>
      </c>
      <c r="K359" s="1286" t="s">
        <v>100</v>
      </c>
      <c r="L359" s="120" t="s">
        <v>101</v>
      </c>
      <c r="M359" s="121" t="s">
        <v>102</v>
      </c>
      <c r="O359" s="1026" t="s">
        <v>105</v>
      </c>
      <c r="P359" s="987"/>
      <c r="Q359" s="983"/>
      <c r="R359" s="987">
        <f>F369</f>
        <v>18.309999999999999</v>
      </c>
      <c r="S359" s="1082">
        <f>G369</f>
        <v>18.309999999999999</v>
      </c>
      <c r="T359" s="987"/>
      <c r="U359" s="1185"/>
      <c r="V359" s="987">
        <f t="shared" si="370"/>
        <v>18.309999999999999</v>
      </c>
      <c r="W359" s="1173">
        <f t="shared" si="371"/>
        <v>18.309999999999999</v>
      </c>
      <c r="X359" s="987">
        <f t="shared" si="372"/>
        <v>18.309999999999999</v>
      </c>
      <c r="Y359" s="1082">
        <f t="shared" si="373"/>
        <v>18.309999999999999</v>
      </c>
      <c r="AA359" s="1043" t="s">
        <v>400</v>
      </c>
      <c r="AB359" s="840">
        <f>L365</f>
        <v>93</v>
      </c>
      <c r="AC359" s="1456">
        <f>M365</f>
        <v>60</v>
      </c>
      <c r="AD359" s="1011"/>
      <c r="AE359" s="1172"/>
      <c r="AF359" s="1011"/>
      <c r="AG359" s="1188"/>
      <c r="AH359" s="1011">
        <f t="shared" ref="AH359:AK362" si="379">AB359+AD359</f>
        <v>93</v>
      </c>
      <c r="AI359" s="1173">
        <f t="shared" si="379"/>
        <v>60</v>
      </c>
      <c r="AJ359" s="1011">
        <f t="shared" si="379"/>
        <v>0</v>
      </c>
      <c r="AK359" s="1082">
        <f t="shared" si="379"/>
        <v>0</v>
      </c>
      <c r="AM359" s="1026" t="s">
        <v>70</v>
      </c>
      <c r="AN359" s="1027">
        <f t="shared" si="375"/>
        <v>100</v>
      </c>
      <c r="AO359" s="1028">
        <f t="shared" si="376"/>
        <v>100</v>
      </c>
      <c r="AP359" s="1043" t="s">
        <v>400</v>
      </c>
      <c r="AQ359" s="1240">
        <f t="shared" ref="AQ359:AQ372" si="380">AB359+AD359+AF359</f>
        <v>93</v>
      </c>
      <c r="AR359" s="1254">
        <f t="shared" si="378"/>
        <v>60</v>
      </c>
      <c r="AV359" s="104"/>
      <c r="AW359" s="4"/>
      <c r="AX359" s="8"/>
      <c r="AY359" s="108"/>
    </row>
    <row r="360" spans="2:51">
      <c r="B360" s="144" t="s">
        <v>9</v>
      </c>
      <c r="C360" s="178" t="s">
        <v>392</v>
      </c>
      <c r="D360" s="177">
        <v>40</v>
      </c>
      <c r="E360" s="60"/>
      <c r="H360" s="2308" t="s">
        <v>907</v>
      </c>
      <c r="I360" s="1258"/>
      <c r="J360" s="1393"/>
      <c r="K360" s="97" t="s">
        <v>236</v>
      </c>
      <c r="L360" s="2548">
        <f>D361</f>
        <v>100</v>
      </c>
      <c r="M360" s="1343">
        <f>D361</f>
        <v>100</v>
      </c>
      <c r="O360" s="361" t="s">
        <v>45</v>
      </c>
      <c r="P360" s="987"/>
      <c r="Q360" s="983"/>
      <c r="R360" s="1468">
        <f>F370+I368</f>
        <v>141.75</v>
      </c>
      <c r="S360" s="1173">
        <f>J368+G370</f>
        <v>105.68</v>
      </c>
      <c r="T360" s="987">
        <f>F390</f>
        <v>41</v>
      </c>
      <c r="U360" s="1185">
        <f>G390</f>
        <v>30.512</v>
      </c>
      <c r="V360" s="987">
        <f t="shared" si="370"/>
        <v>141.75</v>
      </c>
      <c r="W360" s="1173">
        <f t="shared" si="371"/>
        <v>105.68</v>
      </c>
      <c r="X360" s="987">
        <f t="shared" si="372"/>
        <v>182.75</v>
      </c>
      <c r="Y360" s="1082">
        <f t="shared" si="373"/>
        <v>136.19200000000001</v>
      </c>
      <c r="AA360" s="1042" t="s">
        <v>275</v>
      </c>
      <c r="AB360" s="840"/>
      <c r="AC360" s="1457"/>
      <c r="AD360" s="1011"/>
      <c r="AE360" s="1172"/>
      <c r="AF360" s="1011"/>
      <c r="AG360" s="1188"/>
      <c r="AH360" s="1011">
        <f t="shared" si="379"/>
        <v>0</v>
      </c>
      <c r="AI360" s="1173">
        <f t="shared" si="379"/>
        <v>0</v>
      </c>
      <c r="AJ360" s="1011">
        <f t="shared" si="379"/>
        <v>0</v>
      </c>
      <c r="AK360" s="1082">
        <f t="shared" si="379"/>
        <v>0</v>
      </c>
      <c r="AM360" s="1034" t="s">
        <v>104</v>
      </c>
      <c r="AN360" s="1027">
        <f t="shared" si="375"/>
        <v>15</v>
      </c>
      <c r="AO360" s="1028">
        <f t="shared" si="376"/>
        <v>15</v>
      </c>
      <c r="AP360" s="1042" t="s">
        <v>275</v>
      </c>
      <c r="AQ360" s="1240">
        <f t="shared" si="380"/>
        <v>0</v>
      </c>
      <c r="AR360" s="1254">
        <f t="shared" si="378"/>
        <v>0</v>
      </c>
      <c r="AV360" s="104"/>
      <c r="AW360" s="4"/>
      <c r="AX360" s="8"/>
      <c r="AY360" s="108"/>
    </row>
    <row r="361" spans="2:51" ht="15.75" thickBot="1">
      <c r="B361" s="1707" t="s">
        <v>648</v>
      </c>
      <c r="C361" s="178" t="s">
        <v>449</v>
      </c>
      <c r="D361" s="295">
        <v>100</v>
      </c>
      <c r="E361" s="60"/>
      <c r="H361" s="178" t="s">
        <v>96</v>
      </c>
      <c r="I361" s="173">
        <v>3.6</v>
      </c>
      <c r="J361" s="1277">
        <v>3.6</v>
      </c>
      <c r="K361" s="56"/>
      <c r="L361" s="29"/>
      <c r="M361" s="72"/>
      <c r="O361" s="2106" t="s">
        <v>797</v>
      </c>
      <c r="P361" s="989">
        <f t="shared" ref="P361:U361" si="381">AB372</f>
        <v>218.20000000000002</v>
      </c>
      <c r="Q361" s="1186">
        <f t="shared" si="381"/>
        <v>160.91000000000003</v>
      </c>
      <c r="R361" s="2108">
        <f t="shared" si="381"/>
        <v>214.40899999999999</v>
      </c>
      <c r="S361" s="2109">
        <f t="shared" si="381"/>
        <v>173.53</v>
      </c>
      <c r="T361" s="989">
        <f t="shared" si="381"/>
        <v>148.86000000000001</v>
      </c>
      <c r="U361" s="1188">
        <f t="shared" si="381"/>
        <v>112.2</v>
      </c>
      <c r="V361" s="2108">
        <f t="shared" ref="V361:Y363" si="382">P361+R361</f>
        <v>432.60900000000004</v>
      </c>
      <c r="W361" s="1033">
        <f t="shared" si="382"/>
        <v>334.44000000000005</v>
      </c>
      <c r="X361" s="2108">
        <f t="shared" si="382"/>
        <v>363.26900000000001</v>
      </c>
      <c r="Y361" s="2109">
        <f t="shared" si="382"/>
        <v>285.73</v>
      </c>
      <c r="AA361" s="1044" t="s">
        <v>456</v>
      </c>
      <c r="AB361" s="840"/>
      <c r="AC361" s="1458"/>
      <c r="AD361" s="1011"/>
      <c r="AE361" s="1172"/>
      <c r="AF361" s="1012"/>
      <c r="AG361" s="1465"/>
      <c r="AH361" s="1012">
        <f t="shared" si="379"/>
        <v>0</v>
      </c>
      <c r="AI361" s="1175">
        <f t="shared" si="379"/>
        <v>0</v>
      </c>
      <c r="AJ361" s="1012">
        <f t="shared" si="379"/>
        <v>0</v>
      </c>
      <c r="AK361" s="981">
        <f t="shared" si="379"/>
        <v>0</v>
      </c>
      <c r="AM361" s="1026" t="s">
        <v>132</v>
      </c>
      <c r="AN361" s="1027">
        <f t="shared" si="375"/>
        <v>200</v>
      </c>
      <c r="AO361" s="1028">
        <f t="shared" si="376"/>
        <v>200</v>
      </c>
      <c r="AP361" s="1044" t="s">
        <v>456</v>
      </c>
      <c r="AQ361" s="1240">
        <f t="shared" si="380"/>
        <v>0</v>
      </c>
      <c r="AR361" s="1254">
        <f t="shared" si="378"/>
        <v>0</v>
      </c>
      <c r="AV361" s="221"/>
      <c r="AW361" s="4"/>
      <c r="AX361" s="8"/>
      <c r="AY361" s="108"/>
    </row>
    <row r="362" spans="2:51">
      <c r="B362" s="60"/>
      <c r="C362" s="1356"/>
      <c r="D362" s="70"/>
      <c r="E362" s="60"/>
      <c r="H362" s="2308" t="s">
        <v>908</v>
      </c>
      <c r="I362" s="1258"/>
      <c r="J362" s="1393"/>
      <c r="K362" s="1555" t="s">
        <v>167</v>
      </c>
      <c r="L362" s="1582"/>
      <c r="M362" s="53"/>
      <c r="O362" s="2107" t="s">
        <v>798</v>
      </c>
      <c r="P362" s="989">
        <f t="shared" ref="P362:U362" si="383">AB379</f>
        <v>0</v>
      </c>
      <c r="Q362" s="1186">
        <f t="shared" si="383"/>
        <v>0</v>
      </c>
      <c r="R362" s="989">
        <f t="shared" si="383"/>
        <v>69.42</v>
      </c>
      <c r="S362" s="1187">
        <f t="shared" si="383"/>
        <v>48.6</v>
      </c>
      <c r="T362" s="989">
        <f t="shared" si="383"/>
        <v>0</v>
      </c>
      <c r="U362" s="1188">
        <f t="shared" si="383"/>
        <v>0</v>
      </c>
      <c r="V362" s="989">
        <f t="shared" si="382"/>
        <v>69.42</v>
      </c>
      <c r="W362" s="1033">
        <f t="shared" si="382"/>
        <v>48.6</v>
      </c>
      <c r="X362" s="989">
        <f t="shared" si="382"/>
        <v>69.42</v>
      </c>
      <c r="Y362" s="1187">
        <f t="shared" si="382"/>
        <v>48.6</v>
      </c>
      <c r="AA362" s="1044" t="s">
        <v>63</v>
      </c>
      <c r="AB362" s="1008"/>
      <c r="AC362" s="1455"/>
      <c r="AD362" s="1010"/>
      <c r="AE362" s="1169"/>
      <c r="AF362" s="1011"/>
      <c r="AG362" s="1188"/>
      <c r="AH362" s="1011">
        <f t="shared" si="379"/>
        <v>0</v>
      </c>
      <c r="AI362" s="1173">
        <f t="shared" si="379"/>
        <v>0</v>
      </c>
      <c r="AJ362" s="1011">
        <f t="shared" si="379"/>
        <v>0</v>
      </c>
      <c r="AK362" s="1082">
        <f t="shared" si="379"/>
        <v>0</v>
      </c>
      <c r="AM362" s="361" t="s">
        <v>85</v>
      </c>
      <c r="AN362" s="1027">
        <f t="shared" si="375"/>
        <v>41.13</v>
      </c>
      <c r="AO362" s="1028">
        <f t="shared" si="376"/>
        <v>36.4</v>
      </c>
      <c r="AP362" s="1044" t="s">
        <v>63</v>
      </c>
      <c r="AQ362" s="1240">
        <f t="shared" si="380"/>
        <v>0</v>
      </c>
      <c r="AR362" s="1254">
        <f t="shared" si="378"/>
        <v>0</v>
      </c>
      <c r="AV362" s="221"/>
      <c r="AW362" s="80"/>
      <c r="AX362" s="160"/>
      <c r="AY362" s="222"/>
    </row>
    <row r="363" spans="2:51" ht="15.75" thickBot="1">
      <c r="B363" s="60"/>
      <c r="C363" s="1358"/>
      <c r="D363" s="70"/>
      <c r="E363" s="60"/>
      <c r="H363" s="178" t="s">
        <v>82</v>
      </c>
      <c r="I363" s="172">
        <v>1.6</v>
      </c>
      <c r="J363" s="936">
        <v>1.6</v>
      </c>
      <c r="K363" s="1583" t="s">
        <v>334</v>
      </c>
      <c r="L363" s="1540"/>
      <c r="M363" s="1298"/>
      <c r="O363" s="1026" t="s">
        <v>70</v>
      </c>
      <c r="P363" s="990">
        <f t="shared" ref="P363:U363" si="384">AB387</f>
        <v>100</v>
      </c>
      <c r="Q363" s="1189">
        <f t="shared" si="384"/>
        <v>100</v>
      </c>
      <c r="R363" s="990">
        <f t="shared" si="384"/>
        <v>0</v>
      </c>
      <c r="S363" s="1082">
        <f t="shared" si="384"/>
        <v>0</v>
      </c>
      <c r="T363" s="990">
        <f t="shared" si="384"/>
        <v>0</v>
      </c>
      <c r="U363" s="1185">
        <f t="shared" si="384"/>
        <v>0</v>
      </c>
      <c r="V363" s="990">
        <f t="shared" si="382"/>
        <v>100</v>
      </c>
      <c r="W363" s="1173">
        <f t="shared" si="382"/>
        <v>100</v>
      </c>
      <c r="X363" s="990">
        <f t="shared" si="382"/>
        <v>0</v>
      </c>
      <c r="Y363" s="1082">
        <f t="shared" si="382"/>
        <v>0</v>
      </c>
      <c r="AA363" s="1630" t="s">
        <v>541</v>
      </c>
      <c r="AB363" s="840"/>
      <c r="AC363" s="1456"/>
      <c r="AD363" s="1011"/>
      <c r="AE363" s="1172"/>
      <c r="AF363" s="1011"/>
      <c r="AG363" s="1188"/>
      <c r="AH363" s="1011">
        <f t="shared" ref="AH363:AH364" si="385">AB363+AD363</f>
        <v>0</v>
      </c>
      <c r="AI363" s="1173">
        <f t="shared" ref="AI363:AI364" si="386">AC363+AE363</f>
        <v>0</v>
      </c>
      <c r="AJ363" s="1011">
        <f t="shared" ref="AJ363:AJ364" si="387">AD363+AF363</f>
        <v>0</v>
      </c>
      <c r="AK363" s="1082">
        <f t="shared" ref="AK363:AK364" si="388">AE363+AG363</f>
        <v>0</v>
      </c>
      <c r="AM363" s="361" t="s">
        <v>404</v>
      </c>
      <c r="AN363" s="1027">
        <f t="shared" si="375"/>
        <v>0</v>
      </c>
      <c r="AO363" s="1028">
        <f t="shared" si="376"/>
        <v>0</v>
      </c>
      <c r="AP363" s="1630" t="s">
        <v>541</v>
      </c>
      <c r="AQ363" s="1240">
        <f t="shared" si="380"/>
        <v>0</v>
      </c>
      <c r="AR363" s="1254">
        <f t="shared" si="378"/>
        <v>0</v>
      </c>
      <c r="AV363" s="693"/>
      <c r="AW363" s="80"/>
      <c r="AX363" s="8"/>
      <c r="AY363" s="98"/>
    </row>
    <row r="364" spans="2:51" ht="15.75" thickBot="1">
      <c r="B364" s="60"/>
      <c r="C364" s="1358"/>
      <c r="D364" s="70"/>
      <c r="E364" s="60"/>
      <c r="H364" s="178" t="s">
        <v>83</v>
      </c>
      <c r="I364" s="172">
        <v>0.28000000000000003</v>
      </c>
      <c r="J364" s="174">
        <v>0.28000000000000003</v>
      </c>
      <c r="K364" s="1286" t="s">
        <v>100</v>
      </c>
      <c r="L364" s="120" t="s">
        <v>101</v>
      </c>
      <c r="M364" s="121" t="s">
        <v>102</v>
      </c>
      <c r="O364" s="1034" t="s">
        <v>104</v>
      </c>
      <c r="P364" s="990">
        <f t="shared" ref="P364:U364" si="389">AB391</f>
        <v>0</v>
      </c>
      <c r="Q364" s="983">
        <f t="shared" si="389"/>
        <v>0</v>
      </c>
      <c r="R364" s="990">
        <f t="shared" si="389"/>
        <v>0</v>
      </c>
      <c r="S364" s="1173">
        <f t="shared" si="389"/>
        <v>0</v>
      </c>
      <c r="T364" s="990">
        <f t="shared" si="389"/>
        <v>15</v>
      </c>
      <c r="U364" s="1185">
        <f t="shared" si="389"/>
        <v>15</v>
      </c>
      <c r="V364" s="987">
        <f t="shared" ref="V364:V385" si="390">P364+R364</f>
        <v>0</v>
      </c>
      <c r="W364" s="1173">
        <f t="shared" ref="W364:W391" si="391">Q364+S364</f>
        <v>0</v>
      </c>
      <c r="X364" s="987">
        <f t="shared" ref="X364:X389" si="392">R364+T364</f>
        <v>15</v>
      </c>
      <c r="Y364" s="1082">
        <f t="shared" ref="Y364:Y391" si="393">S364+U364</f>
        <v>15</v>
      </c>
      <c r="AA364" s="1043" t="s">
        <v>542</v>
      </c>
      <c r="AB364" s="840"/>
      <c r="AC364" s="1457"/>
      <c r="AD364" s="1011"/>
      <c r="AE364" s="1172"/>
      <c r="AF364" s="1011"/>
      <c r="AG364" s="1188"/>
      <c r="AH364" s="1011">
        <f t="shared" si="385"/>
        <v>0</v>
      </c>
      <c r="AI364" s="1173">
        <f t="shared" si="386"/>
        <v>0</v>
      </c>
      <c r="AJ364" s="1011">
        <f t="shared" si="387"/>
        <v>0</v>
      </c>
      <c r="AK364" s="1082">
        <f t="shared" si="388"/>
        <v>0</v>
      </c>
      <c r="AM364" s="1026" t="s">
        <v>121</v>
      </c>
      <c r="AN364" s="1027">
        <f t="shared" si="375"/>
        <v>131.80000000000001</v>
      </c>
      <c r="AO364" s="1028">
        <f t="shared" si="376"/>
        <v>92.4</v>
      </c>
      <c r="AP364" s="1043" t="s">
        <v>542</v>
      </c>
      <c r="AQ364" s="1240">
        <f t="shared" si="380"/>
        <v>0</v>
      </c>
      <c r="AR364" s="1254">
        <f t="shared" si="378"/>
        <v>0</v>
      </c>
      <c r="AV364" s="104"/>
    </row>
    <row r="365" spans="2:51" ht="15.75" thickBot="1">
      <c r="B365" s="1213" t="s">
        <v>364</v>
      </c>
      <c r="C365" s="1214"/>
      <c r="D365" s="1470">
        <f>D353+D357+D359+D360+120+80+D361</f>
        <v>670</v>
      </c>
      <c r="E365" s="56"/>
      <c r="F365" s="29"/>
      <c r="G365" s="29"/>
      <c r="H365" s="2309" t="s">
        <v>160</v>
      </c>
      <c r="I365" s="1290">
        <v>9.4000000000000004E-3</v>
      </c>
      <c r="J365" s="1291">
        <v>9.4000000000000004E-3</v>
      </c>
      <c r="K365" s="1362" t="s">
        <v>462</v>
      </c>
      <c r="L365" s="1332">
        <v>93</v>
      </c>
      <c r="M365" s="1419">
        <v>60</v>
      </c>
      <c r="O365" s="130" t="s">
        <v>595</v>
      </c>
      <c r="P365" s="987"/>
      <c r="Q365" s="983"/>
      <c r="R365" s="987">
        <f>D373</f>
        <v>200</v>
      </c>
      <c r="S365" s="1082">
        <f>D373</f>
        <v>200</v>
      </c>
      <c r="T365" s="987"/>
      <c r="U365" s="1185"/>
      <c r="V365" s="987">
        <f t="shared" si="390"/>
        <v>200</v>
      </c>
      <c r="W365" s="1173">
        <f t="shared" si="391"/>
        <v>200</v>
      </c>
      <c r="X365" s="987">
        <f t="shared" si="392"/>
        <v>200</v>
      </c>
      <c r="Y365" s="1082">
        <f t="shared" si="393"/>
        <v>200</v>
      </c>
      <c r="AA365" s="1044" t="s">
        <v>125</v>
      </c>
      <c r="AB365" s="840">
        <f>I353</f>
        <v>108.8</v>
      </c>
      <c r="AC365" s="1457">
        <f>J353</f>
        <v>87.04</v>
      </c>
      <c r="AD365" s="1011">
        <f>I375</f>
        <v>77.238</v>
      </c>
      <c r="AE365" s="1172">
        <f>J375</f>
        <v>61.79</v>
      </c>
      <c r="AF365" s="1011">
        <f>F392</f>
        <v>68.86</v>
      </c>
      <c r="AG365" s="1188">
        <f>G392</f>
        <v>48.2</v>
      </c>
      <c r="AH365" s="1011">
        <f t="shared" ref="AH365:AK372" si="394">AB365+AD365</f>
        <v>186.03800000000001</v>
      </c>
      <c r="AI365" s="1173">
        <f t="shared" si="394"/>
        <v>148.83000000000001</v>
      </c>
      <c r="AJ365" s="1011">
        <f t="shared" si="394"/>
        <v>146.09800000000001</v>
      </c>
      <c r="AK365" s="1082">
        <f t="shared" si="394"/>
        <v>109.99000000000001</v>
      </c>
      <c r="AM365" s="1026" t="s">
        <v>65</v>
      </c>
      <c r="AN365" s="1027">
        <f t="shared" si="375"/>
        <v>0</v>
      </c>
      <c r="AO365" s="1028">
        <f t="shared" si="376"/>
        <v>0</v>
      </c>
      <c r="AP365" s="1044" t="s">
        <v>125</v>
      </c>
      <c r="AQ365" s="1240">
        <f t="shared" si="380"/>
        <v>254.89800000000002</v>
      </c>
      <c r="AR365" s="1254">
        <f t="shared" si="378"/>
        <v>197.03000000000003</v>
      </c>
      <c r="AV365" s="104"/>
    </row>
    <row r="366" spans="2:51" ht="15.75" thickBot="1">
      <c r="B366" s="269"/>
      <c r="C366" s="126" t="s">
        <v>123</v>
      </c>
      <c r="D366" s="67"/>
      <c r="E366" s="1411" t="s">
        <v>635</v>
      </c>
      <c r="F366" s="1261"/>
      <c r="G366" s="1262"/>
      <c r="H366" s="543" t="s">
        <v>537</v>
      </c>
      <c r="I366" s="1293"/>
      <c r="J366" s="1664"/>
      <c r="K366" s="1376" t="s">
        <v>825</v>
      </c>
      <c r="L366" s="1018"/>
      <c r="M366" s="1675"/>
      <c r="O366" s="361" t="s">
        <v>390</v>
      </c>
      <c r="P366" s="987">
        <f t="shared" ref="P366:U366" si="395">AB394</f>
        <v>41.13</v>
      </c>
      <c r="Q366" s="983">
        <f t="shared" si="395"/>
        <v>36.4</v>
      </c>
      <c r="R366" s="987">
        <f t="shared" si="395"/>
        <v>0</v>
      </c>
      <c r="S366" s="1082">
        <f t="shared" si="395"/>
        <v>0</v>
      </c>
      <c r="T366" s="987">
        <f t="shared" si="395"/>
        <v>0</v>
      </c>
      <c r="U366" s="1185">
        <f t="shared" si="395"/>
        <v>0</v>
      </c>
      <c r="V366" s="987">
        <f t="shared" si="390"/>
        <v>41.13</v>
      </c>
      <c r="W366" s="1173">
        <f t="shared" si="391"/>
        <v>36.4</v>
      </c>
      <c r="X366" s="987">
        <f t="shared" si="392"/>
        <v>0</v>
      </c>
      <c r="Y366" s="1082">
        <f t="shared" si="393"/>
        <v>0</v>
      </c>
      <c r="AA366" s="1044" t="s">
        <v>87</v>
      </c>
      <c r="AB366" s="840">
        <f>I359</f>
        <v>4.8</v>
      </c>
      <c r="AC366" s="1460">
        <f>J359</f>
        <v>3.84</v>
      </c>
      <c r="AD366" s="1011">
        <f>F373+I373+L378</f>
        <v>38.04</v>
      </c>
      <c r="AE366" s="1629">
        <f>G373+J373+M378</f>
        <v>31.119999999999997</v>
      </c>
      <c r="AF366" s="1011"/>
      <c r="AG366" s="1188"/>
      <c r="AH366" s="1011">
        <f t="shared" si="394"/>
        <v>42.839999999999996</v>
      </c>
      <c r="AI366" s="1173">
        <f t="shared" si="394"/>
        <v>34.959999999999994</v>
      </c>
      <c r="AJ366" s="1011">
        <f t="shared" si="394"/>
        <v>38.04</v>
      </c>
      <c r="AK366" s="1082">
        <f t="shared" si="394"/>
        <v>31.119999999999997</v>
      </c>
      <c r="AM366" s="1026" t="s">
        <v>60</v>
      </c>
      <c r="AN366" s="1027">
        <f t="shared" si="375"/>
        <v>256.39999999999998</v>
      </c>
      <c r="AO366" s="1028">
        <f t="shared" si="376"/>
        <v>256.39999999999998</v>
      </c>
      <c r="AP366" s="1044" t="s">
        <v>87</v>
      </c>
      <c r="AQ366" s="1240">
        <f t="shared" si="380"/>
        <v>42.839999999999996</v>
      </c>
      <c r="AR366" s="1254">
        <f t="shared" si="378"/>
        <v>34.959999999999994</v>
      </c>
    </row>
    <row r="367" spans="2:51" ht="15.75" thickBot="1">
      <c r="B367" s="124" t="s">
        <v>1057</v>
      </c>
      <c r="C367" s="193" t="s">
        <v>1058</v>
      </c>
      <c r="D367" s="278">
        <v>60</v>
      </c>
      <c r="E367" s="1451" t="s">
        <v>636</v>
      </c>
      <c r="F367" s="1267"/>
      <c r="G367" s="1268"/>
      <c r="H367" s="1284" t="s">
        <v>100</v>
      </c>
      <c r="I367" s="695" t="s">
        <v>101</v>
      </c>
      <c r="J367" s="1285" t="s">
        <v>102</v>
      </c>
      <c r="K367" s="1310" t="s">
        <v>100</v>
      </c>
      <c r="L367" s="120" t="s">
        <v>101</v>
      </c>
      <c r="M367" s="121" t="s">
        <v>102</v>
      </c>
      <c r="O367" s="1026" t="s">
        <v>391</v>
      </c>
      <c r="P367" s="987">
        <f t="shared" ref="P367:U367" si="396">AB398</f>
        <v>0</v>
      </c>
      <c r="Q367" s="1189">
        <f t="shared" si="396"/>
        <v>0</v>
      </c>
      <c r="R367" s="987">
        <f t="shared" si="396"/>
        <v>0</v>
      </c>
      <c r="S367" s="1173">
        <f t="shared" si="396"/>
        <v>0</v>
      </c>
      <c r="T367" s="987">
        <f t="shared" si="396"/>
        <v>0</v>
      </c>
      <c r="U367" s="1190">
        <f t="shared" si="396"/>
        <v>0</v>
      </c>
      <c r="V367" s="987">
        <f t="shared" si="390"/>
        <v>0</v>
      </c>
      <c r="W367" s="1173">
        <f t="shared" si="391"/>
        <v>0</v>
      </c>
      <c r="X367" s="987">
        <f t="shared" si="392"/>
        <v>0</v>
      </c>
      <c r="Y367" s="1082">
        <f t="shared" si="393"/>
        <v>0</v>
      </c>
      <c r="AA367" s="1044" t="s">
        <v>68</v>
      </c>
      <c r="AB367" s="840">
        <f>I357</f>
        <v>8</v>
      </c>
      <c r="AC367" s="1460">
        <f>J357</f>
        <v>6.43</v>
      </c>
      <c r="AD367" s="1011">
        <f>F371+I370</f>
        <v>55.081000000000003</v>
      </c>
      <c r="AE367" s="1172">
        <f>G371+J370</f>
        <v>44.07</v>
      </c>
      <c r="AF367" s="1011">
        <f>F388</f>
        <v>80</v>
      </c>
      <c r="AG367" s="1188">
        <f>G388</f>
        <v>64</v>
      </c>
      <c r="AH367" s="1011">
        <f t="shared" si="394"/>
        <v>63.081000000000003</v>
      </c>
      <c r="AI367" s="1173">
        <f t="shared" si="394"/>
        <v>50.5</v>
      </c>
      <c r="AJ367" s="1011">
        <f t="shared" si="394"/>
        <v>135.08100000000002</v>
      </c>
      <c r="AK367" s="1082">
        <f t="shared" si="394"/>
        <v>108.07</v>
      </c>
      <c r="AM367" s="1026" t="s">
        <v>139</v>
      </c>
      <c r="AN367" s="1027">
        <f t="shared" si="375"/>
        <v>0</v>
      </c>
      <c r="AO367" s="1035">
        <f t="shared" si="376"/>
        <v>0</v>
      </c>
      <c r="AP367" s="1044" t="s">
        <v>68</v>
      </c>
      <c r="AQ367" s="1240">
        <f t="shared" si="380"/>
        <v>143.08100000000002</v>
      </c>
      <c r="AR367" s="1254">
        <f t="shared" si="378"/>
        <v>114.5</v>
      </c>
    </row>
    <row r="368" spans="2:51" ht="15.75" thickBot="1">
      <c r="B368" s="60"/>
      <c r="C368" s="2237" t="s">
        <v>1059</v>
      </c>
      <c r="D368" s="70"/>
      <c r="E368" s="1286" t="s">
        <v>100</v>
      </c>
      <c r="F368" s="120" t="s">
        <v>101</v>
      </c>
      <c r="G368" s="121" t="s">
        <v>102</v>
      </c>
      <c r="H368" s="97" t="s">
        <v>45</v>
      </c>
      <c r="I368" s="1344">
        <v>101.7</v>
      </c>
      <c r="J368" s="1531">
        <v>75.680000000000007</v>
      </c>
      <c r="K368" s="97" t="s">
        <v>121</v>
      </c>
      <c r="L368" s="1645">
        <v>131.80000000000001</v>
      </c>
      <c r="M368" s="1343">
        <v>92.4</v>
      </c>
      <c r="O368" s="1026" t="s">
        <v>121</v>
      </c>
      <c r="P368" s="987"/>
      <c r="Q368" s="983"/>
      <c r="R368" s="990">
        <f>L368</f>
        <v>131.80000000000001</v>
      </c>
      <c r="S368" s="1082">
        <f>M368</f>
        <v>92.4</v>
      </c>
      <c r="T368" s="987"/>
      <c r="U368" s="1185"/>
      <c r="V368" s="987">
        <f t="shared" si="390"/>
        <v>131.80000000000001</v>
      </c>
      <c r="W368" s="1173">
        <f t="shared" si="391"/>
        <v>92.4</v>
      </c>
      <c r="X368" s="987">
        <f t="shared" si="392"/>
        <v>131.80000000000001</v>
      </c>
      <c r="Y368" s="1082">
        <f t="shared" si="393"/>
        <v>92.4</v>
      </c>
      <c r="AA368" s="1044" t="s">
        <v>74</v>
      </c>
      <c r="AB368" s="840"/>
      <c r="AC368" s="1457"/>
      <c r="AD368" s="1011">
        <f>I372</f>
        <v>37.5</v>
      </c>
      <c r="AE368" s="1172">
        <f>J372</f>
        <v>30</v>
      </c>
      <c r="AF368" s="1011"/>
      <c r="AG368" s="1188"/>
      <c r="AH368" s="1011">
        <f t="shared" si="394"/>
        <v>37.5</v>
      </c>
      <c r="AI368" s="1173">
        <f t="shared" si="394"/>
        <v>30</v>
      </c>
      <c r="AJ368" s="1011">
        <f t="shared" si="394"/>
        <v>37.5</v>
      </c>
      <c r="AK368" s="1082">
        <f t="shared" si="394"/>
        <v>30</v>
      </c>
      <c r="AM368" s="1026" t="s">
        <v>64</v>
      </c>
      <c r="AN368" s="1027">
        <f t="shared" si="375"/>
        <v>0</v>
      </c>
      <c r="AO368" s="1035">
        <f t="shared" si="376"/>
        <v>0</v>
      </c>
      <c r="AP368" s="1044" t="s">
        <v>74</v>
      </c>
      <c r="AQ368" s="1240">
        <f t="shared" si="380"/>
        <v>37.5</v>
      </c>
      <c r="AR368" s="1254">
        <f t="shared" si="378"/>
        <v>30</v>
      </c>
    </row>
    <row r="369" spans="2:44">
      <c r="B369" s="1563" t="s">
        <v>815</v>
      </c>
      <c r="C369" s="193" t="s">
        <v>635</v>
      </c>
      <c r="D369" s="1408">
        <v>250</v>
      </c>
      <c r="E369" s="1362" t="s">
        <v>105</v>
      </c>
      <c r="F369" s="1438">
        <v>18.309999999999999</v>
      </c>
      <c r="G369" s="1439">
        <v>18.309999999999999</v>
      </c>
      <c r="H369" s="2288" t="s">
        <v>911</v>
      </c>
      <c r="K369" s="141" t="s">
        <v>80</v>
      </c>
      <c r="L369" s="172">
        <v>22.4</v>
      </c>
      <c r="M369" s="174">
        <v>22.4</v>
      </c>
      <c r="O369" s="1026" t="s">
        <v>65</v>
      </c>
      <c r="P369" s="987"/>
      <c r="Q369" s="983"/>
      <c r="R369" s="987"/>
      <c r="S369" s="1082"/>
      <c r="T369" s="987"/>
      <c r="U369" s="1185"/>
      <c r="V369" s="987">
        <f t="shared" si="390"/>
        <v>0</v>
      </c>
      <c r="W369" s="1173">
        <f t="shared" si="391"/>
        <v>0</v>
      </c>
      <c r="X369" s="987">
        <f t="shared" si="392"/>
        <v>0</v>
      </c>
      <c r="Y369" s="1082">
        <f t="shared" si="393"/>
        <v>0</v>
      </c>
      <c r="AA369" s="1044" t="s">
        <v>129</v>
      </c>
      <c r="AB369" s="840"/>
      <c r="AC369" s="1461"/>
      <c r="AD369" s="1011"/>
      <c r="AE369" s="1172"/>
      <c r="AF369" s="1011"/>
      <c r="AG369" s="1188"/>
      <c r="AH369" s="1011">
        <f t="shared" si="394"/>
        <v>0</v>
      </c>
      <c r="AI369" s="1173">
        <f t="shared" si="394"/>
        <v>0</v>
      </c>
      <c r="AJ369" s="1011">
        <f t="shared" si="394"/>
        <v>0</v>
      </c>
      <c r="AK369" s="1082">
        <f t="shared" si="394"/>
        <v>0</v>
      </c>
      <c r="AM369" s="1026" t="s">
        <v>47</v>
      </c>
      <c r="AN369" s="1027">
        <f t="shared" si="375"/>
        <v>0</v>
      </c>
      <c r="AO369" s="1035">
        <f t="shared" si="376"/>
        <v>0</v>
      </c>
      <c r="AP369" s="1044" t="s">
        <v>129</v>
      </c>
      <c r="AQ369" s="1240">
        <f t="shared" si="380"/>
        <v>0</v>
      </c>
      <c r="AR369" s="1254">
        <f t="shared" si="378"/>
        <v>0</v>
      </c>
    </row>
    <row r="370" spans="2:44">
      <c r="B370" s="131"/>
      <c r="C370" s="293" t="s">
        <v>636</v>
      </c>
      <c r="D370" s="11"/>
      <c r="E370" s="141" t="s">
        <v>45</v>
      </c>
      <c r="F370" s="172">
        <v>40.049999999999997</v>
      </c>
      <c r="G370" s="936">
        <v>30</v>
      </c>
      <c r="H370" s="141" t="s">
        <v>68</v>
      </c>
      <c r="I370" s="172">
        <v>42.581000000000003</v>
      </c>
      <c r="J370" s="1275">
        <v>34.07</v>
      </c>
      <c r="K370" s="183" t="s">
        <v>78</v>
      </c>
      <c r="L370" s="172">
        <v>17.2</v>
      </c>
      <c r="M370" s="174">
        <v>17.2</v>
      </c>
      <c r="O370" s="1026" t="s">
        <v>60</v>
      </c>
      <c r="P370" s="1532">
        <f>F354+L353</f>
        <v>234</v>
      </c>
      <c r="Q370" s="1191">
        <f>G354+M353</f>
        <v>234</v>
      </c>
      <c r="R370" s="987">
        <f>L369</f>
        <v>22.4</v>
      </c>
      <c r="S370" s="1173">
        <f>M369</f>
        <v>22.4</v>
      </c>
      <c r="T370" s="987"/>
      <c r="U370" s="1193"/>
      <c r="V370" s="987">
        <f t="shared" si="390"/>
        <v>256.39999999999998</v>
      </c>
      <c r="W370" s="1173">
        <f t="shared" si="391"/>
        <v>256.39999999999998</v>
      </c>
      <c r="X370" s="987">
        <f t="shared" si="392"/>
        <v>22.4</v>
      </c>
      <c r="Y370" s="1082">
        <f t="shared" si="393"/>
        <v>22.4</v>
      </c>
      <c r="AA370" s="1044" t="s">
        <v>127</v>
      </c>
      <c r="AB370" s="840"/>
      <c r="AC370" s="1462"/>
      <c r="AD370" s="1011"/>
      <c r="AE370" s="1172"/>
      <c r="AF370" s="1011"/>
      <c r="AG370" s="1188"/>
      <c r="AH370" s="1011">
        <f t="shared" si="394"/>
        <v>0</v>
      </c>
      <c r="AI370" s="1173">
        <f t="shared" si="394"/>
        <v>0</v>
      </c>
      <c r="AJ370" s="1011">
        <f t="shared" si="394"/>
        <v>0</v>
      </c>
      <c r="AK370" s="1082">
        <f t="shared" si="394"/>
        <v>0</v>
      </c>
      <c r="AM370" s="1026" t="s">
        <v>67</v>
      </c>
      <c r="AN370" s="1027">
        <f t="shared" si="375"/>
        <v>0</v>
      </c>
      <c r="AO370" s="1035">
        <f t="shared" si="376"/>
        <v>0</v>
      </c>
      <c r="AP370" s="1044" t="s">
        <v>127</v>
      </c>
      <c r="AQ370" s="1240">
        <f t="shared" si="380"/>
        <v>0</v>
      </c>
      <c r="AR370" s="1254">
        <f t="shared" si="378"/>
        <v>0</v>
      </c>
    </row>
    <row r="371" spans="2:44" ht="15.75" thickBot="1">
      <c r="B371" s="124" t="s">
        <v>640</v>
      </c>
      <c r="C371" s="1559" t="s">
        <v>824</v>
      </c>
      <c r="D371" s="207">
        <v>120</v>
      </c>
      <c r="E371" s="141" t="s">
        <v>94</v>
      </c>
      <c r="F371" s="172">
        <v>12.5</v>
      </c>
      <c r="G371" s="174">
        <v>10</v>
      </c>
      <c r="H371" s="2288" t="s">
        <v>1068</v>
      </c>
      <c r="K371" s="183" t="s">
        <v>538</v>
      </c>
      <c r="L371" s="184">
        <v>0.47</v>
      </c>
      <c r="M371" s="192">
        <v>0.47</v>
      </c>
      <c r="O371" s="1026" t="s">
        <v>139</v>
      </c>
      <c r="P371" s="987"/>
      <c r="Q371" s="983"/>
      <c r="R371" s="987"/>
      <c r="S371" s="1082"/>
      <c r="T371" s="987"/>
      <c r="U371" s="1185"/>
      <c r="V371" s="987">
        <f t="shared" si="390"/>
        <v>0</v>
      </c>
      <c r="W371" s="1173">
        <f t="shared" si="391"/>
        <v>0</v>
      </c>
      <c r="X371" s="987">
        <f t="shared" si="392"/>
        <v>0</v>
      </c>
      <c r="Y371" s="1082">
        <f t="shared" si="393"/>
        <v>0</v>
      </c>
      <c r="AA371" s="1043" t="s">
        <v>96</v>
      </c>
      <c r="AB371" s="1009">
        <f>I361</f>
        <v>3.6</v>
      </c>
      <c r="AC371" s="1463">
        <f>J361</f>
        <v>3.6</v>
      </c>
      <c r="AD371" s="2037">
        <f>F375+I381</f>
        <v>6.55</v>
      </c>
      <c r="AE371" s="1174">
        <f>G375+J381</f>
        <v>6.55</v>
      </c>
      <c r="AF371" s="1012"/>
      <c r="AG371" s="1465"/>
      <c r="AH371" s="1012">
        <f t="shared" si="394"/>
        <v>10.15</v>
      </c>
      <c r="AI371" s="1175">
        <f t="shared" si="394"/>
        <v>10.15</v>
      </c>
      <c r="AJ371" s="1012">
        <f t="shared" si="394"/>
        <v>6.55</v>
      </c>
      <c r="AK371" s="981">
        <f t="shared" si="394"/>
        <v>6.55</v>
      </c>
      <c r="AM371" s="1026" t="s">
        <v>82</v>
      </c>
      <c r="AN371" s="1027">
        <f t="shared" si="375"/>
        <v>28.249999999999996</v>
      </c>
      <c r="AO371" s="1035">
        <f t="shared" si="376"/>
        <v>28.25</v>
      </c>
      <c r="AP371" s="1043" t="s">
        <v>96</v>
      </c>
      <c r="AQ371" s="1240">
        <f t="shared" si="380"/>
        <v>10.15</v>
      </c>
      <c r="AR371" s="1254">
        <f t="shared" si="378"/>
        <v>10.15</v>
      </c>
    </row>
    <row r="372" spans="2:44" ht="15.75" thickBot="1">
      <c r="B372" s="124" t="s">
        <v>1065</v>
      </c>
      <c r="C372" s="193" t="s">
        <v>1066</v>
      </c>
      <c r="D372" s="207">
        <v>180</v>
      </c>
      <c r="E372" s="2288" t="s">
        <v>901</v>
      </c>
      <c r="G372" s="70"/>
      <c r="H372" s="185" t="s">
        <v>74</v>
      </c>
      <c r="I372" s="172">
        <v>37.5</v>
      </c>
      <c r="J372" s="1275">
        <v>30</v>
      </c>
      <c r="K372" s="141" t="s">
        <v>532</v>
      </c>
      <c r="L372" s="1305">
        <v>12</v>
      </c>
      <c r="M372" s="940">
        <v>12</v>
      </c>
      <c r="O372" s="1026" t="s">
        <v>64</v>
      </c>
      <c r="P372" s="987"/>
      <c r="Q372" s="983"/>
      <c r="R372" s="987"/>
      <c r="S372" s="1082"/>
      <c r="T372" s="987"/>
      <c r="U372" s="1185"/>
      <c r="V372" s="987">
        <f t="shared" si="390"/>
        <v>0</v>
      </c>
      <c r="W372" s="1173">
        <f t="shared" si="391"/>
        <v>0</v>
      </c>
      <c r="X372" s="987">
        <f t="shared" si="392"/>
        <v>0</v>
      </c>
      <c r="Y372" s="1082">
        <f t="shared" si="393"/>
        <v>0</v>
      </c>
      <c r="AA372" s="2033" t="s">
        <v>787</v>
      </c>
      <c r="AB372" s="2034">
        <f t="shared" ref="AB372:AG372" si="397">SUM(AB359:AB371)</f>
        <v>218.20000000000002</v>
      </c>
      <c r="AC372" s="2045">
        <f t="shared" si="397"/>
        <v>160.91000000000003</v>
      </c>
      <c r="AD372" s="2046">
        <f t="shared" si="397"/>
        <v>214.40899999999999</v>
      </c>
      <c r="AE372" s="2047">
        <f t="shared" si="397"/>
        <v>173.53</v>
      </c>
      <c r="AF372" s="2048">
        <f t="shared" si="397"/>
        <v>148.86000000000001</v>
      </c>
      <c r="AG372" s="2035">
        <f t="shared" si="397"/>
        <v>112.2</v>
      </c>
      <c r="AH372" s="1713">
        <f t="shared" si="394"/>
        <v>432.60900000000004</v>
      </c>
      <c r="AI372" s="1173">
        <f t="shared" si="394"/>
        <v>334.44000000000005</v>
      </c>
      <c r="AJ372" s="1713">
        <f t="shared" si="394"/>
        <v>363.26900000000001</v>
      </c>
      <c r="AK372" s="1194">
        <f t="shared" si="394"/>
        <v>285.73</v>
      </c>
      <c r="AM372" s="1026" t="s">
        <v>89</v>
      </c>
      <c r="AN372" s="1027">
        <f t="shared" si="375"/>
        <v>6.2</v>
      </c>
      <c r="AO372" s="1035">
        <f t="shared" si="376"/>
        <v>6.2</v>
      </c>
      <c r="AP372" s="2033" t="s">
        <v>787</v>
      </c>
      <c r="AQ372" s="2001">
        <f t="shared" si="380"/>
        <v>581.46900000000005</v>
      </c>
      <c r="AR372" s="1254">
        <f t="shared" si="378"/>
        <v>446.64000000000004</v>
      </c>
    </row>
    <row r="373" spans="2:44">
      <c r="B373" s="144" t="s">
        <v>518</v>
      </c>
      <c r="C373" s="178" t="s">
        <v>298</v>
      </c>
      <c r="D373" s="195">
        <v>200</v>
      </c>
      <c r="E373" s="141" t="s">
        <v>169</v>
      </c>
      <c r="F373" s="172">
        <v>12</v>
      </c>
      <c r="G373" s="174">
        <v>10</v>
      </c>
      <c r="H373" s="141" t="s">
        <v>593</v>
      </c>
      <c r="I373" s="172">
        <v>18.899999999999999</v>
      </c>
      <c r="J373" s="1275">
        <v>15.12</v>
      </c>
      <c r="K373" s="141" t="s">
        <v>82</v>
      </c>
      <c r="L373" s="1305">
        <v>9</v>
      </c>
      <c r="M373" s="940">
        <v>9</v>
      </c>
      <c r="O373" s="1026" t="s">
        <v>411</v>
      </c>
      <c r="P373" s="987"/>
      <c r="Q373" s="983"/>
      <c r="R373" s="987"/>
      <c r="S373" s="1082"/>
      <c r="T373" s="987"/>
      <c r="U373" s="1185"/>
      <c r="V373" s="987">
        <f t="shared" si="390"/>
        <v>0</v>
      </c>
      <c r="W373" s="1173">
        <f t="shared" si="391"/>
        <v>0</v>
      </c>
      <c r="X373" s="987">
        <f t="shared" si="392"/>
        <v>0</v>
      </c>
      <c r="Y373" s="1082">
        <f t="shared" si="393"/>
        <v>0</v>
      </c>
      <c r="AA373" s="79" t="s">
        <v>882</v>
      </c>
      <c r="AB373" s="1008"/>
      <c r="AC373" s="2003"/>
      <c r="AD373" s="1010"/>
      <c r="AE373" s="2004"/>
      <c r="AF373" s="1010"/>
      <c r="AG373" s="11"/>
      <c r="AM373" s="1026" t="s">
        <v>131</v>
      </c>
      <c r="AN373" s="1027">
        <f t="shared" si="375"/>
        <v>2.4499999999999997</v>
      </c>
      <c r="AO373" s="1035">
        <f t="shared" si="376"/>
        <v>98</v>
      </c>
      <c r="AP373" s="79" t="s">
        <v>881</v>
      </c>
    </row>
    <row r="374" spans="2:44" ht="15.75" thickBot="1">
      <c r="B374" s="144" t="s">
        <v>9</v>
      </c>
      <c r="C374" s="178" t="s">
        <v>10</v>
      </c>
      <c r="D374" s="687">
        <v>70</v>
      </c>
      <c r="E374" s="2288" t="s">
        <v>909</v>
      </c>
      <c r="G374" s="70"/>
      <c r="H374" s="2288" t="s">
        <v>1069</v>
      </c>
      <c r="K374" s="60"/>
      <c r="M374" s="70"/>
      <c r="O374" s="1026" t="s">
        <v>67</v>
      </c>
      <c r="P374" s="987"/>
      <c r="Q374" s="983"/>
      <c r="R374" s="987"/>
      <c r="S374" s="1082"/>
      <c r="T374" s="987"/>
      <c r="U374" s="1185"/>
      <c r="V374" s="987">
        <f t="shared" si="390"/>
        <v>0</v>
      </c>
      <c r="W374" s="1173">
        <f t="shared" si="391"/>
        <v>0</v>
      </c>
      <c r="X374" s="987">
        <f t="shared" si="392"/>
        <v>0</v>
      </c>
      <c r="Y374" s="1082">
        <f t="shared" si="393"/>
        <v>0</v>
      </c>
      <c r="AA374" s="1044" t="s">
        <v>130</v>
      </c>
      <c r="AB374" s="840"/>
      <c r="AC374" s="1457"/>
      <c r="AD374" s="1011"/>
      <c r="AE374" s="1172"/>
      <c r="AF374" s="1011"/>
      <c r="AG374" s="1188"/>
      <c r="AH374" s="1011">
        <f t="shared" ref="AH374:AK379" si="398">AB374+AD374</f>
        <v>0</v>
      </c>
      <c r="AI374" s="1173">
        <f t="shared" si="398"/>
        <v>0</v>
      </c>
      <c r="AJ374" s="1011">
        <f t="shared" si="398"/>
        <v>0</v>
      </c>
      <c r="AK374" s="1082">
        <f t="shared" si="398"/>
        <v>0</v>
      </c>
      <c r="AM374" s="1026" t="s">
        <v>50</v>
      </c>
      <c r="AN374" s="1027">
        <f t="shared" si="375"/>
        <v>17</v>
      </c>
      <c r="AO374" s="1035">
        <f t="shared" si="376"/>
        <v>17</v>
      </c>
      <c r="AP374" s="1044"/>
      <c r="AQ374" s="1240">
        <f t="shared" ref="AQ374:AR380" si="399">AB374+AD374+AF374</f>
        <v>0</v>
      </c>
      <c r="AR374" s="1254">
        <f t="shared" si="399"/>
        <v>0</v>
      </c>
    </row>
    <row r="375" spans="2:44" ht="15.75" thickBot="1">
      <c r="B375" s="144" t="s">
        <v>9</v>
      </c>
      <c r="C375" s="178" t="s">
        <v>392</v>
      </c>
      <c r="D375" s="195">
        <v>50</v>
      </c>
      <c r="E375" s="142" t="s">
        <v>96</v>
      </c>
      <c r="F375" s="1317">
        <v>2.5</v>
      </c>
      <c r="G375" s="1277">
        <v>2.5</v>
      </c>
      <c r="H375" s="141" t="s">
        <v>141</v>
      </c>
      <c r="I375" s="172">
        <v>77.238</v>
      </c>
      <c r="J375" s="1275">
        <v>61.79</v>
      </c>
      <c r="K375" s="1376" t="s">
        <v>641</v>
      </c>
      <c r="L375" s="1699"/>
      <c r="M375" s="1700"/>
      <c r="N375" s="155"/>
      <c r="O375" s="1026" t="s">
        <v>82</v>
      </c>
      <c r="P375" s="987">
        <f>F355+I363</f>
        <v>5.6999999999999993</v>
      </c>
      <c r="Q375" s="1189">
        <f>G355+J363</f>
        <v>5.6999999999999993</v>
      </c>
      <c r="R375" s="987">
        <f>F377+I377+I382+L373</f>
        <v>22.549999999999997</v>
      </c>
      <c r="S375" s="1173">
        <f>J382+J377+M373+G377</f>
        <v>22.55</v>
      </c>
      <c r="T375" s="987"/>
      <c r="U375" s="1190"/>
      <c r="V375" s="987">
        <f t="shared" si="390"/>
        <v>28.249999999999996</v>
      </c>
      <c r="W375" s="1173">
        <f t="shared" si="391"/>
        <v>28.25</v>
      </c>
      <c r="X375" s="987">
        <f t="shared" si="392"/>
        <v>22.549999999999997</v>
      </c>
      <c r="Y375" s="1082">
        <f t="shared" si="393"/>
        <v>22.55</v>
      </c>
      <c r="AA375" s="1044" t="s">
        <v>128</v>
      </c>
      <c r="AB375" s="840"/>
      <c r="AC375" s="1457"/>
      <c r="AD375" s="1011">
        <f>L377</f>
        <v>69.42</v>
      </c>
      <c r="AE375" s="1172">
        <f>M377</f>
        <v>48.6</v>
      </c>
      <c r="AF375" s="1011"/>
      <c r="AG375" s="1188"/>
      <c r="AH375" s="1011">
        <f t="shared" si="398"/>
        <v>69.42</v>
      </c>
      <c r="AI375" s="1173">
        <f t="shared" si="398"/>
        <v>48.6</v>
      </c>
      <c r="AJ375" s="1011">
        <f t="shared" si="398"/>
        <v>69.42</v>
      </c>
      <c r="AK375" s="1082">
        <f t="shared" si="398"/>
        <v>48.6</v>
      </c>
      <c r="AM375" s="1026" t="s">
        <v>140</v>
      </c>
      <c r="AN375" s="1027">
        <f t="shared" si="375"/>
        <v>0</v>
      </c>
      <c r="AO375" s="1035">
        <f t="shared" si="376"/>
        <v>0</v>
      </c>
      <c r="AP375" s="1044" t="s">
        <v>128</v>
      </c>
      <c r="AQ375" s="1240">
        <f t="shared" si="399"/>
        <v>69.42</v>
      </c>
      <c r="AR375" s="1254">
        <f t="shared" si="399"/>
        <v>48.6</v>
      </c>
    </row>
    <row r="376" spans="2:44" ht="15.75" thickBot="1">
      <c r="B376" s="60"/>
      <c r="C376" s="1358"/>
      <c r="E376" s="2288" t="s">
        <v>910</v>
      </c>
      <c r="G376" s="70"/>
      <c r="H376" s="2288" t="s">
        <v>1070</v>
      </c>
      <c r="K376" s="1273" t="s">
        <v>100</v>
      </c>
      <c r="L376" s="695" t="s">
        <v>101</v>
      </c>
      <c r="M376" s="1285" t="s">
        <v>102</v>
      </c>
      <c r="O376" s="1026" t="s">
        <v>89</v>
      </c>
      <c r="P376" s="987"/>
      <c r="Q376" s="983"/>
      <c r="R376" s="1468">
        <f>L380</f>
        <v>3</v>
      </c>
      <c r="S376" s="1173">
        <f>M380</f>
        <v>3</v>
      </c>
      <c r="T376" s="987">
        <f>I390+I391</f>
        <v>3.2</v>
      </c>
      <c r="U376" s="1185">
        <f>J390+J391</f>
        <v>3.2</v>
      </c>
      <c r="V376" s="987">
        <f t="shared" si="390"/>
        <v>3</v>
      </c>
      <c r="W376" s="1173">
        <f t="shared" si="391"/>
        <v>3</v>
      </c>
      <c r="X376" s="987">
        <f t="shared" si="392"/>
        <v>6.2</v>
      </c>
      <c r="Y376" s="1082">
        <f t="shared" si="393"/>
        <v>6.2</v>
      </c>
      <c r="AA376" s="1044" t="s">
        <v>126</v>
      </c>
      <c r="AB376" s="840"/>
      <c r="AC376" s="1461"/>
      <c r="AD376" s="1011"/>
      <c r="AE376" s="1172"/>
      <c r="AF376" s="1011"/>
      <c r="AG376" s="1188"/>
      <c r="AH376" s="1011">
        <f t="shared" si="398"/>
        <v>0</v>
      </c>
      <c r="AI376" s="1173">
        <f t="shared" si="398"/>
        <v>0</v>
      </c>
      <c r="AJ376" s="1011">
        <f t="shared" si="398"/>
        <v>0</v>
      </c>
      <c r="AK376" s="1082">
        <f t="shared" si="398"/>
        <v>0</v>
      </c>
      <c r="AM376" s="1026" t="s">
        <v>52</v>
      </c>
      <c r="AN376" s="1027">
        <f t="shared" si="375"/>
        <v>0</v>
      </c>
      <c r="AO376" s="1035">
        <f t="shared" si="376"/>
        <v>0</v>
      </c>
      <c r="AP376" s="1044" t="s">
        <v>126</v>
      </c>
      <c r="AQ376" s="1240">
        <f t="shared" si="399"/>
        <v>0</v>
      </c>
      <c r="AR376" s="1254">
        <f t="shared" si="399"/>
        <v>0</v>
      </c>
    </row>
    <row r="377" spans="2:44">
      <c r="B377" s="60"/>
      <c r="C377" s="1358"/>
      <c r="E377" s="1318" t="s">
        <v>82</v>
      </c>
      <c r="F377" s="172">
        <v>5</v>
      </c>
      <c r="G377" s="174">
        <v>5</v>
      </c>
      <c r="H377" s="141" t="s">
        <v>82</v>
      </c>
      <c r="I377" s="172">
        <v>7.2</v>
      </c>
      <c r="J377" s="1275">
        <v>7.2</v>
      </c>
      <c r="K377" s="97" t="s">
        <v>128</v>
      </c>
      <c r="L377" s="1378">
        <v>69.42</v>
      </c>
      <c r="M377" s="1419">
        <v>48.6</v>
      </c>
      <c r="O377" s="620" t="s">
        <v>144</v>
      </c>
      <c r="P377" s="1614">
        <f>Q377/1000/0.04</f>
        <v>2.2749999999999999</v>
      </c>
      <c r="Q377" s="1189">
        <f>G353</f>
        <v>91</v>
      </c>
      <c r="R377" s="987"/>
      <c r="S377" s="1173"/>
      <c r="T377" s="1614">
        <f>U377/1000/0.04</f>
        <v>0.17499999999999999</v>
      </c>
      <c r="U377" s="1190">
        <f>J388</f>
        <v>7</v>
      </c>
      <c r="V377" s="987">
        <f t="shared" si="390"/>
        <v>2.2749999999999999</v>
      </c>
      <c r="W377" s="1173">
        <f t="shared" si="391"/>
        <v>91</v>
      </c>
      <c r="X377" s="987">
        <f t="shared" si="392"/>
        <v>0.17499999999999999</v>
      </c>
      <c r="Y377" s="1082">
        <f t="shared" si="393"/>
        <v>7</v>
      </c>
      <c r="AA377" s="1044" t="s">
        <v>398</v>
      </c>
      <c r="AB377" s="840"/>
      <c r="AC377" s="1462"/>
      <c r="AD377" s="1011"/>
      <c r="AE377" s="1172"/>
      <c r="AF377" s="1011"/>
      <c r="AG377" s="1188"/>
      <c r="AH377" s="1011">
        <f t="shared" si="398"/>
        <v>0</v>
      </c>
      <c r="AI377" s="1173">
        <f t="shared" si="398"/>
        <v>0</v>
      </c>
      <c r="AJ377" s="1011">
        <f t="shared" si="398"/>
        <v>0</v>
      </c>
      <c r="AK377" s="1082">
        <f t="shared" si="398"/>
        <v>0</v>
      </c>
      <c r="AM377" s="1026" t="s">
        <v>138</v>
      </c>
      <c r="AN377" s="1027">
        <f t="shared" si="375"/>
        <v>0</v>
      </c>
      <c r="AO377" s="1035">
        <f t="shared" si="376"/>
        <v>0</v>
      </c>
      <c r="AP377" s="1044" t="s">
        <v>398</v>
      </c>
      <c r="AQ377" s="1240">
        <f t="shared" si="399"/>
        <v>0</v>
      </c>
      <c r="AR377" s="1254">
        <f t="shared" si="399"/>
        <v>0</v>
      </c>
    </row>
    <row r="378" spans="2:44" ht="16.5" customHeight="1" thickBot="1">
      <c r="B378" s="60"/>
      <c r="C378" s="1358"/>
      <c r="E378" s="141" t="s">
        <v>538</v>
      </c>
      <c r="F378" s="1305">
        <v>1</v>
      </c>
      <c r="G378" s="940">
        <v>1</v>
      </c>
      <c r="H378" s="141" t="s">
        <v>54</v>
      </c>
      <c r="I378" s="1280">
        <v>0.63</v>
      </c>
      <c r="J378" s="2294">
        <v>0.63</v>
      </c>
      <c r="K378" s="141" t="s">
        <v>159</v>
      </c>
      <c r="L378" s="173">
        <v>7.14</v>
      </c>
      <c r="M378" s="1316">
        <v>6</v>
      </c>
      <c r="O378" s="1026" t="s">
        <v>50</v>
      </c>
      <c r="P378" s="987">
        <f>L355</f>
        <v>7</v>
      </c>
      <c r="Q378" s="1191">
        <f>M355</f>
        <v>7</v>
      </c>
      <c r="R378" s="987">
        <f>L379</f>
        <v>3</v>
      </c>
      <c r="S378" s="1194">
        <f>M379</f>
        <v>3</v>
      </c>
      <c r="T378" s="987">
        <f>L390</f>
        <v>7</v>
      </c>
      <c r="U378" s="1190">
        <f>M390</f>
        <v>7</v>
      </c>
      <c r="V378" s="987">
        <f t="shared" si="390"/>
        <v>10</v>
      </c>
      <c r="W378" s="1173">
        <f t="shared" si="391"/>
        <v>10</v>
      </c>
      <c r="X378" s="987">
        <f t="shared" si="392"/>
        <v>10</v>
      </c>
      <c r="Y378" s="1082">
        <f t="shared" si="393"/>
        <v>10</v>
      </c>
      <c r="AA378" s="1043"/>
      <c r="AB378" s="840"/>
      <c r="AC378" s="1459"/>
      <c r="AD378" s="1713"/>
      <c r="AE378" s="1172"/>
      <c r="AF378" s="1011"/>
      <c r="AG378" s="1188"/>
      <c r="AH378" s="1011">
        <f t="shared" si="398"/>
        <v>0</v>
      </c>
      <c r="AI378" s="1173">
        <f t="shared" si="398"/>
        <v>0</v>
      </c>
      <c r="AJ378" s="1011">
        <f t="shared" si="398"/>
        <v>0</v>
      </c>
      <c r="AK378" s="1082">
        <f t="shared" si="398"/>
        <v>0</v>
      </c>
      <c r="AM378" s="1026" t="s">
        <v>137</v>
      </c>
      <c r="AN378" s="1027">
        <f t="shared" si="375"/>
        <v>5</v>
      </c>
      <c r="AO378" s="1035">
        <f t="shared" si="376"/>
        <v>5</v>
      </c>
      <c r="AP378" s="1043"/>
      <c r="AQ378" s="1240">
        <f t="shared" si="399"/>
        <v>0</v>
      </c>
      <c r="AR378" s="1254">
        <f t="shared" si="399"/>
        <v>0</v>
      </c>
    </row>
    <row r="379" spans="2:44" ht="15.75" thickBot="1">
      <c r="B379" s="60"/>
      <c r="C379" s="1358"/>
      <c r="E379" s="1318" t="s">
        <v>160</v>
      </c>
      <c r="F379" s="172">
        <v>0.01</v>
      </c>
      <c r="G379" s="1277">
        <v>0.01</v>
      </c>
      <c r="H379" s="1318" t="s">
        <v>160</v>
      </c>
      <c r="I379" s="172">
        <v>7.1999999999999995E-2</v>
      </c>
      <c r="J379" s="1278">
        <v>7.1999999999999995E-2</v>
      </c>
      <c r="K379" s="183" t="s">
        <v>551</v>
      </c>
      <c r="L379" s="173">
        <v>3</v>
      </c>
      <c r="M379" s="1316">
        <v>3</v>
      </c>
      <c r="O379" s="1026" t="s">
        <v>140</v>
      </c>
      <c r="P379" s="987"/>
      <c r="Q379" s="983"/>
      <c r="R379" s="987"/>
      <c r="S379" s="1082"/>
      <c r="T379" s="987"/>
      <c r="U379" s="1185"/>
      <c r="V379" s="987">
        <f t="shared" si="390"/>
        <v>0</v>
      </c>
      <c r="W379" s="1173">
        <f t="shared" si="391"/>
        <v>0</v>
      </c>
      <c r="X379" s="987">
        <f t="shared" si="392"/>
        <v>0</v>
      </c>
      <c r="Y379" s="1082">
        <f t="shared" si="393"/>
        <v>0</v>
      </c>
      <c r="AA379" s="2033" t="s">
        <v>788</v>
      </c>
      <c r="AB379" s="2038">
        <f t="shared" ref="AB379:AG379" si="400">SUM(AB374:AB378)</f>
        <v>0</v>
      </c>
      <c r="AC379" s="2039">
        <f t="shared" si="400"/>
        <v>0</v>
      </c>
      <c r="AD379" s="2040">
        <f t="shared" si="400"/>
        <v>69.42</v>
      </c>
      <c r="AE379" s="2039">
        <f t="shared" si="400"/>
        <v>48.6</v>
      </c>
      <c r="AF379" s="2040">
        <f t="shared" si="400"/>
        <v>0</v>
      </c>
      <c r="AG379" s="2039">
        <f t="shared" si="400"/>
        <v>0</v>
      </c>
      <c r="AH379" s="2041">
        <f t="shared" si="398"/>
        <v>69.42</v>
      </c>
      <c r="AI379" s="2042">
        <f t="shared" si="398"/>
        <v>48.6</v>
      </c>
      <c r="AJ379" s="2041">
        <f t="shared" si="398"/>
        <v>69.42</v>
      </c>
      <c r="AK379" s="2043">
        <f t="shared" si="398"/>
        <v>48.6</v>
      </c>
      <c r="AM379" s="1026" t="s">
        <v>77</v>
      </c>
      <c r="AN379" s="1027">
        <f t="shared" si="375"/>
        <v>0</v>
      </c>
      <c r="AO379" s="1035">
        <f t="shared" si="376"/>
        <v>0</v>
      </c>
      <c r="AP379" s="2033" t="s">
        <v>788</v>
      </c>
      <c r="AQ379" s="2001">
        <f t="shared" si="399"/>
        <v>69.42</v>
      </c>
      <c r="AR379" s="1254">
        <f t="shared" si="399"/>
        <v>48.6</v>
      </c>
    </row>
    <row r="380" spans="2:44" ht="15.75" thickBot="1">
      <c r="B380" s="60"/>
      <c r="C380" s="1358"/>
      <c r="E380" s="141" t="s">
        <v>527</v>
      </c>
      <c r="F380" s="172">
        <v>212.5</v>
      </c>
      <c r="G380" s="1277">
        <v>212.5</v>
      </c>
      <c r="H380" s="1593" t="s">
        <v>1067</v>
      </c>
      <c r="I380" s="172">
        <v>13.5</v>
      </c>
      <c r="J380" s="1274">
        <v>13.5</v>
      </c>
      <c r="K380" s="141" t="s">
        <v>89</v>
      </c>
      <c r="L380" s="172">
        <v>3</v>
      </c>
      <c r="M380" s="1316">
        <v>3</v>
      </c>
      <c r="O380" s="1026" t="s">
        <v>408</v>
      </c>
      <c r="P380" s="987"/>
      <c r="Q380" s="983"/>
      <c r="R380" s="987"/>
      <c r="S380" s="1082"/>
      <c r="T380" s="987"/>
      <c r="U380" s="1185"/>
      <c r="V380" s="987">
        <f t="shared" si="390"/>
        <v>0</v>
      </c>
      <c r="W380" s="1173">
        <f t="shared" si="391"/>
        <v>0</v>
      </c>
      <c r="X380" s="987">
        <f t="shared" si="392"/>
        <v>0</v>
      </c>
      <c r="Y380" s="1082">
        <f t="shared" si="393"/>
        <v>0</v>
      </c>
      <c r="AA380" s="2028" t="s">
        <v>789</v>
      </c>
      <c r="AB380" s="2029">
        <f t="shared" ref="AB380:AG380" si="401">AB372+AB379</f>
        <v>218.20000000000002</v>
      </c>
      <c r="AC380" s="2050">
        <f t="shared" si="401"/>
        <v>160.91000000000003</v>
      </c>
      <c r="AD380" s="2059">
        <f t="shared" si="401"/>
        <v>283.82900000000001</v>
      </c>
      <c r="AE380" s="2058">
        <f t="shared" si="401"/>
        <v>222.13</v>
      </c>
      <c r="AF380" s="2029">
        <f t="shared" si="401"/>
        <v>148.86000000000001</v>
      </c>
      <c r="AG380" s="2049">
        <f t="shared" si="401"/>
        <v>112.2</v>
      </c>
      <c r="AH380" s="2065">
        <f>AB380+AD380</f>
        <v>502.029</v>
      </c>
      <c r="AI380" s="2031">
        <f>AC380+AE380</f>
        <v>383.04</v>
      </c>
      <c r="AJ380" s="2030">
        <f t="shared" ref="AJ380" si="402">AD380+AF380</f>
        <v>432.68900000000002</v>
      </c>
      <c r="AK380" s="2032">
        <f t="shared" ref="AK380" si="403">AE380+AG380</f>
        <v>334.33</v>
      </c>
      <c r="AM380" s="1026" t="s">
        <v>54</v>
      </c>
      <c r="AN380" s="1027">
        <f t="shared" si="375"/>
        <v>3.5959999999999996</v>
      </c>
      <c r="AO380" s="1035">
        <f t="shared" si="376"/>
        <v>3.5959999999999996</v>
      </c>
      <c r="AP380" s="1046" t="s">
        <v>135</v>
      </c>
      <c r="AQ380" s="2064">
        <f t="shared" si="399"/>
        <v>650.88900000000001</v>
      </c>
      <c r="AR380" s="2063">
        <f t="shared" si="399"/>
        <v>495.24</v>
      </c>
    </row>
    <row r="381" spans="2:44">
      <c r="B381" s="60"/>
      <c r="C381" s="1358"/>
      <c r="E381" s="60"/>
      <c r="G381" s="70"/>
      <c r="H381" s="185" t="s">
        <v>667</v>
      </c>
      <c r="I381" s="172">
        <v>4.05</v>
      </c>
      <c r="J381" s="1274">
        <v>4.05</v>
      </c>
      <c r="K381" s="60"/>
      <c r="M381" s="70"/>
      <c r="O381" s="1026" t="s">
        <v>138</v>
      </c>
      <c r="P381" s="987"/>
      <c r="Q381" s="983"/>
      <c r="R381" s="987"/>
      <c r="S381" s="1082"/>
      <c r="T381" s="987"/>
      <c r="U381" s="1185"/>
      <c r="V381" s="987">
        <f t="shared" si="390"/>
        <v>0</v>
      </c>
      <c r="W381" s="1173">
        <f t="shared" si="391"/>
        <v>0</v>
      </c>
      <c r="X381" s="987">
        <f t="shared" si="392"/>
        <v>0</v>
      </c>
      <c r="Y381" s="1082">
        <f t="shared" si="393"/>
        <v>0</v>
      </c>
      <c r="AA381" s="1076" t="s">
        <v>379</v>
      </c>
      <c r="AB381" s="1077"/>
      <c r="AC381" s="1078"/>
      <c r="AD381" s="840"/>
      <c r="AE381" s="1079"/>
      <c r="AF381" s="840"/>
      <c r="AG381" s="1080"/>
      <c r="AH381" s="1011"/>
      <c r="AI381" s="1081"/>
      <c r="AJ381" s="1011"/>
      <c r="AK381" s="1082"/>
      <c r="AM381" s="1026" t="s">
        <v>116</v>
      </c>
      <c r="AN381" s="1027">
        <f t="shared" si="375"/>
        <v>0</v>
      </c>
      <c r="AO381" s="1035">
        <f t="shared" si="376"/>
        <v>0</v>
      </c>
      <c r="AP381" s="1048" t="s">
        <v>379</v>
      </c>
      <c r="AQ381" s="1027"/>
      <c r="AR381" s="70"/>
    </row>
    <row r="382" spans="2:44">
      <c r="B382" s="60"/>
      <c r="C382" s="1358"/>
      <c r="E382" s="60"/>
      <c r="G382" s="70"/>
      <c r="H382" s="141" t="s">
        <v>260</v>
      </c>
      <c r="I382" s="172">
        <v>1.35</v>
      </c>
      <c r="J382" s="1274">
        <v>1.35</v>
      </c>
      <c r="K382" s="60"/>
      <c r="M382" s="70"/>
      <c r="O382" s="1026" t="s">
        <v>137</v>
      </c>
      <c r="P382" s="987">
        <f>L354</f>
        <v>5</v>
      </c>
      <c r="Q382" s="983">
        <f>M354</f>
        <v>5</v>
      </c>
      <c r="R382" s="987"/>
      <c r="S382" s="1082"/>
      <c r="T382" s="987"/>
      <c r="U382" s="1185"/>
      <c r="V382" s="987">
        <f t="shared" si="390"/>
        <v>5</v>
      </c>
      <c r="W382" s="1173">
        <f t="shared" si="391"/>
        <v>5</v>
      </c>
      <c r="X382" s="987">
        <f t="shared" si="392"/>
        <v>0</v>
      </c>
      <c r="Y382" s="1082">
        <f t="shared" si="393"/>
        <v>0</v>
      </c>
      <c r="AA382" s="1642" t="s">
        <v>500</v>
      </c>
      <c r="AB382" s="2027"/>
      <c r="AC382" s="2016"/>
      <c r="AD382" s="840"/>
      <c r="AE382" s="1051"/>
      <c r="AF382" s="840"/>
      <c r="AG382" s="2017"/>
      <c r="AH382" s="1011">
        <f t="shared" ref="AH382" si="404">AB382+AD382</f>
        <v>0</v>
      </c>
      <c r="AI382" s="1088">
        <f t="shared" ref="AI382" si="405">AC382+AE382</f>
        <v>0</v>
      </c>
      <c r="AJ382" s="1011">
        <f t="shared" ref="AJ382" si="406">AD382+AF382</f>
        <v>0</v>
      </c>
      <c r="AK382" s="1089">
        <f t="shared" ref="AK382" si="407">AE382+AG382</f>
        <v>0</v>
      </c>
      <c r="AM382" s="996" t="s">
        <v>164</v>
      </c>
      <c r="AN382" s="1027">
        <f t="shared" si="375"/>
        <v>0.29139999999999999</v>
      </c>
      <c r="AO382" s="1035">
        <f t="shared" si="376"/>
        <v>0.29139999999999999</v>
      </c>
      <c r="AP382" s="1642" t="s">
        <v>500</v>
      </c>
      <c r="AQ382" s="1050">
        <f t="shared" ref="AQ382:AQ398" si="408">AB382+AD382+AF382</f>
        <v>0</v>
      </c>
      <c r="AR382" s="1051">
        <f t="shared" ref="AR382:AR398" si="409">AC382+AE382+AG382</f>
        <v>0</v>
      </c>
    </row>
    <row r="383" spans="2:44">
      <c r="B383" s="60"/>
      <c r="C383" s="1358"/>
      <c r="E383" s="60"/>
      <c r="G383" s="70"/>
      <c r="H383" s="1634" t="s">
        <v>453</v>
      </c>
      <c r="I383" s="172">
        <v>1.35</v>
      </c>
      <c r="J383" s="1274">
        <v>1.35</v>
      </c>
      <c r="K383" s="60"/>
      <c r="M383" s="70"/>
      <c r="O383" s="1026" t="s">
        <v>77</v>
      </c>
      <c r="P383" s="987"/>
      <c r="Q383" s="983"/>
      <c r="R383" s="987"/>
      <c r="S383" s="1082"/>
      <c r="T383" s="987"/>
      <c r="U383" s="1185"/>
      <c r="V383" s="987">
        <f t="shared" si="390"/>
        <v>0</v>
      </c>
      <c r="W383" s="1173">
        <f t="shared" si="391"/>
        <v>0</v>
      </c>
      <c r="X383" s="987">
        <f t="shared" si="392"/>
        <v>0</v>
      </c>
      <c r="Y383" s="1082">
        <f t="shared" si="393"/>
        <v>0</v>
      </c>
      <c r="AA383" s="1083" t="s">
        <v>380</v>
      </c>
      <c r="AB383" s="1084">
        <f>L360</f>
        <v>100</v>
      </c>
      <c r="AC383" s="1085">
        <f>D361</f>
        <v>100</v>
      </c>
      <c r="AD383" s="840"/>
      <c r="AE383" s="1086"/>
      <c r="AF383" s="1011"/>
      <c r="AG383" s="1087"/>
      <c r="AH383" s="1011">
        <f t="shared" ref="AH383:AK385" si="410">AB383+AD383</f>
        <v>100</v>
      </c>
      <c r="AI383" s="1088">
        <f t="shared" si="410"/>
        <v>100</v>
      </c>
      <c r="AJ383" s="1011">
        <f t="shared" si="410"/>
        <v>0</v>
      </c>
      <c r="AK383" s="1089">
        <f t="shared" si="410"/>
        <v>0</v>
      </c>
      <c r="AM383" s="997" t="s">
        <v>160</v>
      </c>
      <c r="AN383" s="1027">
        <f t="shared" si="375"/>
        <v>9.1399999999999995E-2</v>
      </c>
      <c r="AO383" s="1035">
        <f t="shared" si="376"/>
        <v>9.1399999999999995E-2</v>
      </c>
      <c r="AP383" s="1049" t="s">
        <v>380</v>
      </c>
      <c r="AQ383" s="1050">
        <f t="shared" si="408"/>
        <v>100</v>
      </c>
      <c r="AR383" s="1051">
        <f t="shared" si="409"/>
        <v>100</v>
      </c>
    </row>
    <row r="384" spans="2:44">
      <c r="B384" s="60"/>
      <c r="C384" s="1358"/>
      <c r="E384" s="60"/>
      <c r="G384" s="70"/>
      <c r="H384" s="2327" t="s">
        <v>551</v>
      </c>
      <c r="I384" s="1305">
        <v>0.48599999999999999</v>
      </c>
      <c r="J384" s="1306">
        <v>0.48599999999999999</v>
      </c>
      <c r="K384" s="60"/>
      <c r="M384" s="70"/>
      <c r="O384" s="361" t="s">
        <v>409</v>
      </c>
      <c r="P384" s="987">
        <f>F356+I364</f>
        <v>0.88</v>
      </c>
      <c r="Q384" s="983">
        <f>G356+J364</f>
        <v>0.88</v>
      </c>
      <c r="R384" s="1468">
        <f>F378+I378+I385+L371</f>
        <v>2.3159999999999998</v>
      </c>
      <c r="S384" s="1173">
        <f>G378+J385+M371+J378</f>
        <v>2.3159999999999998</v>
      </c>
      <c r="T384" s="987">
        <f>I392</f>
        <v>0.4</v>
      </c>
      <c r="U384" s="1185">
        <f>J392</f>
        <v>0.4</v>
      </c>
      <c r="V384" s="987">
        <f t="shared" si="390"/>
        <v>3.1959999999999997</v>
      </c>
      <c r="W384" s="1173">
        <f t="shared" si="391"/>
        <v>3.1959999999999997</v>
      </c>
      <c r="X384" s="987">
        <f t="shared" si="392"/>
        <v>2.7159999999999997</v>
      </c>
      <c r="Y384" s="1082">
        <f t="shared" si="393"/>
        <v>2.7159999999999997</v>
      </c>
      <c r="AA384" s="1090" t="s">
        <v>381</v>
      </c>
      <c r="AB384" s="1091"/>
      <c r="AC384" s="1092"/>
      <c r="AD384" s="840"/>
      <c r="AE384" s="1093"/>
      <c r="AF384" s="1094"/>
      <c r="AG384" s="1095"/>
      <c r="AH384" s="1011">
        <f t="shared" si="410"/>
        <v>0</v>
      </c>
      <c r="AI384" s="1088">
        <f t="shared" si="410"/>
        <v>0</v>
      </c>
      <c r="AJ384" s="1011">
        <f t="shared" si="410"/>
        <v>0</v>
      </c>
      <c r="AK384" s="1089">
        <f t="shared" si="410"/>
        <v>0</v>
      </c>
      <c r="AM384" s="998" t="s">
        <v>373</v>
      </c>
      <c r="AN384" s="1027">
        <f t="shared" si="375"/>
        <v>0</v>
      </c>
      <c r="AO384" s="1035">
        <f t="shared" si="376"/>
        <v>0</v>
      </c>
      <c r="AP384" s="1052" t="s">
        <v>381</v>
      </c>
      <c r="AQ384" s="1027">
        <f t="shared" si="408"/>
        <v>0</v>
      </c>
      <c r="AR384" s="1051">
        <f t="shared" si="409"/>
        <v>0</v>
      </c>
    </row>
    <row r="385" spans="2:45" ht="15.75" thickBot="1">
      <c r="B385" s="1213" t="s">
        <v>365</v>
      </c>
      <c r="C385" s="1361"/>
      <c r="D385" s="29">
        <f>SUM(D367:D375)</f>
        <v>930</v>
      </c>
      <c r="E385" s="56"/>
      <c r="F385" s="29"/>
      <c r="G385" s="72"/>
      <c r="H385" s="190" t="s">
        <v>54</v>
      </c>
      <c r="I385" s="1368">
        <v>0.216</v>
      </c>
      <c r="J385" s="2310">
        <v>0.216</v>
      </c>
      <c r="K385" s="56"/>
      <c r="L385" s="29"/>
      <c r="M385" s="72"/>
      <c r="O385" s="1026" t="s">
        <v>410</v>
      </c>
      <c r="P385" s="987"/>
      <c r="Q385" s="983"/>
      <c r="R385" s="987"/>
      <c r="S385" s="1082"/>
      <c r="T385" s="987"/>
      <c r="U385" s="1185"/>
      <c r="V385" s="987">
        <f t="shared" si="390"/>
        <v>0</v>
      </c>
      <c r="W385" s="1173">
        <f t="shared" si="391"/>
        <v>0</v>
      </c>
      <c r="X385" s="987">
        <f t="shared" si="392"/>
        <v>0</v>
      </c>
      <c r="Y385" s="1082">
        <f t="shared" si="393"/>
        <v>0</v>
      </c>
      <c r="AA385" s="1096" t="s">
        <v>382</v>
      </c>
      <c r="AB385" s="1091"/>
      <c r="AC385" s="1092"/>
      <c r="AD385" s="840"/>
      <c r="AE385" s="1093"/>
      <c r="AF385" s="1011"/>
      <c r="AG385" s="1095"/>
      <c r="AH385" s="1011">
        <f t="shared" si="410"/>
        <v>0</v>
      </c>
      <c r="AI385" s="1088">
        <f t="shared" si="410"/>
        <v>0</v>
      </c>
      <c r="AJ385" s="1011">
        <f t="shared" si="410"/>
        <v>0</v>
      </c>
      <c r="AK385" s="1089">
        <f t="shared" si="410"/>
        <v>0</v>
      </c>
      <c r="AM385" s="999" t="s">
        <v>136</v>
      </c>
      <c r="AN385" s="1036">
        <f t="shared" si="375"/>
        <v>0.2</v>
      </c>
      <c r="AO385" s="1037">
        <f t="shared" si="376"/>
        <v>0.2</v>
      </c>
      <c r="AP385" s="1053" t="s">
        <v>382</v>
      </c>
      <c r="AQ385" s="1027">
        <f t="shared" si="408"/>
        <v>0</v>
      </c>
      <c r="AR385" s="1051">
        <f t="shared" si="409"/>
        <v>0</v>
      </c>
    </row>
    <row r="386" spans="2:45" ht="15.75" thickBot="1">
      <c r="B386" s="269"/>
      <c r="C386" s="126" t="s">
        <v>234</v>
      </c>
      <c r="D386" s="538"/>
      <c r="E386" s="1765" t="s">
        <v>693</v>
      </c>
      <c r="F386" s="38"/>
      <c r="G386" s="38"/>
      <c r="H386" s="1018"/>
      <c r="I386" s="38"/>
      <c r="J386" s="38"/>
      <c r="K386" s="543" t="s">
        <v>492</v>
      </c>
      <c r="L386" s="1293"/>
      <c r="M386" s="1294"/>
      <c r="O386" s="996" t="s">
        <v>164</v>
      </c>
      <c r="P386" s="991">
        <f t="shared" ref="P386:U386" si="411">P387+P388+P389+P390</f>
        <v>9.4000000000000004E-3</v>
      </c>
      <c r="Q386" s="1195">
        <f t="shared" si="411"/>
        <v>9.4000000000000004E-3</v>
      </c>
      <c r="R386" s="991">
        <f t="shared" si="411"/>
        <v>8.199999999999999E-2</v>
      </c>
      <c r="S386" s="1196">
        <f t="shared" si="411"/>
        <v>8.199999999999999E-2</v>
      </c>
      <c r="T386" s="1001">
        <f t="shared" si="411"/>
        <v>0.2</v>
      </c>
      <c r="U386" s="1197">
        <f t="shared" si="411"/>
        <v>0.2</v>
      </c>
      <c r="V386" s="1475">
        <f t="shared" ref="V386:V391" si="412">P386+R386</f>
        <v>9.1399999999999995E-2</v>
      </c>
      <c r="W386" s="1173">
        <f t="shared" si="391"/>
        <v>9.1399999999999995E-2</v>
      </c>
      <c r="X386" s="987">
        <f t="shared" si="392"/>
        <v>0.28200000000000003</v>
      </c>
      <c r="Y386" s="1082">
        <f t="shared" si="393"/>
        <v>0.28200000000000003</v>
      </c>
      <c r="AA386" s="1097" t="s">
        <v>383</v>
      </c>
      <c r="AB386" s="1098"/>
      <c r="AC386" s="1099"/>
      <c r="AD386" s="1009"/>
      <c r="AE386" s="1100"/>
      <c r="AF386" s="1012"/>
      <c r="AG386" s="1101"/>
      <c r="AH386" s="1012">
        <f>AB386+AD386</f>
        <v>0</v>
      </c>
      <c r="AI386" s="1102"/>
      <c r="AJ386" s="1012">
        <f t="shared" ref="AJ386:AJ398" si="413">AD386+AF386</f>
        <v>0</v>
      </c>
      <c r="AK386" s="1103"/>
      <c r="AM386" s="368" t="s">
        <v>98</v>
      </c>
      <c r="AN386" s="1038">
        <f>P391+R391+T391</f>
        <v>21.6</v>
      </c>
      <c r="AO386" s="1039">
        <f>Q391+S391+U391</f>
        <v>21.6</v>
      </c>
      <c r="AP386" s="1054" t="s">
        <v>383</v>
      </c>
      <c r="AQ386" s="1036">
        <f t="shared" si="408"/>
        <v>0</v>
      </c>
      <c r="AR386" s="1055">
        <f t="shared" si="409"/>
        <v>0</v>
      </c>
    </row>
    <row r="387" spans="2:45" ht="15.75" thickBot="1">
      <c r="B387" s="124" t="s">
        <v>491</v>
      </c>
      <c r="C387" s="193" t="s">
        <v>492</v>
      </c>
      <c r="D387" s="278">
        <v>200</v>
      </c>
      <c r="E387" s="1286" t="s">
        <v>100</v>
      </c>
      <c r="F387" s="120" t="s">
        <v>101</v>
      </c>
      <c r="G387" s="1360" t="s">
        <v>102</v>
      </c>
      <c r="H387" s="1273" t="s">
        <v>100</v>
      </c>
      <c r="I387" s="120" t="s">
        <v>101</v>
      </c>
      <c r="J387" s="121" t="s">
        <v>102</v>
      </c>
      <c r="K387" s="1266" t="s">
        <v>494</v>
      </c>
      <c r="L387" s="1297"/>
      <c r="M387" s="1298"/>
      <c r="O387" s="997" t="s">
        <v>160</v>
      </c>
      <c r="P387" s="992">
        <f>I365</f>
        <v>9.4000000000000004E-3</v>
      </c>
      <c r="Q387" s="1198">
        <f>J365</f>
        <v>9.4000000000000004E-3</v>
      </c>
      <c r="R387" s="992">
        <f>F379+I379</f>
        <v>8.199999999999999E-2</v>
      </c>
      <c r="S387" s="1199">
        <f>G379+J379</f>
        <v>8.199999999999999E-2</v>
      </c>
      <c r="T387" s="1002"/>
      <c r="U387" s="1198"/>
      <c r="V387" s="1006">
        <f t="shared" si="412"/>
        <v>9.1399999999999995E-2</v>
      </c>
      <c r="W387" s="1199">
        <f t="shared" si="391"/>
        <v>9.1399999999999995E-2</v>
      </c>
      <c r="X387" s="988">
        <f t="shared" si="392"/>
        <v>8.199999999999999E-2</v>
      </c>
      <c r="Y387" s="1199">
        <f t="shared" si="393"/>
        <v>8.199999999999999E-2</v>
      </c>
      <c r="AA387" s="1104" t="s">
        <v>384</v>
      </c>
      <c r="AB387" s="1105">
        <f>SUM(AB383:AB386)</f>
        <v>100</v>
      </c>
      <c r="AC387" s="1106">
        <f>AC383+AC384+AC385+AC386</f>
        <v>100</v>
      </c>
      <c r="AD387" s="1107">
        <f>AD383+AD384+AD385+AD386</f>
        <v>0</v>
      </c>
      <c r="AE387" s="1108">
        <f>AE383+AE384+AE385+AE386</f>
        <v>0</v>
      </c>
      <c r="AF387" s="1109">
        <f>SUM(AF383:AF386)</f>
        <v>0</v>
      </c>
      <c r="AG387" s="1110">
        <f>SUM(AG383:AG386)</f>
        <v>0</v>
      </c>
      <c r="AH387" s="1109">
        <f>AB387+AD387</f>
        <v>100</v>
      </c>
      <c r="AI387" s="1111">
        <f>AC387+AE387</f>
        <v>100</v>
      </c>
      <c r="AJ387" s="1109">
        <f t="shared" si="413"/>
        <v>0</v>
      </c>
      <c r="AK387" s="1112">
        <f>AE387+AG387</f>
        <v>0</v>
      </c>
      <c r="AP387" s="1056" t="s">
        <v>384</v>
      </c>
      <c r="AQ387" s="1057">
        <f t="shared" si="408"/>
        <v>100</v>
      </c>
      <c r="AR387" s="1058">
        <f t="shared" si="409"/>
        <v>100</v>
      </c>
    </row>
    <row r="388" spans="2:45" ht="15.75" thickBot="1">
      <c r="B388" s="228"/>
      <c r="C388" s="130" t="s">
        <v>493</v>
      </c>
      <c r="D388" s="212"/>
      <c r="E388" s="97" t="s">
        <v>68</v>
      </c>
      <c r="F388" s="96">
        <v>80</v>
      </c>
      <c r="G388" s="1403">
        <v>64</v>
      </c>
      <c r="H388" s="1271" t="s">
        <v>697</v>
      </c>
      <c r="I388" s="96" t="s">
        <v>698</v>
      </c>
      <c r="J388" s="1343">
        <v>7</v>
      </c>
      <c r="K388" s="123" t="s">
        <v>100</v>
      </c>
      <c r="L388" s="122" t="s">
        <v>101</v>
      </c>
      <c r="M388" s="1296" t="s">
        <v>102</v>
      </c>
      <c r="O388" s="998" t="s">
        <v>373</v>
      </c>
      <c r="P388" s="993"/>
      <c r="Q388" s="1200"/>
      <c r="R388" s="993"/>
      <c r="S388" s="1201"/>
      <c r="T388" s="1003"/>
      <c r="U388" s="1200"/>
      <c r="V388" s="1006">
        <f t="shared" si="412"/>
        <v>0</v>
      </c>
      <c r="W388" s="1199">
        <f t="shared" si="391"/>
        <v>0</v>
      </c>
      <c r="X388" s="988">
        <f t="shared" si="392"/>
        <v>0</v>
      </c>
      <c r="Y388" s="1199">
        <f t="shared" si="393"/>
        <v>0</v>
      </c>
      <c r="AA388" s="1230" t="s">
        <v>393</v>
      </c>
      <c r="AB388" s="1127"/>
      <c r="AC388" s="1219"/>
      <c r="AD388" s="1129"/>
      <c r="AE388" s="1222"/>
      <c r="AF388" s="1127"/>
      <c r="AG388" s="1219"/>
      <c r="AH388" s="1010"/>
      <c r="AI388" s="1225"/>
      <c r="AJ388" s="1010">
        <f t="shared" si="413"/>
        <v>0</v>
      </c>
      <c r="AK388" s="1228"/>
      <c r="AP388" s="1230" t="s">
        <v>393</v>
      </c>
      <c r="AQ388" s="1047">
        <f t="shared" si="408"/>
        <v>0</v>
      </c>
      <c r="AR388" s="1060">
        <f t="shared" si="409"/>
        <v>0</v>
      </c>
    </row>
    <row r="389" spans="2:45">
      <c r="B389" s="124" t="s">
        <v>696</v>
      </c>
      <c r="C389" s="1650" t="s">
        <v>693</v>
      </c>
      <c r="D389" s="278">
        <v>120</v>
      </c>
      <c r="E389" s="2288" t="s">
        <v>912</v>
      </c>
      <c r="H389" s="2311" t="s">
        <v>571</v>
      </c>
      <c r="I389" s="1288">
        <v>9.6</v>
      </c>
      <c r="J389" s="2314">
        <v>9.6</v>
      </c>
      <c r="K389" s="97" t="s">
        <v>495</v>
      </c>
      <c r="L389" s="96">
        <v>15</v>
      </c>
      <c r="M389" s="935">
        <v>15</v>
      </c>
      <c r="O389" s="999" t="s">
        <v>136</v>
      </c>
      <c r="P389" s="994"/>
      <c r="Q389" s="1202"/>
      <c r="R389" s="994"/>
      <c r="S389" s="1203"/>
      <c r="T389" s="1004">
        <f>L391</f>
        <v>0.2</v>
      </c>
      <c r="U389" s="1202">
        <f>M391</f>
        <v>0.2</v>
      </c>
      <c r="V389" s="1006">
        <f t="shared" si="412"/>
        <v>0</v>
      </c>
      <c r="W389" s="1199">
        <f t="shared" si="391"/>
        <v>0</v>
      </c>
      <c r="X389" s="988">
        <f t="shared" si="392"/>
        <v>0.2</v>
      </c>
      <c r="Y389" s="1199">
        <f t="shared" si="393"/>
        <v>0.2</v>
      </c>
      <c r="AA389" s="1215" t="s">
        <v>394</v>
      </c>
      <c r="AB389" s="1133"/>
      <c r="AC389" s="1220"/>
      <c r="AD389" s="1135"/>
      <c r="AE389" s="1223"/>
      <c r="AF389" s="1133">
        <f>L389</f>
        <v>15</v>
      </c>
      <c r="AG389" s="1220">
        <f>M389</f>
        <v>15</v>
      </c>
      <c r="AH389" s="1011">
        <f t="shared" ref="AH389:AI391" si="414">AB389+AD389</f>
        <v>0</v>
      </c>
      <c r="AI389" s="1226">
        <f t="shared" si="414"/>
        <v>0</v>
      </c>
      <c r="AJ389" s="1011">
        <f t="shared" si="413"/>
        <v>15</v>
      </c>
      <c r="AK389" s="1183">
        <f t="shared" ref="AK389:AK394" si="415">AE389+AG389</f>
        <v>15</v>
      </c>
      <c r="AP389" s="1215" t="s">
        <v>394</v>
      </c>
      <c r="AQ389" s="1027">
        <f t="shared" si="408"/>
        <v>15</v>
      </c>
      <c r="AR389" s="1051">
        <f t="shared" si="409"/>
        <v>15</v>
      </c>
    </row>
    <row r="390" spans="2:45" ht="15.75" thickBot="1">
      <c r="B390" s="144" t="s">
        <v>9</v>
      </c>
      <c r="C390" s="178" t="s">
        <v>10</v>
      </c>
      <c r="D390" s="177">
        <v>30</v>
      </c>
      <c r="E390" s="1318" t="s">
        <v>45</v>
      </c>
      <c r="F390" s="1280">
        <v>41</v>
      </c>
      <c r="G390" s="1338">
        <v>30.512</v>
      </c>
      <c r="H390" s="178" t="s">
        <v>89</v>
      </c>
      <c r="I390" s="172">
        <v>1.6</v>
      </c>
      <c r="J390" s="1274">
        <v>1.6</v>
      </c>
      <c r="K390" s="141" t="s">
        <v>50</v>
      </c>
      <c r="L390" s="172">
        <v>7</v>
      </c>
      <c r="M390" s="936">
        <v>7</v>
      </c>
      <c r="O390" s="999" t="s">
        <v>424</v>
      </c>
      <c r="P390" s="994"/>
      <c r="Q390" s="1202"/>
      <c r="R390" s="994"/>
      <c r="S390" s="1203"/>
      <c r="T390" s="1004"/>
      <c r="U390" s="1202"/>
      <c r="V390" s="1006">
        <f t="shared" si="412"/>
        <v>0</v>
      </c>
      <c r="W390" s="1199">
        <f t="shared" si="391"/>
        <v>0</v>
      </c>
      <c r="X390" s="988">
        <f>R390+T390</f>
        <v>0</v>
      </c>
      <c r="Y390" s="1199">
        <f t="shared" si="393"/>
        <v>0</v>
      </c>
      <c r="AA390" s="1216" t="s">
        <v>460</v>
      </c>
      <c r="AB390" s="1139"/>
      <c r="AC390" s="1221"/>
      <c r="AD390" s="1141"/>
      <c r="AE390" s="1224"/>
      <c r="AF390" s="1139"/>
      <c r="AG390" s="1221"/>
      <c r="AH390" s="1012">
        <f t="shared" si="414"/>
        <v>0</v>
      </c>
      <c r="AI390" s="1227">
        <f t="shared" si="414"/>
        <v>0</v>
      </c>
      <c r="AJ390" s="1012">
        <f t="shared" si="413"/>
        <v>0</v>
      </c>
      <c r="AK390" s="1229">
        <f t="shared" si="415"/>
        <v>0</v>
      </c>
      <c r="AP390" s="1216" t="s">
        <v>395</v>
      </c>
      <c r="AQ390" s="1036">
        <f t="shared" si="408"/>
        <v>0</v>
      </c>
      <c r="AR390" s="1055">
        <f t="shared" si="409"/>
        <v>0</v>
      </c>
      <c r="AS390" s="616"/>
    </row>
    <row r="391" spans="2:45" ht="15.75" thickBot="1">
      <c r="B391" s="60"/>
      <c r="C391" s="1358"/>
      <c r="E391" s="2288" t="s">
        <v>913</v>
      </c>
      <c r="H391" s="178" t="s">
        <v>695</v>
      </c>
      <c r="I391" s="172">
        <v>1.6</v>
      </c>
      <c r="J391" s="1275">
        <v>1.6</v>
      </c>
      <c r="K391" s="141" t="s">
        <v>265</v>
      </c>
      <c r="L391" s="172">
        <v>0.2</v>
      </c>
      <c r="M391" s="174">
        <v>0.2</v>
      </c>
      <c r="O391" s="368" t="s">
        <v>98</v>
      </c>
      <c r="P391" s="995"/>
      <c r="Q391" s="1204"/>
      <c r="R391" s="995">
        <f>L372</f>
        <v>12</v>
      </c>
      <c r="S391" s="1205">
        <f>M372</f>
        <v>12</v>
      </c>
      <c r="T391" s="1005">
        <f>I389</f>
        <v>9.6</v>
      </c>
      <c r="U391" s="1206">
        <f>J389</f>
        <v>9.6</v>
      </c>
      <c r="V391" s="1007">
        <f t="shared" si="412"/>
        <v>12</v>
      </c>
      <c r="W391" s="1207">
        <f t="shared" si="391"/>
        <v>12</v>
      </c>
      <c r="X391" s="1007">
        <f>R391+T391</f>
        <v>21.6</v>
      </c>
      <c r="Y391" s="1207">
        <f t="shared" si="393"/>
        <v>21.6</v>
      </c>
      <c r="AA391" s="1217" t="s">
        <v>396</v>
      </c>
      <c r="AB391" s="1237">
        <f t="shared" ref="AB391:AG391" si="416">AB388+AB389+AB390</f>
        <v>0</v>
      </c>
      <c r="AC391" s="1168">
        <f t="shared" si="416"/>
        <v>0</v>
      </c>
      <c r="AD391" s="1218">
        <f t="shared" si="416"/>
        <v>0</v>
      </c>
      <c r="AE391" s="1166">
        <f t="shared" si="416"/>
        <v>0</v>
      </c>
      <c r="AF391" s="1237">
        <f t="shared" si="416"/>
        <v>15</v>
      </c>
      <c r="AG391" s="1168">
        <f t="shared" si="416"/>
        <v>15</v>
      </c>
      <c r="AH391" s="1074">
        <f t="shared" si="414"/>
        <v>0</v>
      </c>
      <c r="AI391" s="1167">
        <f t="shared" si="414"/>
        <v>0</v>
      </c>
      <c r="AJ391" s="1074">
        <f t="shared" si="413"/>
        <v>15</v>
      </c>
      <c r="AK391" s="1168">
        <f t="shared" si="415"/>
        <v>15</v>
      </c>
      <c r="AP391" s="1217" t="s">
        <v>396</v>
      </c>
      <c r="AQ391" s="1074">
        <f t="shared" si="408"/>
        <v>15</v>
      </c>
      <c r="AR391" s="1075">
        <f t="shared" si="409"/>
        <v>15</v>
      </c>
      <c r="AS391" s="616"/>
    </row>
    <row r="392" spans="2:45">
      <c r="B392" s="60"/>
      <c r="C392" s="1358"/>
      <c r="E392" s="1318" t="s">
        <v>694</v>
      </c>
      <c r="F392" s="172">
        <v>68.86</v>
      </c>
      <c r="G392" s="1338">
        <v>48.2</v>
      </c>
      <c r="H392" s="178" t="s">
        <v>538</v>
      </c>
      <c r="I392" s="172">
        <v>0.4</v>
      </c>
      <c r="J392" s="1274">
        <v>0.4</v>
      </c>
      <c r="K392" s="141" t="s">
        <v>81</v>
      </c>
      <c r="L392" s="172">
        <v>203</v>
      </c>
      <c r="M392" s="936">
        <v>203</v>
      </c>
      <c r="AA392" s="1059" t="s">
        <v>388</v>
      </c>
      <c r="AB392" s="1113">
        <f>I355</f>
        <v>41.13</v>
      </c>
      <c r="AC392" s="1114">
        <f>J355</f>
        <v>36.4</v>
      </c>
      <c r="AD392" s="1010"/>
      <c r="AE392" s="1115"/>
      <c r="AF392" s="1113"/>
      <c r="AG392" s="1114"/>
      <c r="AH392" s="1010"/>
      <c r="AI392" s="1116">
        <f>AC392+AE392</f>
        <v>36.4</v>
      </c>
      <c r="AJ392" s="1010">
        <f t="shared" si="413"/>
        <v>0</v>
      </c>
      <c r="AK392" s="1117">
        <f t="shared" si="415"/>
        <v>0</v>
      </c>
      <c r="AP392" s="1059" t="s">
        <v>254</v>
      </c>
      <c r="AQ392" s="1047">
        <f t="shared" si="408"/>
        <v>41.13</v>
      </c>
      <c r="AR392" s="1060">
        <f t="shared" si="409"/>
        <v>36.4</v>
      </c>
      <c r="AS392" s="616"/>
    </row>
    <row r="393" spans="2:45" ht="15.75" thickBot="1">
      <c r="B393" s="1213" t="s">
        <v>366</v>
      </c>
      <c r="C393" s="1214"/>
      <c r="D393" s="72">
        <f>SUM(D387:D391)</f>
        <v>350</v>
      </c>
      <c r="E393" s="2312" t="s">
        <v>914</v>
      </c>
      <c r="F393" s="29"/>
      <c r="G393" s="29"/>
      <c r="H393" s="2313"/>
      <c r="I393" s="1416"/>
      <c r="J393" s="2315"/>
      <c r="K393" s="56"/>
      <c r="L393" s="1416"/>
      <c r="M393" s="1570"/>
      <c r="O393" s="47"/>
      <c r="P393" s="8"/>
      <c r="Q393" s="104"/>
      <c r="AA393" s="1061" t="s">
        <v>389</v>
      </c>
      <c r="AB393" s="1098"/>
      <c r="AC393" s="1118"/>
      <c r="AD393" s="1012"/>
      <c r="AE393" s="1663"/>
      <c r="AF393" s="1098"/>
      <c r="AG393" s="1118"/>
      <c r="AH393" s="1012">
        <f>AB393+AD393</f>
        <v>0</v>
      </c>
      <c r="AI393" s="1120">
        <f>AC393+AE393</f>
        <v>0</v>
      </c>
      <c r="AJ393" s="1012">
        <f t="shared" si="413"/>
        <v>0</v>
      </c>
      <c r="AK393" s="1121">
        <f t="shared" si="415"/>
        <v>0</v>
      </c>
      <c r="AP393" s="1061" t="s">
        <v>150</v>
      </c>
      <c r="AQ393" s="1036">
        <f t="shared" si="408"/>
        <v>0</v>
      </c>
      <c r="AR393" s="1055">
        <f t="shared" si="409"/>
        <v>0</v>
      </c>
    </row>
    <row r="394" spans="2:45" ht="15.75" thickBot="1">
      <c r="B394" s="4"/>
      <c r="C394" s="91"/>
      <c r="D394" s="106"/>
      <c r="E394" s="2055"/>
      <c r="F394" s="1694"/>
      <c r="G394" s="1695"/>
      <c r="H394" s="4"/>
      <c r="I394" s="8"/>
      <c r="J394" s="108"/>
      <c r="L394" s="8"/>
      <c r="M394" s="108"/>
      <c r="O394" s="1176"/>
      <c r="Y394" s="217"/>
      <c r="AA394" s="1062" t="s">
        <v>385</v>
      </c>
      <c r="AB394" s="1122">
        <f t="shared" ref="AB394:AG394" si="417">SUM(AB392:AB393)</f>
        <v>41.13</v>
      </c>
      <c r="AC394" s="1123">
        <f t="shared" si="417"/>
        <v>36.4</v>
      </c>
      <c r="AD394" s="1124">
        <f t="shared" si="417"/>
        <v>0</v>
      </c>
      <c r="AE394" s="1064">
        <f t="shared" si="417"/>
        <v>0</v>
      </c>
      <c r="AF394" s="1122">
        <f t="shared" si="417"/>
        <v>0</v>
      </c>
      <c r="AG394" s="1123">
        <f t="shared" si="417"/>
        <v>0</v>
      </c>
      <c r="AH394" s="1063">
        <f>AB394+AD394</f>
        <v>41.13</v>
      </c>
      <c r="AI394" s="1125">
        <f>AC394+AE394</f>
        <v>36.4</v>
      </c>
      <c r="AJ394" s="1063">
        <f t="shared" si="413"/>
        <v>0</v>
      </c>
      <c r="AK394" s="1126">
        <f t="shared" si="415"/>
        <v>0</v>
      </c>
      <c r="AP394" s="1062" t="s">
        <v>385</v>
      </c>
      <c r="AQ394" s="1063">
        <f t="shared" si="408"/>
        <v>41.13</v>
      </c>
      <c r="AR394" s="1064">
        <f t="shared" si="409"/>
        <v>36.4</v>
      </c>
    </row>
    <row r="395" spans="2:45">
      <c r="B395" s="47"/>
      <c r="C395" s="8"/>
      <c r="D395" s="104"/>
      <c r="E395" s="2055"/>
      <c r="F395" s="32"/>
      <c r="G395" s="104"/>
      <c r="H395" s="4"/>
      <c r="I395" s="8"/>
      <c r="J395" s="104"/>
      <c r="L395" s="8"/>
      <c r="M395" s="104"/>
      <c r="Y395" s="217"/>
      <c r="AA395" s="1065" t="s">
        <v>252</v>
      </c>
      <c r="AB395" s="1127"/>
      <c r="AC395" s="1128"/>
      <c r="AD395" s="1129"/>
      <c r="AE395" s="1130"/>
      <c r="AF395" s="1127"/>
      <c r="AG395" s="1128"/>
      <c r="AH395" s="1010"/>
      <c r="AI395" s="1131"/>
      <c r="AJ395" s="1010">
        <f t="shared" si="413"/>
        <v>0</v>
      </c>
      <c r="AK395" s="1132"/>
      <c r="AN395" s="108"/>
      <c r="AO395" s="12"/>
      <c r="AP395" s="1065" t="s">
        <v>252</v>
      </c>
      <c r="AQ395" s="1047">
        <f t="shared" si="408"/>
        <v>0</v>
      </c>
      <c r="AR395" s="1060">
        <f t="shared" si="409"/>
        <v>0</v>
      </c>
    </row>
    <row r="396" spans="2:45">
      <c r="B396" s="80"/>
      <c r="C396" s="8"/>
      <c r="D396" s="104"/>
      <c r="E396" s="2055"/>
      <c r="F396" s="32"/>
      <c r="G396" s="104"/>
      <c r="H396" s="47"/>
      <c r="I396" s="8"/>
      <c r="J396" s="104"/>
      <c r="Y396" s="217"/>
      <c r="AA396" s="1066" t="s">
        <v>103</v>
      </c>
      <c r="AB396" s="1133"/>
      <c r="AC396" s="1134"/>
      <c r="AD396" s="1135"/>
      <c r="AE396" s="1136"/>
      <c r="AF396" s="1133"/>
      <c r="AG396" s="1134"/>
      <c r="AH396" s="1011">
        <f t="shared" ref="AH396:AI398" si="418">AB396+AD396</f>
        <v>0</v>
      </c>
      <c r="AI396" s="1137">
        <f t="shared" si="418"/>
        <v>0</v>
      </c>
      <c r="AJ396" s="1011">
        <f t="shared" si="413"/>
        <v>0</v>
      </c>
      <c r="AK396" s="1138">
        <f>AE396+AG396</f>
        <v>0</v>
      </c>
      <c r="AN396" s="108"/>
      <c r="AO396" s="123"/>
      <c r="AP396" s="1066" t="s">
        <v>103</v>
      </c>
      <c r="AQ396" s="1027">
        <f t="shared" si="408"/>
        <v>0</v>
      </c>
      <c r="AR396" s="1051">
        <f t="shared" si="409"/>
        <v>0</v>
      </c>
    </row>
    <row r="397" spans="2:45" ht="15.75" thickBot="1">
      <c r="B397" s="4"/>
      <c r="C397" s="8"/>
      <c r="D397" s="108"/>
      <c r="H397" s="4"/>
      <c r="I397" s="8"/>
      <c r="J397" s="108"/>
      <c r="O397" s="4"/>
      <c r="P397" s="8"/>
      <c r="Q397" s="104"/>
      <c r="Y397" s="980"/>
      <c r="AA397" s="1067" t="s">
        <v>253</v>
      </c>
      <c r="AB397" s="1139"/>
      <c r="AC397" s="1140"/>
      <c r="AD397" s="1141"/>
      <c r="AE397" s="1142"/>
      <c r="AF397" s="1139"/>
      <c r="AG397" s="1140"/>
      <c r="AH397" s="1012">
        <f t="shared" si="418"/>
        <v>0</v>
      </c>
      <c r="AI397" s="1143">
        <f t="shared" si="418"/>
        <v>0</v>
      </c>
      <c r="AJ397" s="1012">
        <f t="shared" si="413"/>
        <v>0</v>
      </c>
      <c r="AK397" s="1144">
        <f>AE397+AG397</f>
        <v>0</v>
      </c>
      <c r="AN397" s="106"/>
      <c r="AO397" s="4"/>
      <c r="AP397" s="1067" t="s">
        <v>253</v>
      </c>
      <c r="AQ397" s="1036">
        <f t="shared" si="408"/>
        <v>0</v>
      </c>
      <c r="AR397" s="1055">
        <f t="shared" si="409"/>
        <v>0</v>
      </c>
    </row>
    <row r="398" spans="2:45" ht="15.75" thickBot="1">
      <c r="B398" s="4"/>
      <c r="C398" s="8"/>
      <c r="D398" s="104"/>
      <c r="H398" s="4"/>
      <c r="I398" s="8"/>
      <c r="J398" s="108"/>
      <c r="O398" s="1176"/>
      <c r="U398" s="47"/>
      <c r="V398" s="8"/>
      <c r="W398" s="108"/>
      <c r="Y398" s="980"/>
      <c r="AA398" s="1231" t="s">
        <v>386</v>
      </c>
      <c r="AB398" s="1232">
        <f t="shared" ref="AB398:AG398" si="419">AB395+AB396+AB397</f>
        <v>0</v>
      </c>
      <c r="AC398" s="1110">
        <f t="shared" si="419"/>
        <v>0</v>
      </c>
      <c r="AD398" s="1232">
        <f t="shared" si="419"/>
        <v>0</v>
      </c>
      <c r="AE398" s="1110">
        <f t="shared" si="419"/>
        <v>0</v>
      </c>
      <c r="AF398" s="1232">
        <f t="shared" si="419"/>
        <v>0</v>
      </c>
      <c r="AG398" s="1110">
        <f t="shared" si="419"/>
        <v>0</v>
      </c>
      <c r="AH398" s="1109">
        <f t="shared" si="418"/>
        <v>0</v>
      </c>
      <c r="AI398" s="1111">
        <f t="shared" si="418"/>
        <v>0</v>
      </c>
      <c r="AJ398" s="1109">
        <f t="shared" si="413"/>
        <v>0</v>
      </c>
      <c r="AK398" s="1112">
        <f>AE398+AG398</f>
        <v>0</v>
      </c>
      <c r="AP398" s="1068" t="s">
        <v>386</v>
      </c>
      <c r="AQ398" s="1069">
        <f t="shared" si="408"/>
        <v>0</v>
      </c>
      <c r="AR398" s="1070">
        <f t="shared" si="409"/>
        <v>0</v>
      </c>
    </row>
    <row r="399" spans="2:45">
      <c r="C399" s="133" t="s">
        <v>231</v>
      </c>
      <c r="G399" s="2"/>
      <c r="H399" s="2"/>
      <c r="I399" s="2"/>
      <c r="L399" s="2"/>
      <c r="Y399" s="982"/>
      <c r="AC399" s="980"/>
      <c r="AE399" s="237"/>
      <c r="AG399" s="8"/>
      <c r="AI399" s="104"/>
      <c r="AK399" s="191"/>
    </row>
    <row r="400" spans="2:45" ht="15.75">
      <c r="D400" s="223" t="s">
        <v>523</v>
      </c>
      <c r="L400" s="1621" t="s">
        <v>118</v>
      </c>
      <c r="AA400" t="s">
        <v>367</v>
      </c>
      <c r="AP400" s="104"/>
    </row>
    <row r="401" spans="2:58" ht="15.75" thickBot="1">
      <c r="B401" s="2" t="s">
        <v>836</v>
      </c>
      <c r="C401" s="2"/>
      <c r="D401" s="73"/>
      <c r="F401" s="100" t="s">
        <v>142</v>
      </c>
      <c r="I401" s="74"/>
      <c r="J401" t="s">
        <v>522</v>
      </c>
      <c r="K401" s="216"/>
      <c r="AA401" s="81" t="str">
        <f>O403</f>
        <v>8 - й день</v>
      </c>
      <c r="AB401" s="2" t="s">
        <v>836</v>
      </c>
      <c r="AG401" s="100" t="str">
        <f>F401</f>
        <v>2 - я   неделя</v>
      </c>
      <c r="AI401" s="45" t="str">
        <f>J401</f>
        <v>ЗИМА - ВЕСНА    2023 -  __  г.г.</v>
      </c>
      <c r="AJ401" s="62"/>
      <c r="AT401" s="46"/>
      <c r="AU401" s="161"/>
    </row>
    <row r="402" spans="2:58" ht="15.75" thickBot="1">
      <c r="B402" s="25" t="s">
        <v>2</v>
      </c>
      <c r="C402" s="75" t="s">
        <v>3</v>
      </c>
      <c r="D402" s="76" t="s">
        <v>4</v>
      </c>
      <c r="E402" s="78" t="s">
        <v>61</v>
      </c>
      <c r="F402" s="67"/>
      <c r="G402" s="67"/>
      <c r="H402" s="67"/>
      <c r="I402" s="67"/>
      <c r="J402" s="67"/>
      <c r="K402" s="67"/>
      <c r="L402" s="67"/>
      <c r="M402" s="53"/>
      <c r="O402" t="s">
        <v>367</v>
      </c>
      <c r="AA402" s="974" t="s">
        <v>292</v>
      </c>
      <c r="AB402" s="975" t="s">
        <v>368</v>
      </c>
      <c r="AC402" s="976"/>
      <c r="AD402" s="975" t="s">
        <v>369</v>
      </c>
      <c r="AE402" s="976"/>
      <c r="AF402" s="975" t="s">
        <v>370</v>
      </c>
      <c r="AG402" s="976"/>
      <c r="AH402" s="975" t="s">
        <v>374</v>
      </c>
      <c r="AI402" s="976"/>
      <c r="AJ402" s="1014" t="s">
        <v>375</v>
      </c>
      <c r="AK402" s="976"/>
      <c r="AP402" s="974" t="s">
        <v>292</v>
      </c>
      <c r="AQ402" s="1040" t="s">
        <v>377</v>
      </c>
      <c r="AR402" s="1041"/>
      <c r="AT402" s="139"/>
      <c r="AU402" s="139"/>
    </row>
    <row r="403" spans="2:58" ht="15.75" thickBot="1">
      <c r="B403" s="196" t="s">
        <v>5</v>
      </c>
      <c r="C403"/>
      <c r="D403" s="197" t="s">
        <v>62</v>
      </c>
      <c r="E403" s="60"/>
      <c r="M403" s="70"/>
      <c r="O403" s="81" t="str">
        <f>B404</f>
        <v>8 - й день</v>
      </c>
      <c r="P403" s="2" t="s">
        <v>836</v>
      </c>
      <c r="U403" s="100" t="str">
        <f>F401</f>
        <v>2 - я   неделя</v>
      </c>
      <c r="W403" s="45" t="str">
        <f>J401</f>
        <v>ЗИМА - ВЕСНА    2023 -  __  г.г.</v>
      </c>
      <c r="X403" s="62"/>
      <c r="Y403" s="1176"/>
      <c r="AA403" s="1238" t="s">
        <v>401</v>
      </c>
      <c r="AB403" s="977" t="s">
        <v>101</v>
      </c>
      <c r="AC403" s="979" t="s">
        <v>102</v>
      </c>
      <c r="AD403" s="1015" t="s">
        <v>101</v>
      </c>
      <c r="AE403" s="1016" t="s">
        <v>102</v>
      </c>
      <c r="AF403" s="1015" t="s">
        <v>101</v>
      </c>
      <c r="AG403" s="1016" t="s">
        <v>102</v>
      </c>
      <c r="AH403" s="977" t="s">
        <v>101</v>
      </c>
      <c r="AI403" s="978" t="s">
        <v>102</v>
      </c>
      <c r="AJ403" s="1017" t="s">
        <v>101</v>
      </c>
      <c r="AK403" s="978" t="s">
        <v>102</v>
      </c>
      <c r="AM403" s="81" t="s">
        <v>376</v>
      </c>
      <c r="AP403" s="29"/>
      <c r="AQ403" s="1241" t="s">
        <v>101</v>
      </c>
      <c r="AR403" s="1242" t="s">
        <v>102</v>
      </c>
      <c r="AT403" s="139"/>
      <c r="AU403" s="139"/>
      <c r="BD403" s="1693"/>
      <c r="BE403" s="83"/>
      <c r="BF403" s="2"/>
    </row>
    <row r="404" spans="2:58" ht="16.5" thickBot="1">
      <c r="B404" s="2415" t="s">
        <v>949</v>
      </c>
      <c r="C404" s="67"/>
      <c r="D404" s="1410"/>
      <c r="E404" s="1421" t="s">
        <v>267</v>
      </c>
      <c r="F404" s="38"/>
      <c r="G404" s="1675"/>
      <c r="H404" s="543" t="s">
        <v>513</v>
      </c>
      <c r="I404" s="1395"/>
      <c r="J404" s="1294"/>
      <c r="K404" s="1331" t="s">
        <v>340</v>
      </c>
      <c r="L404" s="1308"/>
      <c r="M404" s="49"/>
      <c r="AA404" s="1071" t="s">
        <v>69</v>
      </c>
      <c r="AB404" s="1113"/>
      <c r="AC404" s="1145"/>
      <c r="AD404" s="1113"/>
      <c r="AE404" s="1146"/>
      <c r="AF404" s="1113"/>
      <c r="AG404" s="1147"/>
      <c r="AH404" s="1010">
        <f t="shared" ref="AH404:AH433" si="420">AB404+AD404</f>
        <v>0</v>
      </c>
      <c r="AI404" s="1148">
        <f t="shared" ref="AI404:AI433" si="421">AC404+AE404</f>
        <v>0</v>
      </c>
      <c r="AJ404" s="1010">
        <f t="shared" ref="AJ404:AJ433" si="422">AD404+AF404</f>
        <v>0</v>
      </c>
      <c r="AK404" s="1149">
        <f t="shared" ref="AK404:AK433" si="423">AE404+AG404</f>
        <v>0</v>
      </c>
      <c r="AM404" s="56"/>
      <c r="AO404" s="29"/>
      <c r="AP404" s="1071" t="s">
        <v>69</v>
      </c>
      <c r="AQ404" s="1047">
        <f t="shared" ref="AQ404:AQ412" si="424">AB404+AD404+AF404</f>
        <v>0</v>
      </c>
      <c r="AR404" s="1060">
        <f t="shared" ref="AR404:AR412" si="425">AC404+AE404+AG404</f>
        <v>0</v>
      </c>
      <c r="AT404" s="8"/>
      <c r="AU404" s="8"/>
      <c r="BC404" s="103"/>
      <c r="BD404" s="123"/>
      <c r="BE404" s="77"/>
      <c r="BF404" s="103"/>
    </row>
    <row r="405" spans="2:58" ht="15.75" thickBot="1">
      <c r="B405" s="78"/>
      <c r="C405" s="126" t="s">
        <v>156</v>
      </c>
      <c r="D405" s="53"/>
      <c r="E405" s="1435" t="s">
        <v>100</v>
      </c>
      <c r="F405" s="1436" t="s">
        <v>101</v>
      </c>
      <c r="G405" s="1437" t="s">
        <v>102</v>
      </c>
      <c r="H405" s="1266" t="s">
        <v>514</v>
      </c>
      <c r="I405" s="1363"/>
      <c r="J405" s="1431"/>
      <c r="K405" s="1342" t="s">
        <v>100</v>
      </c>
      <c r="L405" s="695" t="s">
        <v>101</v>
      </c>
      <c r="M405" s="1285" t="s">
        <v>102</v>
      </c>
      <c r="O405" s="1256" t="s">
        <v>405</v>
      </c>
      <c r="P405" s="140"/>
      <c r="Q405" s="140"/>
      <c r="R405" s="140"/>
      <c r="S405" s="140"/>
      <c r="T405" s="140"/>
      <c r="U405" s="140"/>
      <c r="V405" s="140"/>
      <c r="W405" s="140"/>
      <c r="X405" s="140"/>
      <c r="Y405" s="972"/>
      <c r="AA405" s="1071" t="s">
        <v>71</v>
      </c>
      <c r="AB405" s="1091"/>
      <c r="AC405" s="1150"/>
      <c r="AD405" s="1091"/>
      <c r="AE405" s="1151"/>
      <c r="AF405" s="1091"/>
      <c r="AG405" s="1152"/>
      <c r="AH405" s="1011">
        <f t="shared" si="420"/>
        <v>0</v>
      </c>
      <c r="AI405" s="1153">
        <f t="shared" si="421"/>
        <v>0</v>
      </c>
      <c r="AJ405" s="1011">
        <f t="shared" si="422"/>
        <v>0</v>
      </c>
      <c r="AK405" s="1082">
        <f t="shared" si="423"/>
        <v>0</v>
      </c>
      <c r="AM405" s="974" t="s">
        <v>292</v>
      </c>
      <c r="AN405" s="1019" t="s">
        <v>377</v>
      </c>
      <c r="AO405" s="1020"/>
      <c r="AP405" s="1071" t="s">
        <v>71</v>
      </c>
      <c r="AQ405" s="1027">
        <f t="shared" si="424"/>
        <v>0</v>
      </c>
      <c r="AR405" s="1051">
        <f t="shared" si="425"/>
        <v>0</v>
      </c>
      <c r="AT405" s="8"/>
      <c r="AU405" s="8"/>
      <c r="BD405" s="4"/>
      <c r="BE405" s="152"/>
      <c r="BF405" s="153"/>
    </row>
    <row r="406" spans="2:58" ht="15.75" thickBot="1">
      <c r="B406" s="1563" t="s">
        <v>1071</v>
      </c>
      <c r="C406" s="186" t="s">
        <v>340</v>
      </c>
      <c r="D406" s="278">
        <v>60</v>
      </c>
      <c r="E406" s="97" t="s">
        <v>150</v>
      </c>
      <c r="F406" s="1301">
        <v>91.37</v>
      </c>
      <c r="G406" s="1665">
        <v>79</v>
      </c>
      <c r="H406" s="123" t="s">
        <v>100</v>
      </c>
      <c r="I406" s="122" t="s">
        <v>101</v>
      </c>
      <c r="J406" s="1296" t="s">
        <v>102</v>
      </c>
      <c r="K406" s="1313" t="s">
        <v>74</v>
      </c>
      <c r="L406" s="1314">
        <v>56.174999999999997</v>
      </c>
      <c r="M406" s="1315">
        <v>45</v>
      </c>
      <c r="O406" s="701"/>
      <c r="P406" s="11" t="s">
        <v>406</v>
      </c>
      <c r="Q406" s="11"/>
      <c r="R406" s="11"/>
      <c r="S406" s="11"/>
      <c r="T406" s="11"/>
      <c r="U406" s="11"/>
      <c r="V406" s="11"/>
      <c r="W406" s="11"/>
      <c r="X406" s="11"/>
      <c r="Y406" s="973"/>
      <c r="AA406" s="1071" t="s">
        <v>72</v>
      </c>
      <c r="AB406" s="1154"/>
      <c r="AC406" s="1208"/>
      <c r="AD406" s="1154"/>
      <c r="AE406" s="1156"/>
      <c r="AF406" s="1154"/>
      <c r="AG406" s="1157"/>
      <c r="AH406" s="1011">
        <f t="shared" si="420"/>
        <v>0</v>
      </c>
      <c r="AI406" s="1153">
        <f t="shared" si="421"/>
        <v>0</v>
      </c>
      <c r="AJ406" s="1011">
        <f t="shared" si="422"/>
        <v>0</v>
      </c>
      <c r="AK406" s="1082">
        <f t="shared" si="423"/>
        <v>0</v>
      </c>
      <c r="AM406" s="712"/>
      <c r="AN406" s="1021" t="s">
        <v>101</v>
      </c>
      <c r="AO406" s="1022" t="s">
        <v>102</v>
      </c>
      <c r="AP406" s="1071" t="s">
        <v>72</v>
      </c>
      <c r="AQ406" s="1027">
        <f t="shared" si="424"/>
        <v>0</v>
      </c>
      <c r="AR406" s="1051">
        <f t="shared" si="425"/>
        <v>0</v>
      </c>
      <c r="BC406" s="108"/>
      <c r="BD406" s="4"/>
      <c r="BE406" s="8"/>
      <c r="BF406" s="108"/>
    </row>
    <row r="407" spans="2:58">
      <c r="B407" s="144" t="s">
        <v>507</v>
      </c>
      <c r="C407" s="130" t="s">
        <v>149</v>
      </c>
      <c r="D407" s="195" t="s">
        <v>860</v>
      </c>
      <c r="E407" s="141" t="s">
        <v>45</v>
      </c>
      <c r="F407" s="1441">
        <v>168.67</v>
      </c>
      <c r="G407" s="1696">
        <v>124</v>
      </c>
      <c r="H407" s="1269" t="s">
        <v>86</v>
      </c>
      <c r="I407" s="96">
        <v>20</v>
      </c>
      <c r="J407" s="935">
        <v>20</v>
      </c>
      <c r="K407" s="142" t="s">
        <v>96</v>
      </c>
      <c r="L407" s="1317">
        <v>16.8</v>
      </c>
      <c r="M407" s="1277">
        <v>16.8</v>
      </c>
      <c r="AA407" s="1071" t="s">
        <v>73</v>
      </c>
      <c r="AB407" s="1091"/>
      <c r="AC407" s="1155"/>
      <c r="AD407" s="1091"/>
      <c r="AE407" s="1156"/>
      <c r="AF407" s="1091"/>
      <c r="AG407" s="1157"/>
      <c r="AH407" s="1011">
        <f t="shared" si="420"/>
        <v>0</v>
      </c>
      <c r="AI407" s="1153">
        <f t="shared" si="421"/>
        <v>0</v>
      </c>
      <c r="AJ407" s="1011">
        <f t="shared" si="422"/>
        <v>0</v>
      </c>
      <c r="AK407" s="1082">
        <f t="shared" si="423"/>
        <v>0</v>
      </c>
      <c r="AM407" s="1023" t="s">
        <v>134</v>
      </c>
      <c r="AN407" s="1024">
        <f t="shared" ref="AN407:AN412" si="426">P411+R411+T411</f>
        <v>80</v>
      </c>
      <c r="AO407" s="1025">
        <f t="shared" ref="AO407:AO412" si="427">Q411+S411+U411</f>
        <v>80</v>
      </c>
      <c r="AP407" s="1071" t="s">
        <v>73</v>
      </c>
      <c r="AQ407" s="1027">
        <f t="shared" si="424"/>
        <v>0</v>
      </c>
      <c r="AR407" s="1051">
        <f t="shared" si="425"/>
        <v>0</v>
      </c>
      <c r="BC407" s="108"/>
      <c r="BD407" s="4"/>
      <c r="BE407" s="8"/>
      <c r="BF407" s="104"/>
    </row>
    <row r="408" spans="2:58" ht="15.75" thickBot="1">
      <c r="B408" s="124" t="s">
        <v>515</v>
      </c>
      <c r="C408" s="193" t="s">
        <v>513</v>
      </c>
      <c r="D408" s="1446">
        <v>200</v>
      </c>
      <c r="E408" s="141" t="s">
        <v>159</v>
      </c>
      <c r="F408" s="1280">
        <v>15.45</v>
      </c>
      <c r="G408" s="936">
        <v>12.4</v>
      </c>
      <c r="H408" s="185" t="s">
        <v>50</v>
      </c>
      <c r="I408" s="172">
        <v>10</v>
      </c>
      <c r="J408" s="936">
        <v>10</v>
      </c>
      <c r="K408" s="141" t="s">
        <v>159</v>
      </c>
      <c r="L408" s="186">
        <v>13.5</v>
      </c>
      <c r="M408" s="1316">
        <v>10.8</v>
      </c>
      <c r="N408" s="1"/>
      <c r="AA408" s="1071" t="s">
        <v>75</v>
      </c>
      <c r="AB408" s="1091"/>
      <c r="AC408" s="1150"/>
      <c r="AD408" s="1091"/>
      <c r="AE408" s="1151"/>
      <c r="AF408" s="1091"/>
      <c r="AG408" s="1152"/>
      <c r="AH408" s="1011">
        <f t="shared" si="420"/>
        <v>0</v>
      </c>
      <c r="AI408" s="1153">
        <f t="shared" si="421"/>
        <v>0</v>
      </c>
      <c r="AJ408" s="1011">
        <f t="shared" si="422"/>
        <v>0</v>
      </c>
      <c r="AK408" s="1082">
        <f t="shared" si="423"/>
        <v>0</v>
      </c>
      <c r="AM408" s="1026" t="s">
        <v>133</v>
      </c>
      <c r="AN408" s="1027">
        <f t="shared" si="426"/>
        <v>150</v>
      </c>
      <c r="AO408" s="1028">
        <f t="shared" si="427"/>
        <v>150</v>
      </c>
      <c r="AP408" s="1071" t="s">
        <v>75</v>
      </c>
      <c r="AQ408" s="1027">
        <f t="shared" si="424"/>
        <v>0</v>
      </c>
      <c r="AR408" s="1051">
        <f t="shared" si="425"/>
        <v>0</v>
      </c>
      <c r="BC408" s="106"/>
      <c r="BD408" s="4"/>
      <c r="BE408" s="32"/>
      <c r="BF408" s="206"/>
    </row>
    <row r="409" spans="2:58">
      <c r="B409" s="228"/>
      <c r="C409" s="130" t="s">
        <v>514</v>
      </c>
      <c r="D409" s="11"/>
      <c r="E409" s="141" t="s">
        <v>96</v>
      </c>
      <c r="F409" s="1280">
        <v>7.44</v>
      </c>
      <c r="G409" s="936">
        <v>7.44</v>
      </c>
      <c r="H409" s="326" t="s">
        <v>265</v>
      </c>
      <c r="I409" s="1288">
        <v>0.2</v>
      </c>
      <c r="J409" s="1289">
        <v>0.2</v>
      </c>
      <c r="K409" s="1318" t="s">
        <v>89</v>
      </c>
      <c r="L409" s="1305">
        <v>4.8</v>
      </c>
      <c r="M409" s="940">
        <v>4.8</v>
      </c>
      <c r="O409" s="974" t="s">
        <v>292</v>
      </c>
      <c r="P409" s="975" t="s">
        <v>368</v>
      </c>
      <c r="Q409" s="976"/>
      <c r="R409" s="975" t="s">
        <v>369</v>
      </c>
      <c r="S409" s="976"/>
      <c r="T409" s="975" t="s">
        <v>370</v>
      </c>
      <c r="U409" s="976"/>
      <c r="V409" s="975" t="s">
        <v>371</v>
      </c>
      <c r="W409" s="976"/>
      <c r="X409" s="975" t="s">
        <v>372</v>
      </c>
      <c r="Y409" s="976"/>
      <c r="AA409" s="1071" t="s">
        <v>76</v>
      </c>
      <c r="AB409" s="1091"/>
      <c r="AC409" s="1158"/>
      <c r="AD409" s="1091"/>
      <c r="AE409" s="1151"/>
      <c r="AF409" s="1091"/>
      <c r="AG409" s="1152"/>
      <c r="AH409" s="1011">
        <f t="shared" si="420"/>
        <v>0</v>
      </c>
      <c r="AI409" s="1153">
        <f t="shared" si="421"/>
        <v>0</v>
      </c>
      <c r="AJ409" s="1011">
        <f t="shared" si="422"/>
        <v>0</v>
      </c>
      <c r="AK409" s="1082">
        <f t="shared" si="423"/>
        <v>0</v>
      </c>
      <c r="AM409" s="1026" t="s">
        <v>79</v>
      </c>
      <c r="AN409" s="1027">
        <f t="shared" si="426"/>
        <v>7.8000000000000007</v>
      </c>
      <c r="AO409" s="1028">
        <f t="shared" si="427"/>
        <v>7.8000000000000007</v>
      </c>
      <c r="AP409" s="1071" t="s">
        <v>76</v>
      </c>
      <c r="AQ409" s="1027">
        <f t="shared" si="424"/>
        <v>0</v>
      </c>
      <c r="AR409" s="1051">
        <f t="shared" si="425"/>
        <v>0</v>
      </c>
      <c r="BC409" s="108"/>
      <c r="BD409" s="81"/>
    </row>
    <row r="410" spans="2:58" ht="15.75" thickBot="1">
      <c r="B410" s="198" t="s">
        <v>9</v>
      </c>
      <c r="C410" s="178" t="s">
        <v>10</v>
      </c>
      <c r="D410" s="195">
        <v>60</v>
      </c>
      <c r="E410" s="142" t="s">
        <v>82</v>
      </c>
      <c r="F410" s="173">
        <v>7.44</v>
      </c>
      <c r="G410" s="1277">
        <v>7.44</v>
      </c>
      <c r="H410" s="185" t="s">
        <v>81</v>
      </c>
      <c r="I410" s="172">
        <v>203</v>
      </c>
      <c r="J410" s="936">
        <v>203</v>
      </c>
      <c r="K410" s="1319" t="s">
        <v>338</v>
      </c>
      <c r="L410" s="172">
        <v>0.67500000000000004</v>
      </c>
      <c r="M410" s="1320">
        <v>0.67500000000000004</v>
      </c>
      <c r="O410" s="712"/>
      <c r="P410" s="977" t="s">
        <v>101</v>
      </c>
      <c r="Q410" s="978" t="s">
        <v>102</v>
      </c>
      <c r="R410" s="977" t="s">
        <v>101</v>
      </c>
      <c r="S410" s="978" t="s">
        <v>102</v>
      </c>
      <c r="T410" s="977" t="s">
        <v>101</v>
      </c>
      <c r="U410" s="978" t="s">
        <v>102</v>
      </c>
      <c r="V410" s="977" t="s">
        <v>101</v>
      </c>
      <c r="W410" s="978" t="s">
        <v>102</v>
      </c>
      <c r="X410" s="977" t="s">
        <v>101</v>
      </c>
      <c r="Y410" s="979" t="s">
        <v>102</v>
      </c>
      <c r="AA410" s="1072" t="s">
        <v>403</v>
      </c>
      <c r="AB410" s="1091"/>
      <c r="AC410" s="1150"/>
      <c r="AD410" s="1454">
        <f>L417</f>
        <v>45.5</v>
      </c>
      <c r="AE410" s="1678">
        <f>M417</f>
        <v>45.5</v>
      </c>
      <c r="AF410" s="1091"/>
      <c r="AG410" s="1152"/>
      <c r="AH410" s="1011">
        <f t="shared" si="420"/>
        <v>45.5</v>
      </c>
      <c r="AI410" s="1153">
        <f t="shared" si="421"/>
        <v>45.5</v>
      </c>
      <c r="AJ410" s="1011">
        <f t="shared" si="422"/>
        <v>45.5</v>
      </c>
      <c r="AK410" s="1082">
        <f t="shared" si="423"/>
        <v>45.5</v>
      </c>
      <c r="AM410" s="1029" t="s">
        <v>378</v>
      </c>
      <c r="AN410" s="1030">
        <f t="shared" si="426"/>
        <v>45.5</v>
      </c>
      <c r="AO410" s="1031">
        <f t="shared" si="427"/>
        <v>45.5</v>
      </c>
      <c r="AP410" s="1072" t="s">
        <v>403</v>
      </c>
      <c r="AQ410" s="1027">
        <f t="shared" si="424"/>
        <v>45.5</v>
      </c>
      <c r="AR410" s="1051">
        <f t="shared" si="425"/>
        <v>45.5</v>
      </c>
      <c r="BC410" s="108"/>
      <c r="BD410" s="4"/>
      <c r="BE410" s="46"/>
      <c r="BF410" s="104"/>
    </row>
    <row r="411" spans="2:58" ht="15.75" thickBot="1">
      <c r="B411" s="198" t="s">
        <v>9</v>
      </c>
      <c r="C411" s="178" t="s">
        <v>392</v>
      </c>
      <c r="D411" s="195">
        <v>40</v>
      </c>
      <c r="E411" s="141" t="s">
        <v>163</v>
      </c>
      <c r="F411" s="173">
        <v>9.4000000000000004E-3</v>
      </c>
      <c r="G411" s="1277">
        <v>9.4000000000000004E-3</v>
      </c>
      <c r="H411" s="60"/>
      <c r="J411" s="70"/>
      <c r="K411" s="1318" t="s">
        <v>339</v>
      </c>
      <c r="L411" s="1305">
        <v>0.3</v>
      </c>
      <c r="M411" s="940">
        <v>0.3</v>
      </c>
      <c r="O411" s="1257" t="s">
        <v>134</v>
      </c>
      <c r="P411" s="986">
        <f>D411</f>
        <v>40</v>
      </c>
      <c r="Q411" s="1177">
        <f>D411</f>
        <v>40</v>
      </c>
      <c r="R411" s="1000">
        <f>D422</f>
        <v>40</v>
      </c>
      <c r="S411" s="1171">
        <f>D422</f>
        <v>40</v>
      </c>
      <c r="T411" s="1000"/>
      <c r="U411" s="1178"/>
      <c r="V411" s="1000">
        <f>P411+R411</f>
        <v>80</v>
      </c>
      <c r="W411" s="1170">
        <f>Q411+S411</f>
        <v>80</v>
      </c>
      <c r="X411" s="1000">
        <f>R411+T411</f>
        <v>40</v>
      </c>
      <c r="Y411" s="1171">
        <f>S411+U411</f>
        <v>40</v>
      </c>
      <c r="AA411" s="1239" t="s">
        <v>402</v>
      </c>
      <c r="AB411" s="1098"/>
      <c r="AC411" s="1159"/>
      <c r="AD411" s="1098"/>
      <c r="AE411" s="1160"/>
      <c r="AF411" s="1098"/>
      <c r="AG411" s="1161"/>
      <c r="AH411" s="1012">
        <f t="shared" si="420"/>
        <v>0</v>
      </c>
      <c r="AI411" s="1162">
        <f t="shared" si="421"/>
        <v>0</v>
      </c>
      <c r="AJ411" s="1012">
        <f t="shared" si="422"/>
        <v>0</v>
      </c>
      <c r="AK411" s="981">
        <f t="shared" si="423"/>
        <v>0</v>
      </c>
      <c r="AM411" s="1026" t="s">
        <v>105</v>
      </c>
      <c r="AN411" s="1027">
        <f t="shared" si="426"/>
        <v>0</v>
      </c>
      <c r="AO411" s="1028">
        <f t="shared" si="427"/>
        <v>0</v>
      </c>
      <c r="AP411" s="1239" t="s">
        <v>402</v>
      </c>
      <c r="AQ411" s="1036">
        <f t="shared" si="424"/>
        <v>0</v>
      </c>
      <c r="AR411" s="1055">
        <f t="shared" si="425"/>
        <v>0</v>
      </c>
      <c r="BD411" s="4"/>
      <c r="BE411" s="91"/>
      <c r="BF411" s="106"/>
    </row>
    <row r="412" spans="2:58" ht="15.75" thickBot="1">
      <c r="B412" s="60"/>
      <c r="C412" s="1358"/>
      <c r="E412" s="142" t="s">
        <v>54</v>
      </c>
      <c r="F412" s="173">
        <v>1</v>
      </c>
      <c r="G412" s="1277">
        <v>1</v>
      </c>
      <c r="H412" s="60"/>
      <c r="J412" s="70"/>
      <c r="K412" s="141" t="s">
        <v>538</v>
      </c>
      <c r="L412" s="172">
        <v>0.22500000000000001</v>
      </c>
      <c r="M412" s="1277">
        <v>0.22500000000000001</v>
      </c>
      <c r="O412" s="1026" t="s">
        <v>133</v>
      </c>
      <c r="P412" s="987">
        <f>D410</f>
        <v>60</v>
      </c>
      <c r="Q412" s="1179">
        <f>D410</f>
        <v>60</v>
      </c>
      <c r="R412" s="987">
        <f>D421</f>
        <v>70</v>
      </c>
      <c r="S412" s="1180">
        <f>D421</f>
        <v>70</v>
      </c>
      <c r="T412" s="987">
        <f>D438</f>
        <v>20</v>
      </c>
      <c r="U412" s="1179">
        <f>D438</f>
        <v>20</v>
      </c>
      <c r="V412" s="987">
        <f t="shared" ref="V412:V416" si="428">P412+R412</f>
        <v>130</v>
      </c>
      <c r="W412" s="1173">
        <f t="shared" ref="W412:W416" si="429">Q412+S412</f>
        <v>130</v>
      </c>
      <c r="X412" s="987">
        <f t="shared" ref="X412:X416" si="430">R412+T412</f>
        <v>90</v>
      </c>
      <c r="Y412" s="1082">
        <f t="shared" ref="Y412:Y416" si="431">S412+U412</f>
        <v>90</v>
      </c>
      <c r="AA412" s="1073" t="s">
        <v>387</v>
      </c>
      <c r="AB412" s="1163">
        <f t="shared" ref="AB412:AG412" si="432">SUM(AB404:AB411)</f>
        <v>0</v>
      </c>
      <c r="AC412" s="1164">
        <f t="shared" si="432"/>
        <v>0</v>
      </c>
      <c r="AD412" s="1165">
        <f t="shared" si="432"/>
        <v>45.5</v>
      </c>
      <c r="AE412" s="1075">
        <f t="shared" si="432"/>
        <v>45.5</v>
      </c>
      <c r="AF412" s="1163">
        <f t="shared" si="432"/>
        <v>0</v>
      </c>
      <c r="AG412" s="1166">
        <f t="shared" si="432"/>
        <v>0</v>
      </c>
      <c r="AH412" s="1074">
        <f t="shared" si="420"/>
        <v>45.5</v>
      </c>
      <c r="AI412" s="1167">
        <f t="shared" si="421"/>
        <v>45.5</v>
      </c>
      <c r="AJ412" s="1074">
        <f t="shared" si="422"/>
        <v>45.5</v>
      </c>
      <c r="AK412" s="1168">
        <f t="shared" si="423"/>
        <v>45.5</v>
      </c>
      <c r="AM412" s="361" t="s">
        <v>45</v>
      </c>
      <c r="AN412" s="1027">
        <f t="shared" si="426"/>
        <v>256.89999999999998</v>
      </c>
      <c r="AO412" s="1028">
        <f t="shared" si="427"/>
        <v>191.17000000000002</v>
      </c>
      <c r="AP412" s="1073" t="s">
        <v>387</v>
      </c>
      <c r="AQ412" s="1074">
        <f t="shared" si="424"/>
        <v>45.5</v>
      </c>
      <c r="AR412" s="1075">
        <f t="shared" si="425"/>
        <v>45.5</v>
      </c>
      <c r="BC412" s="108"/>
      <c r="BD412" s="4"/>
      <c r="BE412" s="8"/>
      <c r="BF412" s="108"/>
    </row>
    <row r="413" spans="2:58" ht="15.75" thickBot="1">
      <c r="B413" s="1213" t="s">
        <v>364</v>
      </c>
      <c r="C413" s="1214"/>
      <c r="D413" s="1535">
        <f>D406+D408+D410+D411+50+155</f>
        <v>565</v>
      </c>
      <c r="E413" s="1407" t="s">
        <v>412</v>
      </c>
      <c r="F413" s="1387"/>
      <c r="G413" s="1322">
        <v>0.9</v>
      </c>
      <c r="H413" s="56"/>
      <c r="I413" s="29"/>
      <c r="J413" s="72"/>
      <c r="K413" s="1404"/>
      <c r="L413" s="1416"/>
      <c r="M413" s="1570"/>
      <c r="N413" s="451"/>
      <c r="O413" s="1026" t="s">
        <v>79</v>
      </c>
      <c r="P413" s="987"/>
      <c r="Q413" s="1472"/>
      <c r="R413" s="987">
        <f>F424</f>
        <v>2.5</v>
      </c>
      <c r="S413" s="1173">
        <f>G424</f>
        <v>2.5</v>
      </c>
      <c r="T413" s="987">
        <f>F437+I437</f>
        <v>5.3000000000000007</v>
      </c>
      <c r="U413" s="1182">
        <f>G437+J437</f>
        <v>5.3000000000000007</v>
      </c>
      <c r="V413" s="987">
        <f t="shared" si="428"/>
        <v>2.5</v>
      </c>
      <c r="W413" s="1173">
        <f t="shared" si="429"/>
        <v>2.5</v>
      </c>
      <c r="X413" s="987">
        <f t="shared" si="430"/>
        <v>7.8000000000000007</v>
      </c>
      <c r="Y413" s="1082">
        <f t="shared" si="431"/>
        <v>7.8000000000000007</v>
      </c>
      <c r="AA413" s="79" t="s">
        <v>786</v>
      </c>
      <c r="AB413" s="1008"/>
      <c r="AC413" s="1455"/>
      <c r="AD413" s="1010"/>
      <c r="AE413" s="1169"/>
      <c r="AF413" s="1013"/>
      <c r="AG413" s="1243"/>
      <c r="AH413" s="1013">
        <f t="shared" si="420"/>
        <v>0</v>
      </c>
      <c r="AI413" s="1170">
        <f t="shared" si="421"/>
        <v>0</v>
      </c>
      <c r="AJ413" s="1013">
        <f t="shared" si="422"/>
        <v>0</v>
      </c>
      <c r="AK413" s="1171">
        <f t="shared" si="423"/>
        <v>0</v>
      </c>
      <c r="AM413" s="2106" t="s">
        <v>797</v>
      </c>
      <c r="AN413" s="2110">
        <f t="shared" ref="AN413:AN441" si="433">P417+R417+T417</f>
        <v>322.64</v>
      </c>
      <c r="AO413" s="1033">
        <f t="shared" ref="AO413:AO441" si="434">Q417+S417+U417</f>
        <v>267.15999999999997</v>
      </c>
      <c r="AP413" s="79" t="s">
        <v>786</v>
      </c>
      <c r="AQ413" s="1240"/>
      <c r="AR413" s="1254">
        <f t="shared" ref="AR413:AR427" si="435">AC413+AE413+AG413</f>
        <v>0</v>
      </c>
      <c r="BC413" s="108"/>
      <c r="BD413" s="80"/>
      <c r="BE413" s="32"/>
      <c r="BF413" s="108"/>
    </row>
    <row r="414" spans="2:58" ht="15.75" thickBot="1">
      <c r="B414" s="269"/>
      <c r="C414" s="126" t="s">
        <v>123</v>
      </c>
      <c r="D414" s="53"/>
      <c r="E414" s="1330" t="s">
        <v>592</v>
      </c>
      <c r="F414" s="38"/>
      <c r="G414" s="49"/>
      <c r="H414" s="2427" t="s">
        <v>1073</v>
      </c>
      <c r="I414" s="1261"/>
      <c r="J414" s="1262"/>
      <c r="K414" s="1421" t="s">
        <v>598</v>
      </c>
      <c r="L414" s="38"/>
      <c r="M414" s="49"/>
      <c r="O414" s="1029" t="s">
        <v>378</v>
      </c>
      <c r="P414" s="988">
        <f t="shared" ref="P414:U414" si="436">AB412</f>
        <v>0</v>
      </c>
      <c r="Q414" s="1209">
        <f t="shared" si="436"/>
        <v>0</v>
      </c>
      <c r="R414" s="988">
        <f t="shared" si="436"/>
        <v>45.5</v>
      </c>
      <c r="S414" s="1183">
        <f t="shared" si="436"/>
        <v>45.5</v>
      </c>
      <c r="T414" s="988">
        <f t="shared" si="436"/>
        <v>0</v>
      </c>
      <c r="U414" s="1184">
        <f t="shared" si="436"/>
        <v>0</v>
      </c>
      <c r="V414" s="988">
        <f t="shared" si="428"/>
        <v>45.5</v>
      </c>
      <c r="W414" s="1031">
        <f t="shared" si="429"/>
        <v>45.5</v>
      </c>
      <c r="X414" s="988">
        <f t="shared" si="430"/>
        <v>45.5</v>
      </c>
      <c r="Y414" s="1183">
        <f t="shared" si="431"/>
        <v>45.5</v>
      </c>
      <c r="AA414" s="1043" t="s">
        <v>400</v>
      </c>
      <c r="AB414" s="840"/>
      <c r="AC414" s="1456"/>
      <c r="AD414" s="1011"/>
      <c r="AE414" s="1172"/>
      <c r="AF414" s="1011"/>
      <c r="AG414" s="1244"/>
      <c r="AH414" s="1011">
        <f t="shared" si="420"/>
        <v>0</v>
      </c>
      <c r="AI414" s="1173">
        <f t="shared" si="421"/>
        <v>0</v>
      </c>
      <c r="AJ414" s="1011">
        <f t="shared" si="422"/>
        <v>0</v>
      </c>
      <c r="AK414" s="1082">
        <f t="shared" si="423"/>
        <v>0</v>
      </c>
      <c r="AM414" s="2107" t="s">
        <v>798</v>
      </c>
      <c r="AN414" s="2110">
        <f t="shared" si="433"/>
        <v>0</v>
      </c>
      <c r="AO414" s="1033">
        <f t="shared" si="434"/>
        <v>0</v>
      </c>
      <c r="AP414" s="1043" t="s">
        <v>400</v>
      </c>
      <c r="AQ414" s="1240">
        <f t="shared" ref="AQ414:AQ427" si="437">AB414+AD414+AF414</f>
        <v>0</v>
      </c>
      <c r="AR414" s="1254">
        <f t="shared" si="435"/>
        <v>0</v>
      </c>
      <c r="BC414" s="81"/>
      <c r="BD414" s="80"/>
      <c r="BE414" s="8"/>
      <c r="BF414" s="108"/>
    </row>
    <row r="415" spans="2:58" ht="15.75" thickBot="1">
      <c r="B415" s="321" t="s">
        <v>1072</v>
      </c>
      <c r="C415" s="267" t="s">
        <v>1073</v>
      </c>
      <c r="D415" s="272">
        <v>60</v>
      </c>
      <c r="E415" s="1273" t="s">
        <v>100</v>
      </c>
      <c r="F415" s="120" t="s">
        <v>101</v>
      </c>
      <c r="G415" s="121" t="s">
        <v>102</v>
      </c>
      <c r="H415" s="1432" t="s">
        <v>1074</v>
      </c>
      <c r="I415" s="1267"/>
      <c r="J415" s="1268"/>
      <c r="K415" s="1284" t="s">
        <v>100</v>
      </c>
      <c r="L415" s="695" t="s">
        <v>101</v>
      </c>
      <c r="M415" s="1285" t="s">
        <v>102</v>
      </c>
      <c r="O415" s="1026" t="s">
        <v>105</v>
      </c>
      <c r="P415" s="987"/>
      <c r="Q415" s="983"/>
      <c r="R415" s="987"/>
      <c r="S415" s="1082"/>
      <c r="T415" s="987"/>
      <c r="U415" s="1185"/>
      <c r="V415" s="987">
        <f t="shared" si="428"/>
        <v>0</v>
      </c>
      <c r="W415" s="1173">
        <f t="shared" si="429"/>
        <v>0</v>
      </c>
      <c r="X415" s="987">
        <f t="shared" si="430"/>
        <v>0</v>
      </c>
      <c r="Y415" s="1082">
        <f t="shared" si="431"/>
        <v>0</v>
      </c>
      <c r="AA415" s="1042" t="s">
        <v>275</v>
      </c>
      <c r="AB415" s="840"/>
      <c r="AC415" s="1457"/>
      <c r="AD415" s="1011"/>
      <c r="AE415" s="1172"/>
      <c r="AF415" s="1011"/>
      <c r="AG415" s="1244"/>
      <c r="AH415" s="1011">
        <f t="shared" si="420"/>
        <v>0</v>
      </c>
      <c r="AI415" s="1173">
        <f t="shared" si="421"/>
        <v>0</v>
      </c>
      <c r="AJ415" s="1011">
        <f t="shared" si="422"/>
        <v>0</v>
      </c>
      <c r="AK415" s="1082">
        <f t="shared" si="423"/>
        <v>0</v>
      </c>
      <c r="AM415" s="1026" t="s">
        <v>70</v>
      </c>
      <c r="AN415" s="1050">
        <f t="shared" si="433"/>
        <v>143</v>
      </c>
      <c r="AO415" s="1028">
        <f t="shared" si="434"/>
        <v>100</v>
      </c>
      <c r="AP415" s="1042" t="s">
        <v>275</v>
      </c>
      <c r="AQ415" s="1240">
        <f t="shared" si="437"/>
        <v>0</v>
      </c>
      <c r="AR415" s="1254">
        <f t="shared" si="435"/>
        <v>0</v>
      </c>
      <c r="BC415" s="81"/>
      <c r="BD415" s="80"/>
      <c r="BE415" s="8"/>
      <c r="BF415" s="108"/>
    </row>
    <row r="416" spans="2:58" ht="15.75" thickBot="1">
      <c r="B416" s="60"/>
      <c r="C416" s="293" t="s">
        <v>1074</v>
      </c>
      <c r="E416" s="1362" t="s">
        <v>141</v>
      </c>
      <c r="F416" s="96">
        <v>87.5</v>
      </c>
      <c r="G416" s="1343">
        <v>70</v>
      </c>
      <c r="H416" s="1373" t="s">
        <v>100</v>
      </c>
      <c r="I416" s="1264" t="s">
        <v>101</v>
      </c>
      <c r="J416" s="1374" t="s">
        <v>102</v>
      </c>
      <c r="K416" s="1422" t="s">
        <v>229</v>
      </c>
      <c r="L416" s="1301">
        <v>170.75</v>
      </c>
      <c r="M416" s="1665">
        <v>135.5</v>
      </c>
      <c r="O416" s="361" t="s">
        <v>45</v>
      </c>
      <c r="P416" s="1468">
        <f>F407</f>
        <v>168.67</v>
      </c>
      <c r="Q416" s="1191">
        <f>G407</f>
        <v>124</v>
      </c>
      <c r="R416" s="987"/>
      <c r="S416" s="1082"/>
      <c r="T416" s="987">
        <f>F435</f>
        <v>88.23</v>
      </c>
      <c r="U416" s="1185">
        <f>G435</f>
        <v>67.17</v>
      </c>
      <c r="V416" s="987">
        <f t="shared" si="428"/>
        <v>168.67</v>
      </c>
      <c r="W416" s="1173">
        <f t="shared" si="429"/>
        <v>124</v>
      </c>
      <c r="X416" s="987">
        <f t="shared" si="430"/>
        <v>88.23</v>
      </c>
      <c r="Y416" s="1082">
        <f t="shared" si="431"/>
        <v>67.17</v>
      </c>
      <c r="AA416" s="1044" t="s">
        <v>456</v>
      </c>
      <c r="AB416" s="840"/>
      <c r="AC416" s="1458"/>
      <c r="AD416" s="1011"/>
      <c r="AE416" s="1172"/>
      <c r="AF416" s="1012"/>
      <c r="AG416" s="1245"/>
      <c r="AH416" s="1012">
        <f t="shared" si="420"/>
        <v>0</v>
      </c>
      <c r="AI416" s="1175">
        <f t="shared" si="421"/>
        <v>0</v>
      </c>
      <c r="AJ416" s="1012">
        <f t="shared" si="422"/>
        <v>0</v>
      </c>
      <c r="AK416" s="981">
        <f t="shared" si="423"/>
        <v>0</v>
      </c>
      <c r="AM416" s="1034" t="s">
        <v>104</v>
      </c>
      <c r="AN416" s="1027">
        <f t="shared" si="433"/>
        <v>20</v>
      </c>
      <c r="AO416" s="1028">
        <f t="shared" si="434"/>
        <v>20</v>
      </c>
      <c r="AP416" s="1044" t="s">
        <v>456</v>
      </c>
      <c r="AQ416" s="1240">
        <f t="shared" si="437"/>
        <v>0</v>
      </c>
      <c r="AR416" s="1254">
        <f t="shared" si="435"/>
        <v>0</v>
      </c>
      <c r="BC416" s="123"/>
      <c r="BD416" s="4"/>
      <c r="BE416" s="8"/>
      <c r="BF416" s="108"/>
    </row>
    <row r="417" spans="2:58">
      <c r="B417" s="144" t="s">
        <v>633</v>
      </c>
      <c r="C417" s="1650" t="s">
        <v>592</v>
      </c>
      <c r="D417" s="274">
        <v>250</v>
      </c>
      <c r="E417" s="141" t="s">
        <v>94</v>
      </c>
      <c r="F417" s="172">
        <v>12.5</v>
      </c>
      <c r="G417" s="174">
        <v>10</v>
      </c>
      <c r="H417" s="97" t="s">
        <v>68</v>
      </c>
      <c r="I417" s="1270">
        <v>45</v>
      </c>
      <c r="J417" s="1311">
        <v>36</v>
      </c>
      <c r="K417" s="1318" t="s">
        <v>97</v>
      </c>
      <c r="L417" s="1304">
        <v>45.5</v>
      </c>
      <c r="M417" s="1666">
        <v>45.5</v>
      </c>
      <c r="O417" s="2106" t="s">
        <v>797</v>
      </c>
      <c r="P417" s="989">
        <f t="shared" ref="P417:U417" si="438">AB427</f>
        <v>109.36500000000001</v>
      </c>
      <c r="Q417" s="1186">
        <f t="shared" si="438"/>
        <v>92.44</v>
      </c>
      <c r="R417" s="2108">
        <f t="shared" si="438"/>
        <v>213.27499999999998</v>
      </c>
      <c r="S417" s="2109">
        <f t="shared" si="438"/>
        <v>174.72</v>
      </c>
      <c r="T417" s="989">
        <f t="shared" si="438"/>
        <v>0</v>
      </c>
      <c r="U417" s="1188">
        <f t="shared" si="438"/>
        <v>0</v>
      </c>
      <c r="V417" s="2108">
        <f t="shared" ref="V417:Y419" si="439">P417+R417</f>
        <v>322.64</v>
      </c>
      <c r="W417" s="1033">
        <f t="shared" si="439"/>
        <v>267.15999999999997</v>
      </c>
      <c r="X417" s="2108">
        <f t="shared" si="439"/>
        <v>213.27499999999998</v>
      </c>
      <c r="Y417" s="2109">
        <f t="shared" si="439"/>
        <v>174.72</v>
      </c>
      <c r="AA417" s="1044" t="s">
        <v>63</v>
      </c>
      <c r="AB417" s="1008"/>
      <c r="AC417" s="1455"/>
      <c r="AD417" s="1010"/>
      <c r="AE417" s="1169"/>
      <c r="AF417" s="1011"/>
      <c r="AG417" s="1244"/>
      <c r="AH417" s="1011">
        <f t="shared" si="420"/>
        <v>0</v>
      </c>
      <c r="AI417" s="1173">
        <f t="shared" si="421"/>
        <v>0</v>
      </c>
      <c r="AJ417" s="1011">
        <f t="shared" si="422"/>
        <v>0</v>
      </c>
      <c r="AK417" s="1082">
        <f t="shared" si="423"/>
        <v>0</v>
      </c>
      <c r="AM417" s="1026" t="s">
        <v>132</v>
      </c>
      <c r="AN417" s="1027">
        <f t="shared" si="433"/>
        <v>0</v>
      </c>
      <c r="AO417" s="1028">
        <f t="shared" si="434"/>
        <v>0</v>
      </c>
      <c r="AP417" s="1044" t="s">
        <v>63</v>
      </c>
      <c r="AQ417" s="1240">
        <f t="shared" si="437"/>
        <v>0</v>
      </c>
      <c r="AR417" s="1254">
        <f t="shared" si="435"/>
        <v>0</v>
      </c>
      <c r="BC417" s="98"/>
      <c r="BD417" s="47"/>
      <c r="BE417" s="8"/>
      <c r="BF417" s="98"/>
    </row>
    <row r="418" spans="2:58">
      <c r="B418" s="144" t="s">
        <v>596</v>
      </c>
      <c r="C418" s="178" t="s">
        <v>597</v>
      </c>
      <c r="D418" s="209" t="s">
        <v>869</v>
      </c>
      <c r="E418" s="2288" t="s">
        <v>901</v>
      </c>
      <c r="G418" s="70"/>
      <c r="H418" s="141" t="s">
        <v>593</v>
      </c>
      <c r="I418" s="172">
        <v>11.175000000000001</v>
      </c>
      <c r="J418" s="174">
        <v>9</v>
      </c>
      <c r="K418" s="1287" t="s">
        <v>81</v>
      </c>
      <c r="L418" s="172">
        <v>95.55</v>
      </c>
      <c r="M418" s="174">
        <v>95.55</v>
      </c>
      <c r="O418" s="2107" t="s">
        <v>798</v>
      </c>
      <c r="P418" s="989">
        <f t="shared" ref="P418:U418" si="440">AB433</f>
        <v>0</v>
      </c>
      <c r="Q418" s="1186">
        <f t="shared" si="440"/>
        <v>0</v>
      </c>
      <c r="R418" s="989">
        <f t="shared" si="440"/>
        <v>0</v>
      </c>
      <c r="S418" s="1187">
        <f t="shared" si="440"/>
        <v>0</v>
      </c>
      <c r="T418" s="989">
        <f t="shared" si="440"/>
        <v>0</v>
      </c>
      <c r="U418" s="1188">
        <f t="shared" si="440"/>
        <v>0</v>
      </c>
      <c r="V418" s="989">
        <f t="shared" si="439"/>
        <v>0</v>
      </c>
      <c r="W418" s="1033">
        <f t="shared" si="439"/>
        <v>0</v>
      </c>
      <c r="X418" s="989">
        <f t="shared" si="439"/>
        <v>0</v>
      </c>
      <c r="Y418" s="1187">
        <f t="shared" si="439"/>
        <v>0</v>
      </c>
      <c r="AA418" s="1630" t="s">
        <v>541</v>
      </c>
      <c r="AB418" s="840"/>
      <c r="AC418" s="1456"/>
      <c r="AD418" s="1011">
        <f>F422</f>
        <v>3.25</v>
      </c>
      <c r="AE418" s="1172">
        <f>G422</f>
        <v>2.5</v>
      </c>
      <c r="AF418" s="1011"/>
      <c r="AG418" s="1244"/>
      <c r="AH418" s="1011">
        <f t="shared" si="420"/>
        <v>3.25</v>
      </c>
      <c r="AI418" s="1173">
        <f t="shared" si="421"/>
        <v>2.5</v>
      </c>
      <c r="AJ418" s="1011">
        <f t="shared" si="422"/>
        <v>3.25</v>
      </c>
      <c r="AK418" s="1082">
        <f t="shared" si="423"/>
        <v>2.5</v>
      </c>
      <c r="AM418" s="361" t="s">
        <v>85</v>
      </c>
      <c r="AN418" s="1027">
        <f t="shared" si="433"/>
        <v>91.37</v>
      </c>
      <c r="AO418" s="1028">
        <f t="shared" si="434"/>
        <v>79</v>
      </c>
      <c r="AP418" s="1630" t="s">
        <v>541</v>
      </c>
      <c r="AQ418" s="1240">
        <f t="shared" si="437"/>
        <v>3.25</v>
      </c>
      <c r="AR418" s="1254">
        <f t="shared" si="435"/>
        <v>2.5</v>
      </c>
      <c r="BD418" s="47"/>
      <c r="BE418" s="8"/>
      <c r="BF418" s="98"/>
    </row>
    <row r="419" spans="2:58">
      <c r="B419" s="144" t="s">
        <v>702</v>
      </c>
      <c r="C419" s="178" t="s">
        <v>701</v>
      </c>
      <c r="D419" s="194">
        <v>200</v>
      </c>
      <c r="E419" s="141" t="s">
        <v>169</v>
      </c>
      <c r="F419" s="172">
        <v>12</v>
      </c>
      <c r="G419" s="174">
        <v>10</v>
      </c>
      <c r="H419" s="1318" t="s">
        <v>594</v>
      </c>
      <c r="I419" s="1305">
        <v>9</v>
      </c>
      <c r="J419" s="940">
        <v>9</v>
      </c>
      <c r="K419" s="1318" t="s">
        <v>82</v>
      </c>
      <c r="L419" s="1305">
        <v>8.3000000000000007</v>
      </c>
      <c r="M419" s="940">
        <v>8.3000000000000007</v>
      </c>
      <c r="O419" s="1026" t="s">
        <v>70</v>
      </c>
      <c r="P419" s="1613">
        <f t="shared" ref="P419:U419" si="441">AB441</f>
        <v>0</v>
      </c>
      <c r="Q419" s="1191">
        <f t="shared" si="441"/>
        <v>0</v>
      </c>
      <c r="R419" s="990">
        <f t="shared" si="441"/>
        <v>143</v>
      </c>
      <c r="S419" s="1082">
        <f t="shared" si="441"/>
        <v>100</v>
      </c>
      <c r="T419" s="990">
        <f t="shared" si="441"/>
        <v>0</v>
      </c>
      <c r="U419" s="1185">
        <f t="shared" si="441"/>
        <v>0</v>
      </c>
      <c r="V419" s="990">
        <f t="shared" si="439"/>
        <v>143</v>
      </c>
      <c r="W419" s="1173">
        <f t="shared" si="439"/>
        <v>100</v>
      </c>
      <c r="X419" s="990">
        <f t="shared" si="439"/>
        <v>143</v>
      </c>
      <c r="Y419" s="1082">
        <f t="shared" si="439"/>
        <v>100</v>
      </c>
      <c r="AA419" s="1043" t="s">
        <v>399</v>
      </c>
      <c r="AB419" s="840"/>
      <c r="AC419" s="1457"/>
      <c r="AD419" s="1011"/>
      <c r="AE419" s="1172"/>
      <c r="AF419" s="1011"/>
      <c r="AG419" s="1244"/>
      <c r="AH419" s="1011">
        <f t="shared" si="420"/>
        <v>0</v>
      </c>
      <c r="AI419" s="1173">
        <f t="shared" si="421"/>
        <v>0</v>
      </c>
      <c r="AJ419" s="1011">
        <f t="shared" si="422"/>
        <v>0</v>
      </c>
      <c r="AK419" s="1082">
        <f t="shared" si="423"/>
        <v>0</v>
      </c>
      <c r="AM419" s="361" t="s">
        <v>404</v>
      </c>
      <c r="AN419" s="1027">
        <f t="shared" si="433"/>
        <v>170.75</v>
      </c>
      <c r="AO419" s="1028">
        <f t="shared" si="434"/>
        <v>135.5</v>
      </c>
      <c r="AP419" s="1043" t="s">
        <v>399</v>
      </c>
      <c r="AQ419" s="1240">
        <f t="shared" si="437"/>
        <v>0</v>
      </c>
      <c r="AR419" s="1254">
        <f t="shared" si="435"/>
        <v>0</v>
      </c>
      <c r="BD419" s="4"/>
      <c r="BE419" s="8"/>
      <c r="BF419" s="108"/>
    </row>
    <row r="420" spans="2:58">
      <c r="B420" s="1612" t="s">
        <v>9</v>
      </c>
      <c r="C420" s="1559" t="s">
        <v>473</v>
      </c>
      <c r="D420" s="251">
        <v>50</v>
      </c>
      <c r="E420" s="2288" t="s">
        <v>884</v>
      </c>
      <c r="G420" s="70"/>
      <c r="H420" s="1281" t="s">
        <v>89</v>
      </c>
      <c r="I420" s="697">
        <v>6</v>
      </c>
      <c r="J420" s="1359">
        <v>6</v>
      </c>
      <c r="K420" s="937" t="s">
        <v>166</v>
      </c>
      <c r="L420" s="1424">
        <v>10.4</v>
      </c>
      <c r="M420" s="940">
        <v>9.1</v>
      </c>
      <c r="O420" s="1034" t="s">
        <v>104</v>
      </c>
      <c r="P420" s="1613">
        <f t="shared" ref="P420:U420" si="442">AB445</f>
        <v>20</v>
      </c>
      <c r="Q420" s="983">
        <f t="shared" si="442"/>
        <v>20</v>
      </c>
      <c r="R420" s="990">
        <f t="shared" si="442"/>
        <v>0</v>
      </c>
      <c r="S420" s="1173">
        <f t="shared" si="442"/>
        <v>0</v>
      </c>
      <c r="T420" s="990">
        <f t="shared" si="442"/>
        <v>0</v>
      </c>
      <c r="U420" s="1185">
        <f t="shared" si="442"/>
        <v>0</v>
      </c>
      <c r="V420" s="987">
        <f t="shared" ref="V420:V442" si="443">P420+R420</f>
        <v>20</v>
      </c>
      <c r="W420" s="1173">
        <f t="shared" ref="W420:W447" si="444">Q420+S420</f>
        <v>20</v>
      </c>
      <c r="X420" s="987">
        <f t="shared" ref="X420:X445" si="445">R420+T420</f>
        <v>0</v>
      </c>
      <c r="Y420" s="1082">
        <f t="shared" ref="Y420:Y447" si="446">S420+U420</f>
        <v>0</v>
      </c>
      <c r="AA420" s="1044" t="s">
        <v>125</v>
      </c>
      <c r="AB420" s="840"/>
      <c r="AC420" s="1457"/>
      <c r="AD420" s="1011">
        <f>F416</f>
        <v>87.5</v>
      </c>
      <c r="AE420" s="1172">
        <f>G416</f>
        <v>70</v>
      </c>
      <c r="AF420" s="1011"/>
      <c r="AG420" s="1244"/>
      <c r="AH420" s="1011">
        <f t="shared" si="420"/>
        <v>87.5</v>
      </c>
      <c r="AI420" s="1173">
        <f t="shared" si="421"/>
        <v>70</v>
      </c>
      <c r="AJ420" s="1011">
        <f t="shared" si="422"/>
        <v>87.5</v>
      </c>
      <c r="AK420" s="1082">
        <f t="shared" si="423"/>
        <v>70</v>
      </c>
      <c r="AM420" s="1026" t="s">
        <v>121</v>
      </c>
      <c r="AN420" s="1027">
        <f t="shared" si="433"/>
        <v>0</v>
      </c>
      <c r="AO420" s="1028">
        <f t="shared" si="434"/>
        <v>0</v>
      </c>
      <c r="AP420" s="1044" t="s">
        <v>125</v>
      </c>
      <c r="AQ420" s="1240">
        <f t="shared" si="437"/>
        <v>87.5</v>
      </c>
      <c r="AR420" s="1254">
        <f t="shared" si="435"/>
        <v>70</v>
      </c>
    </row>
    <row r="421" spans="2:58">
      <c r="B421" s="144" t="s">
        <v>9</v>
      </c>
      <c r="C421" s="178" t="s">
        <v>10</v>
      </c>
      <c r="D421" s="177">
        <v>70</v>
      </c>
      <c r="E421" s="141" t="s">
        <v>89</v>
      </c>
      <c r="F421" s="172">
        <v>5</v>
      </c>
      <c r="G421" s="174">
        <v>5</v>
      </c>
      <c r="H421" s="141" t="s">
        <v>50</v>
      </c>
      <c r="I421" s="172">
        <v>2.1</v>
      </c>
      <c r="J421" s="174">
        <v>2.1</v>
      </c>
      <c r="K421" s="937" t="s">
        <v>68</v>
      </c>
      <c r="L421" s="1424">
        <v>16.25</v>
      </c>
      <c r="M421" s="1359">
        <v>13</v>
      </c>
      <c r="O421" s="1026" t="s">
        <v>132</v>
      </c>
      <c r="P421" s="987"/>
      <c r="Q421" s="983"/>
      <c r="R421" s="987"/>
      <c r="S421" s="1082"/>
      <c r="T421" s="987"/>
      <c r="U421" s="1185"/>
      <c r="V421" s="987">
        <f t="shared" si="443"/>
        <v>0</v>
      </c>
      <c r="W421" s="1173">
        <f t="shared" si="444"/>
        <v>0</v>
      </c>
      <c r="X421" s="987">
        <f t="shared" si="445"/>
        <v>0</v>
      </c>
      <c r="Y421" s="1082">
        <f t="shared" si="446"/>
        <v>0</v>
      </c>
      <c r="AA421" s="1044" t="s">
        <v>87</v>
      </c>
      <c r="AB421" s="840">
        <f>F408+L408</f>
        <v>28.95</v>
      </c>
      <c r="AC421" s="1460">
        <f>G408+M408</f>
        <v>23.200000000000003</v>
      </c>
      <c r="AD421" s="1011">
        <f>F419+L420+I418</f>
        <v>33.575000000000003</v>
      </c>
      <c r="AE421" s="1172">
        <f>G419+M420+J418</f>
        <v>28.1</v>
      </c>
      <c r="AF421" s="1011"/>
      <c r="AG421" s="1244"/>
      <c r="AH421" s="1011">
        <f t="shared" si="420"/>
        <v>62.525000000000006</v>
      </c>
      <c r="AI421" s="1173">
        <f t="shared" si="421"/>
        <v>51.300000000000004</v>
      </c>
      <c r="AJ421" s="1011">
        <f t="shared" si="422"/>
        <v>33.575000000000003</v>
      </c>
      <c r="AK421" s="1082">
        <f t="shared" si="423"/>
        <v>28.1</v>
      </c>
      <c r="AM421" s="1026" t="s">
        <v>65</v>
      </c>
      <c r="AN421" s="1027">
        <f t="shared" si="433"/>
        <v>0</v>
      </c>
      <c r="AO421" s="1028">
        <f t="shared" si="434"/>
        <v>0</v>
      </c>
      <c r="AP421" s="1044" t="s">
        <v>87</v>
      </c>
      <c r="AQ421" s="1240">
        <f t="shared" si="437"/>
        <v>62.525000000000006</v>
      </c>
      <c r="AR421" s="1254">
        <f t="shared" si="435"/>
        <v>51.300000000000004</v>
      </c>
    </row>
    <row r="422" spans="2:58">
      <c r="B422" s="144" t="s">
        <v>9</v>
      </c>
      <c r="C422" s="178" t="s">
        <v>392</v>
      </c>
      <c r="D422" s="177">
        <v>40</v>
      </c>
      <c r="E422" s="141" t="s">
        <v>558</v>
      </c>
      <c r="F422" s="173">
        <v>3.25</v>
      </c>
      <c r="G422" s="1277">
        <v>2.5</v>
      </c>
      <c r="H422" s="141" t="s">
        <v>136</v>
      </c>
      <c r="I422" s="172">
        <v>0.52500000000000002</v>
      </c>
      <c r="J422" s="936">
        <v>0.52500000000000002</v>
      </c>
      <c r="K422" s="141" t="s">
        <v>96</v>
      </c>
      <c r="L422" s="1305">
        <v>3.9</v>
      </c>
      <c r="M422" s="940">
        <v>3.82</v>
      </c>
      <c r="O422" s="361" t="s">
        <v>390</v>
      </c>
      <c r="P422" s="987">
        <f t="shared" ref="P422:U422" si="447">AB448</f>
        <v>91.37</v>
      </c>
      <c r="Q422" s="983">
        <f t="shared" si="447"/>
        <v>79</v>
      </c>
      <c r="R422" s="987">
        <f t="shared" si="447"/>
        <v>0</v>
      </c>
      <c r="S422" s="1082">
        <f t="shared" si="447"/>
        <v>0</v>
      </c>
      <c r="T422" s="987">
        <f t="shared" si="447"/>
        <v>0</v>
      </c>
      <c r="U422" s="1185">
        <f t="shared" si="447"/>
        <v>0</v>
      </c>
      <c r="V422" s="987">
        <f t="shared" si="443"/>
        <v>91.37</v>
      </c>
      <c r="W422" s="1173">
        <f t="shared" si="444"/>
        <v>79</v>
      </c>
      <c r="X422" s="987">
        <f t="shared" si="445"/>
        <v>0</v>
      </c>
      <c r="Y422" s="1082">
        <f t="shared" si="446"/>
        <v>0</v>
      </c>
      <c r="AA422" s="1044" t="s">
        <v>68</v>
      </c>
      <c r="AB422" s="840"/>
      <c r="AC422" s="1460"/>
      <c r="AD422" s="1011">
        <f>F417+I417+L421</f>
        <v>73.75</v>
      </c>
      <c r="AE422" s="1172">
        <f>G417+M421+J417</f>
        <v>59</v>
      </c>
      <c r="AF422" s="1011"/>
      <c r="AG422" s="1244"/>
      <c r="AH422" s="1011">
        <f t="shared" si="420"/>
        <v>73.75</v>
      </c>
      <c r="AI422" s="1173">
        <f t="shared" si="421"/>
        <v>59</v>
      </c>
      <c r="AJ422" s="1011">
        <f t="shared" si="422"/>
        <v>73.75</v>
      </c>
      <c r="AK422" s="1082">
        <f t="shared" si="423"/>
        <v>59</v>
      </c>
      <c r="AM422" s="1026" t="s">
        <v>60</v>
      </c>
      <c r="AN422" s="1027">
        <f t="shared" si="433"/>
        <v>125.5</v>
      </c>
      <c r="AO422" s="1028">
        <f t="shared" si="434"/>
        <v>120</v>
      </c>
      <c r="AP422" s="1044" t="s">
        <v>68</v>
      </c>
      <c r="AQ422" s="1240">
        <f t="shared" si="437"/>
        <v>73.75</v>
      </c>
      <c r="AR422" s="1254">
        <f t="shared" si="435"/>
        <v>59</v>
      </c>
    </row>
    <row r="423" spans="2:58">
      <c r="B423" s="1449" t="s">
        <v>446</v>
      </c>
      <c r="C423" s="178" t="s">
        <v>293</v>
      </c>
      <c r="D423" s="177">
        <v>100</v>
      </c>
      <c r="E423" s="2288" t="s">
        <v>897</v>
      </c>
      <c r="G423" s="70"/>
      <c r="H423" s="141" t="s">
        <v>54</v>
      </c>
      <c r="I423" s="172">
        <v>0.22500000000000001</v>
      </c>
      <c r="J423" s="936">
        <v>0.22500000000000001</v>
      </c>
      <c r="K423" s="141" t="s">
        <v>538</v>
      </c>
      <c r="L423" s="184">
        <v>0.56899999999999995</v>
      </c>
      <c r="M423" s="192">
        <v>0.56899999999999995</v>
      </c>
      <c r="N423" s="1"/>
      <c r="O423" s="1026" t="s">
        <v>391</v>
      </c>
      <c r="P423" s="987">
        <f t="shared" ref="P423:U423" si="448">AB452</f>
        <v>0</v>
      </c>
      <c r="Q423" s="1189">
        <f t="shared" si="448"/>
        <v>0</v>
      </c>
      <c r="R423" s="987">
        <f t="shared" si="448"/>
        <v>170.75</v>
      </c>
      <c r="S423" s="1173">
        <f t="shared" si="448"/>
        <v>135.5</v>
      </c>
      <c r="T423" s="987">
        <f t="shared" si="448"/>
        <v>0</v>
      </c>
      <c r="U423" s="1190">
        <f t="shared" si="448"/>
        <v>0</v>
      </c>
      <c r="V423" s="987">
        <f t="shared" si="443"/>
        <v>170.75</v>
      </c>
      <c r="W423" s="1173">
        <f t="shared" si="444"/>
        <v>135.5</v>
      </c>
      <c r="X423" s="987">
        <f t="shared" si="445"/>
        <v>170.75</v>
      </c>
      <c r="Y423" s="1082">
        <f t="shared" si="446"/>
        <v>135.5</v>
      </c>
      <c r="AA423" s="1044" t="s">
        <v>74</v>
      </c>
      <c r="AB423" s="840">
        <f>L406</f>
        <v>56.174999999999997</v>
      </c>
      <c r="AC423" s="1457">
        <f>M406</f>
        <v>45</v>
      </c>
      <c r="AD423" s="1011"/>
      <c r="AE423" s="1172"/>
      <c r="AF423" s="1011"/>
      <c r="AG423" s="1244"/>
      <c r="AH423" s="1011">
        <f t="shared" si="420"/>
        <v>56.174999999999997</v>
      </c>
      <c r="AI423" s="1173">
        <f t="shared" si="421"/>
        <v>45</v>
      </c>
      <c r="AJ423" s="1011">
        <f t="shared" si="422"/>
        <v>0</v>
      </c>
      <c r="AK423" s="1082">
        <f t="shared" si="423"/>
        <v>0</v>
      </c>
      <c r="AM423" s="1026" t="s">
        <v>139</v>
      </c>
      <c r="AN423" s="1027">
        <f t="shared" si="433"/>
        <v>208</v>
      </c>
      <c r="AO423" s="1035">
        <f t="shared" si="434"/>
        <v>200</v>
      </c>
      <c r="AP423" s="1044" t="s">
        <v>74</v>
      </c>
      <c r="AQ423" s="1240">
        <f t="shared" si="437"/>
        <v>56.174999999999997</v>
      </c>
      <c r="AR423" s="1254">
        <f t="shared" si="435"/>
        <v>45</v>
      </c>
    </row>
    <row r="424" spans="2:58" ht="15.75" thickBot="1">
      <c r="B424" s="60"/>
      <c r="C424" s="1358"/>
      <c r="D424" s="70"/>
      <c r="E424" s="1634" t="s">
        <v>453</v>
      </c>
      <c r="F424" s="1305">
        <v>2.5</v>
      </c>
      <c r="G424" s="940">
        <v>2.5</v>
      </c>
      <c r="H424" s="141" t="s">
        <v>527</v>
      </c>
      <c r="I424" s="172">
        <v>6</v>
      </c>
      <c r="J424" s="936">
        <v>6</v>
      </c>
      <c r="K424" s="1287" t="s">
        <v>81</v>
      </c>
      <c r="L424" s="172">
        <v>76.8</v>
      </c>
      <c r="M424" s="174">
        <v>76.8</v>
      </c>
      <c r="O424" s="1026" t="s">
        <v>121</v>
      </c>
      <c r="P424" s="990"/>
      <c r="Q424" s="983"/>
      <c r="R424" s="987"/>
      <c r="S424" s="1082"/>
      <c r="T424" s="987"/>
      <c r="U424" s="1185"/>
      <c r="V424" s="987">
        <f t="shared" si="443"/>
        <v>0</v>
      </c>
      <c r="W424" s="1173">
        <f t="shared" si="444"/>
        <v>0</v>
      </c>
      <c r="X424" s="987">
        <f t="shared" si="445"/>
        <v>0</v>
      </c>
      <c r="Y424" s="1082">
        <f t="shared" si="446"/>
        <v>0</v>
      </c>
      <c r="AA424" s="1044" t="s">
        <v>129</v>
      </c>
      <c r="AB424" s="840"/>
      <c r="AC424" s="1461"/>
      <c r="AD424" s="1011"/>
      <c r="AE424" s="1172"/>
      <c r="AF424" s="1011"/>
      <c r="AG424" s="1244"/>
      <c r="AH424" s="1011">
        <f t="shared" si="420"/>
        <v>0</v>
      </c>
      <c r="AI424" s="1173">
        <f t="shared" si="421"/>
        <v>0</v>
      </c>
      <c r="AJ424" s="1011">
        <f t="shared" si="422"/>
        <v>0</v>
      </c>
      <c r="AK424" s="1082">
        <f t="shared" si="423"/>
        <v>0</v>
      </c>
      <c r="AM424" s="1026" t="s">
        <v>64</v>
      </c>
      <c r="AN424" s="1027">
        <f t="shared" si="433"/>
        <v>44.716000000000001</v>
      </c>
      <c r="AO424" s="1035">
        <f t="shared" si="434"/>
        <v>43.4</v>
      </c>
      <c r="AP424" s="1044" t="s">
        <v>129</v>
      </c>
      <c r="AQ424" s="1240">
        <f t="shared" si="437"/>
        <v>0</v>
      </c>
      <c r="AR424" s="1254">
        <f t="shared" si="435"/>
        <v>0</v>
      </c>
    </row>
    <row r="425" spans="2:58" ht="15.75" thickBot="1">
      <c r="B425" s="60"/>
      <c r="C425" s="1358"/>
      <c r="D425" s="70"/>
      <c r="E425" s="1318" t="s">
        <v>594</v>
      </c>
      <c r="F425" s="1305">
        <v>2.2999999999999998</v>
      </c>
      <c r="G425" s="940">
        <v>2.2999999999999998</v>
      </c>
      <c r="H425" s="1778" t="s">
        <v>701</v>
      </c>
      <c r="I425" s="1310"/>
      <c r="J425" s="1309"/>
      <c r="K425" s="1353" t="s">
        <v>412</v>
      </c>
      <c r="L425" s="1402"/>
      <c r="M425" s="940">
        <v>0.95199999999999996</v>
      </c>
      <c r="O425" s="1026" t="s">
        <v>65</v>
      </c>
      <c r="P425" s="1468"/>
      <c r="Q425" s="1189"/>
      <c r="R425" s="987"/>
      <c r="S425" s="1082"/>
      <c r="T425" s="987"/>
      <c r="U425" s="1185"/>
      <c r="V425" s="987">
        <f t="shared" si="443"/>
        <v>0</v>
      </c>
      <c r="W425" s="1173">
        <f t="shared" si="444"/>
        <v>0</v>
      </c>
      <c r="X425" s="987">
        <f t="shared" si="445"/>
        <v>0</v>
      </c>
      <c r="Y425" s="1082">
        <f t="shared" si="446"/>
        <v>0</v>
      </c>
      <c r="AA425" s="1044" t="s">
        <v>127</v>
      </c>
      <c r="AB425" s="840"/>
      <c r="AC425" s="1462"/>
      <c r="AD425" s="1011"/>
      <c r="AE425" s="1172"/>
      <c r="AF425" s="1011"/>
      <c r="AG425" s="1244"/>
      <c r="AH425" s="1011">
        <f t="shared" si="420"/>
        <v>0</v>
      </c>
      <c r="AI425" s="1173">
        <f t="shared" si="421"/>
        <v>0</v>
      </c>
      <c r="AJ425" s="1011">
        <f t="shared" si="422"/>
        <v>0</v>
      </c>
      <c r="AK425" s="1082">
        <f t="shared" si="423"/>
        <v>0</v>
      </c>
      <c r="AM425" s="1026" t="s">
        <v>47</v>
      </c>
      <c r="AN425" s="1027">
        <f t="shared" si="433"/>
        <v>0</v>
      </c>
      <c r="AO425" s="1035">
        <f t="shared" si="434"/>
        <v>0</v>
      </c>
      <c r="AP425" s="1044" t="s">
        <v>127</v>
      </c>
      <c r="AQ425" s="1240">
        <f t="shared" si="437"/>
        <v>0</v>
      </c>
      <c r="AR425" s="1254">
        <f t="shared" si="435"/>
        <v>0</v>
      </c>
    </row>
    <row r="426" spans="2:58" ht="15.75" thickBot="1">
      <c r="B426" s="60"/>
      <c r="C426" s="1358"/>
      <c r="D426" s="70"/>
      <c r="E426" s="141" t="s">
        <v>538</v>
      </c>
      <c r="F426" s="1305">
        <v>1.1000000000000001</v>
      </c>
      <c r="G426" s="940">
        <v>1.1000000000000001</v>
      </c>
      <c r="H426" s="1373" t="s">
        <v>100</v>
      </c>
      <c r="I426" s="1264" t="s">
        <v>101</v>
      </c>
      <c r="J426" s="1374" t="s">
        <v>102</v>
      </c>
      <c r="K426" s="60"/>
      <c r="M426" s="70"/>
      <c r="O426" s="1026" t="s">
        <v>60</v>
      </c>
      <c r="P426" s="987"/>
      <c r="Q426" s="1191"/>
      <c r="R426" s="1613">
        <f>I431</f>
        <v>105.5</v>
      </c>
      <c r="S426" s="1192">
        <f>J431</f>
        <v>100</v>
      </c>
      <c r="T426" s="987">
        <f>I435</f>
        <v>20</v>
      </c>
      <c r="U426" s="1193">
        <f>J435</f>
        <v>20</v>
      </c>
      <c r="V426" s="987">
        <f t="shared" si="443"/>
        <v>105.5</v>
      </c>
      <c r="W426" s="1173">
        <f t="shared" si="444"/>
        <v>100</v>
      </c>
      <c r="X426" s="987">
        <f t="shared" si="445"/>
        <v>125.5</v>
      </c>
      <c r="Y426" s="1082">
        <f t="shared" si="446"/>
        <v>120</v>
      </c>
      <c r="AA426" s="1043" t="s">
        <v>96</v>
      </c>
      <c r="AB426" s="2286">
        <f>F409+L407</f>
        <v>24.240000000000002</v>
      </c>
      <c r="AC426" s="1463">
        <f>G409+M407</f>
        <v>24.240000000000002</v>
      </c>
      <c r="AD426" s="1012">
        <f>F425+L422+I419</f>
        <v>15.2</v>
      </c>
      <c r="AE426" s="1174">
        <f>G425+M422+J419</f>
        <v>15.12</v>
      </c>
      <c r="AF426" s="1012"/>
      <c r="AG426" s="1245"/>
      <c r="AH426" s="1012">
        <f t="shared" si="420"/>
        <v>39.44</v>
      </c>
      <c r="AI426" s="1175">
        <f t="shared" si="421"/>
        <v>39.36</v>
      </c>
      <c r="AJ426" s="1012">
        <f t="shared" si="422"/>
        <v>15.2</v>
      </c>
      <c r="AK426" s="981">
        <f t="shared" si="423"/>
        <v>15.12</v>
      </c>
      <c r="AM426" s="1026" t="s">
        <v>67</v>
      </c>
      <c r="AN426" s="1027">
        <f t="shared" si="433"/>
        <v>0</v>
      </c>
      <c r="AO426" s="1035">
        <f t="shared" si="434"/>
        <v>0</v>
      </c>
      <c r="AP426" s="1043" t="s">
        <v>96</v>
      </c>
      <c r="AQ426" s="2067">
        <f t="shared" si="437"/>
        <v>39.44</v>
      </c>
      <c r="AR426" s="2053">
        <f t="shared" si="435"/>
        <v>39.36</v>
      </c>
    </row>
    <row r="427" spans="2:58" ht="15.75" thickBot="1">
      <c r="B427" s="60"/>
      <c r="C427" s="1358"/>
      <c r="D427" s="70"/>
      <c r="E427" s="1318" t="s">
        <v>160</v>
      </c>
      <c r="F427" s="172">
        <v>0.01</v>
      </c>
      <c r="G427" s="1277">
        <v>0.01</v>
      </c>
      <c r="H427" s="1362" t="s">
        <v>92</v>
      </c>
      <c r="I427" s="1332">
        <v>1.5</v>
      </c>
      <c r="J427" s="1326">
        <v>1.5</v>
      </c>
      <c r="K427" s="1679" t="s">
        <v>645</v>
      </c>
      <c r="L427" s="1018"/>
      <c r="M427" s="1675"/>
      <c r="O427" s="1026" t="s">
        <v>139</v>
      </c>
      <c r="P427" s="987"/>
      <c r="Q427" s="983"/>
      <c r="R427" s="987"/>
      <c r="S427" s="1082"/>
      <c r="T427" s="987">
        <f>L435</f>
        <v>208</v>
      </c>
      <c r="U427" s="1185">
        <f>M435</f>
        <v>200</v>
      </c>
      <c r="V427" s="987">
        <f t="shared" si="443"/>
        <v>0</v>
      </c>
      <c r="W427" s="1173">
        <f t="shared" si="444"/>
        <v>0</v>
      </c>
      <c r="X427" s="987">
        <f t="shared" si="445"/>
        <v>208</v>
      </c>
      <c r="Y427" s="1082">
        <f t="shared" si="446"/>
        <v>200</v>
      </c>
      <c r="AA427" s="2033" t="s">
        <v>787</v>
      </c>
      <c r="AB427" s="2034">
        <f t="shared" ref="AB427:AG427" si="449">SUM(AB414:AB426)</f>
        <v>109.36500000000001</v>
      </c>
      <c r="AC427" s="2045">
        <f t="shared" si="449"/>
        <v>92.44</v>
      </c>
      <c r="AD427" s="2046">
        <f t="shared" si="449"/>
        <v>213.27499999999998</v>
      </c>
      <c r="AE427" s="2047">
        <f t="shared" si="449"/>
        <v>174.72</v>
      </c>
      <c r="AF427" s="2048">
        <f t="shared" si="449"/>
        <v>0</v>
      </c>
      <c r="AG427" s="2035">
        <f t="shared" si="449"/>
        <v>0</v>
      </c>
      <c r="AH427" s="1713">
        <f t="shared" si="420"/>
        <v>322.64</v>
      </c>
      <c r="AI427" s="1173">
        <f t="shared" si="421"/>
        <v>267.15999999999997</v>
      </c>
      <c r="AJ427" s="1713">
        <f t="shared" si="422"/>
        <v>213.27499999999998</v>
      </c>
      <c r="AK427" s="1194">
        <f t="shared" si="423"/>
        <v>174.72</v>
      </c>
      <c r="AM427" s="1026" t="s">
        <v>82</v>
      </c>
      <c r="AN427" s="1027">
        <f t="shared" si="433"/>
        <v>18.840000000000003</v>
      </c>
      <c r="AO427" s="1035">
        <f t="shared" si="434"/>
        <v>18.840000000000003</v>
      </c>
      <c r="AP427" s="2033" t="s">
        <v>787</v>
      </c>
      <c r="AQ427" s="2062">
        <f t="shared" si="437"/>
        <v>322.64</v>
      </c>
      <c r="AR427" s="1255">
        <f t="shared" si="435"/>
        <v>267.15999999999997</v>
      </c>
    </row>
    <row r="428" spans="2:58" ht="15.75" thickBot="1">
      <c r="B428" s="60"/>
      <c r="C428" s="1358"/>
      <c r="D428" s="70"/>
      <c r="E428" s="183" t="s">
        <v>527</v>
      </c>
      <c r="F428" s="184">
        <v>200</v>
      </c>
      <c r="G428" s="699">
        <v>200</v>
      </c>
      <c r="H428" s="142" t="s">
        <v>81</v>
      </c>
      <c r="I428" s="1328">
        <v>66</v>
      </c>
      <c r="J428" s="1277"/>
      <c r="K428" s="1273" t="s">
        <v>100</v>
      </c>
      <c r="L428" s="120" t="s">
        <v>101</v>
      </c>
      <c r="M428" s="121" t="s">
        <v>102</v>
      </c>
      <c r="O428" s="1026" t="s">
        <v>64</v>
      </c>
      <c r="P428" s="987"/>
      <c r="Q428" s="983"/>
      <c r="R428" s="987"/>
      <c r="S428" s="1082"/>
      <c r="T428" s="987">
        <f>F436</f>
        <v>44.716000000000001</v>
      </c>
      <c r="U428" s="1185">
        <f>G436</f>
        <v>43.4</v>
      </c>
      <c r="V428" s="987">
        <f t="shared" si="443"/>
        <v>0</v>
      </c>
      <c r="W428" s="1173">
        <f t="shared" si="444"/>
        <v>0</v>
      </c>
      <c r="X428" s="987">
        <f t="shared" si="445"/>
        <v>44.716000000000001</v>
      </c>
      <c r="Y428" s="1082">
        <f t="shared" si="446"/>
        <v>43.4</v>
      </c>
      <c r="AA428" s="79" t="s">
        <v>882</v>
      </c>
      <c r="AB428" s="840"/>
      <c r="AC428" s="1457"/>
      <c r="AD428" s="1011"/>
      <c r="AE428" s="1172"/>
      <c r="AF428" s="1011"/>
      <c r="AG428" s="1244"/>
      <c r="AH428" s="1011">
        <f t="shared" si="420"/>
        <v>0</v>
      </c>
      <c r="AI428" s="1173">
        <f t="shared" si="421"/>
        <v>0</v>
      </c>
      <c r="AJ428" s="1011">
        <f t="shared" si="422"/>
        <v>0</v>
      </c>
      <c r="AK428" s="1082">
        <f t="shared" si="423"/>
        <v>0</v>
      </c>
      <c r="AM428" s="1026" t="s">
        <v>89</v>
      </c>
      <c r="AN428" s="1027">
        <f t="shared" si="433"/>
        <v>19.47</v>
      </c>
      <c r="AO428" s="1035">
        <f t="shared" si="434"/>
        <v>19.47</v>
      </c>
      <c r="AP428" s="79" t="s">
        <v>881</v>
      </c>
    </row>
    <row r="429" spans="2:58">
      <c r="B429" s="60"/>
      <c r="C429" s="1358"/>
      <c r="D429" s="70"/>
      <c r="E429" s="1447" t="s">
        <v>412</v>
      </c>
      <c r="F429" s="2443"/>
      <c r="G429" s="1359">
        <v>0.9</v>
      </c>
      <c r="H429" s="2449" t="s">
        <v>1047</v>
      </c>
      <c r="I429" s="208"/>
      <c r="J429" s="70"/>
      <c r="K429" s="1723" t="s">
        <v>646</v>
      </c>
      <c r="L429" s="1592">
        <v>143</v>
      </c>
      <c r="M429" s="1724">
        <v>100</v>
      </c>
      <c r="O429" s="1026" t="s">
        <v>411</v>
      </c>
      <c r="P429" s="987"/>
      <c r="Q429" s="1533"/>
      <c r="R429" s="987"/>
      <c r="S429" s="1082"/>
      <c r="T429" s="987"/>
      <c r="U429" s="1185"/>
      <c r="V429" s="987">
        <f t="shared" si="443"/>
        <v>0</v>
      </c>
      <c r="W429" s="1173">
        <f t="shared" si="444"/>
        <v>0</v>
      </c>
      <c r="X429" s="987">
        <f t="shared" si="445"/>
        <v>0</v>
      </c>
      <c r="Y429" s="1082">
        <f t="shared" si="446"/>
        <v>0</v>
      </c>
      <c r="AA429" s="1044" t="s">
        <v>128</v>
      </c>
      <c r="AB429" s="840"/>
      <c r="AC429" s="1457"/>
      <c r="AD429" s="1011"/>
      <c r="AE429" s="1172"/>
      <c r="AF429" s="1011"/>
      <c r="AG429" s="1244"/>
      <c r="AH429" s="1011">
        <f t="shared" si="420"/>
        <v>0</v>
      </c>
      <c r="AI429" s="1173">
        <f t="shared" si="421"/>
        <v>0</v>
      </c>
      <c r="AJ429" s="1011">
        <f t="shared" si="422"/>
        <v>0</v>
      </c>
      <c r="AK429" s="1082">
        <f t="shared" si="423"/>
        <v>0</v>
      </c>
      <c r="AM429" s="1026" t="s">
        <v>131</v>
      </c>
      <c r="AN429" s="1027">
        <f t="shared" si="433"/>
        <v>0.1</v>
      </c>
      <c r="AO429" s="1035">
        <f t="shared" si="434"/>
        <v>4</v>
      </c>
      <c r="AP429" s="1044"/>
      <c r="AQ429" s="1240">
        <f t="shared" ref="AQ429:AR435" si="450">AB428+AD428+AF428</f>
        <v>0</v>
      </c>
      <c r="AR429" s="1254">
        <f t="shared" si="450"/>
        <v>0</v>
      </c>
    </row>
    <row r="430" spans="2:58">
      <c r="B430" s="60"/>
      <c r="C430" s="1358"/>
      <c r="D430" s="70"/>
      <c r="E430" s="327"/>
      <c r="F430" s="140"/>
      <c r="G430" s="128"/>
      <c r="H430" s="141" t="s">
        <v>50</v>
      </c>
      <c r="I430" s="172">
        <v>7</v>
      </c>
      <c r="J430" s="936">
        <v>7</v>
      </c>
      <c r="K430" s="327"/>
      <c r="L430" s="140"/>
      <c r="M430" s="128"/>
      <c r="O430" s="1026" t="s">
        <v>67</v>
      </c>
      <c r="P430" s="987"/>
      <c r="Q430" s="983"/>
      <c r="R430" s="987"/>
      <c r="S430" s="1082"/>
      <c r="T430" s="987"/>
      <c r="U430" s="1185"/>
      <c r="V430" s="987">
        <f t="shared" si="443"/>
        <v>0</v>
      </c>
      <c r="W430" s="1173">
        <f t="shared" si="444"/>
        <v>0</v>
      </c>
      <c r="X430" s="987">
        <f t="shared" si="445"/>
        <v>0</v>
      </c>
      <c r="Y430" s="1082">
        <f t="shared" si="446"/>
        <v>0</v>
      </c>
      <c r="AA430" s="1044" t="s">
        <v>126</v>
      </c>
      <c r="AB430" s="840"/>
      <c r="AC430" s="1461"/>
      <c r="AD430" s="1011"/>
      <c r="AE430" s="1172"/>
      <c r="AF430" s="1011"/>
      <c r="AG430" s="1244"/>
      <c r="AH430" s="1011">
        <f t="shared" si="420"/>
        <v>0</v>
      </c>
      <c r="AI430" s="1173">
        <f t="shared" si="421"/>
        <v>0</v>
      </c>
      <c r="AJ430" s="1011">
        <f t="shared" si="422"/>
        <v>0</v>
      </c>
      <c r="AK430" s="1082">
        <f t="shared" si="423"/>
        <v>0</v>
      </c>
      <c r="AM430" s="1026" t="s">
        <v>50</v>
      </c>
      <c r="AN430" s="1027">
        <f t="shared" si="433"/>
        <v>21.375</v>
      </c>
      <c r="AO430" s="1035">
        <f t="shared" si="434"/>
        <v>21.375</v>
      </c>
      <c r="AP430" s="1044" t="s">
        <v>128</v>
      </c>
      <c r="AQ430" s="1240">
        <f t="shared" si="450"/>
        <v>0</v>
      </c>
      <c r="AR430" s="1254">
        <f t="shared" si="450"/>
        <v>0</v>
      </c>
    </row>
    <row r="431" spans="2:58">
      <c r="B431" s="60"/>
      <c r="C431" s="1358"/>
      <c r="D431" s="70"/>
      <c r="H431" s="1281" t="s">
        <v>80</v>
      </c>
      <c r="I431" s="2675">
        <v>105.5</v>
      </c>
      <c r="J431" s="699">
        <v>100</v>
      </c>
      <c r="N431" s="530"/>
      <c r="O431" s="1026" t="s">
        <v>82</v>
      </c>
      <c r="P431" s="1532">
        <f>F410</f>
        <v>7.44</v>
      </c>
      <c r="Q431" s="1191">
        <f>G410</f>
        <v>7.44</v>
      </c>
      <c r="R431" s="987">
        <f>L419</f>
        <v>8.3000000000000007</v>
      </c>
      <c r="S431" s="1173">
        <f>M419</f>
        <v>8.3000000000000007</v>
      </c>
      <c r="T431" s="987">
        <f>F439+I436</f>
        <v>3.1</v>
      </c>
      <c r="U431" s="1190">
        <f>G439+J436</f>
        <v>3.1</v>
      </c>
      <c r="V431" s="987">
        <f t="shared" si="443"/>
        <v>15.740000000000002</v>
      </c>
      <c r="W431" s="1173">
        <f t="shared" si="444"/>
        <v>15.740000000000002</v>
      </c>
      <c r="X431" s="987">
        <f t="shared" si="445"/>
        <v>11.4</v>
      </c>
      <c r="Y431" s="1082">
        <f t="shared" si="446"/>
        <v>11.4</v>
      </c>
      <c r="AA431" s="1044" t="s">
        <v>398</v>
      </c>
      <c r="AB431" s="840"/>
      <c r="AC431" s="1462"/>
      <c r="AD431" s="1011"/>
      <c r="AE431" s="1172"/>
      <c r="AF431" s="1011"/>
      <c r="AG431" s="1244"/>
      <c r="AH431" s="1011">
        <f t="shared" si="420"/>
        <v>0</v>
      </c>
      <c r="AI431" s="1173">
        <f t="shared" si="421"/>
        <v>0</v>
      </c>
      <c r="AJ431" s="1011">
        <f t="shared" si="422"/>
        <v>0</v>
      </c>
      <c r="AK431" s="1082">
        <f t="shared" si="423"/>
        <v>0</v>
      </c>
      <c r="AM431" s="1026" t="s">
        <v>140</v>
      </c>
      <c r="AN431" s="1027">
        <f t="shared" si="433"/>
        <v>50</v>
      </c>
      <c r="AO431" s="1035">
        <f t="shared" si="434"/>
        <v>50</v>
      </c>
      <c r="AP431" s="1044" t="s">
        <v>126</v>
      </c>
      <c r="AQ431" s="1240">
        <f t="shared" si="450"/>
        <v>0</v>
      </c>
      <c r="AR431" s="1254">
        <f t="shared" si="450"/>
        <v>0</v>
      </c>
    </row>
    <row r="432" spans="2:58" ht="15.75" thickBot="1">
      <c r="B432" s="1213" t="s">
        <v>365</v>
      </c>
      <c r="C432" s="1361"/>
      <c r="D432" s="72">
        <f>D415+D417+D419+D420+D421+D422+D423+80+130</f>
        <v>980</v>
      </c>
      <c r="H432" s="1375" t="s">
        <v>81</v>
      </c>
      <c r="I432" s="2565">
        <v>50</v>
      </c>
      <c r="J432" s="1322">
        <v>50</v>
      </c>
      <c r="N432" s="155"/>
      <c r="O432" s="1026" t="s">
        <v>89</v>
      </c>
      <c r="P432" s="987">
        <f>L409</f>
        <v>4.8</v>
      </c>
      <c r="Q432" s="983">
        <f>M409</f>
        <v>4.8</v>
      </c>
      <c r="R432" s="987">
        <f>F421+I420</f>
        <v>11</v>
      </c>
      <c r="S432" s="1082">
        <f>G421+J420</f>
        <v>11</v>
      </c>
      <c r="T432" s="987">
        <f>F441</f>
        <v>3.67</v>
      </c>
      <c r="U432" s="1185">
        <f>G441</f>
        <v>3.67</v>
      </c>
      <c r="V432" s="987">
        <f t="shared" si="443"/>
        <v>15.8</v>
      </c>
      <c r="W432" s="1173">
        <f t="shared" si="444"/>
        <v>15.8</v>
      </c>
      <c r="X432" s="987">
        <f t="shared" si="445"/>
        <v>14.67</v>
      </c>
      <c r="Y432" s="1082">
        <f t="shared" si="446"/>
        <v>14.67</v>
      </c>
      <c r="AA432" s="1043"/>
      <c r="AB432" s="840"/>
      <c r="AC432" s="1460"/>
      <c r="AD432" s="1011"/>
      <c r="AE432" s="1172"/>
      <c r="AF432" s="1011"/>
      <c r="AG432" s="1244"/>
      <c r="AH432" s="1011">
        <f t="shared" si="420"/>
        <v>0</v>
      </c>
      <c r="AI432" s="1173">
        <f t="shared" si="421"/>
        <v>0</v>
      </c>
      <c r="AJ432" s="1011">
        <f t="shared" si="422"/>
        <v>0</v>
      </c>
      <c r="AK432" s="1082">
        <f t="shared" si="423"/>
        <v>0</v>
      </c>
      <c r="AM432" s="1026" t="s">
        <v>52</v>
      </c>
      <c r="AN432" s="1027">
        <f t="shared" si="433"/>
        <v>1.5</v>
      </c>
      <c r="AO432" s="1035">
        <f t="shared" si="434"/>
        <v>1.5</v>
      </c>
      <c r="AP432" s="1044" t="s">
        <v>398</v>
      </c>
      <c r="AQ432" s="1240">
        <f t="shared" si="450"/>
        <v>0</v>
      </c>
      <c r="AR432" s="1254">
        <f t="shared" si="450"/>
        <v>0</v>
      </c>
    </row>
    <row r="433" spans="2:45" ht="15.75" thickBot="1">
      <c r="B433" s="602"/>
      <c r="C433" s="126" t="s">
        <v>234</v>
      </c>
      <c r="D433" s="1753"/>
      <c r="E433" s="1376" t="s">
        <v>710</v>
      </c>
      <c r="F433" s="1018"/>
      <c r="G433" s="1675"/>
      <c r="H433" s="38"/>
      <c r="I433" s="38"/>
      <c r="J433" s="49"/>
      <c r="K433" s="2165" t="s">
        <v>834</v>
      </c>
      <c r="L433" s="1730"/>
      <c r="M433" s="1731"/>
      <c r="O433" s="620" t="s">
        <v>144</v>
      </c>
      <c r="P433" s="990">
        <f>Q433/1000/0.04</f>
        <v>0</v>
      </c>
      <c r="Q433" s="1189"/>
      <c r="R433" s="987"/>
      <c r="S433" s="1173"/>
      <c r="T433" s="990">
        <f>U433/1000/0.04</f>
        <v>0.1</v>
      </c>
      <c r="U433" s="1190">
        <f>G438</f>
        <v>4</v>
      </c>
      <c r="V433" s="987">
        <f t="shared" si="443"/>
        <v>0</v>
      </c>
      <c r="W433" s="1173">
        <f t="shared" si="444"/>
        <v>0</v>
      </c>
      <c r="X433" s="987">
        <f t="shared" si="445"/>
        <v>0.1</v>
      </c>
      <c r="Y433" s="1082">
        <f t="shared" si="446"/>
        <v>4</v>
      </c>
      <c r="AA433" s="2033" t="s">
        <v>788</v>
      </c>
      <c r="AB433" s="2038">
        <f t="shared" ref="AB433:AG433" si="451">SUM(AB428:AB432)</f>
        <v>0</v>
      </c>
      <c r="AC433" s="2039">
        <f t="shared" si="451"/>
        <v>0</v>
      </c>
      <c r="AD433" s="2040">
        <f t="shared" si="451"/>
        <v>0</v>
      </c>
      <c r="AE433" s="2039">
        <f t="shared" si="451"/>
        <v>0</v>
      </c>
      <c r="AF433" s="2040">
        <f t="shared" si="451"/>
        <v>0</v>
      </c>
      <c r="AG433" s="2039">
        <f t="shared" si="451"/>
        <v>0</v>
      </c>
      <c r="AH433" s="2041">
        <f t="shared" si="420"/>
        <v>0</v>
      </c>
      <c r="AI433" s="2042">
        <f t="shared" si="421"/>
        <v>0</v>
      </c>
      <c r="AJ433" s="2041">
        <f t="shared" si="422"/>
        <v>0</v>
      </c>
      <c r="AK433" s="2043">
        <f t="shared" si="423"/>
        <v>0</v>
      </c>
      <c r="AM433" s="1026" t="s">
        <v>138</v>
      </c>
      <c r="AN433" s="1027">
        <f t="shared" si="433"/>
        <v>0</v>
      </c>
      <c r="AO433" s="1035">
        <f t="shared" si="434"/>
        <v>0</v>
      </c>
      <c r="AP433" s="2051"/>
      <c r="AQ433" s="2067">
        <f t="shared" si="450"/>
        <v>0</v>
      </c>
      <c r="AR433" s="2053">
        <f t="shared" si="450"/>
        <v>0</v>
      </c>
    </row>
    <row r="434" spans="2:45" ht="15.75" thickBot="1">
      <c r="B434" s="124" t="s">
        <v>657</v>
      </c>
      <c r="C434" s="193" t="s">
        <v>834</v>
      </c>
      <c r="D434" s="278">
        <v>200</v>
      </c>
      <c r="E434" s="273" t="s">
        <v>100</v>
      </c>
      <c r="F434" s="122" t="s">
        <v>101</v>
      </c>
      <c r="G434" s="1296" t="s">
        <v>102</v>
      </c>
      <c r="H434" s="273" t="s">
        <v>100</v>
      </c>
      <c r="I434" s="122" t="s">
        <v>101</v>
      </c>
      <c r="J434" s="1296" t="s">
        <v>102</v>
      </c>
      <c r="K434" s="1284" t="s">
        <v>100</v>
      </c>
      <c r="L434" s="695" t="s">
        <v>101</v>
      </c>
      <c r="M434" s="1285" t="s">
        <v>102</v>
      </c>
      <c r="N434" s="1212"/>
      <c r="O434" s="1026" t="s">
        <v>50</v>
      </c>
      <c r="P434" s="987">
        <f>I408+L410</f>
        <v>10.675000000000001</v>
      </c>
      <c r="Q434" s="1615">
        <f>J408+M410</f>
        <v>10.675000000000001</v>
      </c>
      <c r="R434" s="987">
        <f>I421+I430</f>
        <v>9.1</v>
      </c>
      <c r="S434" s="1194">
        <f>J421+J430</f>
        <v>9.1</v>
      </c>
      <c r="T434" s="987">
        <f>I440</f>
        <v>1.6</v>
      </c>
      <c r="U434" s="1182">
        <f>J440</f>
        <v>1.6</v>
      </c>
      <c r="V434" s="987">
        <f t="shared" si="443"/>
        <v>19.774999999999999</v>
      </c>
      <c r="W434" s="1173">
        <f t="shared" si="444"/>
        <v>19.774999999999999</v>
      </c>
      <c r="X434" s="987">
        <f t="shared" si="445"/>
        <v>10.7</v>
      </c>
      <c r="Y434" s="1082">
        <f t="shared" si="446"/>
        <v>10.7</v>
      </c>
      <c r="AA434" s="2028" t="s">
        <v>789</v>
      </c>
      <c r="AB434" s="2029">
        <f t="shared" ref="AB434:AG434" si="452">AB433+AB427</f>
        <v>109.36500000000001</v>
      </c>
      <c r="AC434" s="2029">
        <f t="shared" si="452"/>
        <v>92.44</v>
      </c>
      <c r="AD434" s="2059">
        <f t="shared" si="452"/>
        <v>213.27499999999998</v>
      </c>
      <c r="AE434" s="2066">
        <f t="shared" si="452"/>
        <v>174.72</v>
      </c>
      <c r="AF434" s="2029">
        <f t="shared" si="452"/>
        <v>0</v>
      </c>
      <c r="AG434" s="2029">
        <f t="shared" si="452"/>
        <v>0</v>
      </c>
      <c r="AH434" s="2065">
        <f>AB434+AD434</f>
        <v>322.64</v>
      </c>
      <c r="AI434" s="2031">
        <f>AC434+AE434</f>
        <v>267.15999999999997</v>
      </c>
      <c r="AJ434" s="2030">
        <f t="shared" ref="AJ434" si="453">AD434+AF434</f>
        <v>213.27499999999998</v>
      </c>
      <c r="AK434" s="2032">
        <f t="shared" ref="AK434" si="454">AE434+AG434</f>
        <v>174.72</v>
      </c>
      <c r="AM434" s="1026" t="s">
        <v>137</v>
      </c>
      <c r="AN434" s="1027">
        <f t="shared" si="433"/>
        <v>0</v>
      </c>
      <c r="AO434" s="1035">
        <f t="shared" si="434"/>
        <v>0</v>
      </c>
      <c r="AP434" s="2033" t="s">
        <v>788</v>
      </c>
      <c r="AQ434" s="2082">
        <f t="shared" si="450"/>
        <v>0</v>
      </c>
      <c r="AR434" s="1255">
        <f t="shared" si="450"/>
        <v>0</v>
      </c>
    </row>
    <row r="435" spans="2:45" ht="15.75" thickBot="1">
      <c r="B435" s="60"/>
      <c r="C435" s="130" t="s">
        <v>235</v>
      </c>
      <c r="D435" s="70"/>
      <c r="E435" s="97" t="s">
        <v>45</v>
      </c>
      <c r="F435" s="1301">
        <v>88.23</v>
      </c>
      <c r="G435" s="1755">
        <v>67.17</v>
      </c>
      <c r="H435" s="1269" t="s">
        <v>80</v>
      </c>
      <c r="I435" s="96">
        <v>20</v>
      </c>
      <c r="J435" s="1312">
        <v>20</v>
      </c>
      <c r="K435" s="1754" t="s">
        <v>659</v>
      </c>
      <c r="L435" s="96">
        <v>208</v>
      </c>
      <c r="M435" s="1343">
        <v>200</v>
      </c>
      <c r="O435" s="1026" t="s">
        <v>140</v>
      </c>
      <c r="P435" s="987"/>
      <c r="Q435" s="983"/>
      <c r="R435" s="987">
        <f>D420</f>
        <v>50</v>
      </c>
      <c r="S435" s="1082">
        <f>D420</f>
        <v>50</v>
      </c>
      <c r="T435" s="987"/>
      <c r="U435" s="1185"/>
      <c r="V435" s="987">
        <f t="shared" si="443"/>
        <v>50</v>
      </c>
      <c r="W435" s="1173">
        <f t="shared" si="444"/>
        <v>50</v>
      </c>
      <c r="X435" s="987">
        <f t="shared" si="445"/>
        <v>50</v>
      </c>
      <c r="Y435" s="1082">
        <f t="shared" si="446"/>
        <v>50</v>
      </c>
      <c r="AA435" s="1076" t="s">
        <v>379</v>
      </c>
      <c r="AB435" s="1077"/>
      <c r="AC435" s="1078"/>
      <c r="AD435" s="840"/>
      <c r="AE435" s="1079"/>
      <c r="AF435" s="840"/>
      <c r="AG435" s="1080"/>
      <c r="AH435" s="1011"/>
      <c r="AI435" s="1081"/>
      <c r="AJ435" s="1011"/>
      <c r="AK435" s="1082"/>
      <c r="AM435" s="1026" t="s">
        <v>77</v>
      </c>
      <c r="AN435" s="1027">
        <f t="shared" si="433"/>
        <v>0</v>
      </c>
      <c r="AO435" s="1035">
        <f t="shared" si="434"/>
        <v>0</v>
      </c>
      <c r="AP435" s="1046" t="s">
        <v>135</v>
      </c>
      <c r="AQ435" s="2064">
        <f t="shared" si="450"/>
        <v>322.64</v>
      </c>
      <c r="AR435" s="1255">
        <f t="shared" si="450"/>
        <v>267.15999999999997</v>
      </c>
    </row>
    <row r="436" spans="2:45">
      <c r="B436" s="321" t="s">
        <v>678</v>
      </c>
      <c r="C436" s="2166" t="s">
        <v>677</v>
      </c>
      <c r="D436" s="278" t="s">
        <v>871</v>
      </c>
      <c r="E436" s="141" t="s">
        <v>91</v>
      </c>
      <c r="F436" s="172">
        <v>44.716000000000001</v>
      </c>
      <c r="G436" s="1338">
        <v>43.4</v>
      </c>
      <c r="H436" s="185" t="s">
        <v>82</v>
      </c>
      <c r="I436" s="172">
        <v>0.9</v>
      </c>
      <c r="J436" s="1278">
        <v>0.9</v>
      </c>
      <c r="K436" s="60"/>
      <c r="M436" s="70"/>
      <c r="O436" s="1026" t="s">
        <v>408</v>
      </c>
      <c r="P436" s="987"/>
      <c r="Q436" s="983"/>
      <c r="R436" s="987">
        <f>I427</f>
        <v>1.5</v>
      </c>
      <c r="S436" s="1082">
        <f>J427</f>
        <v>1.5</v>
      </c>
      <c r="T436" s="987"/>
      <c r="U436" s="1185"/>
      <c r="V436" s="987">
        <f t="shared" si="443"/>
        <v>1.5</v>
      </c>
      <c r="W436" s="1173">
        <f t="shared" si="444"/>
        <v>1.5</v>
      </c>
      <c r="X436" s="987">
        <f t="shared" si="445"/>
        <v>1.5</v>
      </c>
      <c r="Y436" s="1082">
        <f t="shared" si="446"/>
        <v>1.5</v>
      </c>
      <c r="AA436" s="1642" t="s">
        <v>500</v>
      </c>
      <c r="AB436" s="2027"/>
      <c r="AC436" s="2016"/>
      <c r="AD436" s="840"/>
      <c r="AE436" s="1051"/>
      <c r="AF436" s="840"/>
      <c r="AG436" s="2017"/>
      <c r="AH436" s="1011">
        <f t="shared" ref="AH436" si="455">AB436+AD436</f>
        <v>0</v>
      </c>
      <c r="AI436" s="1088">
        <f t="shared" ref="AI436" si="456">AC436+AE436</f>
        <v>0</v>
      </c>
      <c r="AJ436" s="1011">
        <f t="shared" ref="AJ436" si="457">AD436+AF436</f>
        <v>0</v>
      </c>
      <c r="AK436" s="1089">
        <f t="shared" ref="AK436" si="458">AE436+AG436</f>
        <v>0</v>
      </c>
      <c r="AM436" s="1026" t="s">
        <v>54</v>
      </c>
      <c r="AN436" s="1027">
        <f t="shared" si="433"/>
        <v>3.2790000000000004</v>
      </c>
      <c r="AO436" s="1035">
        <f t="shared" si="434"/>
        <v>3.2790000000000004</v>
      </c>
      <c r="AP436" s="1048" t="s">
        <v>379</v>
      </c>
      <c r="AQ436" s="1047"/>
      <c r="AR436" s="70"/>
    </row>
    <row r="437" spans="2:45">
      <c r="B437" s="228" t="s">
        <v>828</v>
      </c>
      <c r="C437" s="2146" t="s">
        <v>709</v>
      </c>
      <c r="D437" s="212"/>
      <c r="E437" s="183" t="s">
        <v>453</v>
      </c>
      <c r="F437" s="184">
        <v>4.4000000000000004</v>
      </c>
      <c r="G437" s="1764">
        <v>4.4000000000000004</v>
      </c>
      <c r="H437" s="326" t="s">
        <v>79</v>
      </c>
      <c r="I437" s="1305">
        <v>0.9</v>
      </c>
      <c r="J437" s="1306">
        <v>0.9</v>
      </c>
      <c r="K437" s="60"/>
      <c r="M437" s="70"/>
      <c r="O437" s="1026" t="s">
        <v>138</v>
      </c>
      <c r="P437" s="987"/>
      <c r="Q437" s="983"/>
      <c r="R437" s="987"/>
      <c r="S437" s="1082"/>
      <c r="T437" s="987"/>
      <c r="U437" s="1185"/>
      <c r="V437" s="987">
        <f t="shared" si="443"/>
        <v>0</v>
      </c>
      <c r="W437" s="1173">
        <f t="shared" si="444"/>
        <v>0</v>
      </c>
      <c r="X437" s="987">
        <f t="shared" si="445"/>
        <v>0</v>
      </c>
      <c r="Y437" s="1082">
        <f t="shared" si="446"/>
        <v>0</v>
      </c>
      <c r="AA437" s="1083" t="s">
        <v>380</v>
      </c>
      <c r="AB437" s="1084"/>
      <c r="AC437" s="1085"/>
      <c r="AD437" s="840"/>
      <c r="AE437" s="1086"/>
      <c r="AF437" s="1011"/>
      <c r="AG437" s="1087"/>
      <c r="AH437" s="1011">
        <f t="shared" ref="AH437:AK439" si="459">AB437+AD437</f>
        <v>0</v>
      </c>
      <c r="AI437" s="1088">
        <f t="shared" si="459"/>
        <v>0</v>
      </c>
      <c r="AJ437" s="1011">
        <f t="shared" si="459"/>
        <v>0</v>
      </c>
      <c r="AK437" s="1089">
        <f t="shared" si="459"/>
        <v>0</v>
      </c>
      <c r="AM437" s="1026" t="s">
        <v>116</v>
      </c>
      <c r="AN437" s="1027">
        <f t="shared" si="433"/>
        <v>0</v>
      </c>
      <c r="AO437" s="1035">
        <f t="shared" si="434"/>
        <v>0</v>
      </c>
      <c r="AP437" s="1642" t="s">
        <v>500</v>
      </c>
      <c r="AQ437" s="1050">
        <f t="shared" ref="AQ437:AQ452" si="460">AB436+AD436+AF436</f>
        <v>0</v>
      </c>
      <c r="AR437" s="1051">
        <f t="shared" ref="AR437:AR452" si="461">AC436+AE436+AG436</f>
        <v>0</v>
      </c>
    </row>
    <row r="438" spans="2:45">
      <c r="B438" s="144" t="s">
        <v>9</v>
      </c>
      <c r="C438" s="178" t="s">
        <v>680</v>
      </c>
      <c r="D438" s="177">
        <v>20</v>
      </c>
      <c r="E438" s="141" t="s">
        <v>161</v>
      </c>
      <c r="F438" s="1305" t="s">
        <v>681</v>
      </c>
      <c r="G438" s="1306">
        <v>4</v>
      </c>
      <c r="H438" s="1279" t="s">
        <v>661</v>
      </c>
      <c r="I438" s="173">
        <v>1E-3</v>
      </c>
      <c r="J438" s="1278">
        <v>1E-3</v>
      </c>
      <c r="K438" s="60"/>
      <c r="M438" s="70"/>
      <c r="O438" s="1026" t="s">
        <v>137</v>
      </c>
      <c r="P438" s="987"/>
      <c r="Q438" s="983"/>
      <c r="R438" s="987"/>
      <c r="S438" s="1082"/>
      <c r="T438" s="987"/>
      <c r="U438" s="1185"/>
      <c r="V438" s="987">
        <f t="shared" si="443"/>
        <v>0</v>
      </c>
      <c r="W438" s="1173">
        <f t="shared" si="444"/>
        <v>0</v>
      </c>
      <c r="X438" s="987">
        <f t="shared" si="445"/>
        <v>0</v>
      </c>
      <c r="Y438" s="1082">
        <f t="shared" si="446"/>
        <v>0</v>
      </c>
      <c r="AA438" s="1090" t="s">
        <v>381</v>
      </c>
      <c r="AB438" s="1091"/>
      <c r="AC438" s="1092"/>
      <c r="AD438" s="840">
        <f>L429</f>
        <v>143</v>
      </c>
      <c r="AE438" s="1093">
        <f>D423</f>
        <v>100</v>
      </c>
      <c r="AF438" s="1094"/>
      <c r="AG438" s="1095"/>
      <c r="AH438" s="1011">
        <f t="shared" si="459"/>
        <v>143</v>
      </c>
      <c r="AI438" s="1088">
        <f t="shared" si="459"/>
        <v>100</v>
      </c>
      <c r="AJ438" s="1011">
        <f t="shared" si="459"/>
        <v>143</v>
      </c>
      <c r="AK438" s="1089">
        <f t="shared" si="459"/>
        <v>100</v>
      </c>
      <c r="AM438" s="996" t="s">
        <v>164</v>
      </c>
      <c r="AN438" s="1027">
        <f t="shared" si="433"/>
        <v>3.7974000000000001</v>
      </c>
      <c r="AO438" s="1035">
        <f t="shared" si="434"/>
        <v>3.7974000000000001</v>
      </c>
      <c r="AP438" s="1049" t="s">
        <v>380</v>
      </c>
      <c r="AQ438" s="1050">
        <f t="shared" si="460"/>
        <v>0</v>
      </c>
      <c r="AR438" s="1051">
        <f t="shared" si="461"/>
        <v>0</v>
      </c>
    </row>
    <row r="439" spans="2:45">
      <c r="B439" s="60"/>
      <c r="C439" s="1358"/>
      <c r="D439" s="70"/>
      <c r="E439" s="141" t="s">
        <v>82</v>
      </c>
      <c r="F439" s="172">
        <v>2.2000000000000002</v>
      </c>
      <c r="G439" s="1275">
        <v>2.2000000000000002</v>
      </c>
      <c r="H439" s="178" t="s">
        <v>83</v>
      </c>
      <c r="I439" s="1735">
        <v>0.16</v>
      </c>
      <c r="J439" s="1275">
        <v>0.16</v>
      </c>
      <c r="K439" s="60"/>
      <c r="M439" s="70"/>
      <c r="O439" s="1026" t="s">
        <v>77</v>
      </c>
      <c r="P439" s="987"/>
      <c r="Q439" s="983"/>
      <c r="R439" s="987"/>
      <c r="S439" s="1082"/>
      <c r="T439" s="987"/>
      <c r="U439" s="1185"/>
      <c r="V439" s="987">
        <f t="shared" si="443"/>
        <v>0</v>
      </c>
      <c r="W439" s="1173">
        <f t="shared" si="444"/>
        <v>0</v>
      </c>
      <c r="X439" s="987">
        <f t="shared" si="445"/>
        <v>0</v>
      </c>
      <c r="Y439" s="1082">
        <f t="shared" si="446"/>
        <v>0</v>
      </c>
      <c r="AA439" s="1096" t="s">
        <v>382</v>
      </c>
      <c r="AB439" s="1091"/>
      <c r="AC439" s="1092"/>
      <c r="AD439" s="840"/>
      <c r="AE439" s="1093"/>
      <c r="AF439" s="1011"/>
      <c r="AG439" s="1095"/>
      <c r="AH439" s="1011">
        <f t="shared" si="459"/>
        <v>0</v>
      </c>
      <c r="AI439" s="1088">
        <f t="shared" si="459"/>
        <v>0</v>
      </c>
      <c r="AJ439" s="1011">
        <f t="shared" si="459"/>
        <v>0</v>
      </c>
      <c r="AK439" s="1089">
        <f t="shared" si="459"/>
        <v>0</v>
      </c>
      <c r="AM439" s="997" t="s">
        <v>160</v>
      </c>
      <c r="AN439" s="1027">
        <f t="shared" si="433"/>
        <v>1.9400000000000001E-2</v>
      </c>
      <c r="AO439" s="1035">
        <f t="shared" si="434"/>
        <v>1.9400000000000001E-2</v>
      </c>
      <c r="AP439" s="1052" t="s">
        <v>381</v>
      </c>
      <c r="AQ439" s="1027">
        <f t="shared" si="460"/>
        <v>143</v>
      </c>
      <c r="AR439" s="1051">
        <f t="shared" si="461"/>
        <v>100</v>
      </c>
    </row>
    <row r="440" spans="2:45" ht="15.75" thickBot="1">
      <c r="B440" s="60"/>
      <c r="C440" s="1358"/>
      <c r="D440" s="70"/>
      <c r="E440" s="141" t="s">
        <v>679</v>
      </c>
      <c r="F440" s="172">
        <v>4.4000000000000004</v>
      </c>
      <c r="G440" s="1278">
        <v>4.4000000000000004</v>
      </c>
      <c r="H440" s="178" t="s">
        <v>50</v>
      </c>
      <c r="I440" s="1305">
        <v>1.6</v>
      </c>
      <c r="J440" s="1306">
        <v>1.6</v>
      </c>
      <c r="K440" s="60"/>
      <c r="M440" s="70"/>
      <c r="O440" s="361" t="s">
        <v>409</v>
      </c>
      <c r="P440" s="987">
        <f>L412+F412</f>
        <v>1.2250000000000001</v>
      </c>
      <c r="Q440" s="983">
        <f>M412+G412</f>
        <v>1.2250000000000001</v>
      </c>
      <c r="R440" s="987">
        <f>F426+I423+L423</f>
        <v>1.8940000000000001</v>
      </c>
      <c r="S440" s="1082">
        <f>G426+M423+J423</f>
        <v>1.8940000000000001</v>
      </c>
      <c r="T440" s="990">
        <f>I439</f>
        <v>0.16</v>
      </c>
      <c r="U440" s="1185">
        <f>J439</f>
        <v>0.16</v>
      </c>
      <c r="V440" s="987">
        <f t="shared" si="443"/>
        <v>3.1190000000000002</v>
      </c>
      <c r="W440" s="1173">
        <f t="shared" si="444"/>
        <v>3.1190000000000002</v>
      </c>
      <c r="X440" s="987">
        <f t="shared" si="445"/>
        <v>2.0540000000000003</v>
      </c>
      <c r="Y440" s="1082">
        <f t="shared" si="446"/>
        <v>2.0540000000000003</v>
      </c>
      <c r="AA440" s="1097" t="s">
        <v>383</v>
      </c>
      <c r="AB440" s="1098"/>
      <c r="AC440" s="1099"/>
      <c r="AD440" s="1009"/>
      <c r="AE440" s="1100"/>
      <c r="AF440" s="1012"/>
      <c r="AG440" s="1101"/>
      <c r="AH440" s="1012">
        <f>AB440+AD440</f>
        <v>0</v>
      </c>
      <c r="AI440" s="1102"/>
      <c r="AJ440" s="1012">
        <f t="shared" ref="AJ440:AJ452" si="462">AD440+AF440</f>
        <v>0</v>
      </c>
      <c r="AK440" s="1103"/>
      <c r="AM440" s="998" t="s">
        <v>373</v>
      </c>
      <c r="AN440" s="1027">
        <f t="shared" si="433"/>
        <v>2.7519999999999998</v>
      </c>
      <c r="AO440" s="1035">
        <f t="shared" si="434"/>
        <v>2.7519999999999998</v>
      </c>
      <c r="AP440" s="1053" t="s">
        <v>382</v>
      </c>
      <c r="AQ440" s="1027">
        <f t="shared" si="460"/>
        <v>0</v>
      </c>
      <c r="AR440" s="1051">
        <f t="shared" si="461"/>
        <v>0</v>
      </c>
    </row>
    <row r="441" spans="2:45" ht="15.75" thickBot="1">
      <c r="B441" s="1213" t="s">
        <v>366</v>
      </c>
      <c r="C441" s="1214"/>
      <c r="D441" s="1470">
        <f>D434+D438+110+20</f>
        <v>350</v>
      </c>
      <c r="E441" s="190" t="s">
        <v>89</v>
      </c>
      <c r="F441" s="1290">
        <v>3.67</v>
      </c>
      <c r="G441" s="1779">
        <v>3.67</v>
      </c>
      <c r="H441" s="873"/>
      <c r="I441" s="29"/>
      <c r="J441" s="29"/>
      <c r="K441" s="56"/>
      <c r="L441" s="29"/>
      <c r="M441" s="72"/>
      <c r="O441" s="1026" t="s">
        <v>410</v>
      </c>
      <c r="P441" s="987"/>
      <c r="Q441" s="983"/>
      <c r="R441" s="987"/>
      <c r="S441" s="1082"/>
      <c r="T441" s="987"/>
      <c r="U441" s="1185"/>
      <c r="V441" s="987">
        <f t="shared" si="443"/>
        <v>0</v>
      </c>
      <c r="W441" s="1173">
        <f t="shared" si="444"/>
        <v>0</v>
      </c>
      <c r="X441" s="987">
        <f t="shared" si="445"/>
        <v>0</v>
      </c>
      <c r="Y441" s="1082">
        <f t="shared" si="446"/>
        <v>0</v>
      </c>
      <c r="AA441" s="1104" t="s">
        <v>384</v>
      </c>
      <c r="AB441" s="1105">
        <f t="shared" ref="AB441:AG441" si="463">SUM(AB436:AB440)</f>
        <v>0</v>
      </c>
      <c r="AC441" s="1106">
        <f t="shared" si="463"/>
        <v>0</v>
      </c>
      <c r="AD441" s="1107">
        <f t="shared" si="463"/>
        <v>143</v>
      </c>
      <c r="AE441" s="1108">
        <f t="shared" si="463"/>
        <v>100</v>
      </c>
      <c r="AF441" s="1109">
        <f t="shared" si="463"/>
        <v>0</v>
      </c>
      <c r="AG441" s="1110">
        <f t="shared" si="463"/>
        <v>0</v>
      </c>
      <c r="AH441" s="1109">
        <f>AB441+AD441</f>
        <v>143</v>
      </c>
      <c r="AI441" s="1111">
        <f>AC441+AE441</f>
        <v>100</v>
      </c>
      <c r="AJ441" s="1109">
        <f t="shared" si="462"/>
        <v>143</v>
      </c>
      <c r="AK441" s="1112">
        <f>AE441+AG441</f>
        <v>100</v>
      </c>
      <c r="AM441" s="999" t="s">
        <v>136</v>
      </c>
      <c r="AN441" s="1036">
        <f t="shared" si="433"/>
        <v>1.0249999999999999</v>
      </c>
      <c r="AO441" s="1037">
        <f t="shared" si="434"/>
        <v>1.0249999999999999</v>
      </c>
      <c r="AP441" s="1054" t="s">
        <v>383</v>
      </c>
      <c r="AQ441" s="1036">
        <f t="shared" si="460"/>
        <v>0</v>
      </c>
      <c r="AR441" s="1055">
        <f t="shared" si="461"/>
        <v>0</v>
      </c>
    </row>
    <row r="442" spans="2:45" ht="15.75" thickBot="1">
      <c r="O442" s="996" t="s">
        <v>164</v>
      </c>
      <c r="P442" s="991">
        <f t="shared" ref="P442:U442" si="464">P443+P444+P445+P446</f>
        <v>1.4094</v>
      </c>
      <c r="Q442" s="1195">
        <f t="shared" si="464"/>
        <v>1.4094</v>
      </c>
      <c r="R442" s="991">
        <f t="shared" si="464"/>
        <v>2.387</v>
      </c>
      <c r="S442" s="1196">
        <f t="shared" si="464"/>
        <v>2.387</v>
      </c>
      <c r="T442" s="1001">
        <f t="shared" si="464"/>
        <v>1E-3</v>
      </c>
      <c r="U442" s="1197">
        <f t="shared" si="464"/>
        <v>1E-3</v>
      </c>
      <c r="V442" s="987">
        <f t="shared" si="443"/>
        <v>3.7964000000000002</v>
      </c>
      <c r="W442" s="1173">
        <f t="shared" si="444"/>
        <v>3.7964000000000002</v>
      </c>
      <c r="X442" s="987">
        <f t="shared" si="445"/>
        <v>2.3879999999999999</v>
      </c>
      <c r="Y442" s="1082">
        <f t="shared" si="446"/>
        <v>2.3879999999999999</v>
      </c>
      <c r="AA442" s="1230" t="s">
        <v>393</v>
      </c>
      <c r="AB442" s="1127">
        <f>I407</f>
        <v>20</v>
      </c>
      <c r="AC442" s="1219">
        <f>J407</f>
        <v>20</v>
      </c>
      <c r="AD442" s="1129"/>
      <c r="AE442" s="1222"/>
      <c r="AF442" s="1127"/>
      <c r="AG442" s="1219"/>
      <c r="AH442" s="1010"/>
      <c r="AI442" s="1225"/>
      <c r="AJ442" s="1010">
        <f t="shared" si="462"/>
        <v>0</v>
      </c>
      <c r="AK442" s="1228"/>
      <c r="AM442" s="368" t="s">
        <v>98</v>
      </c>
      <c r="AN442" s="1038">
        <f>P447+R447+T447</f>
        <v>4.4000000000000004</v>
      </c>
      <c r="AO442" s="1039">
        <f>Q447+S447+U447</f>
        <v>4.4000000000000004</v>
      </c>
      <c r="AP442" s="1056" t="s">
        <v>384</v>
      </c>
      <c r="AQ442" s="1057">
        <f t="shared" si="460"/>
        <v>143</v>
      </c>
      <c r="AR442" s="1058">
        <f t="shared" si="461"/>
        <v>100</v>
      </c>
    </row>
    <row r="443" spans="2:45">
      <c r="E443" s="40"/>
      <c r="G443" s="47"/>
      <c r="O443" s="997" t="s">
        <v>160</v>
      </c>
      <c r="P443" s="992">
        <f>F411</f>
        <v>9.4000000000000004E-3</v>
      </c>
      <c r="Q443" s="1198">
        <f>G411</f>
        <v>9.4000000000000004E-3</v>
      </c>
      <c r="R443" s="992">
        <f>F427</f>
        <v>0.01</v>
      </c>
      <c r="S443" s="1199">
        <f>G427</f>
        <v>0.01</v>
      </c>
      <c r="T443" s="1002"/>
      <c r="U443" s="1198"/>
      <c r="V443" s="1006">
        <f>P443+R443</f>
        <v>1.9400000000000001E-2</v>
      </c>
      <c r="W443" s="1199">
        <f t="shared" si="444"/>
        <v>1.9400000000000001E-2</v>
      </c>
      <c r="X443" s="988">
        <f t="shared" si="445"/>
        <v>0.01</v>
      </c>
      <c r="Y443" s="1199">
        <f t="shared" si="446"/>
        <v>0.01</v>
      </c>
      <c r="AA443" s="1215" t="s">
        <v>394</v>
      </c>
      <c r="AB443" s="1133"/>
      <c r="AC443" s="1220"/>
      <c r="AD443" s="1135"/>
      <c r="AE443" s="1223"/>
      <c r="AF443" s="1133"/>
      <c r="AG443" s="1220"/>
      <c r="AH443" s="1011">
        <f t="shared" ref="AH443:AI445" si="465">AB443+AD443</f>
        <v>0</v>
      </c>
      <c r="AI443" s="1226">
        <f t="shared" si="465"/>
        <v>0</v>
      </c>
      <c r="AJ443" s="1011">
        <f t="shared" si="462"/>
        <v>0</v>
      </c>
      <c r="AK443" s="1183">
        <f t="shared" ref="AK443:AK448" si="466">AE443+AG443</f>
        <v>0</v>
      </c>
      <c r="AP443" s="1230" t="s">
        <v>393</v>
      </c>
      <c r="AQ443" s="1047">
        <f t="shared" si="460"/>
        <v>20</v>
      </c>
      <c r="AR443" s="1060">
        <f t="shared" si="461"/>
        <v>20</v>
      </c>
    </row>
    <row r="444" spans="2:45" ht="15.75" thickBot="1">
      <c r="E444" s="40"/>
      <c r="O444" s="998" t="s">
        <v>373</v>
      </c>
      <c r="P444" s="993">
        <f>G413</f>
        <v>0.9</v>
      </c>
      <c r="Q444" s="1200">
        <f>G413</f>
        <v>0.9</v>
      </c>
      <c r="R444" s="993">
        <f>M425+G429</f>
        <v>1.8519999999999999</v>
      </c>
      <c r="S444" s="1201">
        <f>M425+G429</f>
        <v>1.8519999999999999</v>
      </c>
      <c r="T444" s="1003"/>
      <c r="U444" s="1200"/>
      <c r="V444" s="1006">
        <f>P444+R444</f>
        <v>2.7519999999999998</v>
      </c>
      <c r="W444" s="1199">
        <f t="shared" si="444"/>
        <v>2.7519999999999998</v>
      </c>
      <c r="X444" s="988">
        <f t="shared" si="445"/>
        <v>1.8519999999999999</v>
      </c>
      <c r="Y444" s="1199">
        <f t="shared" si="446"/>
        <v>1.8519999999999999</v>
      </c>
      <c r="AA444" s="1216" t="s">
        <v>460</v>
      </c>
      <c r="AB444" s="1139"/>
      <c r="AC444" s="1221"/>
      <c r="AD444" s="1141"/>
      <c r="AE444" s="1224"/>
      <c r="AF444" s="1139"/>
      <c r="AG444" s="1221"/>
      <c r="AH444" s="1012">
        <f t="shared" si="465"/>
        <v>0</v>
      </c>
      <c r="AI444" s="1227">
        <f t="shared" si="465"/>
        <v>0</v>
      </c>
      <c r="AJ444" s="1012">
        <f t="shared" si="462"/>
        <v>0</v>
      </c>
      <c r="AK444" s="1229">
        <f t="shared" si="466"/>
        <v>0</v>
      </c>
      <c r="AP444" s="1215" t="s">
        <v>394</v>
      </c>
      <c r="AQ444" s="1027">
        <f t="shared" si="460"/>
        <v>0</v>
      </c>
      <c r="AR444" s="1051">
        <f t="shared" si="461"/>
        <v>0</v>
      </c>
    </row>
    <row r="445" spans="2:45" ht="15.75" thickBot="1">
      <c r="E445" s="4"/>
      <c r="F445" s="8"/>
      <c r="G445" s="108"/>
      <c r="O445" s="999" t="s">
        <v>136</v>
      </c>
      <c r="P445" s="994">
        <f>I409+L411</f>
        <v>0.5</v>
      </c>
      <c r="Q445" s="1202">
        <f>J409+M411</f>
        <v>0.5</v>
      </c>
      <c r="R445" s="994">
        <f>I422</f>
        <v>0.52500000000000002</v>
      </c>
      <c r="S445" s="1203">
        <f>J422</f>
        <v>0.52500000000000002</v>
      </c>
      <c r="T445" s="1004"/>
      <c r="U445" s="1202"/>
      <c r="V445" s="1006">
        <f>P445+R445</f>
        <v>1.0249999999999999</v>
      </c>
      <c r="W445" s="1199">
        <f t="shared" si="444"/>
        <v>1.0249999999999999</v>
      </c>
      <c r="X445" s="988">
        <f t="shared" si="445"/>
        <v>0.52500000000000002</v>
      </c>
      <c r="Y445" s="1199">
        <f t="shared" si="446"/>
        <v>0.52500000000000002</v>
      </c>
      <c r="AA445" s="1217" t="s">
        <v>396</v>
      </c>
      <c r="AB445" s="1237">
        <f t="shared" ref="AB445:AG445" si="467">AB442+AB443+AB444</f>
        <v>20</v>
      </c>
      <c r="AC445" s="1168">
        <f t="shared" si="467"/>
        <v>20</v>
      </c>
      <c r="AD445" s="1218">
        <f t="shared" si="467"/>
        <v>0</v>
      </c>
      <c r="AE445" s="1166">
        <f t="shared" si="467"/>
        <v>0</v>
      </c>
      <c r="AF445" s="1237">
        <f t="shared" si="467"/>
        <v>0</v>
      </c>
      <c r="AG445" s="1168">
        <f t="shared" si="467"/>
        <v>0</v>
      </c>
      <c r="AH445" s="1074">
        <f t="shared" si="465"/>
        <v>20</v>
      </c>
      <c r="AI445" s="1167">
        <f t="shared" si="465"/>
        <v>20</v>
      </c>
      <c r="AJ445" s="1074">
        <f t="shared" si="462"/>
        <v>0</v>
      </c>
      <c r="AK445" s="1168">
        <f t="shared" si="466"/>
        <v>0</v>
      </c>
      <c r="AP445" s="1216" t="s">
        <v>395</v>
      </c>
      <c r="AQ445" s="1036">
        <f t="shared" si="460"/>
        <v>0</v>
      </c>
      <c r="AR445" s="1055">
        <f t="shared" si="461"/>
        <v>0</v>
      </c>
    </row>
    <row r="446" spans="2:45" ht="15.75" thickBot="1">
      <c r="E446" s="80"/>
      <c r="F446" s="837"/>
      <c r="G446" s="98"/>
      <c r="O446" s="999" t="s">
        <v>424</v>
      </c>
      <c r="P446" s="994"/>
      <c r="Q446" s="1202"/>
      <c r="R446" s="994"/>
      <c r="S446" s="1203"/>
      <c r="T446" s="1004">
        <f>I438</f>
        <v>1E-3</v>
      </c>
      <c r="U446" s="1202">
        <f>J438</f>
        <v>1E-3</v>
      </c>
      <c r="V446" s="1006">
        <f>P446+R446</f>
        <v>0</v>
      </c>
      <c r="W446" s="1199">
        <f t="shared" si="444"/>
        <v>0</v>
      </c>
      <c r="X446" s="988">
        <f>R446+T446</f>
        <v>1E-3</v>
      </c>
      <c r="Y446" s="1199">
        <f t="shared" si="446"/>
        <v>1E-3</v>
      </c>
      <c r="AA446" s="1059" t="s">
        <v>388</v>
      </c>
      <c r="AB446" s="1113"/>
      <c r="AC446" s="1114"/>
      <c r="AD446" s="1010"/>
      <c r="AE446" s="1115"/>
      <c r="AF446" s="1113"/>
      <c r="AG446" s="1114"/>
      <c r="AH446" s="1010"/>
      <c r="AI446" s="1116">
        <f>AC446+AE446</f>
        <v>0</v>
      </c>
      <c r="AJ446" s="1010">
        <f t="shared" si="462"/>
        <v>0</v>
      </c>
      <c r="AK446" s="1117">
        <f t="shared" si="466"/>
        <v>0</v>
      </c>
      <c r="AP446" s="1217" t="s">
        <v>396</v>
      </c>
      <c r="AQ446" s="1074">
        <f t="shared" si="460"/>
        <v>20</v>
      </c>
      <c r="AR446" s="1075">
        <f t="shared" si="461"/>
        <v>20</v>
      </c>
      <c r="AS446" s="616"/>
    </row>
    <row r="447" spans="2:45" ht="15.75" thickBot="1">
      <c r="E447" s="4"/>
      <c r="F447" s="8"/>
      <c r="G447" s="98"/>
      <c r="O447" s="368" t="s">
        <v>98</v>
      </c>
      <c r="P447" s="995"/>
      <c r="Q447" s="1204"/>
      <c r="R447" s="995"/>
      <c r="S447" s="1205"/>
      <c r="T447" s="1005">
        <f>F440</f>
        <v>4.4000000000000004</v>
      </c>
      <c r="U447" s="1206">
        <f>G440</f>
        <v>4.4000000000000004</v>
      </c>
      <c r="V447" s="1007">
        <f>P447+R447</f>
        <v>0</v>
      </c>
      <c r="W447" s="1207">
        <f t="shared" si="444"/>
        <v>0</v>
      </c>
      <c r="X447" s="1007">
        <f>R447+T447</f>
        <v>4.4000000000000004</v>
      </c>
      <c r="Y447" s="1207">
        <f t="shared" si="446"/>
        <v>4.4000000000000004</v>
      </c>
      <c r="AA447" s="1061" t="s">
        <v>389</v>
      </c>
      <c r="AB447" s="1098">
        <f>F406</f>
        <v>91.37</v>
      </c>
      <c r="AC447" s="1118">
        <f>G406</f>
        <v>79</v>
      </c>
      <c r="AD447" s="1012"/>
      <c r="AE447" s="1119"/>
      <c r="AF447" s="1098"/>
      <c r="AG447" s="1118"/>
      <c r="AH447" s="1012">
        <f>AB447+AD447</f>
        <v>91.37</v>
      </c>
      <c r="AI447" s="1120">
        <f>AC447+AE447</f>
        <v>79</v>
      </c>
      <c r="AJ447" s="1012">
        <f t="shared" si="462"/>
        <v>0</v>
      </c>
      <c r="AK447" s="1121">
        <f t="shared" si="466"/>
        <v>0</v>
      </c>
      <c r="AP447" s="1059" t="s">
        <v>254</v>
      </c>
      <c r="AQ447" s="1047">
        <f t="shared" si="460"/>
        <v>0</v>
      </c>
      <c r="AR447" s="1060">
        <f t="shared" si="461"/>
        <v>0</v>
      </c>
      <c r="AS447" s="616"/>
    </row>
    <row r="448" spans="2:45" ht="15.75" thickBot="1">
      <c r="H448" s="83"/>
      <c r="I448" s="77"/>
      <c r="J448" s="103"/>
      <c r="AA448" s="1062" t="s">
        <v>385</v>
      </c>
      <c r="AB448" s="1122">
        <f t="shared" ref="AB448:AG448" si="468">SUM(AB446:AB447)</f>
        <v>91.37</v>
      </c>
      <c r="AC448" s="1123">
        <f t="shared" si="468"/>
        <v>79</v>
      </c>
      <c r="AD448" s="1124">
        <f t="shared" si="468"/>
        <v>0</v>
      </c>
      <c r="AE448" s="1064">
        <f t="shared" si="468"/>
        <v>0</v>
      </c>
      <c r="AF448" s="1122">
        <f t="shared" si="468"/>
        <v>0</v>
      </c>
      <c r="AG448" s="1123">
        <f t="shared" si="468"/>
        <v>0</v>
      </c>
      <c r="AH448" s="1063">
        <f>AB448+AD448</f>
        <v>91.37</v>
      </c>
      <c r="AI448" s="1125">
        <f>AC448+AE448</f>
        <v>79</v>
      </c>
      <c r="AJ448" s="1063">
        <f t="shared" si="462"/>
        <v>0</v>
      </c>
      <c r="AK448" s="1126">
        <f t="shared" si="466"/>
        <v>0</v>
      </c>
      <c r="AP448" s="1061" t="s">
        <v>150</v>
      </c>
      <c r="AQ448" s="1036">
        <f t="shared" si="460"/>
        <v>91.37</v>
      </c>
      <c r="AR448" s="1055">
        <f t="shared" si="461"/>
        <v>79</v>
      </c>
      <c r="AS448" s="616"/>
    </row>
    <row r="449" spans="2:54" ht="15.75" thickBot="1">
      <c r="H449" s="4"/>
      <c r="I449" s="8"/>
      <c r="J449" s="104"/>
      <c r="K449" s="2673"/>
      <c r="AA449" s="1065" t="s">
        <v>252</v>
      </c>
      <c r="AB449" s="1127"/>
      <c r="AC449" s="1128"/>
      <c r="AD449" s="1129"/>
      <c r="AE449" s="1130"/>
      <c r="AF449" s="1127"/>
      <c r="AG449" s="1128"/>
      <c r="AH449" s="1010"/>
      <c r="AI449" s="1131"/>
      <c r="AJ449" s="1010">
        <f t="shared" si="462"/>
        <v>0</v>
      </c>
      <c r="AK449" s="1132"/>
      <c r="AP449" s="1062" t="s">
        <v>385</v>
      </c>
      <c r="AQ449" s="1063">
        <f t="shared" si="460"/>
        <v>91.37</v>
      </c>
      <c r="AR449" s="1064">
        <f t="shared" si="461"/>
        <v>79</v>
      </c>
    </row>
    <row r="450" spans="2:54">
      <c r="H450" s="4"/>
      <c r="I450" s="8"/>
      <c r="J450" s="104"/>
      <c r="S450" s="980"/>
      <c r="U450" s="980"/>
      <c r="W450" s="217"/>
      <c r="Y450" s="217"/>
      <c r="AA450" s="1066" t="s">
        <v>103</v>
      </c>
      <c r="AB450" s="1133"/>
      <c r="AC450" s="1134"/>
      <c r="AD450" s="1135"/>
      <c r="AE450" s="1136"/>
      <c r="AF450" s="1133"/>
      <c r="AG450" s="1134"/>
      <c r="AH450" s="1011">
        <f t="shared" ref="AH450:AI452" si="469">AB450+AD450</f>
        <v>0</v>
      </c>
      <c r="AI450" s="1137">
        <f t="shared" si="469"/>
        <v>0</v>
      </c>
      <c r="AJ450" s="1011">
        <f t="shared" si="462"/>
        <v>0</v>
      </c>
      <c r="AK450" s="1138">
        <f>AE450+AG450</f>
        <v>0</v>
      </c>
      <c r="AP450" s="2078" t="s">
        <v>252</v>
      </c>
      <c r="AQ450" s="1024">
        <f t="shared" si="460"/>
        <v>0</v>
      </c>
      <c r="AR450" s="2079">
        <f t="shared" si="461"/>
        <v>0</v>
      </c>
    </row>
    <row r="451" spans="2:54" ht="15.75" thickBot="1">
      <c r="H451" s="4"/>
      <c r="I451" s="8"/>
      <c r="J451" s="104"/>
      <c r="Q451" s="980"/>
      <c r="S451" s="980"/>
      <c r="U451" s="980"/>
      <c r="W451" s="217"/>
      <c r="Y451" s="217"/>
      <c r="AA451" s="1067" t="s">
        <v>253</v>
      </c>
      <c r="AB451" s="1139"/>
      <c r="AC451" s="1140"/>
      <c r="AD451" s="1141">
        <f>L416</f>
        <v>170.75</v>
      </c>
      <c r="AE451" s="1142">
        <f>M416</f>
        <v>135.5</v>
      </c>
      <c r="AF451" s="1139"/>
      <c r="AG451" s="1140"/>
      <c r="AH451" s="1012">
        <f t="shared" si="469"/>
        <v>170.75</v>
      </c>
      <c r="AI451" s="1143">
        <f t="shared" si="469"/>
        <v>135.5</v>
      </c>
      <c r="AJ451" s="1012">
        <f t="shared" si="462"/>
        <v>170.75</v>
      </c>
      <c r="AK451" s="1144">
        <f>AE451+AG451</f>
        <v>135.5</v>
      </c>
      <c r="AN451" s="108"/>
      <c r="AO451" s="12"/>
      <c r="AP451" s="1066" t="s">
        <v>103</v>
      </c>
      <c r="AQ451" s="1027">
        <f t="shared" si="460"/>
        <v>0</v>
      </c>
      <c r="AR451" s="1051">
        <f t="shared" si="461"/>
        <v>0</v>
      </c>
    </row>
    <row r="452" spans="2:54" ht="15.75" thickBot="1">
      <c r="C452" s="4"/>
      <c r="D452" s="9"/>
      <c r="E452" s="4"/>
      <c r="F452" s="160"/>
      <c r="G452" s="222"/>
      <c r="H452" s="4"/>
      <c r="I452" s="8"/>
      <c r="J452" s="108"/>
      <c r="Q452" s="980"/>
      <c r="S452" s="980"/>
      <c r="U452" s="980"/>
      <c r="W452" s="217"/>
      <c r="Y452" s="217"/>
      <c r="AA452" s="1231" t="s">
        <v>386</v>
      </c>
      <c r="AB452" s="1232">
        <f t="shared" ref="AB452:AG452" si="470">AB449+AB450+AB451</f>
        <v>0</v>
      </c>
      <c r="AC452" s="1110">
        <f t="shared" si="470"/>
        <v>0</v>
      </c>
      <c r="AD452" s="1232">
        <f t="shared" si="470"/>
        <v>170.75</v>
      </c>
      <c r="AE452" s="1110">
        <f t="shared" si="470"/>
        <v>135.5</v>
      </c>
      <c r="AF452" s="1232">
        <f t="shared" si="470"/>
        <v>0</v>
      </c>
      <c r="AG452" s="1110">
        <f t="shared" si="470"/>
        <v>0</v>
      </c>
      <c r="AH452" s="1109">
        <f t="shared" si="469"/>
        <v>170.75</v>
      </c>
      <c r="AI452" s="1111">
        <f t="shared" si="469"/>
        <v>135.5</v>
      </c>
      <c r="AJ452" s="1109">
        <f t="shared" si="462"/>
        <v>170.75</v>
      </c>
      <c r="AK452" s="1112">
        <f>AE452+AG452</f>
        <v>135.5</v>
      </c>
      <c r="AN452" s="108"/>
      <c r="AO452" s="123"/>
      <c r="AP452" s="2080" t="s">
        <v>253</v>
      </c>
      <c r="AQ452" s="1038">
        <f t="shared" si="460"/>
        <v>170.75</v>
      </c>
      <c r="AR452" s="2081">
        <f t="shared" si="461"/>
        <v>135.5</v>
      </c>
    </row>
    <row r="453" spans="2:54">
      <c r="C453" s="4"/>
      <c r="D453" s="9"/>
      <c r="E453" s="47"/>
      <c r="F453" s="46"/>
      <c r="G453" s="98"/>
      <c r="H453" s="4"/>
      <c r="I453" s="160"/>
      <c r="J453" s="222"/>
      <c r="K453" s="1176"/>
      <c r="AP453" s="104"/>
    </row>
    <row r="454" spans="2:54" ht="15.75" thickBot="1">
      <c r="C454" s="4"/>
      <c r="D454" s="9"/>
      <c r="F454" s="40"/>
      <c r="H454" s="47"/>
      <c r="I454" s="46"/>
      <c r="J454" s="98"/>
      <c r="AA454" t="s">
        <v>367</v>
      </c>
      <c r="AT454" s="46"/>
      <c r="AU454" s="161"/>
    </row>
    <row r="455" spans="2:54" ht="15.75" thickBot="1">
      <c r="F455" s="40"/>
      <c r="O455" t="s">
        <v>367</v>
      </c>
      <c r="AA455" s="81" t="str">
        <f>O456</f>
        <v>9- й   день</v>
      </c>
      <c r="AB455" s="2" t="s">
        <v>836</v>
      </c>
      <c r="AG455" s="100" t="str">
        <f>F458</f>
        <v>2 - я   неделя</v>
      </c>
      <c r="AI455" s="45" t="str">
        <f>J458</f>
        <v>ЗИМА - ВЕСНА    2023 -  __  г.г.</v>
      </c>
      <c r="AJ455" s="62"/>
      <c r="AM455" s="1395" t="s">
        <v>376</v>
      </c>
      <c r="AP455" s="974" t="s">
        <v>292</v>
      </c>
      <c r="AQ455" s="1040" t="s">
        <v>377</v>
      </c>
      <c r="AR455" s="1041"/>
      <c r="AT455" s="139"/>
      <c r="AU455" s="139"/>
    </row>
    <row r="456" spans="2:54" ht="15.75" thickBot="1">
      <c r="C456" s="133" t="s">
        <v>231</v>
      </c>
      <c r="G456" s="2"/>
      <c r="H456" s="2"/>
      <c r="I456" s="2"/>
      <c r="L456" s="2"/>
      <c r="O456" s="81" t="str">
        <f>B462</f>
        <v>9- й   день</v>
      </c>
      <c r="P456" s="2" t="s">
        <v>836</v>
      </c>
      <c r="U456" s="100" t="str">
        <f>F458</f>
        <v>2 - я   неделя</v>
      </c>
      <c r="W456" s="45" t="str">
        <f>J458</f>
        <v>ЗИМА - ВЕСНА    2023 -  __  г.г.</v>
      </c>
      <c r="X456" s="62"/>
      <c r="Y456" s="1176"/>
      <c r="AA456" s="974" t="s">
        <v>292</v>
      </c>
      <c r="AB456" s="975" t="s">
        <v>368</v>
      </c>
      <c r="AC456" s="976"/>
      <c r="AD456" s="975" t="s">
        <v>369</v>
      </c>
      <c r="AE456" s="976"/>
      <c r="AF456" s="975" t="s">
        <v>370</v>
      </c>
      <c r="AG456" s="976"/>
      <c r="AH456" s="975" t="s">
        <v>374</v>
      </c>
      <c r="AI456" s="976"/>
      <c r="AJ456" s="1014" t="s">
        <v>375</v>
      </c>
      <c r="AK456" s="976"/>
      <c r="AP456" s="29"/>
      <c r="AQ456" s="1241" t="s">
        <v>101</v>
      </c>
      <c r="AR456" s="1242" t="s">
        <v>102</v>
      </c>
      <c r="AT456" s="139"/>
      <c r="AU456" s="139"/>
    </row>
    <row r="457" spans="2:54" ht="16.5" thickBot="1">
      <c r="D457" s="223" t="s">
        <v>523</v>
      </c>
      <c r="L457" s="1621" t="s">
        <v>118</v>
      </c>
      <c r="AA457" s="1238" t="s">
        <v>401</v>
      </c>
      <c r="AB457" s="977" t="s">
        <v>101</v>
      </c>
      <c r="AC457" s="979" t="s">
        <v>102</v>
      </c>
      <c r="AD457" s="1015" t="s">
        <v>101</v>
      </c>
      <c r="AE457" s="1016" t="s">
        <v>102</v>
      </c>
      <c r="AF457" s="1015" t="s">
        <v>101</v>
      </c>
      <c r="AG457" s="1016" t="s">
        <v>102</v>
      </c>
      <c r="AH457" s="977" t="s">
        <v>101</v>
      </c>
      <c r="AI457" s="978" t="s">
        <v>102</v>
      </c>
      <c r="AJ457" s="1017" t="s">
        <v>101</v>
      </c>
      <c r="AK457" s="978" t="s">
        <v>102</v>
      </c>
      <c r="AM457" s="56"/>
      <c r="AO457" s="29"/>
      <c r="AP457" s="1071" t="s">
        <v>69</v>
      </c>
      <c r="AQ457" s="1047">
        <f t="shared" ref="AQ457:AQ465" si="471">AB458+AD458+AF458</f>
        <v>25</v>
      </c>
      <c r="AR457" s="1060">
        <f t="shared" ref="AR457:AR465" si="472">AC458+AE458+AG458</f>
        <v>25</v>
      </c>
      <c r="AT457" s="8"/>
      <c r="AU457" s="8"/>
    </row>
    <row r="458" spans="2:54">
      <c r="B458" s="2" t="s">
        <v>836</v>
      </c>
      <c r="C458" s="2"/>
      <c r="D458" s="73"/>
      <c r="F458" s="100" t="s">
        <v>142</v>
      </c>
      <c r="I458" s="74"/>
      <c r="J458" t="s">
        <v>522</v>
      </c>
      <c r="K458" s="216"/>
      <c r="O458" s="1256" t="s">
        <v>405</v>
      </c>
      <c r="P458" s="140"/>
      <c r="Q458" s="140"/>
      <c r="R458" s="140"/>
      <c r="S458" s="140"/>
      <c r="T458" s="140"/>
      <c r="U458" s="140"/>
      <c r="V458" s="140"/>
      <c r="W458" s="140"/>
      <c r="X458" s="140"/>
      <c r="Y458" s="972"/>
      <c r="AA458" s="1071" t="s">
        <v>69</v>
      </c>
      <c r="AB458" s="1113"/>
      <c r="AC458" s="1145"/>
      <c r="AD458" s="1113">
        <f>F475</f>
        <v>25</v>
      </c>
      <c r="AE458" s="1146">
        <f>G475</f>
        <v>25</v>
      </c>
      <c r="AF458" s="1113"/>
      <c r="AG458" s="1147"/>
      <c r="AH458" s="1010">
        <f t="shared" ref="AH458:AH467" si="473">AB458+AD458</f>
        <v>25</v>
      </c>
      <c r="AI458" s="1148">
        <f t="shared" ref="AI458:AI467" si="474">AC458+AE458</f>
        <v>25</v>
      </c>
      <c r="AJ458" s="1010">
        <f t="shared" ref="AJ458:AJ467" si="475">AD458+AF458</f>
        <v>25</v>
      </c>
      <c r="AK458" s="1149">
        <f t="shared" ref="AK458:AK467" si="476">AE458+AG458</f>
        <v>25</v>
      </c>
      <c r="AM458" s="974" t="s">
        <v>292</v>
      </c>
      <c r="AN458" s="1019" t="s">
        <v>377</v>
      </c>
      <c r="AO458" s="1020"/>
      <c r="AP458" s="1071" t="s">
        <v>71</v>
      </c>
      <c r="AQ458" s="1027">
        <f t="shared" si="471"/>
        <v>34.56</v>
      </c>
      <c r="AR458" s="1051">
        <f t="shared" si="472"/>
        <v>34.56</v>
      </c>
      <c r="AT458" s="8"/>
      <c r="AU458" s="8"/>
    </row>
    <row r="459" spans="2:54" ht="16.5" thickBot="1">
      <c r="O459" s="701"/>
      <c r="P459" s="11" t="s">
        <v>406</v>
      </c>
      <c r="Q459" s="11"/>
      <c r="R459" s="11"/>
      <c r="S459" s="11"/>
      <c r="T459" s="11"/>
      <c r="U459" s="11"/>
      <c r="V459" s="11"/>
      <c r="W459" s="11"/>
      <c r="X459" s="11"/>
      <c r="Y459" s="973"/>
      <c r="AA459" s="1071" t="s">
        <v>71</v>
      </c>
      <c r="AB459" s="1573">
        <f>F465</f>
        <v>34.56</v>
      </c>
      <c r="AC459" s="1208">
        <f>G465</f>
        <v>34.56</v>
      </c>
      <c r="AD459" s="1091"/>
      <c r="AE459" s="1151"/>
      <c r="AF459" s="1091"/>
      <c r="AG459" s="1152"/>
      <c r="AH459" s="1011">
        <f t="shared" si="473"/>
        <v>34.56</v>
      </c>
      <c r="AI459" s="1153">
        <f t="shared" si="474"/>
        <v>34.56</v>
      </c>
      <c r="AJ459" s="1011">
        <f t="shared" si="475"/>
        <v>0</v>
      </c>
      <c r="AK459" s="1082">
        <f t="shared" si="476"/>
        <v>0</v>
      </c>
      <c r="AM459" s="712"/>
      <c r="AN459" s="1021" t="s">
        <v>101</v>
      </c>
      <c r="AO459" s="1022" t="s">
        <v>102</v>
      </c>
      <c r="AP459" s="1071" t="s">
        <v>72</v>
      </c>
      <c r="AQ459" s="1027">
        <f t="shared" si="471"/>
        <v>0</v>
      </c>
      <c r="AR459" s="1051">
        <f t="shared" si="472"/>
        <v>0</v>
      </c>
      <c r="AU459" s="685"/>
      <c r="AW459" s="40"/>
      <c r="AX459" s="19"/>
    </row>
    <row r="460" spans="2:54">
      <c r="B460" s="25" t="s">
        <v>2</v>
      </c>
      <c r="C460" s="75" t="s">
        <v>3</v>
      </c>
      <c r="D460" s="76" t="s">
        <v>4</v>
      </c>
      <c r="E460" s="78" t="s">
        <v>61</v>
      </c>
      <c r="F460" s="67"/>
      <c r="G460" s="67"/>
      <c r="H460" s="67"/>
      <c r="I460" s="67"/>
      <c r="J460" s="67"/>
      <c r="K460" s="67"/>
      <c r="L460" s="67"/>
      <c r="M460" s="53"/>
      <c r="AA460" s="1071" t="s">
        <v>72</v>
      </c>
      <c r="AB460" s="1154"/>
      <c r="AC460" s="1208"/>
      <c r="AD460" s="1154"/>
      <c r="AE460" s="1156"/>
      <c r="AF460" s="1154"/>
      <c r="AG460" s="1157"/>
      <c r="AH460" s="1011">
        <f t="shared" si="473"/>
        <v>0</v>
      </c>
      <c r="AI460" s="1153">
        <f t="shared" si="474"/>
        <v>0</v>
      </c>
      <c r="AJ460" s="1011">
        <f t="shared" si="475"/>
        <v>0</v>
      </c>
      <c r="AK460" s="1082">
        <f t="shared" si="476"/>
        <v>0</v>
      </c>
      <c r="AM460" s="1023" t="s">
        <v>134</v>
      </c>
      <c r="AN460" s="1024">
        <f t="shared" ref="AN460:AN465" si="477">P464+R464+T464</f>
        <v>100</v>
      </c>
      <c r="AO460" s="1025">
        <f t="shared" ref="AO460:AO465" si="478">Q464+S464+U464</f>
        <v>100</v>
      </c>
      <c r="AP460" s="1071" t="s">
        <v>73</v>
      </c>
      <c r="AQ460" s="1027">
        <f t="shared" si="471"/>
        <v>0</v>
      </c>
      <c r="AR460" s="1051">
        <f t="shared" si="472"/>
        <v>0</v>
      </c>
      <c r="AV460" s="132"/>
      <c r="AX460" s="123"/>
      <c r="AY460" s="77"/>
      <c r="AZ460" s="103"/>
      <c r="BA460" s="123"/>
      <c r="BB460" s="77"/>
    </row>
    <row r="461" spans="2:54" ht="15.75" thickBot="1">
      <c r="B461" s="196" t="s">
        <v>5</v>
      </c>
      <c r="C461"/>
      <c r="D461" s="197" t="s">
        <v>62</v>
      </c>
      <c r="E461" s="1409"/>
      <c r="F461" s="29"/>
      <c r="G461" s="29"/>
      <c r="H461" s="29"/>
      <c r="I461" s="29"/>
      <c r="J461" s="29"/>
      <c r="K461" s="12"/>
      <c r="M461" s="70"/>
      <c r="AA461" s="1071" t="s">
        <v>73</v>
      </c>
      <c r="AB461" s="1091"/>
      <c r="AC461" s="1155"/>
      <c r="AD461" s="1091"/>
      <c r="AE461" s="1156"/>
      <c r="AF461" s="1091"/>
      <c r="AG461" s="1157"/>
      <c r="AH461" s="1011">
        <f t="shared" si="473"/>
        <v>0</v>
      </c>
      <c r="AI461" s="1153">
        <f t="shared" si="474"/>
        <v>0</v>
      </c>
      <c r="AJ461" s="1011">
        <f t="shared" si="475"/>
        <v>0</v>
      </c>
      <c r="AK461" s="1082">
        <f t="shared" si="476"/>
        <v>0</v>
      </c>
      <c r="AM461" s="1026" t="s">
        <v>133</v>
      </c>
      <c r="AN461" s="1027">
        <f t="shared" si="477"/>
        <v>148.4</v>
      </c>
      <c r="AO461" s="1028">
        <f t="shared" si="478"/>
        <v>148.4</v>
      </c>
      <c r="AP461" s="1071" t="s">
        <v>75</v>
      </c>
      <c r="AQ461" s="1027">
        <f t="shared" si="471"/>
        <v>0</v>
      </c>
      <c r="AR461" s="1051">
        <f t="shared" si="472"/>
        <v>0</v>
      </c>
      <c r="AU461" s="32"/>
      <c r="AV461" s="4"/>
      <c r="AW461" s="9"/>
      <c r="AX461" s="4"/>
      <c r="AY461" s="606"/>
      <c r="AZ461" s="108"/>
    </row>
    <row r="462" spans="2:54" ht="16.5" thickBot="1">
      <c r="B462" s="1429" t="s">
        <v>950</v>
      </c>
      <c r="C462" s="82"/>
      <c r="D462" s="1410"/>
      <c r="E462" s="543" t="s">
        <v>488</v>
      </c>
      <c r="F462" s="1293"/>
      <c r="G462" s="1294"/>
      <c r="H462" s="1568" t="s">
        <v>228</v>
      </c>
      <c r="I462" s="38"/>
      <c r="J462" s="38"/>
      <c r="K462" s="543" t="s">
        <v>14</v>
      </c>
      <c r="L462" s="1379"/>
      <c r="M462" s="1294"/>
      <c r="O462" s="974" t="s">
        <v>292</v>
      </c>
      <c r="P462" s="975" t="s">
        <v>368</v>
      </c>
      <c r="Q462" s="976"/>
      <c r="R462" s="975" t="s">
        <v>369</v>
      </c>
      <c r="S462" s="976"/>
      <c r="T462" s="975" t="s">
        <v>370</v>
      </c>
      <c r="U462" s="976"/>
      <c r="V462" s="975" t="s">
        <v>371</v>
      </c>
      <c r="W462" s="976"/>
      <c r="X462" s="975" t="s">
        <v>372</v>
      </c>
      <c r="Y462" s="976"/>
      <c r="AA462" s="1071" t="s">
        <v>75</v>
      </c>
      <c r="AB462" s="1091"/>
      <c r="AC462" s="1150"/>
      <c r="AD462" s="1091"/>
      <c r="AE462" s="1151"/>
      <c r="AF462" s="1091"/>
      <c r="AG462" s="1152"/>
      <c r="AH462" s="1011">
        <f t="shared" si="473"/>
        <v>0</v>
      </c>
      <c r="AI462" s="1153">
        <f t="shared" si="474"/>
        <v>0</v>
      </c>
      <c r="AJ462" s="1011">
        <f t="shared" si="475"/>
        <v>0</v>
      </c>
      <c r="AK462" s="1082">
        <f t="shared" si="476"/>
        <v>0</v>
      </c>
      <c r="AM462" s="1026" t="s">
        <v>79</v>
      </c>
      <c r="AN462" s="1027">
        <f t="shared" si="477"/>
        <v>6.7200000000000006</v>
      </c>
      <c r="AO462" s="1028">
        <f t="shared" si="478"/>
        <v>6.7200000000000006</v>
      </c>
      <c r="AP462" s="1071" t="s">
        <v>76</v>
      </c>
      <c r="AQ462" s="1027">
        <f t="shared" si="471"/>
        <v>17.22</v>
      </c>
      <c r="AR462" s="1051">
        <f t="shared" si="472"/>
        <v>17.22</v>
      </c>
      <c r="AV462" s="91"/>
      <c r="AW462" s="3"/>
      <c r="AX462" s="4"/>
      <c r="AY462" s="8"/>
      <c r="AZ462" s="108"/>
      <c r="BA462" s="4"/>
      <c r="BB462" s="8"/>
    </row>
    <row r="463" spans="2:54" ht="15.75" thickBot="1">
      <c r="B463" s="78"/>
      <c r="C463" s="126" t="s">
        <v>156</v>
      </c>
      <c r="D463" s="53"/>
      <c r="E463" s="698" t="s">
        <v>423</v>
      </c>
      <c r="F463" s="1297"/>
      <c r="G463" s="1298"/>
      <c r="H463" s="1273" t="s">
        <v>100</v>
      </c>
      <c r="I463" s="120" t="s">
        <v>101</v>
      </c>
      <c r="J463" s="1360" t="s">
        <v>102</v>
      </c>
      <c r="K463" s="1266" t="s">
        <v>483</v>
      </c>
      <c r="L463" s="29"/>
      <c r="M463" s="72"/>
      <c r="O463" s="712"/>
      <c r="P463" s="977" t="s">
        <v>101</v>
      </c>
      <c r="Q463" s="978" t="s">
        <v>102</v>
      </c>
      <c r="R463" s="977" t="s">
        <v>101</v>
      </c>
      <c r="S463" s="978" t="s">
        <v>102</v>
      </c>
      <c r="T463" s="977" t="s">
        <v>101</v>
      </c>
      <c r="U463" s="978" t="s">
        <v>102</v>
      </c>
      <c r="V463" s="977" t="s">
        <v>101</v>
      </c>
      <c r="W463" s="978" t="s">
        <v>102</v>
      </c>
      <c r="X463" s="977" t="s">
        <v>101</v>
      </c>
      <c r="Y463" s="979" t="s">
        <v>102</v>
      </c>
      <c r="AA463" s="1071" t="s">
        <v>76</v>
      </c>
      <c r="AB463" s="1091"/>
      <c r="AC463" s="1158"/>
      <c r="AD463" s="1091">
        <f>L489</f>
        <v>17.22</v>
      </c>
      <c r="AE463" s="1151">
        <f>M489</f>
        <v>17.22</v>
      </c>
      <c r="AF463" s="1091"/>
      <c r="AG463" s="1152"/>
      <c r="AH463" s="1011">
        <f t="shared" si="473"/>
        <v>17.22</v>
      </c>
      <c r="AI463" s="1153">
        <f t="shared" si="474"/>
        <v>17.22</v>
      </c>
      <c r="AJ463" s="1011">
        <f t="shared" si="475"/>
        <v>17.22</v>
      </c>
      <c r="AK463" s="1082">
        <f t="shared" si="476"/>
        <v>17.22</v>
      </c>
      <c r="AM463" s="1029" t="s">
        <v>378</v>
      </c>
      <c r="AN463" s="1030">
        <f t="shared" si="477"/>
        <v>76.78</v>
      </c>
      <c r="AO463" s="1031">
        <f t="shared" si="478"/>
        <v>76.78</v>
      </c>
      <c r="AP463" s="1072" t="s">
        <v>403</v>
      </c>
      <c r="AQ463" s="1027">
        <f t="shared" si="471"/>
        <v>0</v>
      </c>
      <c r="AR463" s="1051">
        <f t="shared" si="472"/>
        <v>0</v>
      </c>
      <c r="AU463" s="32"/>
      <c r="AV463" s="4"/>
      <c r="AW463" s="9"/>
      <c r="AX463" s="61"/>
      <c r="AY463" s="91"/>
      <c r="AZ463" s="106"/>
      <c r="BA463" s="4"/>
      <c r="BB463" s="8"/>
    </row>
    <row r="464" spans="2:54" ht="15.75" thickBot="1">
      <c r="B464" s="268" t="s">
        <v>415</v>
      </c>
      <c r="C464" s="193" t="s">
        <v>488</v>
      </c>
      <c r="D464" s="129">
        <v>230</v>
      </c>
      <c r="E464" s="273" t="s">
        <v>100</v>
      </c>
      <c r="F464" s="122" t="s">
        <v>101</v>
      </c>
      <c r="G464" s="103" t="s">
        <v>102</v>
      </c>
      <c r="H464" s="99" t="s">
        <v>82</v>
      </c>
      <c r="I464" s="96">
        <v>10</v>
      </c>
      <c r="J464" s="1315">
        <v>10</v>
      </c>
      <c r="K464" s="1298" t="s">
        <v>100</v>
      </c>
      <c r="L464" s="1264" t="s">
        <v>101</v>
      </c>
      <c r="M464" s="1374" t="s">
        <v>102</v>
      </c>
      <c r="O464" s="1257" t="s">
        <v>134</v>
      </c>
      <c r="P464" s="986">
        <f>D469</f>
        <v>30</v>
      </c>
      <c r="Q464" s="1177">
        <f>D469</f>
        <v>30</v>
      </c>
      <c r="R464" s="1000">
        <f>D482</f>
        <v>40</v>
      </c>
      <c r="S464" s="1171">
        <f>D482</f>
        <v>40</v>
      </c>
      <c r="T464" s="1000">
        <f>D497</f>
        <v>30</v>
      </c>
      <c r="U464" s="1178">
        <f>D497</f>
        <v>30</v>
      </c>
      <c r="V464" s="1000">
        <f>P464+R464</f>
        <v>70</v>
      </c>
      <c r="W464" s="1170">
        <f>Q464+S464</f>
        <v>70</v>
      </c>
      <c r="X464" s="1000">
        <f>R464+T464</f>
        <v>70</v>
      </c>
      <c r="Y464" s="1171">
        <f>S464+U464</f>
        <v>70</v>
      </c>
      <c r="AA464" s="1072" t="s">
        <v>403</v>
      </c>
      <c r="AB464" s="1091"/>
      <c r="AC464" s="1150"/>
      <c r="AD464" s="1091"/>
      <c r="AE464" s="1151"/>
      <c r="AF464" s="1091"/>
      <c r="AG464" s="1152"/>
      <c r="AH464" s="1011">
        <f t="shared" si="473"/>
        <v>0</v>
      </c>
      <c r="AI464" s="1153">
        <f t="shared" si="474"/>
        <v>0</v>
      </c>
      <c r="AJ464" s="1011">
        <f t="shared" si="475"/>
        <v>0</v>
      </c>
      <c r="AK464" s="1082">
        <f t="shared" si="476"/>
        <v>0</v>
      </c>
      <c r="AM464" s="1026" t="s">
        <v>105</v>
      </c>
      <c r="AN464" s="1027">
        <f t="shared" si="477"/>
        <v>0</v>
      </c>
      <c r="AO464" s="1028">
        <f t="shared" si="478"/>
        <v>0</v>
      </c>
      <c r="AP464" s="1239" t="s">
        <v>402</v>
      </c>
      <c r="AQ464" s="1036">
        <f t="shared" si="471"/>
        <v>0</v>
      </c>
      <c r="AR464" s="1055">
        <f t="shared" si="472"/>
        <v>0</v>
      </c>
      <c r="AV464" s="91"/>
      <c r="AW464" s="3"/>
      <c r="AX464" s="4"/>
      <c r="AY464" s="8"/>
      <c r="AZ464" s="108"/>
      <c r="BA464" s="4"/>
      <c r="BB464" s="91"/>
    </row>
    <row r="465" spans="2:54" ht="15.75" thickBot="1">
      <c r="B465" s="131"/>
      <c r="C465" s="130" t="s">
        <v>499</v>
      </c>
      <c r="D465" s="212"/>
      <c r="E465" s="99" t="s">
        <v>273</v>
      </c>
      <c r="F465" s="1344">
        <v>34.56</v>
      </c>
      <c r="G465" s="1531">
        <v>34.56</v>
      </c>
      <c r="H465" s="60"/>
      <c r="J465" s="70"/>
      <c r="K465" s="99" t="s">
        <v>266</v>
      </c>
      <c r="L465" s="1314">
        <v>3.7</v>
      </c>
      <c r="M465" s="1315">
        <v>3.7</v>
      </c>
      <c r="O465" s="1026" t="s">
        <v>133</v>
      </c>
      <c r="P465" s="987">
        <f>D468</f>
        <v>50</v>
      </c>
      <c r="Q465" s="1179">
        <f>D468</f>
        <v>50</v>
      </c>
      <c r="R465" s="990">
        <f>I478+D481</f>
        <v>80.5</v>
      </c>
      <c r="S465" s="1680">
        <f>J478+D481</f>
        <v>80.5</v>
      </c>
      <c r="T465" s="987">
        <f>F497</f>
        <v>17.899999999999999</v>
      </c>
      <c r="U465" s="1179">
        <f>G497</f>
        <v>17.899999999999999</v>
      </c>
      <c r="V465" s="987">
        <f t="shared" ref="V465:V469" si="479">P465+R465</f>
        <v>130.5</v>
      </c>
      <c r="W465" s="1173">
        <f t="shared" ref="W465:W469" si="480">Q465+S465</f>
        <v>130.5</v>
      </c>
      <c r="X465" s="987">
        <f t="shared" ref="X465:X469" si="481">R465+T465</f>
        <v>98.4</v>
      </c>
      <c r="Y465" s="1082">
        <f t="shared" ref="Y465:Y469" si="482">S465+U465</f>
        <v>98.4</v>
      </c>
      <c r="AA465" s="1239" t="s">
        <v>402</v>
      </c>
      <c r="AB465" s="1098"/>
      <c r="AC465" s="1159"/>
      <c r="AD465" s="1098"/>
      <c r="AE465" s="1160"/>
      <c r="AF465" s="1098"/>
      <c r="AG465" s="1161"/>
      <c r="AH465" s="1012">
        <f t="shared" si="473"/>
        <v>0</v>
      </c>
      <c r="AI465" s="1162">
        <f t="shared" si="474"/>
        <v>0</v>
      </c>
      <c r="AJ465" s="1012">
        <f t="shared" si="475"/>
        <v>0</v>
      </c>
      <c r="AK465" s="981">
        <f t="shared" si="476"/>
        <v>0</v>
      </c>
      <c r="AM465" s="361" t="s">
        <v>45</v>
      </c>
      <c r="AN465" s="1027">
        <f t="shared" si="477"/>
        <v>53.4</v>
      </c>
      <c r="AO465" s="1028">
        <f t="shared" si="478"/>
        <v>40</v>
      </c>
      <c r="AP465" s="1073" t="s">
        <v>387</v>
      </c>
      <c r="AQ465" s="1074">
        <f t="shared" si="471"/>
        <v>76.78</v>
      </c>
      <c r="AR465" s="1075">
        <f t="shared" si="472"/>
        <v>76.78</v>
      </c>
      <c r="AU465" s="32"/>
      <c r="AV465" s="4"/>
      <c r="AW465" s="8"/>
      <c r="AX465" s="4"/>
      <c r="AY465" s="32"/>
      <c r="AZ465" s="108"/>
      <c r="BA465" s="4"/>
      <c r="BB465" s="8"/>
    </row>
    <row r="466" spans="2:54" ht="15.75" thickBot="1">
      <c r="B466" s="1453" t="s">
        <v>800</v>
      </c>
      <c r="C466" s="178" t="s">
        <v>803</v>
      </c>
      <c r="D466" s="177">
        <v>10</v>
      </c>
      <c r="E466" s="660" t="s">
        <v>80</v>
      </c>
      <c r="F466" s="617">
        <v>192.98</v>
      </c>
      <c r="G466" s="174">
        <v>192.98</v>
      </c>
      <c r="H466" s="1376" t="s">
        <v>521</v>
      </c>
      <c r="I466" s="38"/>
      <c r="J466" s="49"/>
      <c r="K466" s="142" t="s">
        <v>60</v>
      </c>
      <c r="L466" s="172">
        <v>200</v>
      </c>
      <c r="M466" s="174">
        <v>200</v>
      </c>
      <c r="O466" s="1026" t="s">
        <v>79</v>
      </c>
      <c r="P466" s="987"/>
      <c r="Q466" s="1472"/>
      <c r="R466" s="987">
        <f>I486+L483</f>
        <v>4.5200000000000005</v>
      </c>
      <c r="S466" s="1173">
        <f>J486+M483</f>
        <v>4.5200000000000005</v>
      </c>
      <c r="T466" s="987">
        <f>L496</f>
        <v>2.2000000000000002</v>
      </c>
      <c r="U466" s="1182">
        <f>M496</f>
        <v>2.2000000000000002</v>
      </c>
      <c r="V466" s="987">
        <f t="shared" si="479"/>
        <v>4.5200000000000005</v>
      </c>
      <c r="W466" s="1173">
        <f t="shared" si="480"/>
        <v>4.5200000000000005</v>
      </c>
      <c r="X466" s="987">
        <f t="shared" si="481"/>
        <v>6.7200000000000006</v>
      </c>
      <c r="Y466" s="1082">
        <f t="shared" si="482"/>
        <v>6.7200000000000006</v>
      </c>
      <c r="AA466" s="1073" t="s">
        <v>387</v>
      </c>
      <c r="AB466" s="1163">
        <f t="shared" ref="AB466:AG466" si="483">SUM(AB458:AB465)</f>
        <v>34.56</v>
      </c>
      <c r="AC466" s="1164">
        <f t="shared" si="483"/>
        <v>34.56</v>
      </c>
      <c r="AD466" s="1165">
        <f t="shared" si="483"/>
        <v>42.22</v>
      </c>
      <c r="AE466" s="1075">
        <f t="shared" si="483"/>
        <v>42.22</v>
      </c>
      <c r="AF466" s="1163">
        <f t="shared" si="483"/>
        <v>0</v>
      </c>
      <c r="AG466" s="1166">
        <f t="shared" si="483"/>
        <v>0</v>
      </c>
      <c r="AH466" s="1074">
        <f t="shared" si="473"/>
        <v>76.78</v>
      </c>
      <c r="AI466" s="1167">
        <f t="shared" si="474"/>
        <v>76.78</v>
      </c>
      <c r="AJ466" s="1074">
        <f t="shared" si="475"/>
        <v>42.22</v>
      </c>
      <c r="AK466" s="1168">
        <f t="shared" si="476"/>
        <v>42.22</v>
      </c>
      <c r="AM466" s="2106" t="s">
        <v>797</v>
      </c>
      <c r="AN466" s="2110">
        <f t="shared" ref="AN466:AN494" si="484">P470+R470+T470</f>
        <v>217.91</v>
      </c>
      <c r="AO466" s="1033">
        <f t="shared" ref="AO466:AO494" si="485">Q470+S470+U470</f>
        <v>176.26</v>
      </c>
      <c r="AP466" s="79" t="s">
        <v>786</v>
      </c>
      <c r="AQ466" s="1240"/>
      <c r="AR466" s="1254">
        <f t="shared" ref="AR466:AR480" si="486">AC467+AE467+AG467</f>
        <v>0</v>
      </c>
      <c r="AU466" s="62"/>
      <c r="AV466" s="224"/>
      <c r="AW466" s="3"/>
      <c r="AX466" s="4"/>
      <c r="AY466" s="8"/>
      <c r="AZ466" s="108"/>
      <c r="BA466" s="4"/>
      <c r="BB466" s="32"/>
    </row>
    <row r="467" spans="2:54" ht="15.75" thickBot="1">
      <c r="B467" s="124" t="s">
        <v>833</v>
      </c>
      <c r="C467" s="193" t="s">
        <v>14</v>
      </c>
      <c r="D467" s="129">
        <v>200</v>
      </c>
      <c r="E467" s="141" t="s">
        <v>50</v>
      </c>
      <c r="F467" s="184">
        <v>7.81</v>
      </c>
      <c r="G467" s="192">
        <v>7.81</v>
      </c>
      <c r="H467" s="1284" t="s">
        <v>100</v>
      </c>
      <c r="I467" s="695" t="s">
        <v>101</v>
      </c>
      <c r="J467" s="1285" t="s">
        <v>102</v>
      </c>
      <c r="K467" s="1281" t="s">
        <v>50</v>
      </c>
      <c r="L467" s="184">
        <v>7</v>
      </c>
      <c r="M467" s="192">
        <v>7</v>
      </c>
      <c r="N467" s="324"/>
      <c r="O467" s="1029" t="s">
        <v>378</v>
      </c>
      <c r="P467" s="988">
        <f t="shared" ref="P467:U467" si="487">AB466</f>
        <v>34.56</v>
      </c>
      <c r="Q467" s="1209">
        <f t="shared" si="487"/>
        <v>34.56</v>
      </c>
      <c r="R467" s="988">
        <f t="shared" si="487"/>
        <v>42.22</v>
      </c>
      <c r="S467" s="1183">
        <f t="shared" si="487"/>
        <v>42.22</v>
      </c>
      <c r="T467" s="988">
        <f t="shared" si="487"/>
        <v>0</v>
      </c>
      <c r="U467" s="1184">
        <f t="shared" si="487"/>
        <v>0</v>
      </c>
      <c r="V467" s="988">
        <f t="shared" si="479"/>
        <v>76.78</v>
      </c>
      <c r="W467" s="1031">
        <f t="shared" si="480"/>
        <v>76.78</v>
      </c>
      <c r="X467" s="988">
        <f t="shared" si="481"/>
        <v>42.22</v>
      </c>
      <c r="Y467" s="1183">
        <f t="shared" si="482"/>
        <v>42.22</v>
      </c>
      <c r="AA467" s="79" t="s">
        <v>786</v>
      </c>
      <c r="AB467" s="1008"/>
      <c r="AC467" s="1455"/>
      <c r="AD467" s="1010"/>
      <c r="AE467" s="1169"/>
      <c r="AF467" s="1013"/>
      <c r="AG467" s="1464"/>
      <c r="AH467" s="1013">
        <f t="shared" si="473"/>
        <v>0</v>
      </c>
      <c r="AI467" s="1170">
        <f t="shared" si="474"/>
        <v>0</v>
      </c>
      <c r="AJ467" s="1013">
        <f t="shared" si="475"/>
        <v>0</v>
      </c>
      <c r="AK467" s="1171">
        <f t="shared" si="476"/>
        <v>0</v>
      </c>
      <c r="AM467" s="2107" t="s">
        <v>798</v>
      </c>
      <c r="AN467" s="2110">
        <f t="shared" si="484"/>
        <v>66</v>
      </c>
      <c r="AO467" s="1033">
        <f t="shared" si="485"/>
        <v>60</v>
      </c>
      <c r="AP467" s="1043" t="s">
        <v>400</v>
      </c>
      <c r="AQ467" s="1240">
        <f t="shared" ref="AQ467:AQ480" si="488">AB468+AD468+AF468</f>
        <v>0</v>
      </c>
      <c r="AR467" s="1254">
        <f t="shared" si="486"/>
        <v>0</v>
      </c>
      <c r="AU467" s="32"/>
      <c r="AV467" s="4"/>
      <c r="AW467" s="9"/>
      <c r="AX467" s="4"/>
      <c r="AY467" s="8"/>
      <c r="AZ467" s="108"/>
    </row>
    <row r="468" spans="2:54">
      <c r="B468" s="211" t="s">
        <v>9</v>
      </c>
      <c r="C468" s="178" t="s">
        <v>10</v>
      </c>
      <c r="D468" s="177">
        <v>50</v>
      </c>
      <c r="E468" s="142" t="s">
        <v>54</v>
      </c>
      <c r="F468" s="173">
        <v>0.33</v>
      </c>
      <c r="G468" s="1278">
        <v>0.33</v>
      </c>
      <c r="H468" s="97" t="s">
        <v>296</v>
      </c>
      <c r="I468" s="1452">
        <v>150</v>
      </c>
      <c r="J468" s="1343">
        <v>100</v>
      </c>
      <c r="K468" s="142" t="s">
        <v>81</v>
      </c>
      <c r="L468" s="172">
        <v>10</v>
      </c>
      <c r="M468" s="174">
        <v>10</v>
      </c>
      <c r="O468" s="1026" t="s">
        <v>105</v>
      </c>
      <c r="P468" s="987"/>
      <c r="Q468" s="983"/>
      <c r="R468" s="987"/>
      <c r="S468" s="1082"/>
      <c r="T468" s="987"/>
      <c r="U468" s="1185"/>
      <c r="V468" s="987">
        <f t="shared" si="479"/>
        <v>0</v>
      </c>
      <c r="W468" s="1173">
        <f t="shared" si="480"/>
        <v>0</v>
      </c>
      <c r="X468" s="987">
        <f t="shared" si="481"/>
        <v>0</v>
      </c>
      <c r="Y468" s="1082">
        <f t="shared" si="482"/>
        <v>0</v>
      </c>
      <c r="AA468" s="1043" t="s">
        <v>400</v>
      </c>
      <c r="AB468" s="840"/>
      <c r="AC468" s="1456"/>
      <c r="AD468" s="1011"/>
      <c r="AE468" s="1172"/>
      <c r="AF468" s="1011"/>
      <c r="AG468" s="1188"/>
      <c r="AH468" s="1011">
        <f t="shared" ref="AH468:AK471" si="489">AB468+AD468</f>
        <v>0</v>
      </c>
      <c r="AI468" s="1173">
        <f t="shared" si="489"/>
        <v>0</v>
      </c>
      <c r="AJ468" s="1011">
        <f t="shared" si="489"/>
        <v>0</v>
      </c>
      <c r="AK468" s="1082">
        <f t="shared" si="489"/>
        <v>0</v>
      </c>
      <c r="AM468" s="1026" t="s">
        <v>70</v>
      </c>
      <c r="AN468" s="1027">
        <f t="shared" si="484"/>
        <v>151.70400000000001</v>
      </c>
      <c r="AO468" s="1028">
        <f t="shared" si="485"/>
        <v>101.5</v>
      </c>
      <c r="AP468" s="1042" t="s">
        <v>275</v>
      </c>
      <c r="AQ468" s="1240">
        <f t="shared" si="488"/>
        <v>0</v>
      </c>
      <c r="AR468" s="1254">
        <f t="shared" si="486"/>
        <v>0</v>
      </c>
      <c r="AU468" s="45"/>
      <c r="AV468" s="4"/>
      <c r="AW468" s="9"/>
      <c r="AX468" s="4"/>
      <c r="AY468" s="8"/>
      <c r="AZ468" s="108"/>
      <c r="BA468" s="4"/>
      <c r="BB468" s="8"/>
    </row>
    <row r="469" spans="2:54">
      <c r="B469" s="211" t="s">
        <v>9</v>
      </c>
      <c r="C469" s="178" t="s">
        <v>392</v>
      </c>
      <c r="D469" s="177">
        <v>30</v>
      </c>
      <c r="E469" s="142" t="s">
        <v>81</v>
      </c>
      <c r="F469" s="172">
        <v>4.49</v>
      </c>
      <c r="G469" s="174">
        <v>4.49</v>
      </c>
      <c r="H469" s="60"/>
      <c r="J469" s="70"/>
      <c r="K469" s="60"/>
      <c r="L469" s="8"/>
      <c r="M469" s="70"/>
      <c r="O469" s="361" t="s">
        <v>45</v>
      </c>
      <c r="P469" s="987"/>
      <c r="Q469" s="1189"/>
      <c r="R469" s="990">
        <f>F474</f>
        <v>53.4</v>
      </c>
      <c r="S469" s="1194">
        <f>G474</f>
        <v>40</v>
      </c>
      <c r="T469" s="987"/>
      <c r="U469" s="1185"/>
      <c r="V469" s="987">
        <f t="shared" si="479"/>
        <v>53.4</v>
      </c>
      <c r="W469" s="1173">
        <f t="shared" si="480"/>
        <v>40</v>
      </c>
      <c r="X469" s="987">
        <f t="shared" si="481"/>
        <v>53.4</v>
      </c>
      <c r="Y469" s="1082">
        <f t="shared" si="482"/>
        <v>40</v>
      </c>
      <c r="AA469" s="1042" t="s">
        <v>275</v>
      </c>
      <c r="AB469" s="840"/>
      <c r="AC469" s="1457"/>
      <c r="AD469" s="1011"/>
      <c r="AE469" s="1172"/>
      <c r="AF469" s="1011"/>
      <c r="AG469" s="1188"/>
      <c r="AH469" s="1011">
        <f t="shared" si="489"/>
        <v>0</v>
      </c>
      <c r="AI469" s="1173">
        <f t="shared" si="489"/>
        <v>0</v>
      </c>
      <c r="AJ469" s="1011">
        <f t="shared" si="489"/>
        <v>0</v>
      </c>
      <c r="AK469" s="1082">
        <f t="shared" si="489"/>
        <v>0</v>
      </c>
      <c r="AM469" s="1034" t="s">
        <v>104</v>
      </c>
      <c r="AN469" s="1027">
        <f t="shared" si="484"/>
        <v>11</v>
      </c>
      <c r="AO469" s="1028">
        <f t="shared" si="485"/>
        <v>11</v>
      </c>
      <c r="AP469" s="1044" t="s">
        <v>456</v>
      </c>
      <c r="AQ469" s="1240">
        <f t="shared" si="488"/>
        <v>0</v>
      </c>
      <c r="AR469" s="1254">
        <f t="shared" si="486"/>
        <v>0</v>
      </c>
      <c r="AU469" s="45"/>
      <c r="AV469" s="4"/>
      <c r="AW469" s="9"/>
      <c r="AX469" s="4"/>
      <c r="AY469" s="8"/>
      <c r="AZ469" s="98"/>
      <c r="BA469" s="4"/>
      <c r="BB469" s="8"/>
    </row>
    <row r="470" spans="2:54">
      <c r="B470" s="189" t="s">
        <v>445</v>
      </c>
      <c r="C470" s="193" t="s">
        <v>295</v>
      </c>
      <c r="D470" s="129">
        <v>100</v>
      </c>
      <c r="E470" s="142" t="s">
        <v>82</v>
      </c>
      <c r="F470" s="173">
        <v>7</v>
      </c>
      <c r="G470" s="1278">
        <v>7</v>
      </c>
      <c r="H470" s="1324"/>
      <c r="I470" s="46"/>
      <c r="J470" s="1325"/>
      <c r="K470" s="2259"/>
      <c r="M470" s="70"/>
      <c r="O470" s="2106" t="s">
        <v>797</v>
      </c>
      <c r="P470" s="989">
        <f t="shared" ref="P470:U470" si="490">AB481</f>
        <v>0</v>
      </c>
      <c r="Q470" s="1186">
        <f t="shared" si="490"/>
        <v>0</v>
      </c>
      <c r="R470" s="2108">
        <f t="shared" si="490"/>
        <v>217.91</v>
      </c>
      <c r="S470" s="2109">
        <f t="shared" si="490"/>
        <v>176.26</v>
      </c>
      <c r="T470" s="989">
        <f t="shared" si="490"/>
        <v>0</v>
      </c>
      <c r="U470" s="1188">
        <f t="shared" si="490"/>
        <v>0</v>
      </c>
      <c r="V470" s="2108">
        <f t="shared" ref="V470:Y472" si="491">P470+R470</f>
        <v>217.91</v>
      </c>
      <c r="W470" s="1033">
        <f t="shared" si="491"/>
        <v>176.26</v>
      </c>
      <c r="X470" s="2108">
        <f t="shared" si="491"/>
        <v>217.91</v>
      </c>
      <c r="Y470" s="2109">
        <f t="shared" si="491"/>
        <v>176.26</v>
      </c>
      <c r="AA470" s="1044" t="s">
        <v>456</v>
      </c>
      <c r="AB470" s="840"/>
      <c r="AC470" s="1458"/>
      <c r="AD470" s="1011"/>
      <c r="AE470" s="1172"/>
      <c r="AF470" s="1012"/>
      <c r="AG470" s="1465"/>
      <c r="AH470" s="1012">
        <f t="shared" si="489"/>
        <v>0</v>
      </c>
      <c r="AI470" s="1175">
        <f t="shared" si="489"/>
        <v>0</v>
      </c>
      <c r="AJ470" s="1012">
        <f t="shared" si="489"/>
        <v>0</v>
      </c>
      <c r="AK470" s="981">
        <f t="shared" si="489"/>
        <v>0</v>
      </c>
      <c r="AM470" s="1026" t="s">
        <v>132</v>
      </c>
      <c r="AN470" s="1027">
        <f t="shared" si="484"/>
        <v>300</v>
      </c>
      <c r="AO470" s="1028">
        <f t="shared" si="485"/>
        <v>300</v>
      </c>
      <c r="AP470" s="1630" t="s">
        <v>541</v>
      </c>
      <c r="AQ470" s="1240">
        <f t="shared" si="488"/>
        <v>3.125</v>
      </c>
      <c r="AR470" s="1254">
        <f t="shared" si="486"/>
        <v>2.5</v>
      </c>
      <c r="AV470" s="40"/>
      <c r="BA470" s="19"/>
      <c r="BB470" s="77"/>
    </row>
    <row r="471" spans="2:54" ht="15.75" thickBot="1">
      <c r="B471" s="969" t="s">
        <v>364</v>
      </c>
      <c r="C471" s="970"/>
      <c r="D471" s="971">
        <f>SUM(D464:D470)</f>
        <v>620</v>
      </c>
      <c r="E471" s="60"/>
      <c r="H471" s="2259"/>
      <c r="J471" s="70"/>
      <c r="K471" s="56"/>
      <c r="L471" s="29"/>
      <c r="M471" s="72"/>
      <c r="O471" s="2107" t="s">
        <v>798</v>
      </c>
      <c r="P471" s="989">
        <f t="shared" ref="P471:U471" si="492">AB487</f>
        <v>0</v>
      </c>
      <c r="Q471" s="1186">
        <f t="shared" si="492"/>
        <v>0</v>
      </c>
      <c r="R471" s="989">
        <f t="shared" si="492"/>
        <v>66</v>
      </c>
      <c r="S471" s="1187">
        <f t="shared" si="492"/>
        <v>60</v>
      </c>
      <c r="T471" s="989">
        <f t="shared" si="492"/>
        <v>0</v>
      </c>
      <c r="U471" s="1188">
        <f t="shared" si="492"/>
        <v>0</v>
      </c>
      <c r="V471" s="989">
        <f t="shared" si="491"/>
        <v>66</v>
      </c>
      <c r="W471" s="1033">
        <f t="shared" si="491"/>
        <v>60</v>
      </c>
      <c r="X471" s="989">
        <f t="shared" si="491"/>
        <v>66</v>
      </c>
      <c r="Y471" s="1187">
        <f t="shared" si="491"/>
        <v>60</v>
      </c>
      <c r="AA471" s="1630" t="s">
        <v>541</v>
      </c>
      <c r="AB471" s="1008"/>
      <c r="AC471" s="1455"/>
      <c r="AD471" s="1010">
        <f>F478</f>
        <v>3.125</v>
      </c>
      <c r="AE471" s="1169">
        <f>G478</f>
        <v>2.5</v>
      </c>
      <c r="AF471" s="1011"/>
      <c r="AG471" s="1188"/>
      <c r="AH471" s="1011">
        <f t="shared" si="489"/>
        <v>3.125</v>
      </c>
      <c r="AI471" s="1173">
        <f t="shared" si="489"/>
        <v>2.5</v>
      </c>
      <c r="AJ471" s="1011">
        <f t="shared" si="489"/>
        <v>3.125</v>
      </c>
      <c r="AK471" s="1082">
        <f t="shared" si="489"/>
        <v>2.5</v>
      </c>
      <c r="AM471" s="361" t="s">
        <v>85</v>
      </c>
      <c r="AN471" s="1027">
        <f t="shared" si="484"/>
        <v>34.61</v>
      </c>
      <c r="AO471" s="1028">
        <f t="shared" si="485"/>
        <v>29.9</v>
      </c>
      <c r="AP471" s="1043" t="s">
        <v>397</v>
      </c>
      <c r="AQ471" s="1240">
        <f t="shared" si="488"/>
        <v>0</v>
      </c>
      <c r="AR471" s="1254">
        <f t="shared" si="486"/>
        <v>0</v>
      </c>
      <c r="AU471" s="30"/>
      <c r="AV471" s="4"/>
      <c r="AW471" s="8"/>
      <c r="BA471" s="202"/>
      <c r="BB471" s="81"/>
    </row>
    <row r="472" spans="2:54" ht="15.75" thickBot="1">
      <c r="B472" s="269"/>
      <c r="C472" s="126" t="s">
        <v>123</v>
      </c>
      <c r="D472" s="53"/>
      <c r="E472" s="1292" t="s">
        <v>607</v>
      </c>
      <c r="F472" s="38"/>
      <c r="G472" s="49"/>
      <c r="H472" s="1668" t="s">
        <v>602</v>
      </c>
      <c r="I472" s="38"/>
      <c r="J472" s="49"/>
      <c r="K472" s="2553" t="s">
        <v>1081</v>
      </c>
      <c r="L472" s="1018"/>
      <c r="M472" s="1675"/>
      <c r="O472" s="1026" t="s">
        <v>70</v>
      </c>
      <c r="P472" s="990">
        <f t="shared" ref="P472:U472" si="493">AB495</f>
        <v>150</v>
      </c>
      <c r="Q472" s="1189">
        <f t="shared" si="493"/>
        <v>100</v>
      </c>
      <c r="R472" s="990">
        <f t="shared" si="493"/>
        <v>1.704</v>
      </c>
      <c r="S472" s="1082">
        <f t="shared" si="493"/>
        <v>1.5</v>
      </c>
      <c r="T472" s="990">
        <f t="shared" si="493"/>
        <v>0</v>
      </c>
      <c r="U472" s="1185">
        <f t="shared" si="493"/>
        <v>0</v>
      </c>
      <c r="V472" s="990">
        <f t="shared" si="491"/>
        <v>151.70400000000001</v>
      </c>
      <c r="W472" s="1173">
        <f t="shared" si="491"/>
        <v>101.5</v>
      </c>
      <c r="X472" s="990">
        <f t="shared" si="491"/>
        <v>1.704</v>
      </c>
      <c r="Y472" s="1082">
        <f t="shared" si="491"/>
        <v>1.5</v>
      </c>
      <c r="AA472" s="1043" t="s">
        <v>397</v>
      </c>
      <c r="AB472" s="840"/>
      <c r="AC472" s="1456"/>
      <c r="AD472" s="1011"/>
      <c r="AE472" s="1172"/>
      <c r="AF472" s="1011"/>
      <c r="AG472" s="1188"/>
      <c r="AH472" s="1011">
        <f t="shared" ref="AH472:AH473" si="494">AB472+AD472</f>
        <v>0</v>
      </c>
      <c r="AI472" s="1173">
        <f t="shared" ref="AI472:AI473" si="495">AC472+AE472</f>
        <v>0</v>
      </c>
      <c r="AJ472" s="1011">
        <f t="shared" ref="AJ472:AJ473" si="496">AD472+AF472</f>
        <v>0</v>
      </c>
      <c r="AK472" s="1082">
        <f t="shared" ref="AK472:AK473" si="497">AE472+AG472</f>
        <v>0</v>
      </c>
      <c r="AM472" s="361" t="s">
        <v>404</v>
      </c>
      <c r="AN472" s="1027">
        <f t="shared" si="484"/>
        <v>59.6</v>
      </c>
      <c r="AO472" s="1028">
        <f t="shared" si="485"/>
        <v>53</v>
      </c>
      <c r="AP472" s="1043" t="s">
        <v>399</v>
      </c>
      <c r="AQ472" s="1240">
        <f t="shared" si="488"/>
        <v>0</v>
      </c>
      <c r="AR472" s="1254">
        <f t="shared" si="486"/>
        <v>0</v>
      </c>
      <c r="AV472" s="40"/>
      <c r="BA472" s="123"/>
      <c r="BB472" s="77"/>
    </row>
    <row r="473" spans="2:54" ht="15.75" thickBot="1">
      <c r="B473" s="124" t="s">
        <v>418</v>
      </c>
      <c r="C473" s="193" t="s">
        <v>497</v>
      </c>
      <c r="D473" s="278">
        <v>60</v>
      </c>
      <c r="E473" s="1310" t="s">
        <v>100</v>
      </c>
      <c r="F473" s="120" t="s">
        <v>101</v>
      </c>
      <c r="G473" s="121" t="s">
        <v>102</v>
      </c>
      <c r="H473" s="1273" t="s">
        <v>100</v>
      </c>
      <c r="I473" s="120" t="s">
        <v>101</v>
      </c>
      <c r="J473" s="1360" t="s">
        <v>102</v>
      </c>
      <c r="K473" s="1273" t="s">
        <v>100</v>
      </c>
      <c r="L473" s="120" t="s">
        <v>101</v>
      </c>
      <c r="M473" s="121" t="s">
        <v>102</v>
      </c>
      <c r="O473" s="1034" t="s">
        <v>104</v>
      </c>
      <c r="P473" s="1613">
        <f t="shared" ref="P473:U473" si="498">AB499</f>
        <v>0</v>
      </c>
      <c r="Q473" s="983">
        <f t="shared" si="498"/>
        <v>0</v>
      </c>
      <c r="R473" s="990">
        <f>AD499</f>
        <v>11</v>
      </c>
      <c r="S473" s="1173">
        <f t="shared" si="498"/>
        <v>11</v>
      </c>
      <c r="T473" s="990">
        <f t="shared" si="498"/>
        <v>0</v>
      </c>
      <c r="U473" s="1185">
        <f t="shared" si="498"/>
        <v>0</v>
      </c>
      <c r="V473" s="987">
        <f t="shared" ref="V473:V495" si="499">P473+R473</f>
        <v>11</v>
      </c>
      <c r="W473" s="1173">
        <f t="shared" ref="W473:W500" si="500">Q473+S473</f>
        <v>11</v>
      </c>
      <c r="X473" s="987">
        <f t="shared" ref="X473:X498" si="501">R473+T473</f>
        <v>11</v>
      </c>
      <c r="Y473" s="1082">
        <f t="shared" ref="Y473:Y500" si="502">S473+U473</f>
        <v>11</v>
      </c>
      <c r="AA473" s="1043" t="s">
        <v>399</v>
      </c>
      <c r="AB473" s="840"/>
      <c r="AC473" s="1457"/>
      <c r="AD473" s="1011"/>
      <c r="AE473" s="1172"/>
      <c r="AF473" s="1011"/>
      <c r="AG473" s="1188"/>
      <c r="AH473" s="1011">
        <f t="shared" si="494"/>
        <v>0</v>
      </c>
      <c r="AI473" s="1173">
        <f t="shared" si="495"/>
        <v>0</v>
      </c>
      <c r="AJ473" s="1011">
        <f t="shared" si="496"/>
        <v>0</v>
      </c>
      <c r="AK473" s="1082">
        <f t="shared" si="497"/>
        <v>0</v>
      </c>
      <c r="AM473" s="1026" t="s">
        <v>121</v>
      </c>
      <c r="AN473" s="1027">
        <f t="shared" si="484"/>
        <v>71.397000000000006</v>
      </c>
      <c r="AO473" s="1028">
        <f t="shared" si="485"/>
        <v>52</v>
      </c>
      <c r="AP473" s="1044" t="s">
        <v>125</v>
      </c>
      <c r="AQ473" s="1240">
        <f t="shared" si="488"/>
        <v>157.63</v>
      </c>
      <c r="AR473" s="1254">
        <f t="shared" si="486"/>
        <v>126.06</v>
      </c>
      <c r="AV473" s="40"/>
      <c r="BA473" s="47"/>
      <c r="BB473" s="46"/>
    </row>
    <row r="474" spans="2:54">
      <c r="B474" s="270"/>
      <c r="C474" s="130" t="s">
        <v>1075</v>
      </c>
      <c r="D474" s="70"/>
      <c r="E474" s="1703" t="s">
        <v>45</v>
      </c>
      <c r="F474" s="2150">
        <v>53.4</v>
      </c>
      <c r="G474" s="1673">
        <v>40</v>
      </c>
      <c r="H474" s="1670" t="s">
        <v>586</v>
      </c>
      <c r="I474" s="96">
        <v>45.82</v>
      </c>
      <c r="J474" s="1272">
        <v>45</v>
      </c>
      <c r="K474" s="97" t="s">
        <v>141</v>
      </c>
      <c r="L474" s="96">
        <v>157.63</v>
      </c>
      <c r="M474" s="935">
        <v>126.06</v>
      </c>
      <c r="O474" s="1026" t="s">
        <v>692</v>
      </c>
      <c r="P474" s="987"/>
      <c r="Q474" s="983"/>
      <c r="R474" s="987">
        <f>F487</f>
        <v>100</v>
      </c>
      <c r="S474" s="1082">
        <f>G487</f>
        <v>100</v>
      </c>
      <c r="T474" s="987">
        <f>D494</f>
        <v>200</v>
      </c>
      <c r="U474" s="1185">
        <f>D494</f>
        <v>200</v>
      </c>
      <c r="V474" s="987">
        <f t="shared" si="499"/>
        <v>100</v>
      </c>
      <c r="W474" s="1173">
        <f t="shared" si="500"/>
        <v>100</v>
      </c>
      <c r="X474" s="987">
        <f t="shared" si="501"/>
        <v>300</v>
      </c>
      <c r="Y474" s="1082">
        <f t="shared" si="502"/>
        <v>300</v>
      </c>
      <c r="AA474" s="1044" t="s">
        <v>125</v>
      </c>
      <c r="AB474" s="840"/>
      <c r="AC474" s="1457"/>
      <c r="AD474" s="1011">
        <f>L474</f>
        <v>157.63</v>
      </c>
      <c r="AE474" s="1172">
        <f>M474</f>
        <v>126.06</v>
      </c>
      <c r="AF474" s="1011"/>
      <c r="AG474" s="1188"/>
      <c r="AH474" s="1011">
        <f t="shared" ref="AH474:AH488" si="503">AB474+AD474</f>
        <v>157.63</v>
      </c>
      <c r="AI474" s="1173">
        <f t="shared" ref="AI474:AI488" si="504">AC474+AE474</f>
        <v>126.06</v>
      </c>
      <c r="AJ474" s="1011">
        <f t="shared" ref="AJ474:AJ488" si="505">AD474+AF474</f>
        <v>157.63</v>
      </c>
      <c r="AK474" s="1082">
        <f t="shared" ref="AK474:AK488" si="506">AE474+AG474</f>
        <v>126.06</v>
      </c>
      <c r="AM474" s="1026" t="s">
        <v>65</v>
      </c>
      <c r="AN474" s="1027">
        <f t="shared" si="484"/>
        <v>0</v>
      </c>
      <c r="AO474" s="1028">
        <f t="shared" si="485"/>
        <v>0</v>
      </c>
      <c r="AP474" s="1044" t="s">
        <v>87</v>
      </c>
      <c r="AQ474" s="1240">
        <f t="shared" si="488"/>
        <v>32.18</v>
      </c>
      <c r="AR474" s="1254">
        <f t="shared" si="486"/>
        <v>26.4</v>
      </c>
      <c r="AV474" s="40"/>
      <c r="BA474" s="47"/>
      <c r="BB474" s="46"/>
    </row>
    <row r="475" spans="2:54">
      <c r="B475" s="1702" t="s">
        <v>609</v>
      </c>
      <c r="C475" s="178" t="s">
        <v>608</v>
      </c>
      <c r="D475" s="274">
        <v>250</v>
      </c>
      <c r="E475" s="326" t="s">
        <v>610</v>
      </c>
      <c r="F475" s="293">
        <v>25</v>
      </c>
      <c r="G475" s="1672">
        <v>25</v>
      </c>
      <c r="H475" s="141" t="s">
        <v>121</v>
      </c>
      <c r="I475" s="172">
        <v>71.397000000000006</v>
      </c>
      <c r="J475" s="1275">
        <v>52</v>
      </c>
      <c r="K475" s="2554" t="s">
        <v>1082</v>
      </c>
      <c r="L475" s="172">
        <v>6.6000000000000003E-2</v>
      </c>
      <c r="M475" s="936">
        <v>6.6000000000000003E-2</v>
      </c>
      <c r="O475" s="361" t="s">
        <v>390</v>
      </c>
      <c r="P475" s="987">
        <f t="shared" ref="P475:U475" si="507">AB502</f>
        <v>0</v>
      </c>
      <c r="Q475" s="983">
        <f t="shared" si="507"/>
        <v>0</v>
      </c>
      <c r="R475" s="987">
        <f t="shared" si="507"/>
        <v>0</v>
      </c>
      <c r="S475" s="1082">
        <f t="shared" si="507"/>
        <v>0</v>
      </c>
      <c r="T475" s="987">
        <f t="shared" si="507"/>
        <v>34.61</v>
      </c>
      <c r="U475" s="1185">
        <f t="shared" si="507"/>
        <v>29.9</v>
      </c>
      <c r="V475" s="987">
        <f t="shared" si="499"/>
        <v>0</v>
      </c>
      <c r="W475" s="1173">
        <f t="shared" si="500"/>
        <v>0</v>
      </c>
      <c r="X475" s="987">
        <f t="shared" si="501"/>
        <v>34.61</v>
      </c>
      <c r="Y475" s="1082">
        <f t="shared" si="502"/>
        <v>29.9</v>
      </c>
      <c r="AA475" s="1044" t="s">
        <v>87</v>
      </c>
      <c r="AB475" s="840"/>
      <c r="AC475" s="1460"/>
      <c r="AD475" s="1714">
        <f>F476+I476+L481</f>
        <v>32.18</v>
      </c>
      <c r="AE475" s="1629">
        <f>G476+J476+M481</f>
        <v>26.4</v>
      </c>
      <c r="AF475" s="1011"/>
      <c r="AG475" s="1188"/>
      <c r="AH475" s="1011">
        <f t="shared" si="503"/>
        <v>32.18</v>
      </c>
      <c r="AI475" s="1173">
        <f t="shared" si="504"/>
        <v>26.4</v>
      </c>
      <c r="AJ475" s="1011">
        <f t="shared" si="505"/>
        <v>32.18</v>
      </c>
      <c r="AK475" s="1082">
        <f t="shared" si="506"/>
        <v>26.4</v>
      </c>
      <c r="AM475" s="1026" t="s">
        <v>60</v>
      </c>
      <c r="AN475" s="1027">
        <f t="shared" si="484"/>
        <v>473.98</v>
      </c>
      <c r="AO475" s="1028">
        <f t="shared" si="485"/>
        <v>473.98</v>
      </c>
      <c r="AP475" s="1044" t="s">
        <v>68</v>
      </c>
      <c r="AQ475" s="1240">
        <f t="shared" si="488"/>
        <v>18.375</v>
      </c>
      <c r="AR475" s="1254">
        <f t="shared" si="486"/>
        <v>14.7</v>
      </c>
      <c r="AU475" s="1607"/>
      <c r="AV475" s="40"/>
      <c r="AW475" s="1606"/>
    </row>
    <row r="476" spans="2:54">
      <c r="B476" s="270" t="s">
        <v>603</v>
      </c>
      <c r="C476" s="1669" t="s">
        <v>827</v>
      </c>
      <c r="D476" s="129">
        <v>120</v>
      </c>
      <c r="E476" s="185" t="s">
        <v>593</v>
      </c>
      <c r="F476" s="172">
        <v>12.5</v>
      </c>
      <c r="G476" s="174">
        <v>10</v>
      </c>
      <c r="H476" s="660" t="s">
        <v>159</v>
      </c>
      <c r="I476" s="1622">
        <v>14.4</v>
      </c>
      <c r="J476" s="1662">
        <v>12</v>
      </c>
      <c r="K476" s="141" t="s">
        <v>527</v>
      </c>
      <c r="L476" s="172">
        <v>3.23</v>
      </c>
      <c r="M476" s="936">
        <v>3.23</v>
      </c>
      <c r="O476" s="1026" t="s">
        <v>391</v>
      </c>
      <c r="P476" s="987">
        <f t="shared" ref="P476:U476" si="508">AB506</f>
        <v>0</v>
      </c>
      <c r="Q476" s="1615">
        <f t="shared" si="508"/>
        <v>0</v>
      </c>
      <c r="R476" s="987">
        <f t="shared" si="508"/>
        <v>0</v>
      </c>
      <c r="S476" s="1173">
        <f t="shared" si="508"/>
        <v>0</v>
      </c>
      <c r="T476" s="987">
        <f t="shared" si="508"/>
        <v>59.6</v>
      </c>
      <c r="U476" s="1190">
        <f t="shared" si="508"/>
        <v>53</v>
      </c>
      <c r="V476" s="987">
        <f t="shared" si="499"/>
        <v>0</v>
      </c>
      <c r="W476" s="1173">
        <f t="shared" si="500"/>
        <v>0</v>
      </c>
      <c r="X476" s="987">
        <f t="shared" si="501"/>
        <v>59.6</v>
      </c>
      <c r="Y476" s="1082">
        <f t="shared" si="502"/>
        <v>53</v>
      </c>
      <c r="AA476" s="1044" t="s">
        <v>68</v>
      </c>
      <c r="AB476" s="840"/>
      <c r="AC476" s="1460"/>
      <c r="AD476" s="1011">
        <f>F477+L480</f>
        <v>18.375</v>
      </c>
      <c r="AE476" s="1172">
        <f>G477+M480</f>
        <v>14.7</v>
      </c>
      <c r="AF476" s="1011"/>
      <c r="AG476" s="1188"/>
      <c r="AH476" s="1011">
        <f t="shared" si="503"/>
        <v>18.375</v>
      </c>
      <c r="AI476" s="1173">
        <f t="shared" si="504"/>
        <v>14.7</v>
      </c>
      <c r="AJ476" s="1011">
        <f t="shared" si="505"/>
        <v>18.375</v>
      </c>
      <c r="AK476" s="1082">
        <f t="shared" si="506"/>
        <v>14.7</v>
      </c>
      <c r="AM476" s="1026" t="s">
        <v>139</v>
      </c>
      <c r="AN476" s="1027">
        <f t="shared" si="484"/>
        <v>0</v>
      </c>
      <c r="AO476" s="1035">
        <f t="shared" si="485"/>
        <v>0</v>
      </c>
      <c r="AP476" s="1044" t="s">
        <v>74</v>
      </c>
      <c r="AQ476" s="1240">
        <f t="shared" si="488"/>
        <v>0</v>
      </c>
      <c r="AR476" s="1254">
        <f t="shared" si="486"/>
        <v>0</v>
      </c>
    </row>
    <row r="477" spans="2:54">
      <c r="B477" s="249" t="s">
        <v>1076</v>
      </c>
      <c r="C477" s="1801" t="s">
        <v>1077</v>
      </c>
      <c r="D477" s="129" t="s">
        <v>1021</v>
      </c>
      <c r="E477" s="185" t="s">
        <v>94</v>
      </c>
      <c r="F477" s="172">
        <v>15.625</v>
      </c>
      <c r="G477" s="174">
        <v>12.5</v>
      </c>
      <c r="H477" s="2288" t="s">
        <v>915</v>
      </c>
      <c r="K477" s="2288" t="s">
        <v>1083</v>
      </c>
      <c r="M477" s="70"/>
      <c r="O477" s="1026" t="s">
        <v>121</v>
      </c>
      <c r="P477" s="990"/>
      <c r="Q477" s="1191"/>
      <c r="R477" s="987">
        <f>I475</f>
        <v>71.397000000000006</v>
      </c>
      <c r="S477" s="1082">
        <f>J475</f>
        <v>52</v>
      </c>
      <c r="T477" s="987"/>
      <c r="U477" s="1185"/>
      <c r="V477" s="987">
        <f t="shared" si="499"/>
        <v>71.397000000000006</v>
      </c>
      <c r="W477" s="1173">
        <f t="shared" si="500"/>
        <v>52</v>
      </c>
      <c r="X477" s="987">
        <f t="shared" si="501"/>
        <v>71.397000000000006</v>
      </c>
      <c r="Y477" s="1082">
        <f t="shared" si="502"/>
        <v>52</v>
      </c>
      <c r="AA477" s="1044" t="s">
        <v>74</v>
      </c>
      <c r="AB477" s="840"/>
      <c r="AC477" s="1457"/>
      <c r="AD477" s="1011"/>
      <c r="AE477" s="1172"/>
      <c r="AF477" s="1011"/>
      <c r="AG477" s="1188"/>
      <c r="AH477" s="1011">
        <f t="shared" si="503"/>
        <v>0</v>
      </c>
      <c r="AI477" s="1173">
        <f t="shared" si="504"/>
        <v>0</v>
      </c>
      <c r="AJ477" s="1011">
        <f t="shared" si="505"/>
        <v>0</v>
      </c>
      <c r="AK477" s="1082">
        <f t="shared" si="506"/>
        <v>0</v>
      </c>
      <c r="AM477" s="1026" t="s">
        <v>64</v>
      </c>
      <c r="AN477" s="1027">
        <f t="shared" si="484"/>
        <v>45.82</v>
      </c>
      <c r="AO477" s="1035">
        <f t="shared" si="485"/>
        <v>45</v>
      </c>
      <c r="AP477" s="1044" t="s">
        <v>129</v>
      </c>
      <c r="AQ477" s="1240">
        <f t="shared" si="488"/>
        <v>0</v>
      </c>
      <c r="AR477" s="1254">
        <f t="shared" si="486"/>
        <v>0</v>
      </c>
    </row>
    <row r="478" spans="2:54">
      <c r="B478" s="2549" t="s">
        <v>561</v>
      </c>
      <c r="C478" s="2550" t="s">
        <v>1078</v>
      </c>
      <c r="D478" s="70"/>
      <c r="E478" s="185" t="s">
        <v>558</v>
      </c>
      <c r="F478" s="172">
        <v>3.125</v>
      </c>
      <c r="G478" s="174">
        <v>2.5</v>
      </c>
      <c r="H478" s="660" t="s">
        <v>78</v>
      </c>
      <c r="I478" s="1622">
        <v>10.5</v>
      </c>
      <c r="J478" s="1662">
        <v>10.5</v>
      </c>
      <c r="K478" s="1318" t="s">
        <v>82</v>
      </c>
      <c r="L478" s="172">
        <v>3.85</v>
      </c>
      <c r="M478" s="936">
        <v>3.85</v>
      </c>
      <c r="O478" s="1026" t="s">
        <v>65</v>
      </c>
      <c r="P478" s="987"/>
      <c r="Q478" s="983"/>
      <c r="R478" s="987"/>
      <c r="S478" s="1082"/>
      <c r="T478" s="987"/>
      <c r="U478" s="1185"/>
      <c r="V478" s="987">
        <f t="shared" si="499"/>
        <v>0</v>
      </c>
      <c r="W478" s="1173">
        <f t="shared" si="500"/>
        <v>0</v>
      </c>
      <c r="X478" s="987">
        <f t="shared" si="501"/>
        <v>0</v>
      </c>
      <c r="Y478" s="1082">
        <f t="shared" si="502"/>
        <v>0</v>
      </c>
      <c r="AA478" s="1044" t="s">
        <v>129</v>
      </c>
      <c r="AB478" s="840"/>
      <c r="AC478" s="1461"/>
      <c r="AD478" s="1011"/>
      <c r="AE478" s="1172"/>
      <c r="AF478" s="1011"/>
      <c r="AG478" s="1188"/>
      <c r="AH478" s="1011">
        <f t="shared" si="503"/>
        <v>0</v>
      </c>
      <c r="AI478" s="1173">
        <f t="shared" si="504"/>
        <v>0</v>
      </c>
      <c r="AJ478" s="1011">
        <f t="shared" si="505"/>
        <v>0</v>
      </c>
      <c r="AK478" s="1082">
        <f t="shared" si="506"/>
        <v>0</v>
      </c>
      <c r="AM478" s="1026" t="s">
        <v>47</v>
      </c>
      <c r="AN478" s="1027">
        <f t="shared" si="484"/>
        <v>0</v>
      </c>
      <c r="AO478" s="1035">
        <f t="shared" si="485"/>
        <v>0</v>
      </c>
      <c r="AP478" s="2068" t="s">
        <v>130</v>
      </c>
      <c r="AQ478" s="1240">
        <f t="shared" si="488"/>
        <v>0</v>
      </c>
      <c r="AR478" s="1254">
        <f t="shared" si="486"/>
        <v>0</v>
      </c>
    </row>
    <row r="479" spans="2:54" ht="15.75" thickBot="1">
      <c r="B479" s="2612" t="s">
        <v>807</v>
      </c>
      <c r="C479" s="193" t="s">
        <v>755</v>
      </c>
      <c r="D479" s="129">
        <v>200</v>
      </c>
      <c r="E479" s="1303" t="s">
        <v>89</v>
      </c>
      <c r="F479" s="1305">
        <v>2.5</v>
      </c>
      <c r="G479" s="940">
        <v>2.5</v>
      </c>
      <c r="H479" s="660" t="s">
        <v>604</v>
      </c>
      <c r="I479" s="1671" t="s">
        <v>1079</v>
      </c>
      <c r="J479" s="2318">
        <v>8.4</v>
      </c>
      <c r="K479" s="141" t="s">
        <v>1084</v>
      </c>
      <c r="L479" s="172">
        <v>6.6</v>
      </c>
      <c r="M479" s="174">
        <v>6.6</v>
      </c>
      <c r="O479" s="1026" t="s">
        <v>60</v>
      </c>
      <c r="P479" s="987">
        <f>F466+L466</f>
        <v>392.98</v>
      </c>
      <c r="Q479" s="1191">
        <f>G466+M466</f>
        <v>392.98</v>
      </c>
      <c r="R479" s="987">
        <f>I484</f>
        <v>40</v>
      </c>
      <c r="S479" s="1192">
        <f>J484</f>
        <v>40</v>
      </c>
      <c r="T479" s="987">
        <f>F498+L495</f>
        <v>41</v>
      </c>
      <c r="U479" s="1190">
        <f>G498+M495</f>
        <v>41</v>
      </c>
      <c r="V479" s="987">
        <f t="shared" si="499"/>
        <v>432.98</v>
      </c>
      <c r="W479" s="1173">
        <f t="shared" si="500"/>
        <v>432.98</v>
      </c>
      <c r="X479" s="987">
        <f t="shared" si="501"/>
        <v>81</v>
      </c>
      <c r="Y479" s="1082">
        <f t="shared" si="502"/>
        <v>81</v>
      </c>
      <c r="AA479" s="2068" t="s">
        <v>130</v>
      </c>
      <c r="AB479" s="840"/>
      <c r="AC479" s="1462"/>
      <c r="AD479" s="1011"/>
      <c r="AE479" s="1172"/>
      <c r="AF479" s="1011"/>
      <c r="AG479" s="1188"/>
      <c r="AH479" s="1011">
        <f t="shared" si="503"/>
        <v>0</v>
      </c>
      <c r="AI479" s="1173">
        <f t="shared" si="504"/>
        <v>0</v>
      </c>
      <c r="AJ479" s="1011">
        <f t="shared" si="505"/>
        <v>0</v>
      </c>
      <c r="AK479" s="1082">
        <f t="shared" si="506"/>
        <v>0</v>
      </c>
      <c r="AM479" s="1026" t="s">
        <v>67</v>
      </c>
      <c r="AN479" s="1027">
        <f t="shared" si="484"/>
        <v>0</v>
      </c>
      <c r="AO479" s="1035">
        <f t="shared" si="485"/>
        <v>0</v>
      </c>
      <c r="AP479" s="1043" t="s">
        <v>96</v>
      </c>
      <c r="AQ479" s="2067">
        <f t="shared" si="488"/>
        <v>6.6</v>
      </c>
      <c r="AR479" s="2053">
        <f t="shared" si="486"/>
        <v>6.6</v>
      </c>
    </row>
    <row r="480" spans="2:54" ht="15.75" thickBot="1">
      <c r="B480" s="60"/>
      <c r="C480" s="293" t="s">
        <v>805</v>
      </c>
      <c r="D480" s="70"/>
      <c r="E480" s="1303" t="s">
        <v>160</v>
      </c>
      <c r="F480" s="172">
        <v>0.05</v>
      </c>
      <c r="G480" s="1277">
        <v>0.05</v>
      </c>
      <c r="H480" s="2317" t="s">
        <v>606</v>
      </c>
      <c r="I480" s="1671"/>
      <c r="J480" s="1662"/>
      <c r="K480" s="141" t="s">
        <v>94</v>
      </c>
      <c r="L480" s="1440">
        <v>2.75</v>
      </c>
      <c r="M480" s="1334">
        <v>2.2000000000000002</v>
      </c>
      <c r="O480" s="1026" t="s">
        <v>139</v>
      </c>
      <c r="P480" s="987"/>
      <c r="Q480" s="983"/>
      <c r="R480" s="987"/>
      <c r="S480" s="1082"/>
      <c r="T480" s="987"/>
      <c r="U480" s="1185"/>
      <c r="V480" s="987">
        <f t="shared" si="499"/>
        <v>0</v>
      </c>
      <c r="W480" s="1173">
        <f t="shared" si="500"/>
        <v>0</v>
      </c>
      <c r="X480" s="987">
        <f t="shared" si="501"/>
        <v>0</v>
      </c>
      <c r="Y480" s="1082">
        <f t="shared" si="502"/>
        <v>0</v>
      </c>
      <c r="AA480" s="1043" t="s">
        <v>96</v>
      </c>
      <c r="AB480" s="1009"/>
      <c r="AC480" s="1463"/>
      <c r="AD480" s="1012">
        <f>L479</f>
        <v>6.6</v>
      </c>
      <c r="AE480" s="1174">
        <f>M479</f>
        <v>6.6</v>
      </c>
      <c r="AF480" s="1012"/>
      <c r="AG480" s="1465"/>
      <c r="AH480" s="1012">
        <f t="shared" si="503"/>
        <v>6.6</v>
      </c>
      <c r="AI480" s="1175">
        <f t="shared" si="504"/>
        <v>6.6</v>
      </c>
      <c r="AJ480" s="1012">
        <f t="shared" si="505"/>
        <v>6.6</v>
      </c>
      <c r="AK480" s="981">
        <f t="shared" si="506"/>
        <v>6.6</v>
      </c>
      <c r="AM480" s="1026" t="s">
        <v>82</v>
      </c>
      <c r="AN480" s="1027">
        <f t="shared" si="484"/>
        <v>26.46</v>
      </c>
      <c r="AO480" s="1035">
        <f t="shared" si="485"/>
        <v>26.46</v>
      </c>
      <c r="AP480" s="2033" t="s">
        <v>787</v>
      </c>
      <c r="AQ480" s="2064">
        <f t="shared" si="488"/>
        <v>217.91</v>
      </c>
      <c r="AR480" s="1255">
        <f t="shared" si="486"/>
        <v>176.26</v>
      </c>
    </row>
    <row r="481" spans="2:44" ht="15.75" thickBot="1">
      <c r="B481" s="654" t="s">
        <v>9</v>
      </c>
      <c r="C481" s="178" t="s">
        <v>10</v>
      </c>
      <c r="D481" s="177">
        <v>70</v>
      </c>
      <c r="E481" s="185" t="s">
        <v>538</v>
      </c>
      <c r="F481" s="184">
        <v>1</v>
      </c>
      <c r="G481" s="192">
        <v>1</v>
      </c>
      <c r="H481" s="1281" t="s">
        <v>89</v>
      </c>
      <c r="I481" s="697">
        <v>2.4</v>
      </c>
      <c r="J481" s="2319">
        <v>2.4</v>
      </c>
      <c r="K481" s="141" t="s">
        <v>593</v>
      </c>
      <c r="L481" s="172">
        <v>5.28</v>
      </c>
      <c r="M481" s="174">
        <v>4.4000000000000004</v>
      </c>
      <c r="O481" s="1026" t="s">
        <v>64</v>
      </c>
      <c r="P481" s="987"/>
      <c r="Q481" s="983"/>
      <c r="R481" s="987">
        <f>I474</f>
        <v>45.82</v>
      </c>
      <c r="S481" s="1082">
        <f>J474</f>
        <v>45</v>
      </c>
      <c r="T481" s="987"/>
      <c r="U481" s="1185"/>
      <c r="V481" s="987">
        <f t="shared" si="499"/>
        <v>45.82</v>
      </c>
      <c r="W481" s="1173">
        <f t="shared" si="500"/>
        <v>45</v>
      </c>
      <c r="X481" s="987">
        <f t="shared" si="501"/>
        <v>45.82</v>
      </c>
      <c r="Y481" s="1082">
        <f t="shared" si="502"/>
        <v>45</v>
      </c>
      <c r="AA481" s="2033" t="s">
        <v>787</v>
      </c>
      <c r="AB481" s="2072">
        <f t="shared" ref="AB481:AG481" si="509">SUM(AB468:AB480)</f>
        <v>0</v>
      </c>
      <c r="AC481" s="2073">
        <f t="shared" si="509"/>
        <v>0</v>
      </c>
      <c r="AD481" s="2074">
        <f t="shared" si="509"/>
        <v>217.91</v>
      </c>
      <c r="AE481" s="2075">
        <f t="shared" si="509"/>
        <v>176.26</v>
      </c>
      <c r="AF481" s="2076">
        <f t="shared" si="509"/>
        <v>0</v>
      </c>
      <c r="AG481" s="2039">
        <f t="shared" si="509"/>
        <v>0</v>
      </c>
      <c r="AH481" s="2041">
        <f t="shared" si="503"/>
        <v>217.91</v>
      </c>
      <c r="AI481" s="2042">
        <f t="shared" si="504"/>
        <v>176.26</v>
      </c>
      <c r="AJ481" s="2041">
        <f t="shared" si="505"/>
        <v>217.91</v>
      </c>
      <c r="AK481" s="2043">
        <f t="shared" si="506"/>
        <v>176.26</v>
      </c>
      <c r="AM481" s="1026" t="s">
        <v>89</v>
      </c>
      <c r="AN481" s="1027">
        <f t="shared" si="484"/>
        <v>9.1000000000000014</v>
      </c>
      <c r="AO481" s="1035">
        <f t="shared" si="485"/>
        <v>9.1000000000000014</v>
      </c>
      <c r="AP481" s="79" t="s">
        <v>881</v>
      </c>
    </row>
    <row r="482" spans="2:44">
      <c r="B482" s="654" t="s">
        <v>9</v>
      </c>
      <c r="C482" s="178" t="s">
        <v>392</v>
      </c>
      <c r="D482" s="251">
        <v>40</v>
      </c>
      <c r="E482" s="185" t="s">
        <v>527</v>
      </c>
      <c r="F482" s="172">
        <v>162.5</v>
      </c>
      <c r="G482" s="1277">
        <v>162.5</v>
      </c>
      <c r="H482" s="1634" t="s">
        <v>538</v>
      </c>
      <c r="I482" s="697">
        <v>0.8</v>
      </c>
      <c r="J482" s="2319">
        <v>0.8</v>
      </c>
      <c r="K482" s="1318" t="s">
        <v>160</v>
      </c>
      <c r="L482" s="172">
        <v>1.0999999999999999E-2</v>
      </c>
      <c r="M482" s="1277">
        <v>1.0999999999999999E-2</v>
      </c>
      <c r="O482" s="1026" t="s">
        <v>411</v>
      </c>
      <c r="P482" s="987"/>
      <c r="Q482" s="983"/>
      <c r="R482" s="987"/>
      <c r="S482" s="1082"/>
      <c r="T482" s="987"/>
      <c r="U482" s="1185"/>
      <c r="V482" s="987">
        <f t="shared" si="499"/>
        <v>0</v>
      </c>
      <c r="W482" s="1173">
        <f t="shared" si="500"/>
        <v>0</v>
      </c>
      <c r="X482" s="987">
        <f t="shared" si="501"/>
        <v>0</v>
      </c>
      <c r="Y482" s="1082">
        <f t="shared" si="502"/>
        <v>0</v>
      </c>
      <c r="AA482" s="79" t="s">
        <v>882</v>
      </c>
      <c r="AB482" s="1008"/>
      <c r="AC482" s="2069"/>
      <c r="AD482" s="1010"/>
      <c r="AE482" s="1169"/>
      <c r="AF482" s="1010"/>
      <c r="AG482" s="2070"/>
      <c r="AH482" s="1010">
        <f t="shared" si="503"/>
        <v>0</v>
      </c>
      <c r="AI482" s="2071">
        <f t="shared" si="504"/>
        <v>0</v>
      </c>
      <c r="AJ482" s="1010">
        <f t="shared" si="505"/>
        <v>0</v>
      </c>
      <c r="AK482" s="1149">
        <f t="shared" si="506"/>
        <v>0</v>
      </c>
      <c r="AM482" s="1026" t="s">
        <v>131</v>
      </c>
      <c r="AN482" s="1027">
        <f t="shared" si="484"/>
        <v>0.21000000000000002</v>
      </c>
      <c r="AO482" s="1035">
        <f t="shared" si="485"/>
        <v>8.4</v>
      </c>
      <c r="AP482" s="1044"/>
      <c r="AQ482" s="1240">
        <f t="shared" ref="AQ482:AR488" si="510">AB482+AD482+AF482</f>
        <v>0</v>
      </c>
      <c r="AR482" s="1254">
        <f t="shared" si="510"/>
        <v>0</v>
      </c>
    </row>
    <row r="483" spans="2:44" ht="15.75" thickBot="1">
      <c r="B483" s="60"/>
      <c r="C483" s="1358"/>
      <c r="D483" s="70"/>
      <c r="E483" s="1816" t="s">
        <v>412</v>
      </c>
      <c r="F483" s="184"/>
      <c r="G483" s="1636">
        <v>1</v>
      </c>
      <c r="H483" s="141" t="s">
        <v>539</v>
      </c>
      <c r="I483" s="697"/>
      <c r="J483" s="2319"/>
      <c r="K483" s="141" t="s">
        <v>453</v>
      </c>
      <c r="L483" s="172">
        <v>1.32</v>
      </c>
      <c r="M483" s="936">
        <v>1.32</v>
      </c>
      <c r="O483" s="1026" t="s">
        <v>67</v>
      </c>
      <c r="P483" s="987"/>
      <c r="Q483" s="983"/>
      <c r="R483" s="987"/>
      <c r="S483" s="1082"/>
      <c r="T483" s="987"/>
      <c r="U483" s="1185"/>
      <c r="V483" s="987">
        <f t="shared" si="499"/>
        <v>0</v>
      </c>
      <c r="W483" s="1173">
        <f t="shared" si="500"/>
        <v>0</v>
      </c>
      <c r="X483" s="987">
        <f t="shared" si="501"/>
        <v>0</v>
      </c>
      <c r="Y483" s="1082">
        <f t="shared" si="502"/>
        <v>0</v>
      </c>
      <c r="AA483" s="1044" t="s">
        <v>128</v>
      </c>
      <c r="AB483" s="840"/>
      <c r="AC483" s="1457"/>
      <c r="AD483" s="1011"/>
      <c r="AE483" s="1172"/>
      <c r="AF483" s="1011"/>
      <c r="AG483" s="1188"/>
      <c r="AH483" s="1011">
        <f t="shared" si="503"/>
        <v>0</v>
      </c>
      <c r="AI483" s="1173">
        <f t="shared" si="504"/>
        <v>0</v>
      </c>
      <c r="AJ483" s="1011">
        <f t="shared" si="505"/>
        <v>0</v>
      </c>
      <c r="AK483" s="1082">
        <f t="shared" si="506"/>
        <v>0</v>
      </c>
      <c r="AM483" s="1026" t="s">
        <v>50</v>
      </c>
      <c r="AN483" s="1027">
        <f t="shared" si="484"/>
        <v>28.11</v>
      </c>
      <c r="AO483" s="1035">
        <f t="shared" si="485"/>
        <v>28.11</v>
      </c>
      <c r="AP483" s="1044" t="s">
        <v>128</v>
      </c>
      <c r="AQ483" s="1240">
        <f t="shared" si="510"/>
        <v>0</v>
      </c>
      <c r="AR483" s="1254">
        <f t="shared" si="510"/>
        <v>0</v>
      </c>
    </row>
    <row r="484" spans="2:44">
      <c r="B484" s="60"/>
      <c r="C484" s="1358"/>
      <c r="D484" s="70"/>
      <c r="E484" s="1411" t="s">
        <v>755</v>
      </c>
      <c r="F484" s="1390"/>
      <c r="G484" s="1391"/>
      <c r="H484" s="141" t="s">
        <v>605</v>
      </c>
      <c r="I484" s="173">
        <v>40</v>
      </c>
      <c r="J484" s="1278">
        <v>40</v>
      </c>
      <c r="K484" s="141" t="s">
        <v>88</v>
      </c>
      <c r="L484" s="172">
        <v>3.3</v>
      </c>
      <c r="M484" s="936">
        <v>3.3</v>
      </c>
      <c r="O484" s="1026" t="s">
        <v>82</v>
      </c>
      <c r="P484" s="1532">
        <f>F470+I464</f>
        <v>17</v>
      </c>
      <c r="Q484" s="1189">
        <f>G470+J464</f>
        <v>17</v>
      </c>
      <c r="R484" s="987">
        <f>I485+L478+L491</f>
        <v>9.4600000000000009</v>
      </c>
      <c r="S484" s="1173">
        <f>J485+M478+M491</f>
        <v>9.4600000000000009</v>
      </c>
      <c r="T484" s="987"/>
      <c r="U484" s="1190"/>
      <c r="V484" s="987">
        <f t="shared" si="499"/>
        <v>26.46</v>
      </c>
      <c r="W484" s="1173">
        <f t="shared" si="500"/>
        <v>26.46</v>
      </c>
      <c r="X484" s="987">
        <f t="shared" si="501"/>
        <v>9.4600000000000009</v>
      </c>
      <c r="Y484" s="1082">
        <f t="shared" si="502"/>
        <v>9.4600000000000009</v>
      </c>
      <c r="AA484" s="1044" t="s">
        <v>126</v>
      </c>
      <c r="AB484" s="840"/>
      <c r="AC484" s="1461"/>
      <c r="AD484" s="1011"/>
      <c r="AE484" s="1172"/>
      <c r="AF484" s="1011"/>
      <c r="AG484" s="1188"/>
      <c r="AH484" s="1011">
        <f t="shared" si="503"/>
        <v>0</v>
      </c>
      <c r="AI484" s="1173">
        <f t="shared" si="504"/>
        <v>0</v>
      </c>
      <c r="AJ484" s="1011">
        <f t="shared" si="505"/>
        <v>0</v>
      </c>
      <c r="AK484" s="1082">
        <f t="shared" si="506"/>
        <v>0</v>
      </c>
      <c r="AM484" s="1026" t="s">
        <v>140</v>
      </c>
      <c r="AN484" s="1027">
        <f t="shared" si="484"/>
        <v>0</v>
      </c>
      <c r="AO484" s="1035">
        <f t="shared" si="485"/>
        <v>0</v>
      </c>
      <c r="AP484" s="1044" t="s">
        <v>126</v>
      </c>
      <c r="AQ484" s="1240">
        <f t="shared" si="510"/>
        <v>0</v>
      </c>
      <c r="AR484" s="1254">
        <f t="shared" si="510"/>
        <v>0</v>
      </c>
    </row>
    <row r="485" spans="2:44" ht="15.75" thickBot="1">
      <c r="B485" s="60"/>
      <c r="C485" s="1358"/>
      <c r="D485" s="70"/>
      <c r="E485" s="1451" t="s">
        <v>806</v>
      </c>
      <c r="F485" s="29"/>
      <c r="G485" s="72"/>
      <c r="H485" s="141" t="s">
        <v>82</v>
      </c>
      <c r="I485" s="172">
        <v>3.2</v>
      </c>
      <c r="J485" s="1274">
        <v>3.2</v>
      </c>
      <c r="K485" s="141" t="s">
        <v>538</v>
      </c>
      <c r="L485" s="173">
        <v>0.37</v>
      </c>
      <c r="M485" s="936">
        <v>0.37</v>
      </c>
      <c r="O485" s="1026" t="s">
        <v>89</v>
      </c>
      <c r="P485" s="987"/>
      <c r="Q485" s="983"/>
      <c r="R485" s="987">
        <f>F479+I481</f>
        <v>4.9000000000000004</v>
      </c>
      <c r="S485" s="1173">
        <f>G479+J481</f>
        <v>4.9000000000000004</v>
      </c>
      <c r="T485" s="987">
        <f>I497</f>
        <v>4.2</v>
      </c>
      <c r="U485" s="1185">
        <f>J497</f>
        <v>4.2</v>
      </c>
      <c r="V485" s="987">
        <f t="shared" si="499"/>
        <v>4.9000000000000004</v>
      </c>
      <c r="W485" s="1173">
        <f t="shared" si="500"/>
        <v>4.9000000000000004</v>
      </c>
      <c r="X485" s="987">
        <f t="shared" si="501"/>
        <v>9.1000000000000014</v>
      </c>
      <c r="Y485" s="1082">
        <f t="shared" si="502"/>
        <v>9.1000000000000014</v>
      </c>
      <c r="AA485" s="1044" t="s">
        <v>398</v>
      </c>
      <c r="AB485" s="840"/>
      <c r="AC485" s="1462"/>
      <c r="AD485" s="1011">
        <f>I491</f>
        <v>66</v>
      </c>
      <c r="AE485" s="1172">
        <f>J491</f>
        <v>60</v>
      </c>
      <c r="AF485" s="1011"/>
      <c r="AG485" s="1188"/>
      <c r="AH485" s="1011">
        <f t="shared" si="503"/>
        <v>66</v>
      </c>
      <c r="AI485" s="1173">
        <f t="shared" si="504"/>
        <v>60</v>
      </c>
      <c r="AJ485" s="1011">
        <f t="shared" si="505"/>
        <v>66</v>
      </c>
      <c r="AK485" s="1082">
        <f t="shared" si="506"/>
        <v>60</v>
      </c>
      <c r="AM485" s="1026" t="s">
        <v>52</v>
      </c>
      <c r="AN485" s="1027">
        <f t="shared" si="484"/>
        <v>0</v>
      </c>
      <c r="AO485" s="1035">
        <f t="shared" si="485"/>
        <v>0</v>
      </c>
      <c r="AP485" s="1044" t="s">
        <v>398</v>
      </c>
      <c r="AQ485" s="1240">
        <f t="shared" si="510"/>
        <v>66</v>
      </c>
      <c r="AR485" s="1254">
        <f t="shared" si="510"/>
        <v>60</v>
      </c>
    </row>
    <row r="486" spans="2:44" ht="15.75" thickBot="1">
      <c r="B486" s="60"/>
      <c r="C486" s="1358"/>
      <c r="D486" s="70"/>
      <c r="E486" s="1310" t="s">
        <v>100</v>
      </c>
      <c r="F486" s="120" t="s">
        <v>101</v>
      </c>
      <c r="G486" s="121" t="s">
        <v>102</v>
      </c>
      <c r="H486" s="141" t="s">
        <v>453</v>
      </c>
      <c r="I486" s="172">
        <v>3.2</v>
      </c>
      <c r="J486" s="1274">
        <v>3.2</v>
      </c>
      <c r="K486" s="60"/>
      <c r="M486" s="70"/>
      <c r="O486" s="620" t="s">
        <v>144</v>
      </c>
      <c r="P486" s="990"/>
      <c r="Q486" s="1189"/>
      <c r="R486" s="1717">
        <f>S486/1000/0.04</f>
        <v>0.21000000000000002</v>
      </c>
      <c r="S486" s="1716">
        <f>J479</f>
        <v>8.4</v>
      </c>
      <c r="T486" s="987"/>
      <c r="U486" s="1190"/>
      <c r="V486" s="987">
        <f t="shared" si="499"/>
        <v>0.21000000000000002</v>
      </c>
      <c r="W486" s="1173">
        <f t="shared" si="500"/>
        <v>8.4</v>
      </c>
      <c r="X486" s="987">
        <f t="shared" si="501"/>
        <v>0.21000000000000002</v>
      </c>
      <c r="Y486" s="1082">
        <f t="shared" si="502"/>
        <v>8.4</v>
      </c>
      <c r="AA486" s="1043"/>
      <c r="AB486" s="840"/>
      <c r="AC486" s="1458"/>
      <c r="AD486" s="1011"/>
      <c r="AE486" s="1172"/>
      <c r="AF486" s="1011"/>
      <c r="AG486" s="1188"/>
      <c r="AH486" s="1011">
        <f t="shared" si="503"/>
        <v>0</v>
      </c>
      <c r="AI486" s="1173">
        <f t="shared" si="504"/>
        <v>0</v>
      </c>
      <c r="AJ486" s="1011">
        <f t="shared" si="505"/>
        <v>0</v>
      </c>
      <c r="AK486" s="1082">
        <f t="shared" si="506"/>
        <v>0</v>
      </c>
      <c r="AM486" s="1026" t="s">
        <v>138</v>
      </c>
      <c r="AN486" s="1027">
        <f t="shared" si="484"/>
        <v>3.7</v>
      </c>
      <c r="AO486" s="1035">
        <f t="shared" si="485"/>
        <v>3.7</v>
      </c>
      <c r="AP486" s="2051"/>
      <c r="AQ486" s="2067">
        <f t="shared" si="510"/>
        <v>0</v>
      </c>
      <c r="AR486" s="2053">
        <f t="shared" si="510"/>
        <v>0</v>
      </c>
    </row>
    <row r="487" spans="2:44" ht="15.75" thickBot="1">
      <c r="B487" s="60"/>
      <c r="C487" s="1358"/>
      <c r="D487" s="70"/>
      <c r="E487" s="1433" t="s">
        <v>649</v>
      </c>
      <c r="F487" s="96">
        <v>100</v>
      </c>
      <c r="G487" s="935">
        <v>100</v>
      </c>
      <c r="H487" s="1420" t="s">
        <v>538</v>
      </c>
      <c r="I487" s="1290">
        <v>0.24</v>
      </c>
      <c r="J487" s="2320">
        <v>0.24</v>
      </c>
      <c r="K487" s="1435" t="s">
        <v>1078</v>
      </c>
      <c r="L487" s="1018"/>
      <c r="M487" s="1675"/>
      <c r="O487" s="1026" t="s">
        <v>50</v>
      </c>
      <c r="P487" s="987">
        <f>F467+L467</f>
        <v>14.809999999999999</v>
      </c>
      <c r="Q487" s="1191">
        <f>G467+M467</f>
        <v>14.809999999999999</v>
      </c>
      <c r="R487" s="987">
        <f>F488+L484</f>
        <v>13.3</v>
      </c>
      <c r="S487" s="1173">
        <f>G488+M484</f>
        <v>13.3</v>
      </c>
      <c r="T487" s="987"/>
      <c r="U487" s="1182"/>
      <c r="V487" s="987">
        <f t="shared" si="499"/>
        <v>28.11</v>
      </c>
      <c r="W487" s="1173">
        <f t="shared" si="500"/>
        <v>28.11</v>
      </c>
      <c r="X487" s="987">
        <f t="shared" si="501"/>
        <v>13.3</v>
      </c>
      <c r="Y487" s="1082">
        <f t="shared" si="502"/>
        <v>13.3</v>
      </c>
      <c r="AA487" s="2033" t="s">
        <v>788</v>
      </c>
      <c r="AB487" s="2038">
        <f t="shared" ref="AB487:AG487" si="511">SUM(AB482:AB486)</f>
        <v>0</v>
      </c>
      <c r="AC487" s="2039">
        <f t="shared" si="511"/>
        <v>0</v>
      </c>
      <c r="AD487" s="2040">
        <f t="shared" si="511"/>
        <v>66</v>
      </c>
      <c r="AE487" s="2039">
        <f t="shared" si="511"/>
        <v>60</v>
      </c>
      <c r="AF487" s="2040">
        <f t="shared" si="511"/>
        <v>0</v>
      </c>
      <c r="AG487" s="2039">
        <f t="shared" si="511"/>
        <v>0</v>
      </c>
      <c r="AH487" s="2041">
        <f t="shared" si="503"/>
        <v>66</v>
      </c>
      <c r="AI487" s="2042">
        <f t="shared" si="504"/>
        <v>60</v>
      </c>
      <c r="AJ487" s="2041">
        <f t="shared" si="505"/>
        <v>66</v>
      </c>
      <c r="AK487" s="2043">
        <f t="shared" si="506"/>
        <v>60</v>
      </c>
      <c r="AM487" s="1026" t="s">
        <v>137</v>
      </c>
      <c r="AN487" s="1027">
        <f t="shared" si="484"/>
        <v>0</v>
      </c>
      <c r="AO487" s="1035">
        <f t="shared" si="485"/>
        <v>0</v>
      </c>
      <c r="AP487" s="2033" t="s">
        <v>788</v>
      </c>
      <c r="AQ487" s="2082">
        <f t="shared" si="510"/>
        <v>66</v>
      </c>
      <c r="AR487" s="1255">
        <f t="shared" si="510"/>
        <v>60</v>
      </c>
    </row>
    <row r="488" spans="2:44" ht="15.75" thickBot="1">
      <c r="B488" s="60"/>
      <c r="C488" s="1358"/>
      <c r="D488" s="70"/>
      <c r="E488" s="325" t="s">
        <v>50</v>
      </c>
      <c r="F488" s="184">
        <v>10</v>
      </c>
      <c r="G488" s="938">
        <v>10</v>
      </c>
      <c r="H488" s="1474" t="s">
        <v>497</v>
      </c>
      <c r="I488" s="1395"/>
      <c r="J488" s="1395"/>
      <c r="K488" s="1286" t="s">
        <v>100</v>
      </c>
      <c r="L488" s="120" t="s">
        <v>101</v>
      </c>
      <c r="M488" s="121" t="s">
        <v>102</v>
      </c>
      <c r="O488" s="1026" t="s">
        <v>140</v>
      </c>
      <c r="P488" s="987"/>
      <c r="Q488" s="983"/>
      <c r="R488" s="987"/>
      <c r="S488" s="1082"/>
      <c r="T488" s="987"/>
      <c r="U488" s="1185"/>
      <c r="V488" s="987">
        <f t="shared" si="499"/>
        <v>0</v>
      </c>
      <c r="W488" s="1173">
        <f t="shared" si="500"/>
        <v>0</v>
      </c>
      <c r="X488" s="987">
        <f t="shared" si="501"/>
        <v>0</v>
      </c>
      <c r="Y488" s="1082">
        <f t="shared" si="502"/>
        <v>0</v>
      </c>
      <c r="AA488" s="2028" t="s">
        <v>789</v>
      </c>
      <c r="AB488" s="2029">
        <f t="shared" ref="AB488:AG488" si="512">AB487+AB481</f>
        <v>0</v>
      </c>
      <c r="AC488" s="2029">
        <f t="shared" si="512"/>
        <v>0</v>
      </c>
      <c r="AD488" s="2059">
        <f t="shared" si="512"/>
        <v>283.90999999999997</v>
      </c>
      <c r="AE488" s="2066">
        <f t="shared" si="512"/>
        <v>236.26</v>
      </c>
      <c r="AF488" s="2029">
        <f t="shared" si="512"/>
        <v>0</v>
      </c>
      <c r="AG488" s="2029">
        <f t="shared" si="512"/>
        <v>0</v>
      </c>
      <c r="AH488" s="2065">
        <f t="shared" si="503"/>
        <v>283.90999999999997</v>
      </c>
      <c r="AI488" s="2031">
        <f t="shared" si="504"/>
        <v>236.26</v>
      </c>
      <c r="AJ488" s="2065">
        <f t="shared" si="505"/>
        <v>283.90999999999997</v>
      </c>
      <c r="AK488" s="2077">
        <f t="shared" si="506"/>
        <v>236.26</v>
      </c>
      <c r="AM488" s="1026" t="s">
        <v>77</v>
      </c>
      <c r="AN488" s="1027">
        <f t="shared" si="484"/>
        <v>0</v>
      </c>
      <c r="AO488" s="1035">
        <f t="shared" si="485"/>
        <v>0</v>
      </c>
      <c r="AP488" s="2084" t="s">
        <v>135</v>
      </c>
      <c r="AQ488" s="2085">
        <f t="shared" si="510"/>
        <v>283.90999999999997</v>
      </c>
      <c r="AR488" s="1255">
        <f t="shared" si="510"/>
        <v>236.26</v>
      </c>
    </row>
    <row r="489" spans="2:44" ht="15.75" thickBot="1">
      <c r="B489" s="60"/>
      <c r="C489" s="1358"/>
      <c r="D489" s="70"/>
      <c r="E489" s="185" t="s">
        <v>703</v>
      </c>
      <c r="F489" s="172">
        <v>1.704</v>
      </c>
      <c r="G489" s="936">
        <v>1.5</v>
      </c>
      <c r="H489" s="1426" t="s">
        <v>1075</v>
      </c>
      <c r="I489" s="29"/>
      <c r="J489" s="29"/>
      <c r="K489" s="141" t="s">
        <v>1085</v>
      </c>
      <c r="L489" s="186">
        <v>17.22</v>
      </c>
      <c r="M489" s="1316">
        <v>17.22</v>
      </c>
      <c r="O489" s="1026" t="s">
        <v>408</v>
      </c>
      <c r="P489" s="987"/>
      <c r="Q489" s="983"/>
      <c r="R489" s="987"/>
      <c r="S489" s="1082"/>
      <c r="T489" s="987"/>
      <c r="U489" s="1185"/>
      <c r="V489" s="987">
        <f t="shared" si="499"/>
        <v>0</v>
      </c>
      <c r="W489" s="1173">
        <f t="shared" si="500"/>
        <v>0</v>
      </c>
      <c r="X489" s="987">
        <f t="shared" si="501"/>
        <v>0</v>
      </c>
      <c r="Y489" s="1082">
        <f t="shared" si="502"/>
        <v>0</v>
      </c>
      <c r="AA489" s="1076" t="s">
        <v>379</v>
      </c>
      <c r="AB489" s="1077"/>
      <c r="AC489" s="1078"/>
      <c r="AD489" s="840"/>
      <c r="AE489" s="1079"/>
      <c r="AF489" s="840"/>
      <c r="AG489" s="1080"/>
      <c r="AH489" s="1011"/>
      <c r="AI489" s="1081"/>
      <c r="AJ489" s="1011"/>
      <c r="AK489" s="1082"/>
      <c r="AM489" s="1026" t="s">
        <v>54</v>
      </c>
      <c r="AN489" s="1027">
        <f t="shared" si="484"/>
        <v>3.3600000000000003</v>
      </c>
      <c r="AO489" s="1035">
        <f t="shared" si="485"/>
        <v>3.3600000000000003</v>
      </c>
      <c r="AP489" s="2083" t="s">
        <v>379</v>
      </c>
      <c r="AQ489" s="1047"/>
      <c r="AR489" s="70"/>
    </row>
    <row r="490" spans="2:44" ht="15.75" thickBot="1">
      <c r="B490" s="60"/>
      <c r="C490" s="1358"/>
      <c r="D490" s="70"/>
      <c r="E490" s="185" t="s">
        <v>86</v>
      </c>
      <c r="F490" s="172">
        <v>11</v>
      </c>
      <c r="G490" s="936">
        <v>11</v>
      </c>
      <c r="H490" s="273" t="s">
        <v>100</v>
      </c>
      <c r="I490" s="122" t="s">
        <v>101</v>
      </c>
      <c r="J490" s="103" t="s">
        <v>102</v>
      </c>
      <c r="K490" s="141" t="s">
        <v>527</v>
      </c>
      <c r="L490" s="172">
        <v>55.04</v>
      </c>
      <c r="M490" s="1277">
        <v>55.04</v>
      </c>
      <c r="O490" s="1026" t="s">
        <v>138</v>
      </c>
      <c r="P490" s="987">
        <f>L465</f>
        <v>3.7</v>
      </c>
      <c r="Q490" s="983">
        <f>M465</f>
        <v>3.7</v>
      </c>
      <c r="R490" s="987"/>
      <c r="S490" s="1082"/>
      <c r="T490" s="987"/>
      <c r="U490" s="1185"/>
      <c r="V490" s="987">
        <f t="shared" si="499"/>
        <v>3.7</v>
      </c>
      <c r="W490" s="1173">
        <f t="shared" si="500"/>
        <v>3.7</v>
      </c>
      <c r="X490" s="987">
        <f t="shared" si="501"/>
        <v>0</v>
      </c>
      <c r="Y490" s="1082">
        <f t="shared" si="502"/>
        <v>0</v>
      </c>
      <c r="AA490" s="1642" t="s">
        <v>500</v>
      </c>
      <c r="AB490" s="2027"/>
      <c r="AC490" s="2016"/>
      <c r="AD490" s="840"/>
      <c r="AE490" s="1051"/>
      <c r="AF490" s="840"/>
      <c r="AG490" s="2017"/>
      <c r="AH490" s="1011">
        <f t="shared" ref="AH490" si="513">AB490+AD490</f>
        <v>0</v>
      </c>
      <c r="AI490" s="1088">
        <f t="shared" ref="AI490" si="514">AC490+AE490</f>
        <v>0</v>
      </c>
      <c r="AJ490" s="1011">
        <f t="shared" ref="AJ490" si="515">AD490+AF490</f>
        <v>0</v>
      </c>
      <c r="AK490" s="1089">
        <f t="shared" ref="AK490" si="516">AE490+AG490</f>
        <v>0</v>
      </c>
      <c r="AM490" s="1026" t="s">
        <v>116</v>
      </c>
      <c r="AN490" s="1027">
        <f t="shared" si="484"/>
        <v>10</v>
      </c>
      <c r="AO490" s="1035">
        <f t="shared" si="485"/>
        <v>10</v>
      </c>
      <c r="AP490" s="1642" t="s">
        <v>500</v>
      </c>
      <c r="AQ490" s="1050">
        <f t="shared" ref="AQ490:AQ506" si="517">AB490+AD490+AF490</f>
        <v>0</v>
      </c>
      <c r="AR490" s="1051">
        <f t="shared" ref="AR490:AR506" si="518">AC490+AE490+AG490</f>
        <v>0</v>
      </c>
    </row>
    <row r="491" spans="2:44">
      <c r="B491" s="270"/>
      <c r="C491" s="1712"/>
      <c r="D491" s="692"/>
      <c r="E491" s="939" t="s">
        <v>145</v>
      </c>
      <c r="F491" s="1280">
        <v>10</v>
      </c>
      <c r="G491" s="2294">
        <v>10</v>
      </c>
      <c r="H491" s="778" t="s">
        <v>1080</v>
      </c>
      <c r="I491" s="1332">
        <v>66</v>
      </c>
      <c r="J491" s="1333">
        <v>60</v>
      </c>
      <c r="K491" s="141" t="s">
        <v>82</v>
      </c>
      <c r="L491" s="172">
        <v>2.41</v>
      </c>
      <c r="M491" s="936">
        <v>2.41</v>
      </c>
      <c r="O491" s="1026" t="s">
        <v>137</v>
      </c>
      <c r="P491" s="987"/>
      <c r="Q491" s="983"/>
      <c r="R491" s="987"/>
      <c r="S491" s="1082"/>
      <c r="T491" s="987"/>
      <c r="U491" s="1185"/>
      <c r="V491" s="987">
        <f t="shared" si="499"/>
        <v>0</v>
      </c>
      <c r="W491" s="1173">
        <f t="shared" si="500"/>
        <v>0</v>
      </c>
      <c r="X491" s="987">
        <f t="shared" si="501"/>
        <v>0</v>
      </c>
      <c r="Y491" s="1082">
        <f t="shared" si="502"/>
        <v>0</v>
      </c>
      <c r="AA491" s="1083" t="s">
        <v>380</v>
      </c>
      <c r="AB491" s="1084"/>
      <c r="AC491" s="1085"/>
      <c r="AD491" s="840">
        <f>F489</f>
        <v>1.704</v>
      </c>
      <c r="AE491" s="1086">
        <f>G489</f>
        <v>1.5</v>
      </c>
      <c r="AF491" s="1011"/>
      <c r="AG491" s="1087"/>
      <c r="AH491" s="1011">
        <f t="shared" ref="AH491:AK493" si="519">AB491+AD491</f>
        <v>1.704</v>
      </c>
      <c r="AI491" s="1088">
        <f t="shared" si="519"/>
        <v>1.5</v>
      </c>
      <c r="AJ491" s="1011">
        <f t="shared" si="519"/>
        <v>1.704</v>
      </c>
      <c r="AK491" s="1089">
        <f t="shared" si="519"/>
        <v>1.5</v>
      </c>
      <c r="AM491" s="996" t="s">
        <v>164</v>
      </c>
      <c r="AN491" s="1027">
        <f t="shared" si="484"/>
        <v>1.131</v>
      </c>
      <c r="AO491" s="1035">
        <f t="shared" si="485"/>
        <v>1.131</v>
      </c>
      <c r="AP491" s="1049" t="s">
        <v>380</v>
      </c>
      <c r="AQ491" s="1050">
        <f t="shared" si="517"/>
        <v>1.704</v>
      </c>
      <c r="AR491" s="1051">
        <f t="shared" si="518"/>
        <v>1.5</v>
      </c>
    </row>
    <row r="492" spans="2:44" ht="15.75" thickBot="1">
      <c r="B492" s="1213" t="s">
        <v>365</v>
      </c>
      <c r="C492" s="1361"/>
      <c r="D492" s="1797">
        <f>D473+D475+D476+D479+D481+D482+110+70</f>
        <v>920</v>
      </c>
      <c r="E492" s="939" t="s">
        <v>81</v>
      </c>
      <c r="F492" s="172">
        <v>104</v>
      </c>
      <c r="G492" s="1274"/>
      <c r="H492" s="2551"/>
      <c r="I492" s="2552"/>
      <c r="J492" s="2555"/>
      <c r="K492" s="56"/>
      <c r="L492" s="29"/>
      <c r="M492" s="72"/>
      <c r="O492" s="1026" t="s">
        <v>77</v>
      </c>
      <c r="P492" s="987"/>
      <c r="Q492" s="983"/>
      <c r="R492" s="987"/>
      <c r="S492" s="1082"/>
      <c r="T492" s="987"/>
      <c r="U492" s="1185"/>
      <c r="V492" s="987">
        <f t="shared" si="499"/>
        <v>0</v>
      </c>
      <c r="W492" s="1173">
        <f t="shared" si="500"/>
        <v>0</v>
      </c>
      <c r="X492" s="987">
        <f t="shared" si="501"/>
        <v>0</v>
      </c>
      <c r="Y492" s="1082">
        <f t="shared" si="502"/>
        <v>0</v>
      </c>
      <c r="AA492" s="1090" t="s">
        <v>381</v>
      </c>
      <c r="AB492" s="1091"/>
      <c r="AC492" s="1092"/>
      <c r="AD492" s="840"/>
      <c r="AE492" s="1093"/>
      <c r="AF492" s="1094"/>
      <c r="AG492" s="1095"/>
      <c r="AH492" s="1011">
        <f t="shared" si="519"/>
        <v>0</v>
      </c>
      <c r="AI492" s="1088">
        <f t="shared" si="519"/>
        <v>0</v>
      </c>
      <c r="AJ492" s="1011">
        <f t="shared" si="519"/>
        <v>0</v>
      </c>
      <c r="AK492" s="1089">
        <f t="shared" si="519"/>
        <v>0</v>
      </c>
      <c r="AM492" s="997" t="s">
        <v>160</v>
      </c>
      <c r="AN492" s="1027">
        <f t="shared" si="484"/>
        <v>6.5000000000000002E-2</v>
      </c>
      <c r="AO492" s="1035">
        <f t="shared" si="485"/>
        <v>6.5000000000000002E-2</v>
      </c>
      <c r="AP492" s="1052" t="s">
        <v>381</v>
      </c>
      <c r="AQ492" s="1027">
        <f t="shared" si="517"/>
        <v>0</v>
      </c>
      <c r="AR492" s="1051">
        <f t="shared" si="518"/>
        <v>0</v>
      </c>
    </row>
    <row r="493" spans="2:44" ht="15.75" thickBot="1">
      <c r="B493" s="269"/>
      <c r="C493" s="126" t="s">
        <v>234</v>
      </c>
      <c r="D493" s="538"/>
      <c r="E493" s="38"/>
      <c r="F493" s="38"/>
      <c r="G493" s="1760" t="s">
        <v>691</v>
      </c>
      <c r="H493" s="1363"/>
      <c r="I493" s="1363"/>
      <c r="J493" s="29"/>
      <c r="K493" s="1331" t="s">
        <v>752</v>
      </c>
      <c r="L493" s="1732"/>
      <c r="M493" s="49"/>
      <c r="O493" s="361" t="s">
        <v>409</v>
      </c>
      <c r="P493" s="987">
        <f>F468</f>
        <v>0.33</v>
      </c>
      <c r="Q493" s="983">
        <f>G468</f>
        <v>0.33</v>
      </c>
      <c r="R493" s="987">
        <f>F481+I487+I482+L485</f>
        <v>2.41</v>
      </c>
      <c r="S493" s="1173">
        <f>G481+J482+J487+M485</f>
        <v>2.41</v>
      </c>
      <c r="T493" s="987">
        <f>I495+L498</f>
        <v>0.62</v>
      </c>
      <c r="U493" s="1185">
        <f>J495+M498</f>
        <v>0.62</v>
      </c>
      <c r="V493" s="987">
        <f t="shared" si="499"/>
        <v>2.74</v>
      </c>
      <c r="W493" s="1173">
        <f t="shared" si="500"/>
        <v>2.74</v>
      </c>
      <c r="X493" s="987">
        <f t="shared" si="501"/>
        <v>3.0300000000000002</v>
      </c>
      <c r="Y493" s="1082">
        <f t="shared" si="502"/>
        <v>3.0300000000000002</v>
      </c>
      <c r="AA493" s="1096" t="s">
        <v>382</v>
      </c>
      <c r="AB493" s="1617">
        <f>I468</f>
        <v>150</v>
      </c>
      <c r="AC493" s="1092">
        <f>D470</f>
        <v>100</v>
      </c>
      <c r="AD493" s="840"/>
      <c r="AE493" s="1093"/>
      <c r="AF493" s="1011"/>
      <c r="AG493" s="1095"/>
      <c r="AH493" s="1011">
        <f t="shared" si="519"/>
        <v>150</v>
      </c>
      <c r="AI493" s="1088">
        <f t="shared" si="519"/>
        <v>100</v>
      </c>
      <c r="AJ493" s="1011">
        <f t="shared" si="519"/>
        <v>0</v>
      </c>
      <c r="AK493" s="1089">
        <f t="shared" si="519"/>
        <v>0</v>
      </c>
      <c r="AM493" s="998" t="s">
        <v>373</v>
      </c>
      <c r="AN493" s="1027">
        <f t="shared" si="484"/>
        <v>1</v>
      </c>
      <c r="AO493" s="1035">
        <f t="shared" si="485"/>
        <v>1</v>
      </c>
      <c r="AP493" s="1053" t="s">
        <v>382</v>
      </c>
      <c r="AQ493" s="1027">
        <f t="shared" si="517"/>
        <v>150</v>
      </c>
      <c r="AR493" s="1051">
        <f t="shared" si="518"/>
        <v>100</v>
      </c>
    </row>
    <row r="494" spans="2:44" ht="15.75" thickBot="1">
      <c r="B494" s="144" t="s">
        <v>518</v>
      </c>
      <c r="C494" s="178" t="s">
        <v>122</v>
      </c>
      <c r="D494" s="177">
        <v>200</v>
      </c>
      <c r="E494" s="1297" t="s">
        <v>100</v>
      </c>
      <c r="F494" s="1264" t="s">
        <v>101</v>
      </c>
      <c r="G494" s="1265" t="s">
        <v>102</v>
      </c>
      <c r="H494" s="1747" t="s">
        <v>100</v>
      </c>
      <c r="I494" s="1264" t="s">
        <v>101</v>
      </c>
      <c r="J494" s="1374" t="s">
        <v>102</v>
      </c>
      <c r="K494" s="1747" t="s">
        <v>100</v>
      </c>
      <c r="L494" s="1264" t="s">
        <v>101</v>
      </c>
      <c r="M494" s="1374" t="s">
        <v>102</v>
      </c>
      <c r="O494" s="1026" t="s">
        <v>410</v>
      </c>
      <c r="P494" s="987"/>
      <c r="Q494" s="983"/>
      <c r="R494" s="987">
        <f>F491</f>
        <v>10</v>
      </c>
      <c r="S494" s="1082">
        <f>G491</f>
        <v>10</v>
      </c>
      <c r="T494" s="987"/>
      <c r="U494" s="1185"/>
      <c r="V494" s="987">
        <f t="shared" si="499"/>
        <v>10</v>
      </c>
      <c r="W494" s="1173">
        <f t="shared" si="500"/>
        <v>10</v>
      </c>
      <c r="X494" s="987">
        <f t="shared" si="501"/>
        <v>10</v>
      </c>
      <c r="Y494" s="1082">
        <f t="shared" si="502"/>
        <v>10</v>
      </c>
      <c r="AA494" s="1097" t="s">
        <v>383</v>
      </c>
      <c r="AB494" s="1098"/>
      <c r="AC494" s="1099"/>
      <c r="AD494" s="1009"/>
      <c r="AE494" s="1100"/>
      <c r="AF494" s="1012"/>
      <c r="AG494" s="1101"/>
      <c r="AH494" s="1012">
        <f>AB494+AD494</f>
        <v>0</v>
      </c>
      <c r="AI494" s="1102"/>
      <c r="AJ494" s="1012">
        <f t="shared" ref="AJ494:AJ506" si="520">AD494+AF494</f>
        <v>0</v>
      </c>
      <c r="AK494" s="1103"/>
      <c r="AM494" s="999" t="s">
        <v>136</v>
      </c>
      <c r="AN494" s="1036">
        <f t="shared" si="484"/>
        <v>6.6000000000000003E-2</v>
      </c>
      <c r="AO494" s="1037">
        <f t="shared" si="485"/>
        <v>6.6000000000000003E-2</v>
      </c>
      <c r="AP494" s="1054" t="s">
        <v>383</v>
      </c>
      <c r="AQ494" s="1036">
        <f t="shared" si="517"/>
        <v>0</v>
      </c>
      <c r="AR494" s="1055">
        <f t="shared" si="518"/>
        <v>0</v>
      </c>
    </row>
    <row r="495" spans="2:44" ht="15.75" thickBot="1">
      <c r="B495" s="124" t="s">
        <v>419</v>
      </c>
      <c r="C495" s="1761" t="s">
        <v>685</v>
      </c>
      <c r="D495" s="278" t="s">
        <v>874</v>
      </c>
      <c r="E495" s="1269" t="s">
        <v>85</v>
      </c>
      <c r="F495" s="96">
        <v>34.61</v>
      </c>
      <c r="G495" s="1403">
        <v>29.9</v>
      </c>
      <c r="H495" s="178" t="s">
        <v>54</v>
      </c>
      <c r="I495" s="172">
        <v>0.42</v>
      </c>
      <c r="J495" s="1275">
        <v>0.42</v>
      </c>
      <c r="K495" s="1271" t="s">
        <v>80</v>
      </c>
      <c r="L495" s="96">
        <v>21</v>
      </c>
      <c r="M495" s="935">
        <v>21</v>
      </c>
      <c r="O495" s="996" t="s">
        <v>164</v>
      </c>
      <c r="P495" s="1616">
        <f t="shared" ref="P495:U495" si="521">P496+P497+P498+P499</f>
        <v>0</v>
      </c>
      <c r="Q495" s="1533">
        <f t="shared" si="521"/>
        <v>0</v>
      </c>
      <c r="R495" s="991">
        <f t="shared" si="521"/>
        <v>1.127</v>
      </c>
      <c r="S495" s="1196">
        <f t="shared" si="521"/>
        <v>1.127</v>
      </c>
      <c r="T495" s="1001">
        <f t="shared" si="521"/>
        <v>4.0000000000000001E-3</v>
      </c>
      <c r="U495" s="1197">
        <f t="shared" si="521"/>
        <v>4.0000000000000001E-3</v>
      </c>
      <c r="V495" s="987">
        <f t="shared" si="499"/>
        <v>1.127</v>
      </c>
      <c r="W495" s="1173">
        <f t="shared" si="500"/>
        <v>1.127</v>
      </c>
      <c r="X495" s="987">
        <f t="shared" si="501"/>
        <v>1.131</v>
      </c>
      <c r="Y495" s="1082">
        <f t="shared" si="502"/>
        <v>1.131</v>
      </c>
      <c r="AA495" s="1104" t="s">
        <v>384</v>
      </c>
      <c r="AB495" s="1105">
        <f t="shared" ref="AB495:AG495" si="522">SUM(AB490:AB494)</f>
        <v>150</v>
      </c>
      <c r="AC495" s="1106">
        <f t="shared" si="522"/>
        <v>100</v>
      </c>
      <c r="AD495" s="1107">
        <f t="shared" si="522"/>
        <v>1.704</v>
      </c>
      <c r="AE495" s="1108">
        <f t="shared" si="522"/>
        <v>1.5</v>
      </c>
      <c r="AF495" s="1109">
        <f t="shared" si="522"/>
        <v>0</v>
      </c>
      <c r="AG495" s="1110">
        <f t="shared" si="522"/>
        <v>0</v>
      </c>
      <c r="AH495" s="1109">
        <f>AB495+AD495</f>
        <v>151.70400000000001</v>
      </c>
      <c r="AI495" s="1111">
        <f>AC495+AE495</f>
        <v>101.5</v>
      </c>
      <c r="AJ495" s="1109">
        <f t="shared" si="520"/>
        <v>1.704</v>
      </c>
      <c r="AK495" s="1112">
        <f>AE495+AG495</f>
        <v>1.5</v>
      </c>
      <c r="AM495" s="368" t="s">
        <v>98</v>
      </c>
      <c r="AN495" s="1038">
        <f>P500+R500+T500</f>
        <v>10.5</v>
      </c>
      <c r="AO495" s="1039">
        <f>Q500+S500+U500</f>
        <v>10.5</v>
      </c>
      <c r="AP495" s="1056" t="s">
        <v>384</v>
      </c>
      <c r="AQ495" s="1057">
        <f t="shared" si="517"/>
        <v>151.70400000000001</v>
      </c>
      <c r="AR495" s="1058">
        <f t="shared" si="518"/>
        <v>101.5</v>
      </c>
    </row>
    <row r="496" spans="2:44">
      <c r="B496" s="60"/>
      <c r="C496" s="293" t="s">
        <v>753</v>
      </c>
      <c r="D496" s="70"/>
      <c r="E496" s="1814" t="s">
        <v>682</v>
      </c>
      <c r="F496" s="172">
        <v>59.6</v>
      </c>
      <c r="G496" s="1275">
        <v>53</v>
      </c>
      <c r="H496" s="178" t="s">
        <v>662</v>
      </c>
      <c r="I496" s="172">
        <v>10.5</v>
      </c>
      <c r="J496" s="1338">
        <v>10.5</v>
      </c>
      <c r="K496" s="130" t="s">
        <v>79</v>
      </c>
      <c r="L496" s="172">
        <v>2.2000000000000002</v>
      </c>
      <c r="M496" s="174">
        <v>2.2000000000000002</v>
      </c>
      <c r="O496" s="997" t="s">
        <v>160</v>
      </c>
      <c r="P496" s="992"/>
      <c r="Q496" s="1198"/>
      <c r="R496" s="992">
        <f>F480+L482</f>
        <v>6.0999999999999999E-2</v>
      </c>
      <c r="S496" s="1199">
        <f>G480+M482</f>
        <v>6.0999999999999999E-2</v>
      </c>
      <c r="T496" s="1002">
        <f>L497</f>
        <v>4.0000000000000001E-3</v>
      </c>
      <c r="U496" s="1198">
        <f>M497</f>
        <v>4.0000000000000001E-3</v>
      </c>
      <c r="V496" s="1006">
        <f>P496+R496</f>
        <v>6.0999999999999999E-2</v>
      </c>
      <c r="W496" s="1199">
        <f t="shared" si="500"/>
        <v>6.0999999999999999E-2</v>
      </c>
      <c r="X496" s="988">
        <f t="shared" si="501"/>
        <v>6.5000000000000002E-2</v>
      </c>
      <c r="Y496" s="1199">
        <f t="shared" si="502"/>
        <v>6.5000000000000002E-2</v>
      </c>
      <c r="AA496" s="1230" t="s">
        <v>393</v>
      </c>
      <c r="AB496" s="1127"/>
      <c r="AC496" s="1219"/>
      <c r="AD496" s="1129">
        <f>F490</f>
        <v>11</v>
      </c>
      <c r="AE496" s="1222">
        <f>G490</f>
        <v>11</v>
      </c>
      <c r="AF496" s="1127"/>
      <c r="AG496" s="1219"/>
      <c r="AH496" s="1010"/>
      <c r="AI496" s="1225"/>
      <c r="AJ496" s="1010">
        <f t="shared" si="520"/>
        <v>11</v>
      </c>
      <c r="AK496" s="1228"/>
      <c r="AP496" s="1230" t="s">
        <v>393</v>
      </c>
      <c r="AQ496" s="1047">
        <f t="shared" si="517"/>
        <v>11</v>
      </c>
      <c r="AR496" s="1060">
        <f t="shared" si="518"/>
        <v>11</v>
      </c>
    </row>
    <row r="497" spans="2:47">
      <c r="B497" s="144" t="s">
        <v>9</v>
      </c>
      <c r="C497" s="178" t="s">
        <v>392</v>
      </c>
      <c r="D497" s="1813">
        <v>30</v>
      </c>
      <c r="E497" s="325" t="s">
        <v>78</v>
      </c>
      <c r="F497" s="172">
        <v>17.899999999999999</v>
      </c>
      <c r="G497" s="1275">
        <v>17.899999999999999</v>
      </c>
      <c r="H497" s="178" t="s">
        <v>89</v>
      </c>
      <c r="I497" s="172">
        <v>4.2</v>
      </c>
      <c r="J497" s="1338">
        <v>4.2</v>
      </c>
      <c r="K497" s="1739" t="s">
        <v>84</v>
      </c>
      <c r="L497" s="172">
        <v>4.0000000000000001E-3</v>
      </c>
      <c r="M497" s="936">
        <v>4.0000000000000001E-3</v>
      </c>
      <c r="O497" s="998" t="s">
        <v>373</v>
      </c>
      <c r="P497" s="993"/>
      <c r="Q497" s="1200"/>
      <c r="R497" s="993">
        <f>G483</f>
        <v>1</v>
      </c>
      <c r="S497" s="1201">
        <f>G483</f>
        <v>1</v>
      </c>
      <c r="T497" s="1003"/>
      <c r="U497" s="1200"/>
      <c r="V497" s="1006">
        <f>P497+R497</f>
        <v>1</v>
      </c>
      <c r="W497" s="1199">
        <f t="shared" si="500"/>
        <v>1</v>
      </c>
      <c r="X497" s="988">
        <f t="shared" si="501"/>
        <v>1</v>
      </c>
      <c r="Y497" s="1199">
        <f t="shared" si="502"/>
        <v>1</v>
      </c>
      <c r="AA497" s="1215" t="s">
        <v>394</v>
      </c>
      <c r="AB497" s="1133"/>
      <c r="AC497" s="1220"/>
      <c r="AD497" s="1135"/>
      <c r="AE497" s="1223"/>
      <c r="AF497" s="1133"/>
      <c r="AG497" s="1220"/>
      <c r="AH497" s="1011">
        <f t="shared" ref="AH497:AI499" si="523">AB497+AD497</f>
        <v>0</v>
      </c>
      <c r="AI497" s="1226">
        <f t="shared" si="523"/>
        <v>0</v>
      </c>
      <c r="AJ497" s="1011">
        <f t="shared" si="520"/>
        <v>0</v>
      </c>
      <c r="AK497" s="1183">
        <f t="shared" ref="AK497:AK502" si="524">AE497+AG497</f>
        <v>0</v>
      </c>
      <c r="AP497" s="1215" t="s">
        <v>394</v>
      </c>
      <c r="AQ497" s="1027">
        <f t="shared" si="517"/>
        <v>0</v>
      </c>
      <c r="AR497" s="1051">
        <f t="shared" si="518"/>
        <v>0</v>
      </c>
    </row>
    <row r="498" spans="2:47" ht="15.75" thickBot="1">
      <c r="B498" s="60"/>
      <c r="C498" s="1358"/>
      <c r="D498" s="70"/>
      <c r="E498" s="185" t="s">
        <v>60</v>
      </c>
      <c r="F498" s="172">
        <v>20</v>
      </c>
      <c r="G498" s="1365">
        <v>20</v>
      </c>
      <c r="K498" s="193" t="s">
        <v>83</v>
      </c>
      <c r="L498" s="184">
        <v>0.2</v>
      </c>
      <c r="M498" s="938">
        <v>0.2</v>
      </c>
      <c r="O498" s="999" t="s">
        <v>136</v>
      </c>
      <c r="P498" s="994"/>
      <c r="Q498" s="1202"/>
      <c r="R498" s="994">
        <f>L475</f>
        <v>6.6000000000000003E-2</v>
      </c>
      <c r="S498" s="1203">
        <f>M475</f>
        <v>6.6000000000000003E-2</v>
      </c>
      <c r="T498" s="1004"/>
      <c r="U498" s="1202"/>
      <c r="V498" s="1006">
        <f>P498+R498</f>
        <v>6.6000000000000003E-2</v>
      </c>
      <c r="W498" s="1199">
        <f t="shared" si="500"/>
        <v>6.6000000000000003E-2</v>
      </c>
      <c r="X498" s="988">
        <f t="shared" si="501"/>
        <v>6.6000000000000003E-2</v>
      </c>
      <c r="Y498" s="1199">
        <f t="shared" si="502"/>
        <v>6.6000000000000003E-2</v>
      </c>
      <c r="AA498" s="1216" t="s">
        <v>460</v>
      </c>
      <c r="AB498" s="1139"/>
      <c r="AC498" s="1221"/>
      <c r="AD498" s="1141"/>
      <c r="AE498" s="1224"/>
      <c r="AF498" s="1139"/>
      <c r="AG498" s="1221"/>
      <c r="AH498" s="1012">
        <f t="shared" si="523"/>
        <v>0</v>
      </c>
      <c r="AI498" s="1227">
        <f t="shared" si="523"/>
        <v>0</v>
      </c>
      <c r="AJ498" s="1012">
        <f t="shared" si="520"/>
        <v>0</v>
      </c>
      <c r="AK498" s="1229">
        <f t="shared" si="524"/>
        <v>0</v>
      </c>
      <c r="AP498" s="1216" t="s">
        <v>395</v>
      </c>
      <c r="AQ498" s="1036">
        <f t="shared" si="517"/>
        <v>0</v>
      </c>
      <c r="AR498" s="1055">
        <f t="shared" si="518"/>
        <v>0</v>
      </c>
    </row>
    <row r="499" spans="2:47" ht="15.75" thickBot="1">
      <c r="B499" s="1213" t="s">
        <v>366</v>
      </c>
      <c r="C499" s="1361"/>
      <c r="D499" s="1815">
        <f>D494+D497+105+20</f>
        <v>355</v>
      </c>
      <c r="E499" s="29"/>
      <c r="F499" s="29"/>
      <c r="G499" s="29"/>
      <c r="H499" s="29"/>
      <c r="I499" s="29"/>
      <c r="J499" s="29"/>
      <c r="K499" s="1762" t="s">
        <v>81</v>
      </c>
      <c r="L499" s="1290">
        <v>1.2</v>
      </c>
      <c r="M499" s="1291">
        <v>1.2</v>
      </c>
      <c r="O499" s="999" t="s">
        <v>424</v>
      </c>
      <c r="P499" s="994"/>
      <c r="Q499" s="1202"/>
      <c r="R499" s="994"/>
      <c r="S499" s="1203"/>
      <c r="T499" s="1004"/>
      <c r="U499" s="1202"/>
      <c r="V499" s="1006">
        <f>P499+R499</f>
        <v>0</v>
      </c>
      <c r="W499" s="1199">
        <f t="shared" si="500"/>
        <v>0</v>
      </c>
      <c r="X499" s="988">
        <f>R499+T499</f>
        <v>0</v>
      </c>
      <c r="Y499" s="1199">
        <f t="shared" si="502"/>
        <v>0</v>
      </c>
      <c r="AA499" s="1217" t="s">
        <v>396</v>
      </c>
      <c r="AB499" s="1237">
        <f t="shared" ref="AB499:AG499" si="525">AB496+AB497+AB498</f>
        <v>0</v>
      </c>
      <c r="AC499" s="1168">
        <f t="shared" si="525"/>
        <v>0</v>
      </c>
      <c r="AD499" s="1218">
        <f t="shared" si="525"/>
        <v>11</v>
      </c>
      <c r="AE499" s="1166">
        <f t="shared" si="525"/>
        <v>11</v>
      </c>
      <c r="AF499" s="1237">
        <f t="shared" si="525"/>
        <v>0</v>
      </c>
      <c r="AG499" s="1168">
        <f t="shared" si="525"/>
        <v>0</v>
      </c>
      <c r="AH499" s="1074">
        <f t="shared" si="523"/>
        <v>11</v>
      </c>
      <c r="AI499" s="1167">
        <f t="shared" si="523"/>
        <v>11</v>
      </c>
      <c r="AJ499" s="1074">
        <f t="shared" si="520"/>
        <v>11</v>
      </c>
      <c r="AK499" s="1168">
        <f t="shared" si="524"/>
        <v>11</v>
      </c>
      <c r="AP499" s="1217" t="s">
        <v>396</v>
      </c>
      <c r="AQ499" s="1074">
        <f t="shared" si="517"/>
        <v>11</v>
      </c>
      <c r="AR499" s="1075">
        <f t="shared" si="518"/>
        <v>11</v>
      </c>
      <c r="AS499" s="616"/>
    </row>
    <row r="500" spans="2:47" ht="15.75" thickBot="1">
      <c r="O500" s="368" t="s">
        <v>98</v>
      </c>
      <c r="P500" s="995"/>
      <c r="Q500" s="1656"/>
      <c r="R500" s="995"/>
      <c r="S500" s="1205"/>
      <c r="T500" s="1005">
        <f>I496</f>
        <v>10.5</v>
      </c>
      <c r="U500" s="1206">
        <f>J496</f>
        <v>10.5</v>
      </c>
      <c r="V500" s="1007">
        <f>P500+R500</f>
        <v>0</v>
      </c>
      <c r="W500" s="1207">
        <f t="shared" si="500"/>
        <v>0</v>
      </c>
      <c r="X500" s="1007">
        <f>R500+T500</f>
        <v>10.5</v>
      </c>
      <c r="Y500" s="1207">
        <f t="shared" si="502"/>
        <v>10.5</v>
      </c>
      <c r="AA500" s="1059" t="s">
        <v>388</v>
      </c>
      <c r="AB500" s="1113"/>
      <c r="AC500" s="1114"/>
      <c r="AD500" s="1010"/>
      <c r="AE500" s="1115"/>
      <c r="AF500" s="1113">
        <f>F495</f>
        <v>34.61</v>
      </c>
      <c r="AG500" s="1114">
        <f>G495</f>
        <v>29.9</v>
      </c>
      <c r="AH500" s="1010"/>
      <c r="AI500" s="1116">
        <f>AC500+AE500</f>
        <v>0</v>
      </c>
      <c r="AJ500" s="1010">
        <f t="shared" si="520"/>
        <v>34.61</v>
      </c>
      <c r="AK500" s="1117">
        <f t="shared" si="524"/>
        <v>29.9</v>
      </c>
      <c r="AP500" s="1059" t="s">
        <v>254</v>
      </c>
      <c r="AQ500" s="1047">
        <f t="shared" si="517"/>
        <v>34.61</v>
      </c>
      <c r="AR500" s="1060">
        <f t="shared" si="518"/>
        <v>29.9</v>
      </c>
      <c r="AS500" s="616"/>
    </row>
    <row r="501" spans="2:47" ht="15.75" thickBot="1">
      <c r="H501" s="155"/>
      <c r="AA501" s="1061" t="s">
        <v>389</v>
      </c>
      <c r="AB501" s="1098"/>
      <c r="AC501" s="1118"/>
      <c r="AD501" s="1012"/>
      <c r="AE501" s="1119"/>
      <c r="AF501" s="1098"/>
      <c r="AG501" s="1118"/>
      <c r="AH501" s="1012">
        <f>AB501+AD501</f>
        <v>0</v>
      </c>
      <c r="AI501" s="1120">
        <f>AC501+AE501</f>
        <v>0</v>
      </c>
      <c r="AJ501" s="1012">
        <f t="shared" si="520"/>
        <v>0</v>
      </c>
      <c r="AK501" s="1121">
        <f t="shared" si="524"/>
        <v>0</v>
      </c>
      <c r="AP501" s="1061" t="s">
        <v>150</v>
      </c>
      <c r="AQ501" s="1036">
        <f t="shared" si="517"/>
        <v>0</v>
      </c>
      <c r="AR501" s="1055">
        <f t="shared" si="518"/>
        <v>0</v>
      </c>
      <c r="AS501" s="616"/>
    </row>
    <row r="502" spans="2:47" ht="15.75" thickBot="1">
      <c r="C502" s="4"/>
      <c r="E502" s="4"/>
      <c r="F502" s="8"/>
      <c r="G502" s="104"/>
      <c r="K502" s="4"/>
      <c r="L502" s="8"/>
      <c r="M502" s="104"/>
      <c r="AA502" s="1062" t="s">
        <v>385</v>
      </c>
      <c r="AB502" s="1122">
        <f t="shared" ref="AB502:AG502" si="526">SUM(AB500:AB501)</f>
        <v>0</v>
      </c>
      <c r="AC502" s="1123">
        <f t="shared" si="526"/>
        <v>0</v>
      </c>
      <c r="AD502" s="1124">
        <f t="shared" si="526"/>
        <v>0</v>
      </c>
      <c r="AE502" s="1064">
        <f t="shared" si="526"/>
        <v>0</v>
      </c>
      <c r="AF502" s="1122">
        <f t="shared" si="526"/>
        <v>34.61</v>
      </c>
      <c r="AG502" s="1123">
        <f t="shared" si="526"/>
        <v>29.9</v>
      </c>
      <c r="AH502" s="1063">
        <f>AB502+AD502</f>
        <v>0</v>
      </c>
      <c r="AI502" s="1125">
        <f>AC502+AE502</f>
        <v>0</v>
      </c>
      <c r="AJ502" s="1063">
        <f t="shared" si="520"/>
        <v>34.61</v>
      </c>
      <c r="AK502" s="1126">
        <f t="shared" si="524"/>
        <v>29.9</v>
      </c>
      <c r="AP502" s="1062" t="s">
        <v>385</v>
      </c>
      <c r="AQ502" s="1063">
        <f t="shared" si="517"/>
        <v>34.61</v>
      </c>
      <c r="AR502" s="1064">
        <f t="shared" si="518"/>
        <v>29.9</v>
      </c>
    </row>
    <row r="503" spans="2:47">
      <c r="C503" s="45"/>
      <c r="E503" s="4"/>
      <c r="F503" s="8"/>
      <c r="G503" s="106"/>
      <c r="K503" s="4"/>
      <c r="L503" s="8"/>
      <c r="M503" s="106"/>
      <c r="Q503" s="980"/>
      <c r="S503" s="980"/>
      <c r="U503" s="980"/>
      <c r="W503" s="217"/>
      <c r="Y503" s="217"/>
      <c r="AA503" s="1065" t="s">
        <v>252</v>
      </c>
      <c r="AB503" s="1127"/>
      <c r="AC503" s="1128"/>
      <c r="AD503" s="1129"/>
      <c r="AE503" s="1130"/>
      <c r="AF503" s="1127"/>
      <c r="AG503" s="1128"/>
      <c r="AH503" s="1010"/>
      <c r="AI503" s="1131"/>
      <c r="AJ503" s="1010">
        <f t="shared" si="520"/>
        <v>0</v>
      </c>
      <c r="AK503" s="1132"/>
      <c r="AP503" s="1065" t="s">
        <v>252</v>
      </c>
      <c r="AQ503" s="1047">
        <f t="shared" si="517"/>
        <v>0</v>
      </c>
      <c r="AR503" s="1060">
        <f t="shared" si="518"/>
        <v>0</v>
      </c>
    </row>
    <row r="504" spans="2:47">
      <c r="C504"/>
      <c r="E504" s="4"/>
      <c r="F504" s="8"/>
      <c r="G504" s="108"/>
      <c r="K504" s="4"/>
      <c r="L504" s="8"/>
      <c r="M504" s="108"/>
      <c r="Q504" s="980"/>
      <c r="S504" s="980"/>
      <c r="U504" s="980"/>
      <c r="W504" s="217"/>
      <c r="Y504" s="217"/>
      <c r="AA504" s="1066" t="s">
        <v>103</v>
      </c>
      <c r="AB504" s="1133"/>
      <c r="AC504" s="1134"/>
      <c r="AD504" s="1135"/>
      <c r="AE504" s="1136"/>
      <c r="AF504" s="1133">
        <f>F496</f>
        <v>59.6</v>
      </c>
      <c r="AG504" s="1134">
        <f>G496</f>
        <v>53</v>
      </c>
      <c r="AH504" s="1011">
        <f t="shared" ref="AH504:AI506" si="527">AB504+AD504</f>
        <v>0</v>
      </c>
      <c r="AI504" s="1137">
        <f t="shared" si="527"/>
        <v>0</v>
      </c>
      <c r="AJ504" s="1011">
        <f t="shared" si="520"/>
        <v>59.6</v>
      </c>
      <c r="AK504" s="1138">
        <f>AE504+AG504</f>
        <v>53</v>
      </c>
      <c r="AN504" s="108"/>
      <c r="AO504" s="12"/>
      <c r="AP504" s="1066" t="s">
        <v>103</v>
      </c>
      <c r="AQ504" s="1027">
        <f t="shared" si="517"/>
        <v>59.6</v>
      </c>
      <c r="AR504" s="1051">
        <f t="shared" si="518"/>
        <v>53</v>
      </c>
    </row>
    <row r="505" spans="2:47" ht="15.75" thickBot="1">
      <c r="C505"/>
      <c r="E505" s="80"/>
      <c r="F505" s="8"/>
      <c r="G505" s="98"/>
      <c r="K505" s="80"/>
      <c r="L505" s="8"/>
      <c r="M505" s="98"/>
      <c r="Q505" s="980"/>
      <c r="S505" s="980"/>
      <c r="U505" s="980"/>
      <c r="W505" s="217"/>
      <c r="Y505" s="217"/>
      <c r="AA505" s="1067" t="s">
        <v>253</v>
      </c>
      <c r="AB505" s="1139"/>
      <c r="AC505" s="1140"/>
      <c r="AD505" s="1141"/>
      <c r="AE505" s="1142"/>
      <c r="AF505" s="1139"/>
      <c r="AG505" s="1140"/>
      <c r="AH505" s="1012">
        <f t="shared" si="527"/>
        <v>0</v>
      </c>
      <c r="AI505" s="1143">
        <f t="shared" si="527"/>
        <v>0</v>
      </c>
      <c r="AJ505" s="1012">
        <f t="shared" si="520"/>
        <v>0</v>
      </c>
      <c r="AK505" s="1144">
        <f>AE505+AG505</f>
        <v>0</v>
      </c>
      <c r="AN505" s="108"/>
      <c r="AO505" s="123"/>
      <c r="AP505" s="1067" t="s">
        <v>253</v>
      </c>
      <c r="AQ505" s="1036">
        <f t="shared" si="517"/>
        <v>0</v>
      </c>
      <c r="AR505" s="1055">
        <f t="shared" si="518"/>
        <v>0</v>
      </c>
    </row>
    <row r="506" spans="2:47" ht="15.75" thickBot="1">
      <c r="C506"/>
      <c r="E506" s="4"/>
      <c r="F506" s="8"/>
      <c r="G506" s="98"/>
      <c r="H506" s="123"/>
      <c r="I506" s="77"/>
      <c r="J506" s="103"/>
      <c r="K506" s="4"/>
      <c r="L506" s="8"/>
      <c r="M506" s="98"/>
      <c r="Q506" s="237"/>
      <c r="S506" s="237"/>
      <c r="U506" s="237"/>
      <c r="W506" s="980"/>
      <c r="Y506" s="980"/>
      <c r="AA506" s="1231" t="s">
        <v>386</v>
      </c>
      <c r="AB506" s="1232">
        <f t="shared" ref="AB506:AG506" si="528">AB503+AB504+AB505</f>
        <v>0</v>
      </c>
      <c r="AC506" s="1110">
        <f t="shared" si="528"/>
        <v>0</v>
      </c>
      <c r="AD506" s="1232">
        <f t="shared" si="528"/>
        <v>0</v>
      </c>
      <c r="AE506" s="1110">
        <f t="shared" si="528"/>
        <v>0</v>
      </c>
      <c r="AF506" s="1232">
        <f t="shared" si="528"/>
        <v>59.6</v>
      </c>
      <c r="AG506" s="1110">
        <f t="shared" si="528"/>
        <v>53</v>
      </c>
      <c r="AH506" s="1109">
        <f t="shared" si="527"/>
        <v>0</v>
      </c>
      <c r="AI506" s="1111">
        <f t="shared" si="527"/>
        <v>0</v>
      </c>
      <c r="AJ506" s="1109">
        <f t="shared" si="520"/>
        <v>59.6</v>
      </c>
      <c r="AK506" s="1112">
        <f>AE506+AG506</f>
        <v>53</v>
      </c>
      <c r="AN506" s="106"/>
      <c r="AO506" s="4"/>
      <c r="AP506" s="1068" t="s">
        <v>386</v>
      </c>
      <c r="AQ506" s="1069">
        <f t="shared" si="517"/>
        <v>59.6</v>
      </c>
      <c r="AR506" s="1070">
        <f t="shared" si="518"/>
        <v>53</v>
      </c>
    </row>
    <row r="507" spans="2:47">
      <c r="C507"/>
      <c r="E507" s="4"/>
      <c r="F507" s="8"/>
      <c r="G507" s="98"/>
      <c r="H507" s="47"/>
      <c r="I507" s="8"/>
      <c r="J507" s="98"/>
      <c r="K507" s="4"/>
      <c r="L507" s="8"/>
      <c r="M507" s="98"/>
      <c r="AP507" s="104"/>
    </row>
    <row r="508" spans="2:47">
      <c r="E508" s="4"/>
      <c r="F508" s="32"/>
      <c r="G508" s="108"/>
      <c r="K508" s="4"/>
      <c r="L508" s="32"/>
      <c r="M508" s="108"/>
      <c r="AA508" t="s">
        <v>367</v>
      </c>
      <c r="AT508" s="46"/>
      <c r="AU508" s="161"/>
    </row>
    <row r="509" spans="2:47" ht="15.75" thickBot="1">
      <c r="O509" t="s">
        <v>367</v>
      </c>
      <c r="AA509" s="81" t="str">
        <f>O510</f>
        <v xml:space="preserve"> 10 - й день</v>
      </c>
      <c r="AB509" s="2" t="s">
        <v>836</v>
      </c>
      <c r="AG509" s="100" t="s">
        <v>142</v>
      </c>
      <c r="AI509" s="45" t="str">
        <f>J512</f>
        <v>ЗИМА - ВЕСНА    2023 -  __  г.г.</v>
      </c>
      <c r="AJ509" s="62"/>
      <c r="AT509" s="139"/>
      <c r="AU509" s="139"/>
    </row>
    <row r="510" spans="2:47" ht="15.75" thickBot="1">
      <c r="C510" s="133" t="s">
        <v>231</v>
      </c>
      <c r="G510" s="2"/>
      <c r="H510" s="2"/>
      <c r="I510" s="2"/>
      <c r="L510" s="2"/>
      <c r="O510" s="81" t="str">
        <f>B515</f>
        <v xml:space="preserve"> 10 - й день</v>
      </c>
      <c r="P510" s="2" t="s">
        <v>836</v>
      </c>
      <c r="U510" s="100" t="str">
        <f>F512</f>
        <v>2 - я   неделя</v>
      </c>
      <c r="W510" s="45" t="str">
        <f>J512</f>
        <v>ЗИМА - ВЕСНА    2023 -  __  г.г.</v>
      </c>
      <c r="X510" s="62"/>
      <c r="Y510" s="1176"/>
      <c r="AA510" s="974" t="s">
        <v>292</v>
      </c>
      <c r="AB510" s="975" t="s">
        <v>368</v>
      </c>
      <c r="AC510" s="976"/>
      <c r="AD510" s="975" t="s">
        <v>369</v>
      </c>
      <c r="AE510" s="976"/>
      <c r="AF510" s="975" t="s">
        <v>370</v>
      </c>
      <c r="AG510" s="976"/>
      <c r="AH510" s="975" t="s">
        <v>374</v>
      </c>
      <c r="AI510" s="976"/>
      <c r="AJ510" s="1014" t="s">
        <v>375</v>
      </c>
      <c r="AK510" s="976"/>
      <c r="AM510" s="81" t="s">
        <v>376</v>
      </c>
      <c r="AP510" s="974" t="s">
        <v>292</v>
      </c>
      <c r="AQ510" s="1040" t="s">
        <v>377</v>
      </c>
      <c r="AR510" s="1041"/>
      <c r="AT510" s="139"/>
      <c r="AU510" s="139"/>
    </row>
    <row r="511" spans="2:47" ht="16.5" thickBot="1">
      <c r="D511" s="223" t="s">
        <v>523</v>
      </c>
      <c r="L511" s="1621" t="s">
        <v>118</v>
      </c>
      <c r="AA511" s="1238" t="s">
        <v>401</v>
      </c>
      <c r="AB511" s="977" t="s">
        <v>101</v>
      </c>
      <c r="AC511" s="979" t="s">
        <v>102</v>
      </c>
      <c r="AD511" s="1015" t="s">
        <v>101</v>
      </c>
      <c r="AE511" s="1016" t="s">
        <v>102</v>
      </c>
      <c r="AF511" s="1015" t="s">
        <v>101</v>
      </c>
      <c r="AG511" s="1016" t="s">
        <v>102</v>
      </c>
      <c r="AH511" s="977" t="s">
        <v>101</v>
      </c>
      <c r="AI511" s="978" t="s">
        <v>102</v>
      </c>
      <c r="AJ511" s="1017" t="s">
        <v>101</v>
      </c>
      <c r="AK511" s="978" t="s">
        <v>102</v>
      </c>
      <c r="AM511" s="56"/>
      <c r="AO511" s="29"/>
      <c r="AP511" s="29"/>
      <c r="AQ511" s="1241" t="s">
        <v>101</v>
      </c>
      <c r="AR511" s="1242" t="s">
        <v>102</v>
      </c>
      <c r="AT511" s="8"/>
      <c r="AU511" s="8"/>
    </row>
    <row r="512" spans="2:47" ht="15.75" thickBot="1">
      <c r="B512" s="2" t="s">
        <v>836</v>
      </c>
      <c r="C512" s="2"/>
      <c r="D512" s="73"/>
      <c r="F512" s="100" t="s">
        <v>142</v>
      </c>
      <c r="I512" s="74"/>
      <c r="J512" t="s">
        <v>522</v>
      </c>
      <c r="K512" s="216"/>
      <c r="O512" s="1256" t="s">
        <v>405</v>
      </c>
      <c r="P512" s="140"/>
      <c r="Q512" s="140"/>
      <c r="R512" s="140"/>
      <c r="S512" s="140"/>
      <c r="T512" s="140"/>
      <c r="U512" s="140"/>
      <c r="V512" s="140"/>
      <c r="W512" s="140"/>
      <c r="X512" s="140"/>
      <c r="Y512" s="972"/>
      <c r="AA512" s="1071" t="s">
        <v>69</v>
      </c>
      <c r="AB512" s="1113"/>
      <c r="AC512" s="1145"/>
      <c r="AD512" s="1113"/>
      <c r="AE512" s="1146"/>
      <c r="AF512" s="1113"/>
      <c r="AG512" s="1147"/>
      <c r="AH512" s="1010">
        <f t="shared" ref="AH512:AH521" si="529">AB512+AD512</f>
        <v>0</v>
      </c>
      <c r="AI512" s="1148">
        <f t="shared" ref="AI512:AI521" si="530">AC512+AE512</f>
        <v>0</v>
      </c>
      <c r="AJ512" s="1010">
        <f t="shared" ref="AJ512:AJ521" si="531">AD512+AF512</f>
        <v>0</v>
      </c>
      <c r="AK512" s="1149">
        <f t="shared" ref="AK512:AK521" si="532">AE512+AG512</f>
        <v>0</v>
      </c>
      <c r="AM512" s="974" t="s">
        <v>292</v>
      </c>
      <c r="AN512" s="1019" t="s">
        <v>377</v>
      </c>
      <c r="AO512" s="1020"/>
      <c r="AP512" s="1071" t="s">
        <v>69</v>
      </c>
      <c r="AQ512" s="1047">
        <f t="shared" ref="AQ512:AQ535" si="533">AB512+AD512+AF512</f>
        <v>0</v>
      </c>
      <c r="AR512" s="1060">
        <f t="shared" ref="AR512:AR535" si="534">AC512+AE512+AG512</f>
        <v>0</v>
      </c>
      <c r="AT512" s="8"/>
      <c r="AU512" s="8"/>
    </row>
    <row r="513" spans="2:44" ht="15.75" thickBot="1">
      <c r="B513" s="25" t="s">
        <v>2</v>
      </c>
      <c r="C513" s="75" t="s">
        <v>3</v>
      </c>
      <c r="D513" s="187" t="s">
        <v>4</v>
      </c>
      <c r="E513" s="78" t="s">
        <v>61</v>
      </c>
      <c r="F513" s="67"/>
      <c r="G513" s="67"/>
      <c r="H513" s="67"/>
      <c r="I513" s="67"/>
      <c r="J513" s="67"/>
      <c r="K513" s="67"/>
      <c r="L513" s="67"/>
      <c r="M513" s="53"/>
      <c r="O513" s="701"/>
      <c r="P513" s="11" t="s">
        <v>406</v>
      </c>
      <c r="Q513" s="11"/>
      <c r="R513" s="11"/>
      <c r="S513" s="11"/>
      <c r="T513" s="11"/>
      <c r="U513" s="11"/>
      <c r="V513" s="11"/>
      <c r="W513" s="11"/>
      <c r="X513" s="11"/>
      <c r="Y513" s="973"/>
      <c r="AA513" s="1071" t="s">
        <v>71</v>
      </c>
      <c r="AB513" s="1573"/>
      <c r="AC513" s="1208"/>
      <c r="AD513" s="1091"/>
      <c r="AE513" s="1151"/>
      <c r="AF513" s="1091"/>
      <c r="AG513" s="1152"/>
      <c r="AH513" s="1011">
        <f t="shared" si="529"/>
        <v>0</v>
      </c>
      <c r="AI513" s="1153">
        <f t="shared" si="530"/>
        <v>0</v>
      </c>
      <c r="AJ513" s="1011">
        <f t="shared" si="531"/>
        <v>0</v>
      </c>
      <c r="AK513" s="1082">
        <f t="shared" si="532"/>
        <v>0</v>
      </c>
      <c r="AM513" s="712"/>
      <c r="AN513" s="1021" t="s">
        <v>101</v>
      </c>
      <c r="AO513" s="1022" t="s">
        <v>102</v>
      </c>
      <c r="AP513" s="1071" t="s">
        <v>71</v>
      </c>
      <c r="AQ513" s="1027">
        <f t="shared" si="533"/>
        <v>0</v>
      </c>
      <c r="AR513" s="1051">
        <f t="shared" si="534"/>
        <v>0</v>
      </c>
    </row>
    <row r="514" spans="2:44" ht="15.75" thickBot="1">
      <c r="B514" s="196" t="s">
        <v>5</v>
      </c>
      <c r="C514" s="13"/>
      <c r="D514" s="210" t="s">
        <v>62</v>
      </c>
      <c r="E514" s="60"/>
      <c r="K514" s="29"/>
      <c r="L514" s="29"/>
      <c r="M514" s="72"/>
      <c r="AA514" s="1071" t="s">
        <v>72</v>
      </c>
      <c r="AB514" s="1154"/>
      <c r="AC514" s="1208"/>
      <c r="AD514" s="1154"/>
      <c r="AE514" s="1156"/>
      <c r="AF514" s="1154"/>
      <c r="AG514" s="1157"/>
      <c r="AH514" s="1011">
        <f t="shared" si="529"/>
        <v>0</v>
      </c>
      <c r="AI514" s="1153">
        <f t="shared" si="530"/>
        <v>0</v>
      </c>
      <c r="AJ514" s="1011">
        <f t="shared" si="531"/>
        <v>0</v>
      </c>
      <c r="AK514" s="1082">
        <f t="shared" si="532"/>
        <v>0</v>
      </c>
      <c r="AM514" s="1023" t="s">
        <v>134</v>
      </c>
      <c r="AN514" s="1024">
        <f t="shared" ref="AN514:AN519" si="535">P518+R518+T518</f>
        <v>70</v>
      </c>
      <c r="AO514" s="1025">
        <f t="shared" ref="AO514:AO519" si="536">Q518+S518+U518</f>
        <v>70</v>
      </c>
      <c r="AP514" s="1071" t="s">
        <v>72</v>
      </c>
      <c r="AQ514" s="1027">
        <f t="shared" si="533"/>
        <v>0</v>
      </c>
      <c r="AR514" s="1051">
        <f t="shared" si="534"/>
        <v>0</v>
      </c>
    </row>
    <row r="515" spans="2:44" ht="16.5" thickBot="1">
      <c r="B515" s="614" t="s">
        <v>951</v>
      </c>
      <c r="C515" s="1410"/>
      <c r="D515" s="317"/>
      <c r="E515" s="1674" t="s">
        <v>439</v>
      </c>
      <c r="F515" s="38"/>
      <c r="G515" s="49"/>
      <c r="H515" s="1474" t="s">
        <v>475</v>
      </c>
      <c r="I515" s="67"/>
      <c r="J515" s="53"/>
      <c r="K515" s="543" t="s">
        <v>577</v>
      </c>
      <c r="L515" s="1261"/>
      <c r="M515" s="1262"/>
      <c r="AA515" s="1071" t="s">
        <v>73</v>
      </c>
      <c r="AB515" s="1091"/>
      <c r="AC515" s="1155"/>
      <c r="AD515" s="1091"/>
      <c r="AE515" s="1156"/>
      <c r="AF515" s="1091"/>
      <c r="AG515" s="1157"/>
      <c r="AH515" s="1011">
        <f t="shared" si="529"/>
        <v>0</v>
      </c>
      <c r="AI515" s="1153">
        <f t="shared" si="530"/>
        <v>0</v>
      </c>
      <c r="AJ515" s="1011">
        <f t="shared" si="531"/>
        <v>0</v>
      </c>
      <c r="AK515" s="1082">
        <f t="shared" si="532"/>
        <v>0</v>
      </c>
      <c r="AM515" s="1026" t="s">
        <v>133</v>
      </c>
      <c r="AN515" s="1027">
        <f t="shared" si="535"/>
        <v>147.30000000000001</v>
      </c>
      <c r="AO515" s="1028">
        <f t="shared" si="536"/>
        <v>147.30000000000001</v>
      </c>
      <c r="AP515" s="1071" t="s">
        <v>73</v>
      </c>
      <c r="AQ515" s="1027">
        <f t="shared" si="533"/>
        <v>0</v>
      </c>
      <c r="AR515" s="1051">
        <f t="shared" si="534"/>
        <v>0</v>
      </c>
    </row>
    <row r="516" spans="2:44" ht="15.75" thickBot="1">
      <c r="B516" s="78"/>
      <c r="C516" s="126" t="s">
        <v>156</v>
      </c>
      <c r="D516" s="53"/>
      <c r="E516" s="1263" t="s">
        <v>100</v>
      </c>
      <c r="F516" s="122" t="s">
        <v>101</v>
      </c>
      <c r="G516" s="103" t="s">
        <v>102</v>
      </c>
      <c r="H516" s="1426" t="s">
        <v>477</v>
      </c>
      <c r="I516" s="1363"/>
      <c r="J516" s="1431"/>
      <c r="K516" s="1273" t="s">
        <v>100</v>
      </c>
      <c r="L516" s="120" t="s">
        <v>101</v>
      </c>
      <c r="M516" s="121" t="s">
        <v>102</v>
      </c>
      <c r="O516" s="974" t="s">
        <v>292</v>
      </c>
      <c r="P516" s="975" t="s">
        <v>368</v>
      </c>
      <c r="Q516" s="976"/>
      <c r="R516" s="975" t="s">
        <v>369</v>
      </c>
      <c r="S516" s="976"/>
      <c r="T516" s="975" t="s">
        <v>370</v>
      </c>
      <c r="U516" s="976"/>
      <c r="V516" s="975" t="s">
        <v>371</v>
      </c>
      <c r="W516" s="976"/>
      <c r="X516" s="975" t="s">
        <v>372</v>
      </c>
      <c r="Y516" s="976"/>
      <c r="AA516" s="1071" t="s">
        <v>75</v>
      </c>
      <c r="AB516" s="1091"/>
      <c r="AC516" s="1150"/>
      <c r="AD516" s="1091"/>
      <c r="AE516" s="1151"/>
      <c r="AF516" s="1091"/>
      <c r="AG516" s="1152"/>
      <c r="AH516" s="1011">
        <f t="shared" si="529"/>
        <v>0</v>
      </c>
      <c r="AI516" s="1153">
        <f t="shared" si="530"/>
        <v>0</v>
      </c>
      <c r="AJ516" s="1011">
        <f t="shared" si="531"/>
        <v>0</v>
      </c>
      <c r="AK516" s="1082">
        <f t="shared" si="532"/>
        <v>0</v>
      </c>
      <c r="AM516" s="1026" t="s">
        <v>79</v>
      </c>
      <c r="AN516" s="1027">
        <f t="shared" si="535"/>
        <v>4.5200000000000005</v>
      </c>
      <c r="AO516" s="1028">
        <f t="shared" si="536"/>
        <v>4.5200000000000005</v>
      </c>
      <c r="AP516" s="1071" t="s">
        <v>75</v>
      </c>
      <c r="AQ516" s="1027">
        <f t="shared" si="533"/>
        <v>0</v>
      </c>
      <c r="AR516" s="1051">
        <f t="shared" si="534"/>
        <v>0</v>
      </c>
    </row>
    <row r="517" spans="2:44" ht="15.75" thickBot="1">
      <c r="B517" s="249" t="s">
        <v>474</v>
      </c>
      <c r="C517" s="193" t="s">
        <v>475</v>
      </c>
      <c r="D517" s="129">
        <v>60</v>
      </c>
      <c r="E517" s="97" t="s">
        <v>65</v>
      </c>
      <c r="F517" s="1270">
        <v>121</v>
      </c>
      <c r="G517" s="1311">
        <v>100</v>
      </c>
      <c r="H517" s="1310" t="s">
        <v>100</v>
      </c>
      <c r="I517" s="120" t="s">
        <v>101</v>
      </c>
      <c r="J517" s="1360" t="s">
        <v>102</v>
      </c>
      <c r="K517" s="97" t="s">
        <v>66</v>
      </c>
      <c r="L517" s="96">
        <v>50</v>
      </c>
      <c r="M517" s="935">
        <v>50</v>
      </c>
      <c r="O517" s="712"/>
      <c r="P517" s="977" t="s">
        <v>101</v>
      </c>
      <c r="Q517" s="978" t="s">
        <v>102</v>
      </c>
      <c r="R517" s="977" t="s">
        <v>101</v>
      </c>
      <c r="S517" s="978" t="s">
        <v>102</v>
      </c>
      <c r="T517" s="977" t="s">
        <v>101</v>
      </c>
      <c r="U517" s="978" t="s">
        <v>102</v>
      </c>
      <c r="V517" s="977" t="s">
        <v>101</v>
      </c>
      <c r="W517" s="978" t="s">
        <v>102</v>
      </c>
      <c r="X517" s="977" t="s">
        <v>101</v>
      </c>
      <c r="Y517" s="979" t="s">
        <v>102</v>
      </c>
      <c r="AA517" s="1071" t="s">
        <v>76</v>
      </c>
      <c r="AB517" s="1091"/>
      <c r="AC517" s="1158"/>
      <c r="AD517" s="1091"/>
      <c r="AE517" s="1151"/>
      <c r="AF517" s="1091"/>
      <c r="AG517" s="1152"/>
      <c r="AH517" s="1011">
        <f t="shared" si="529"/>
        <v>0</v>
      </c>
      <c r="AI517" s="1153">
        <f t="shared" si="530"/>
        <v>0</v>
      </c>
      <c r="AJ517" s="1011">
        <f t="shared" si="531"/>
        <v>0</v>
      </c>
      <c r="AK517" s="1082">
        <f t="shared" si="532"/>
        <v>0</v>
      </c>
      <c r="AM517" s="1029" t="s">
        <v>378</v>
      </c>
      <c r="AN517" s="1030">
        <f t="shared" si="535"/>
        <v>26</v>
      </c>
      <c r="AO517" s="1031">
        <f t="shared" si="536"/>
        <v>26</v>
      </c>
      <c r="AP517" s="1071" t="s">
        <v>76</v>
      </c>
      <c r="AQ517" s="1027">
        <f t="shared" si="533"/>
        <v>0</v>
      </c>
      <c r="AR517" s="1051">
        <f t="shared" si="534"/>
        <v>0</v>
      </c>
    </row>
    <row r="518" spans="2:44">
      <c r="B518" s="540"/>
      <c r="C518" s="130" t="s">
        <v>476</v>
      </c>
      <c r="D518" s="1526"/>
      <c r="E518" s="141" t="s">
        <v>89</v>
      </c>
      <c r="F518" s="1280">
        <v>8</v>
      </c>
      <c r="G518" s="174">
        <v>8</v>
      </c>
      <c r="H518" s="613" t="s">
        <v>475</v>
      </c>
      <c r="I518" s="1332">
        <v>60</v>
      </c>
      <c r="J518" s="1333">
        <v>60</v>
      </c>
      <c r="K518" s="141" t="s">
        <v>81</v>
      </c>
      <c r="L518" s="186">
        <v>300</v>
      </c>
      <c r="M518" s="1316">
        <v>300</v>
      </c>
      <c r="O518" s="1257" t="s">
        <v>134</v>
      </c>
      <c r="P518" s="986">
        <f>D524</f>
        <v>30</v>
      </c>
      <c r="Q518" s="1177">
        <f>D524</f>
        <v>30</v>
      </c>
      <c r="R518" s="1000">
        <f>D537</f>
        <v>40</v>
      </c>
      <c r="S518" s="1171">
        <f>D537</f>
        <v>40</v>
      </c>
      <c r="T518" s="1000"/>
      <c r="U518" s="1178"/>
      <c r="V518" s="1000">
        <f>P518+R518</f>
        <v>70</v>
      </c>
      <c r="W518" s="1170">
        <f>Q518+S518</f>
        <v>70</v>
      </c>
      <c r="X518" s="1000">
        <f>R518+T518</f>
        <v>40</v>
      </c>
      <c r="Y518" s="1171">
        <f>S518+U518</f>
        <v>40</v>
      </c>
      <c r="AA518" s="1072" t="s">
        <v>403</v>
      </c>
      <c r="AB518" s="1573"/>
      <c r="AC518" s="1208"/>
      <c r="AD518" s="1091"/>
      <c r="AE518" s="1151"/>
      <c r="AF518" s="1091">
        <f>I547</f>
        <v>26</v>
      </c>
      <c r="AG518" s="1152">
        <f>J547</f>
        <v>26</v>
      </c>
      <c r="AH518" s="1011">
        <f t="shared" si="529"/>
        <v>0</v>
      </c>
      <c r="AI518" s="1153">
        <f t="shared" si="530"/>
        <v>0</v>
      </c>
      <c r="AJ518" s="1011">
        <f t="shared" si="531"/>
        <v>26</v>
      </c>
      <c r="AK518" s="1082">
        <f t="shared" si="532"/>
        <v>26</v>
      </c>
      <c r="AM518" s="1026" t="s">
        <v>105</v>
      </c>
      <c r="AN518" s="1027">
        <f t="shared" si="535"/>
        <v>50</v>
      </c>
      <c r="AO518" s="1028">
        <f t="shared" si="536"/>
        <v>50</v>
      </c>
      <c r="AP518" s="1072" t="s">
        <v>403</v>
      </c>
      <c r="AQ518" s="1027">
        <f t="shared" si="533"/>
        <v>26</v>
      </c>
      <c r="AR518" s="1051">
        <f t="shared" si="534"/>
        <v>26</v>
      </c>
    </row>
    <row r="519" spans="2:44" ht="15.75" thickBot="1">
      <c r="B519" s="1546" t="s">
        <v>794</v>
      </c>
      <c r="C519" s="541" t="s">
        <v>44</v>
      </c>
      <c r="D519" s="209" t="s">
        <v>858</v>
      </c>
      <c r="E519" s="60" t="s">
        <v>95</v>
      </c>
      <c r="G519" s="70"/>
      <c r="H519" s="175"/>
      <c r="I519" s="171"/>
      <c r="J519" s="1564"/>
      <c r="K519" s="183" t="s">
        <v>82</v>
      </c>
      <c r="L519" s="694">
        <v>7.2</v>
      </c>
      <c r="M519" s="192">
        <v>7.2</v>
      </c>
      <c r="O519" s="1026" t="s">
        <v>133</v>
      </c>
      <c r="P519" s="987">
        <f>D523</f>
        <v>40</v>
      </c>
      <c r="Q519" s="1179">
        <f>D523</f>
        <v>40</v>
      </c>
      <c r="R519" s="987">
        <f>I535+D536</f>
        <v>77.3</v>
      </c>
      <c r="S519" s="1180">
        <f>D536+J535</f>
        <v>77.3</v>
      </c>
      <c r="T519" s="987">
        <f>D550</f>
        <v>30</v>
      </c>
      <c r="U519" s="1179">
        <f>D550</f>
        <v>30</v>
      </c>
      <c r="V519" s="987">
        <f t="shared" ref="V519:V523" si="537">P519+R519</f>
        <v>117.3</v>
      </c>
      <c r="W519" s="1173">
        <f t="shared" ref="W519:W523" si="538">Q519+S519</f>
        <v>117.3</v>
      </c>
      <c r="X519" s="987">
        <f t="shared" ref="X519:X523" si="539">R519+T519</f>
        <v>107.3</v>
      </c>
      <c r="Y519" s="1082">
        <f t="shared" ref="Y519:Y523" si="540">S519+U519</f>
        <v>107.3</v>
      </c>
      <c r="AA519" s="1239" t="s">
        <v>402</v>
      </c>
      <c r="AB519" s="1098"/>
      <c r="AC519" s="1159"/>
      <c r="AD519" s="1098"/>
      <c r="AE519" s="1160"/>
      <c r="AF519" s="1098"/>
      <c r="AG519" s="1161"/>
      <c r="AH519" s="1012">
        <f t="shared" si="529"/>
        <v>0</v>
      </c>
      <c r="AI519" s="1162">
        <f t="shared" si="530"/>
        <v>0</v>
      </c>
      <c r="AJ519" s="1012">
        <f t="shared" si="531"/>
        <v>0</v>
      </c>
      <c r="AK519" s="981">
        <f t="shared" si="532"/>
        <v>0</v>
      </c>
      <c r="AM519" s="361" t="s">
        <v>45</v>
      </c>
      <c r="AN519" s="1027">
        <f t="shared" si="535"/>
        <v>167.09</v>
      </c>
      <c r="AO519" s="1028">
        <f t="shared" si="536"/>
        <v>124.32</v>
      </c>
      <c r="AP519" s="1239" t="s">
        <v>402</v>
      </c>
      <c r="AQ519" s="1036">
        <f t="shared" si="533"/>
        <v>0</v>
      </c>
      <c r="AR519" s="1055">
        <f t="shared" si="534"/>
        <v>0</v>
      </c>
    </row>
    <row r="520" spans="2:44" ht="15.75" thickBot="1">
      <c r="B520" s="1210" t="s">
        <v>428</v>
      </c>
      <c r="C520" s="130" t="s">
        <v>793</v>
      </c>
      <c r="D520" s="70"/>
      <c r="E520" s="141" t="s">
        <v>93</v>
      </c>
      <c r="F520" s="172">
        <v>10.5</v>
      </c>
      <c r="G520" s="936">
        <v>10.5</v>
      </c>
      <c r="H520" s="1641" t="s">
        <v>485</v>
      </c>
      <c r="I520" s="38"/>
      <c r="J520" s="38"/>
      <c r="K520" s="183" t="s">
        <v>54</v>
      </c>
      <c r="L520" s="184">
        <v>1.4</v>
      </c>
      <c r="M520" s="699">
        <v>1.4</v>
      </c>
      <c r="O520" s="1026" t="s">
        <v>79</v>
      </c>
      <c r="P520" s="987">
        <f>F521</f>
        <v>3.62</v>
      </c>
      <c r="Q520" s="1472">
        <f>G521</f>
        <v>3.62</v>
      </c>
      <c r="R520" s="987"/>
      <c r="S520" s="1173"/>
      <c r="T520" s="987">
        <f>L549</f>
        <v>0.9</v>
      </c>
      <c r="U520" s="1182">
        <f>M549</f>
        <v>0.9</v>
      </c>
      <c r="V520" s="987">
        <f t="shared" si="537"/>
        <v>3.62</v>
      </c>
      <c r="W520" s="1173">
        <f t="shared" si="538"/>
        <v>3.62</v>
      </c>
      <c r="X520" s="987">
        <f t="shared" si="539"/>
        <v>0.9</v>
      </c>
      <c r="Y520" s="1082">
        <f t="shared" si="540"/>
        <v>0.9</v>
      </c>
      <c r="AA520" s="1073" t="s">
        <v>387</v>
      </c>
      <c r="AB520" s="1163">
        <f t="shared" ref="AB520:AG520" si="541">SUM(AB512:AB519)</f>
        <v>0</v>
      </c>
      <c r="AC520" s="1164">
        <f t="shared" si="541"/>
        <v>0</v>
      </c>
      <c r="AD520" s="1165">
        <f t="shared" si="541"/>
        <v>0</v>
      </c>
      <c r="AE520" s="1075">
        <f t="shared" si="541"/>
        <v>0</v>
      </c>
      <c r="AF520" s="1163">
        <f t="shared" si="541"/>
        <v>26</v>
      </c>
      <c r="AG520" s="1166">
        <f t="shared" si="541"/>
        <v>26</v>
      </c>
      <c r="AH520" s="1074">
        <f t="shared" si="529"/>
        <v>0</v>
      </c>
      <c r="AI520" s="1167">
        <f t="shared" si="530"/>
        <v>0</v>
      </c>
      <c r="AJ520" s="1074">
        <f t="shared" si="531"/>
        <v>26</v>
      </c>
      <c r="AK520" s="1168">
        <f t="shared" si="532"/>
        <v>26</v>
      </c>
      <c r="AM520" s="2106" t="s">
        <v>797</v>
      </c>
      <c r="AN520" s="2110">
        <f t="shared" ref="AN520:AN548" si="542">P524+R524+T524</f>
        <v>325.27</v>
      </c>
      <c r="AO520" s="1033">
        <f t="shared" ref="AO520:AO548" si="543">Q524+S524+U524</f>
        <v>254.70000000000002</v>
      </c>
      <c r="AP520" s="1073" t="s">
        <v>387</v>
      </c>
      <c r="AQ520" s="1074">
        <f t="shared" si="533"/>
        <v>26</v>
      </c>
      <c r="AR520" s="1075">
        <f t="shared" si="534"/>
        <v>26</v>
      </c>
    </row>
    <row r="521" spans="2:44" ht="15.75" thickBot="1">
      <c r="B521" s="189" t="s">
        <v>565</v>
      </c>
      <c r="C521" s="1440" t="s">
        <v>439</v>
      </c>
      <c r="D521" s="295">
        <v>120</v>
      </c>
      <c r="E521" s="1287" t="s">
        <v>79</v>
      </c>
      <c r="F521" s="1288">
        <v>3.62</v>
      </c>
      <c r="G521" s="1316">
        <v>3.62</v>
      </c>
      <c r="H521" s="1297" t="s">
        <v>100</v>
      </c>
      <c r="I521" s="1264" t="s">
        <v>101</v>
      </c>
      <c r="J521" s="1265" t="s">
        <v>102</v>
      </c>
      <c r="K521" s="1595" t="s">
        <v>511</v>
      </c>
      <c r="L521" s="1596"/>
      <c r="M521" s="1597"/>
      <c r="O521" s="1029" t="s">
        <v>378</v>
      </c>
      <c r="P521" s="988">
        <f t="shared" ref="P521:U521" si="544">AB520</f>
        <v>0</v>
      </c>
      <c r="Q521" s="1209">
        <f t="shared" si="544"/>
        <v>0</v>
      </c>
      <c r="R521" s="988">
        <f t="shared" si="544"/>
        <v>0</v>
      </c>
      <c r="S521" s="1183">
        <f t="shared" si="544"/>
        <v>0</v>
      </c>
      <c r="T521" s="988">
        <f t="shared" si="544"/>
        <v>26</v>
      </c>
      <c r="U521" s="1184">
        <f t="shared" si="544"/>
        <v>26</v>
      </c>
      <c r="V521" s="988">
        <f t="shared" si="537"/>
        <v>0</v>
      </c>
      <c r="W521" s="1031">
        <f t="shared" si="538"/>
        <v>0</v>
      </c>
      <c r="X521" s="988">
        <f t="shared" si="539"/>
        <v>26</v>
      </c>
      <c r="Y521" s="1183">
        <f t="shared" si="540"/>
        <v>26</v>
      </c>
      <c r="AA521" s="79" t="s">
        <v>786</v>
      </c>
      <c r="AB521" s="1008"/>
      <c r="AC521" s="1246"/>
      <c r="AD521" s="1010"/>
      <c r="AE521" s="1169"/>
      <c r="AF521" s="1013"/>
      <c r="AG521" s="1243"/>
      <c r="AH521" s="1013">
        <f t="shared" si="529"/>
        <v>0</v>
      </c>
      <c r="AI521" s="1170">
        <f t="shared" si="530"/>
        <v>0</v>
      </c>
      <c r="AJ521" s="1013">
        <f t="shared" si="531"/>
        <v>0</v>
      </c>
      <c r="AK521" s="1171">
        <f t="shared" si="532"/>
        <v>0</v>
      </c>
      <c r="AM521" s="2107" t="s">
        <v>798</v>
      </c>
      <c r="AN521" s="2110">
        <f t="shared" si="542"/>
        <v>0</v>
      </c>
      <c r="AO521" s="1033">
        <f t="shared" si="543"/>
        <v>0</v>
      </c>
      <c r="AP521" s="79" t="s">
        <v>786</v>
      </c>
      <c r="AQ521" s="1240">
        <f t="shared" si="533"/>
        <v>0</v>
      </c>
      <c r="AR521" s="1254">
        <f t="shared" si="534"/>
        <v>0</v>
      </c>
    </row>
    <row r="522" spans="2:44">
      <c r="B522" s="1449" t="s">
        <v>484</v>
      </c>
      <c r="C522" s="178" t="s">
        <v>485</v>
      </c>
      <c r="D522" s="194">
        <v>200</v>
      </c>
      <c r="E522" s="1287" t="s">
        <v>81</v>
      </c>
      <c r="F522" s="172">
        <v>27.56</v>
      </c>
      <c r="G522" s="192">
        <v>27.56</v>
      </c>
      <c r="H522" s="1362" t="s">
        <v>92</v>
      </c>
      <c r="I522" s="1332">
        <v>1.5</v>
      </c>
      <c r="J522" s="1352">
        <v>1.5</v>
      </c>
      <c r="K522" s="1287" t="s">
        <v>68</v>
      </c>
      <c r="L522" s="1443">
        <v>54.4</v>
      </c>
      <c r="M522" s="1553">
        <v>43.6</v>
      </c>
      <c r="O522" s="1026" t="s">
        <v>105</v>
      </c>
      <c r="P522" s="987">
        <f>L517</f>
        <v>50</v>
      </c>
      <c r="Q522" s="983">
        <f>M517</f>
        <v>50</v>
      </c>
      <c r="R522" s="987"/>
      <c r="S522" s="1082"/>
      <c r="T522" s="987"/>
      <c r="U522" s="1185"/>
      <c r="V522" s="987">
        <f t="shared" si="537"/>
        <v>50</v>
      </c>
      <c r="W522" s="1173">
        <f t="shared" si="538"/>
        <v>50</v>
      </c>
      <c r="X522" s="987">
        <f t="shared" si="539"/>
        <v>0</v>
      </c>
      <c r="Y522" s="1082">
        <f t="shared" si="540"/>
        <v>0</v>
      </c>
      <c r="AA522" s="1043" t="s">
        <v>400</v>
      </c>
      <c r="AB522" s="840"/>
      <c r="AC522" s="1247"/>
      <c r="AD522" s="1011">
        <f>F536</f>
        <v>26.84</v>
      </c>
      <c r="AE522" s="1172">
        <f>G536</f>
        <v>17.5</v>
      </c>
      <c r="AF522" s="1011"/>
      <c r="AG522" s="1244"/>
      <c r="AH522" s="1011">
        <f t="shared" ref="AH522:AK525" si="545">AB522+AD522</f>
        <v>26.84</v>
      </c>
      <c r="AI522" s="1173">
        <f t="shared" si="545"/>
        <v>17.5</v>
      </c>
      <c r="AJ522" s="1011">
        <f t="shared" si="545"/>
        <v>26.84</v>
      </c>
      <c r="AK522" s="1082">
        <f t="shared" si="545"/>
        <v>17.5</v>
      </c>
      <c r="AM522" s="1026" t="s">
        <v>70</v>
      </c>
      <c r="AN522" s="1050">
        <f t="shared" si="542"/>
        <v>127.5</v>
      </c>
      <c r="AO522" s="1028">
        <f t="shared" si="543"/>
        <v>127</v>
      </c>
      <c r="AP522" s="1043" t="s">
        <v>400</v>
      </c>
      <c r="AQ522" s="1240">
        <f t="shared" si="533"/>
        <v>26.84</v>
      </c>
      <c r="AR522" s="1254">
        <f t="shared" si="534"/>
        <v>17.5</v>
      </c>
    </row>
    <row r="523" spans="2:44">
      <c r="B523" s="204" t="s">
        <v>9</v>
      </c>
      <c r="C523" s="130" t="s">
        <v>10</v>
      </c>
      <c r="D523" s="277">
        <v>40</v>
      </c>
      <c r="E523" s="141" t="s">
        <v>80</v>
      </c>
      <c r="F523" s="8">
        <v>10</v>
      </c>
      <c r="G523" s="192">
        <v>10</v>
      </c>
      <c r="H523" s="142" t="s">
        <v>81</v>
      </c>
      <c r="I523" s="1442">
        <v>66</v>
      </c>
      <c r="J523" s="1278"/>
      <c r="K523" s="141" t="s">
        <v>82</v>
      </c>
      <c r="L523" s="1280">
        <v>1.6</v>
      </c>
      <c r="M523" s="174">
        <v>1.6</v>
      </c>
      <c r="O523" s="361" t="s">
        <v>45</v>
      </c>
      <c r="P523" s="987"/>
      <c r="Q523" s="983"/>
      <c r="R523" s="987">
        <f>F531+L530</f>
        <v>167.09</v>
      </c>
      <c r="S523" s="1082">
        <f>M530+G531</f>
        <v>124.32</v>
      </c>
      <c r="T523" s="987"/>
      <c r="U523" s="1185"/>
      <c r="V523" s="987">
        <f t="shared" si="537"/>
        <v>167.09</v>
      </c>
      <c r="W523" s="1173">
        <f t="shared" si="538"/>
        <v>124.32</v>
      </c>
      <c r="X523" s="987">
        <f t="shared" si="539"/>
        <v>167.09</v>
      </c>
      <c r="Y523" s="1082">
        <f t="shared" si="540"/>
        <v>124.32</v>
      </c>
      <c r="AA523" s="1042" t="s">
        <v>275</v>
      </c>
      <c r="AB523" s="840"/>
      <c r="AC523" s="1248"/>
      <c r="AD523" s="1011">
        <f>I542</f>
        <v>93</v>
      </c>
      <c r="AE523" s="1172">
        <f>J542</f>
        <v>60</v>
      </c>
      <c r="AF523" s="1011"/>
      <c r="AG523" s="1244"/>
      <c r="AH523" s="1011">
        <f t="shared" si="545"/>
        <v>93</v>
      </c>
      <c r="AI523" s="1173">
        <f t="shared" si="545"/>
        <v>60</v>
      </c>
      <c r="AJ523" s="1011">
        <f t="shared" si="545"/>
        <v>93</v>
      </c>
      <c r="AK523" s="1082">
        <f t="shared" si="545"/>
        <v>60</v>
      </c>
      <c r="AM523" s="1034" t="s">
        <v>104</v>
      </c>
      <c r="AN523" s="1027">
        <f t="shared" si="542"/>
        <v>26.8</v>
      </c>
      <c r="AO523" s="1028">
        <f t="shared" si="543"/>
        <v>25</v>
      </c>
      <c r="AP523" s="1042" t="s">
        <v>275</v>
      </c>
      <c r="AQ523" s="1240">
        <f t="shared" si="533"/>
        <v>93</v>
      </c>
      <c r="AR523" s="1254">
        <f t="shared" si="534"/>
        <v>60</v>
      </c>
    </row>
    <row r="524" spans="2:44">
      <c r="B524" s="144" t="s">
        <v>9</v>
      </c>
      <c r="C524" s="178" t="s">
        <v>392</v>
      </c>
      <c r="D524" s="177">
        <v>30</v>
      </c>
      <c r="E524" s="937" t="s">
        <v>84</v>
      </c>
      <c r="F524" s="172">
        <v>1E-3</v>
      </c>
      <c r="G524" s="699">
        <v>1E-3</v>
      </c>
      <c r="H524" s="2449" t="s">
        <v>1047</v>
      </c>
      <c r="K524" s="60"/>
      <c r="M524" s="70"/>
      <c r="O524" s="2106" t="s">
        <v>797</v>
      </c>
      <c r="P524" s="989">
        <f t="shared" ref="P524:U524" si="546">AB535</f>
        <v>126.9</v>
      </c>
      <c r="Q524" s="1186">
        <f t="shared" si="546"/>
        <v>114.1</v>
      </c>
      <c r="R524" s="2108">
        <f t="shared" si="546"/>
        <v>171.97</v>
      </c>
      <c r="S524" s="2109">
        <f t="shared" si="546"/>
        <v>119.7</v>
      </c>
      <c r="T524" s="989">
        <f t="shared" si="546"/>
        <v>26.4</v>
      </c>
      <c r="U524" s="1188">
        <f t="shared" si="546"/>
        <v>20.9</v>
      </c>
      <c r="V524" s="2108">
        <f t="shared" ref="V524:Y526" si="547">P524+R524</f>
        <v>298.87</v>
      </c>
      <c r="W524" s="1033">
        <f t="shared" si="547"/>
        <v>233.8</v>
      </c>
      <c r="X524" s="2108">
        <f t="shared" si="547"/>
        <v>198.37</v>
      </c>
      <c r="Y524" s="2109">
        <f t="shared" si="547"/>
        <v>140.6</v>
      </c>
      <c r="AA524" s="1044" t="s">
        <v>456</v>
      </c>
      <c r="AB524" s="840">
        <f>I518</f>
        <v>60</v>
      </c>
      <c r="AC524" s="1249">
        <f>J518</f>
        <v>60</v>
      </c>
      <c r="AD524" s="1011"/>
      <c r="AE524" s="1172"/>
      <c r="AF524" s="1012"/>
      <c r="AG524" s="1245"/>
      <c r="AH524" s="1012">
        <f t="shared" si="545"/>
        <v>60</v>
      </c>
      <c r="AI524" s="1175">
        <f t="shared" si="545"/>
        <v>60</v>
      </c>
      <c r="AJ524" s="1012">
        <f t="shared" si="545"/>
        <v>0</v>
      </c>
      <c r="AK524" s="981">
        <f t="shared" si="545"/>
        <v>0</v>
      </c>
      <c r="AM524" s="1026" t="s">
        <v>132</v>
      </c>
      <c r="AN524" s="1027">
        <f t="shared" si="542"/>
        <v>0</v>
      </c>
      <c r="AO524" s="1028">
        <f t="shared" si="543"/>
        <v>0</v>
      </c>
      <c r="AP524" s="1044" t="s">
        <v>456</v>
      </c>
      <c r="AQ524" s="1240">
        <f t="shared" si="533"/>
        <v>60</v>
      </c>
      <c r="AR524" s="1254">
        <f t="shared" si="534"/>
        <v>60</v>
      </c>
    </row>
    <row r="525" spans="2:44">
      <c r="B525" s="60"/>
      <c r="D525" s="70"/>
      <c r="E525" s="141" t="s">
        <v>54</v>
      </c>
      <c r="F525" s="172">
        <v>0.7</v>
      </c>
      <c r="G525" s="1277">
        <v>0.7</v>
      </c>
      <c r="H525" s="141" t="s">
        <v>50</v>
      </c>
      <c r="I525" s="172">
        <v>7</v>
      </c>
      <c r="J525" s="1274">
        <v>7</v>
      </c>
      <c r="K525" s="2259"/>
      <c r="M525" s="70"/>
      <c r="O525" s="2107" t="s">
        <v>798</v>
      </c>
      <c r="P525" s="989">
        <f t="shared" ref="P525:U525" si="548">AB541</f>
        <v>0</v>
      </c>
      <c r="Q525" s="1186">
        <f t="shared" si="548"/>
        <v>0</v>
      </c>
      <c r="R525" s="989">
        <f t="shared" si="548"/>
        <v>0</v>
      </c>
      <c r="S525" s="1187">
        <f t="shared" si="548"/>
        <v>0</v>
      </c>
      <c r="T525" s="989">
        <f t="shared" si="548"/>
        <v>0</v>
      </c>
      <c r="U525" s="1188">
        <f t="shared" si="548"/>
        <v>0</v>
      </c>
      <c r="V525" s="989">
        <f t="shared" si="547"/>
        <v>0</v>
      </c>
      <c r="W525" s="1033">
        <f t="shared" si="547"/>
        <v>0</v>
      </c>
      <c r="X525" s="989">
        <f t="shared" si="547"/>
        <v>0</v>
      </c>
      <c r="Y525" s="1187">
        <f t="shared" si="547"/>
        <v>0</v>
      </c>
      <c r="AA525" s="1044" t="s">
        <v>63</v>
      </c>
      <c r="AB525" s="1008"/>
      <c r="AC525" s="1246"/>
      <c r="AD525" s="1010"/>
      <c r="AE525" s="1169"/>
      <c r="AF525" s="1011"/>
      <c r="AG525" s="1244"/>
      <c r="AH525" s="1011">
        <f t="shared" si="545"/>
        <v>0</v>
      </c>
      <c r="AI525" s="1173">
        <f t="shared" si="545"/>
        <v>0</v>
      </c>
      <c r="AJ525" s="1011">
        <f t="shared" si="545"/>
        <v>0</v>
      </c>
      <c r="AK525" s="1082">
        <f t="shared" si="545"/>
        <v>0</v>
      </c>
      <c r="AM525" s="361" t="s">
        <v>85</v>
      </c>
      <c r="AN525" s="1027">
        <f t="shared" si="542"/>
        <v>95.93</v>
      </c>
      <c r="AO525" s="1028">
        <f t="shared" si="543"/>
        <v>74.66</v>
      </c>
      <c r="AP525" s="1044" t="s">
        <v>63</v>
      </c>
      <c r="AQ525" s="1240">
        <f t="shared" si="533"/>
        <v>0</v>
      </c>
      <c r="AR525" s="1254">
        <f t="shared" si="534"/>
        <v>0</v>
      </c>
    </row>
    <row r="526" spans="2:44">
      <c r="B526" s="60"/>
      <c r="D526" s="70"/>
      <c r="E526" s="141" t="s">
        <v>159</v>
      </c>
      <c r="F526" s="172">
        <v>12.5</v>
      </c>
      <c r="G526" s="1277">
        <v>10.5</v>
      </c>
      <c r="H526" s="142" t="s">
        <v>81</v>
      </c>
      <c r="I526" s="1442">
        <v>145</v>
      </c>
      <c r="J526" s="1278"/>
      <c r="K526" s="2259"/>
      <c r="M526" s="70"/>
      <c r="O526" s="1026" t="s">
        <v>70</v>
      </c>
      <c r="P526" s="1532">
        <f t="shared" ref="P526:U526" si="549">AB548</f>
        <v>7.5</v>
      </c>
      <c r="Q526" s="1615">
        <f t="shared" si="549"/>
        <v>7</v>
      </c>
      <c r="R526" s="990">
        <f t="shared" si="549"/>
        <v>120</v>
      </c>
      <c r="S526" s="1082">
        <f t="shared" si="549"/>
        <v>120</v>
      </c>
      <c r="T526" s="990">
        <f t="shared" si="549"/>
        <v>0</v>
      </c>
      <c r="U526" s="1185">
        <f t="shared" si="549"/>
        <v>0</v>
      </c>
      <c r="V526" s="990">
        <f t="shared" si="547"/>
        <v>127.5</v>
      </c>
      <c r="W526" s="1173">
        <f t="shared" si="547"/>
        <v>127</v>
      </c>
      <c r="X526" s="990">
        <f t="shared" si="547"/>
        <v>120</v>
      </c>
      <c r="Y526" s="1082">
        <f t="shared" si="547"/>
        <v>120</v>
      </c>
      <c r="AA526" s="1630" t="s">
        <v>541</v>
      </c>
      <c r="AB526" s="840"/>
      <c r="AC526" s="1247"/>
      <c r="AD526" s="1011"/>
      <c r="AE526" s="1172"/>
      <c r="AF526" s="1011"/>
      <c r="AG526" s="1244"/>
      <c r="AH526" s="1011">
        <f t="shared" ref="AH526:AH527" si="550">AB526+AD526</f>
        <v>0</v>
      </c>
      <c r="AI526" s="1173">
        <f t="shared" ref="AI526:AI527" si="551">AC526+AE526</f>
        <v>0</v>
      </c>
      <c r="AJ526" s="1011">
        <f t="shared" ref="AJ526:AJ527" si="552">AD526+AF526</f>
        <v>0</v>
      </c>
      <c r="AK526" s="1082">
        <f t="shared" ref="AK526:AK527" si="553">AE526+AG526</f>
        <v>0</v>
      </c>
      <c r="AM526" s="361" t="s">
        <v>404</v>
      </c>
      <c r="AN526" s="1027">
        <f t="shared" si="542"/>
        <v>0</v>
      </c>
      <c r="AO526" s="1028">
        <f t="shared" si="543"/>
        <v>0</v>
      </c>
      <c r="AP526" s="1630" t="s">
        <v>541</v>
      </c>
      <c r="AQ526" s="1240">
        <f t="shared" si="533"/>
        <v>0</v>
      </c>
      <c r="AR526" s="1254">
        <f t="shared" si="534"/>
        <v>0</v>
      </c>
    </row>
    <row r="527" spans="2:44" ht="15.75" thickBot="1">
      <c r="B527" s="1213" t="s">
        <v>364</v>
      </c>
      <c r="C527" s="1214"/>
      <c r="D527" s="1470">
        <f>D517+D521+D522+D523+D524+150+40</f>
        <v>640</v>
      </c>
      <c r="E527" s="183" t="s">
        <v>82</v>
      </c>
      <c r="F527" s="694">
        <v>1.3</v>
      </c>
      <c r="G527" s="192">
        <v>1.3</v>
      </c>
      <c r="H527" s="1281" t="s">
        <v>297</v>
      </c>
      <c r="I527" s="184">
        <v>7.5</v>
      </c>
      <c r="J527" s="1307">
        <v>7</v>
      </c>
      <c r="K527" s="56"/>
      <c r="L527" s="29"/>
      <c r="M527" s="72"/>
      <c r="O527" s="1034" t="s">
        <v>104</v>
      </c>
      <c r="P527" s="990">
        <f t="shared" ref="P527:U527" si="554">AB552</f>
        <v>0</v>
      </c>
      <c r="Q527" s="983">
        <f t="shared" si="554"/>
        <v>0</v>
      </c>
      <c r="R527" s="990">
        <f t="shared" si="554"/>
        <v>26.8</v>
      </c>
      <c r="S527" s="1173">
        <f t="shared" si="554"/>
        <v>25</v>
      </c>
      <c r="T527" s="990">
        <f t="shared" si="554"/>
        <v>0</v>
      </c>
      <c r="U527" s="1185">
        <f t="shared" si="554"/>
        <v>0</v>
      </c>
      <c r="V527" s="987">
        <f t="shared" ref="V527:V549" si="555">P527+R527</f>
        <v>26.8</v>
      </c>
      <c r="W527" s="1173">
        <f t="shared" ref="W527:W554" si="556">Q527+S527</f>
        <v>25</v>
      </c>
      <c r="X527" s="987">
        <f t="shared" ref="X527:X552" si="557">R527+T527</f>
        <v>26.8</v>
      </c>
      <c r="Y527" s="1082">
        <f t="shared" ref="Y527:Y554" si="558">S527+U527</f>
        <v>25</v>
      </c>
      <c r="AA527" s="1043" t="s">
        <v>399</v>
      </c>
      <c r="AB527" s="840"/>
      <c r="AC527" s="1248"/>
      <c r="AD527" s="1011"/>
      <c r="AE527" s="1172"/>
      <c r="AF527" s="1011"/>
      <c r="AG527" s="1244"/>
      <c r="AH527" s="1011">
        <f t="shared" si="550"/>
        <v>0</v>
      </c>
      <c r="AI527" s="1173">
        <f t="shared" si="551"/>
        <v>0</v>
      </c>
      <c r="AJ527" s="1011">
        <f t="shared" si="552"/>
        <v>0</v>
      </c>
      <c r="AK527" s="1082">
        <f t="shared" si="553"/>
        <v>0</v>
      </c>
      <c r="AM527" s="1026" t="s">
        <v>121</v>
      </c>
      <c r="AN527" s="1027">
        <f t="shared" si="542"/>
        <v>0</v>
      </c>
      <c r="AO527" s="1028">
        <f t="shared" si="543"/>
        <v>0</v>
      </c>
      <c r="AP527" s="1043" t="s">
        <v>399</v>
      </c>
      <c r="AQ527" s="1240">
        <f t="shared" si="533"/>
        <v>0</v>
      </c>
      <c r="AR527" s="1254">
        <f t="shared" si="534"/>
        <v>0</v>
      </c>
    </row>
    <row r="528" spans="2:44" ht="15.75" thickBot="1">
      <c r="B528" s="269"/>
      <c r="C528" s="126" t="s">
        <v>123</v>
      </c>
      <c r="D528" s="53"/>
      <c r="E528" s="1349" t="s">
        <v>151</v>
      </c>
      <c r="F528" s="1350"/>
      <c r="G528" s="1282"/>
      <c r="H528" s="1641" t="s">
        <v>630</v>
      </c>
      <c r="I528" s="1560"/>
      <c r="J528" s="1527"/>
      <c r="K528" s="1687" t="s">
        <v>622</v>
      </c>
      <c r="L528" s="1018"/>
      <c r="M528" s="1675"/>
      <c r="O528" s="1026" t="s">
        <v>132</v>
      </c>
      <c r="P528" s="987"/>
      <c r="Q528" s="983"/>
      <c r="R528" s="987"/>
      <c r="S528" s="1082"/>
      <c r="T528" s="987"/>
      <c r="U528" s="1185"/>
      <c r="V528" s="987">
        <f t="shared" si="555"/>
        <v>0</v>
      </c>
      <c r="W528" s="1173">
        <f t="shared" si="556"/>
        <v>0</v>
      </c>
      <c r="X528" s="987">
        <f t="shared" si="557"/>
        <v>0</v>
      </c>
      <c r="Y528" s="1082">
        <f t="shared" si="558"/>
        <v>0</v>
      </c>
      <c r="AA528" s="1044" t="s">
        <v>125</v>
      </c>
      <c r="AB528" s="840"/>
      <c r="AC528" s="1248"/>
      <c r="AD528" s="1011">
        <f>F530</f>
        <v>25</v>
      </c>
      <c r="AE528" s="1172">
        <f>G530</f>
        <v>20</v>
      </c>
      <c r="AF528" s="1011"/>
      <c r="AG528" s="1244"/>
      <c r="AH528" s="1011">
        <f t="shared" ref="AH528:AH542" si="559">AB528+AD528</f>
        <v>25</v>
      </c>
      <c r="AI528" s="1173">
        <f t="shared" ref="AI528:AI542" si="560">AC528+AE528</f>
        <v>20</v>
      </c>
      <c r="AJ528" s="1011">
        <f t="shared" ref="AJ528:AJ542" si="561">AD528+AF528</f>
        <v>25</v>
      </c>
      <c r="AK528" s="1082">
        <f t="shared" ref="AK528:AK542" si="562">AE528+AG528</f>
        <v>20</v>
      </c>
      <c r="AM528" s="1026" t="s">
        <v>65</v>
      </c>
      <c r="AN528" s="1027">
        <f t="shared" si="542"/>
        <v>121</v>
      </c>
      <c r="AO528" s="1028">
        <f t="shared" si="543"/>
        <v>100</v>
      </c>
      <c r="AP528" s="1044" t="s">
        <v>125</v>
      </c>
      <c r="AQ528" s="1240">
        <f t="shared" si="533"/>
        <v>25</v>
      </c>
      <c r="AR528" s="1254">
        <f t="shared" si="534"/>
        <v>20</v>
      </c>
    </row>
    <row r="529" spans="2:44" ht="15.75" thickBot="1">
      <c r="B529" s="1648" t="s">
        <v>1063</v>
      </c>
      <c r="C529" s="178" t="s">
        <v>1086</v>
      </c>
      <c r="D529" s="129">
        <v>60</v>
      </c>
      <c r="E529" s="1286" t="s">
        <v>100</v>
      </c>
      <c r="F529" s="120" t="s">
        <v>101</v>
      </c>
      <c r="G529" s="121" t="s">
        <v>102</v>
      </c>
      <c r="H529" s="1310" t="s">
        <v>100</v>
      </c>
      <c r="I529" s="120" t="s">
        <v>101</v>
      </c>
      <c r="J529" s="121" t="s">
        <v>102</v>
      </c>
      <c r="K529" s="1286" t="s">
        <v>100</v>
      </c>
      <c r="L529" s="120" t="s">
        <v>101</v>
      </c>
      <c r="M529" s="121" t="s">
        <v>102</v>
      </c>
      <c r="O529" s="361" t="s">
        <v>390</v>
      </c>
      <c r="P529" s="987">
        <f t="shared" ref="P529:U529" si="563">AB555</f>
        <v>0</v>
      </c>
      <c r="Q529" s="983">
        <f t="shared" si="563"/>
        <v>0</v>
      </c>
      <c r="R529" s="987">
        <f t="shared" si="563"/>
        <v>95.93</v>
      </c>
      <c r="S529" s="1082">
        <f t="shared" si="563"/>
        <v>74.66</v>
      </c>
      <c r="T529" s="987">
        <f t="shared" si="563"/>
        <v>0</v>
      </c>
      <c r="U529" s="1185">
        <f t="shared" si="563"/>
        <v>0</v>
      </c>
      <c r="V529" s="987">
        <f t="shared" si="555"/>
        <v>95.93</v>
      </c>
      <c r="W529" s="1173">
        <f t="shared" si="556"/>
        <v>74.66</v>
      </c>
      <c r="X529" s="987">
        <f t="shared" si="557"/>
        <v>95.93</v>
      </c>
      <c r="Y529" s="1082">
        <f t="shared" si="558"/>
        <v>74.66</v>
      </c>
      <c r="AA529" s="1044" t="s">
        <v>87</v>
      </c>
      <c r="AB529" s="840">
        <f>F526</f>
        <v>12.5</v>
      </c>
      <c r="AC529" s="1250">
        <f>G526</f>
        <v>10.5</v>
      </c>
      <c r="AD529" s="1011">
        <f>F534+I532</f>
        <v>14.629999999999999</v>
      </c>
      <c r="AE529" s="1172">
        <f>G534+J532</f>
        <v>12.2</v>
      </c>
      <c r="AF529" s="1011"/>
      <c r="AG529" s="1244"/>
      <c r="AH529" s="1011">
        <f t="shared" si="559"/>
        <v>27.13</v>
      </c>
      <c r="AI529" s="1173">
        <f t="shared" si="560"/>
        <v>22.7</v>
      </c>
      <c r="AJ529" s="1011">
        <f t="shared" si="561"/>
        <v>14.629999999999999</v>
      </c>
      <c r="AK529" s="1082">
        <f t="shared" si="562"/>
        <v>12.2</v>
      </c>
      <c r="AM529" s="1026" t="s">
        <v>60</v>
      </c>
      <c r="AN529" s="1027">
        <f t="shared" si="542"/>
        <v>93.87</v>
      </c>
      <c r="AO529" s="1028">
        <f t="shared" si="543"/>
        <v>93.87</v>
      </c>
      <c r="AP529" s="1044" t="s">
        <v>87</v>
      </c>
      <c r="AQ529" s="1240">
        <f t="shared" si="533"/>
        <v>27.13</v>
      </c>
      <c r="AR529" s="1254">
        <f t="shared" si="534"/>
        <v>22.7</v>
      </c>
    </row>
    <row r="530" spans="2:44">
      <c r="B530" s="321" t="s">
        <v>816</v>
      </c>
      <c r="C530" s="176" t="s">
        <v>152</v>
      </c>
      <c r="D530" s="177">
        <v>250</v>
      </c>
      <c r="E530" s="1362" t="s">
        <v>141</v>
      </c>
      <c r="F530" s="1332">
        <v>25</v>
      </c>
      <c r="G530" s="1439">
        <v>20</v>
      </c>
      <c r="H530" s="97" t="s">
        <v>85</v>
      </c>
      <c r="I530" s="96">
        <v>63.41</v>
      </c>
      <c r="J530" s="1312">
        <v>47.56</v>
      </c>
      <c r="K530" s="97" t="s">
        <v>45</v>
      </c>
      <c r="L530" s="96">
        <v>113.69</v>
      </c>
      <c r="M530" s="935">
        <v>84.32</v>
      </c>
      <c r="O530" s="1026" t="s">
        <v>391</v>
      </c>
      <c r="P530" s="987">
        <f t="shared" ref="P530:U530" si="564">AB559</f>
        <v>0</v>
      </c>
      <c r="Q530" s="1189">
        <f t="shared" si="564"/>
        <v>0</v>
      </c>
      <c r="R530" s="987">
        <f t="shared" si="564"/>
        <v>0</v>
      </c>
      <c r="S530" s="1173">
        <f t="shared" si="564"/>
        <v>0</v>
      </c>
      <c r="T530" s="987">
        <f t="shared" si="564"/>
        <v>0</v>
      </c>
      <c r="U530" s="1190">
        <f t="shared" si="564"/>
        <v>0</v>
      </c>
      <c r="V530" s="987">
        <f t="shared" si="555"/>
        <v>0</v>
      </c>
      <c r="W530" s="1173">
        <f t="shared" si="556"/>
        <v>0</v>
      </c>
      <c r="X530" s="987">
        <f t="shared" si="557"/>
        <v>0</v>
      </c>
      <c r="Y530" s="1082">
        <f t="shared" si="558"/>
        <v>0</v>
      </c>
      <c r="AA530" s="1044" t="s">
        <v>68</v>
      </c>
      <c r="AB530" s="840">
        <f>L522</f>
        <v>54.4</v>
      </c>
      <c r="AC530" s="1250">
        <f>M522</f>
        <v>43.6</v>
      </c>
      <c r="AD530" s="1011">
        <f>F532</f>
        <v>12.5</v>
      </c>
      <c r="AE530" s="1172">
        <f>G532</f>
        <v>10</v>
      </c>
      <c r="AF530" s="1011">
        <f>I549</f>
        <v>26.4</v>
      </c>
      <c r="AG530" s="1244">
        <f>J549</f>
        <v>20.9</v>
      </c>
      <c r="AH530" s="1011">
        <f t="shared" si="559"/>
        <v>66.900000000000006</v>
      </c>
      <c r="AI530" s="1173">
        <f t="shared" si="560"/>
        <v>53.6</v>
      </c>
      <c r="AJ530" s="1011">
        <f t="shared" si="561"/>
        <v>38.9</v>
      </c>
      <c r="AK530" s="1082">
        <f t="shared" si="562"/>
        <v>30.9</v>
      </c>
      <c r="AM530" s="1026" t="s">
        <v>139</v>
      </c>
      <c r="AN530" s="1027">
        <f t="shared" si="542"/>
        <v>208</v>
      </c>
      <c r="AO530" s="1035">
        <f t="shared" si="543"/>
        <v>200</v>
      </c>
      <c r="AP530" s="1044" t="s">
        <v>68</v>
      </c>
      <c r="AQ530" s="1240">
        <f t="shared" si="533"/>
        <v>93.300000000000011</v>
      </c>
      <c r="AR530" s="1254">
        <f t="shared" si="534"/>
        <v>74.5</v>
      </c>
    </row>
    <row r="531" spans="2:44">
      <c r="B531" s="1737" t="s">
        <v>820</v>
      </c>
      <c r="C531" s="130" t="s">
        <v>630</v>
      </c>
      <c r="D531" s="1689">
        <v>100</v>
      </c>
      <c r="E531" s="141" t="s">
        <v>45</v>
      </c>
      <c r="F531" s="186">
        <v>53.4</v>
      </c>
      <c r="G531" s="1276">
        <v>40</v>
      </c>
      <c r="H531" s="1318" t="s">
        <v>150</v>
      </c>
      <c r="I531" s="172">
        <v>32.520000000000003</v>
      </c>
      <c r="J531" s="1275">
        <v>27.1</v>
      </c>
      <c r="K531" s="2530" t="s">
        <v>1088</v>
      </c>
      <c r="M531" s="70"/>
      <c r="O531" s="1026" t="s">
        <v>121</v>
      </c>
      <c r="P531" s="987"/>
      <c r="Q531" s="983"/>
      <c r="R531" s="987"/>
      <c r="S531" s="1082"/>
      <c r="T531" s="987"/>
      <c r="U531" s="1185"/>
      <c r="V531" s="987">
        <f t="shared" si="555"/>
        <v>0</v>
      </c>
      <c r="W531" s="1173">
        <f t="shared" si="556"/>
        <v>0</v>
      </c>
      <c r="X531" s="987">
        <f t="shared" si="557"/>
        <v>0</v>
      </c>
      <c r="Y531" s="1082">
        <f t="shared" si="558"/>
        <v>0</v>
      </c>
      <c r="AA531" s="1044" t="s">
        <v>74</v>
      </c>
      <c r="AB531" s="840"/>
      <c r="AC531" s="1248"/>
      <c r="AD531" s="1011"/>
      <c r="AE531" s="1172"/>
      <c r="AF531" s="1011"/>
      <c r="AG531" s="1244"/>
      <c r="AH531" s="1011">
        <f t="shared" si="559"/>
        <v>0</v>
      </c>
      <c r="AI531" s="1173">
        <f t="shared" si="560"/>
        <v>0</v>
      </c>
      <c r="AJ531" s="1011">
        <f t="shared" si="561"/>
        <v>0</v>
      </c>
      <c r="AK531" s="1082">
        <f t="shared" si="562"/>
        <v>0</v>
      </c>
      <c r="AM531" s="1026" t="s">
        <v>64</v>
      </c>
      <c r="AN531" s="1027">
        <f t="shared" si="542"/>
        <v>0</v>
      </c>
      <c r="AO531" s="1035">
        <f t="shared" si="543"/>
        <v>0</v>
      </c>
      <c r="AP531" s="1044" t="s">
        <v>74</v>
      </c>
      <c r="AQ531" s="1240">
        <f t="shared" si="533"/>
        <v>0</v>
      </c>
      <c r="AR531" s="1254">
        <f t="shared" si="534"/>
        <v>0</v>
      </c>
    </row>
    <row r="532" spans="2:44">
      <c r="B532" s="124" t="s">
        <v>621</v>
      </c>
      <c r="C532" s="1650" t="s">
        <v>623</v>
      </c>
      <c r="D532" s="278">
        <v>180</v>
      </c>
      <c r="E532" s="141" t="s">
        <v>94</v>
      </c>
      <c r="F532" s="172">
        <v>12.5</v>
      </c>
      <c r="G532" s="174">
        <v>10</v>
      </c>
      <c r="H532" s="1318" t="s">
        <v>159</v>
      </c>
      <c r="I532" s="172">
        <v>2.63</v>
      </c>
      <c r="J532" s="1275">
        <v>2.2000000000000002</v>
      </c>
      <c r="K532" s="141" t="s">
        <v>624</v>
      </c>
      <c r="L532" s="172" t="s">
        <v>1089</v>
      </c>
      <c r="M532" s="936">
        <v>78.524000000000001</v>
      </c>
      <c r="O532" s="1026" t="s">
        <v>65</v>
      </c>
      <c r="P532" s="987">
        <f>F517</f>
        <v>121</v>
      </c>
      <c r="Q532" s="983">
        <f>G517</f>
        <v>100</v>
      </c>
      <c r="R532" s="987"/>
      <c r="S532" s="1082"/>
      <c r="T532" s="987"/>
      <c r="U532" s="1185"/>
      <c r="V532" s="987">
        <f t="shared" si="555"/>
        <v>121</v>
      </c>
      <c r="W532" s="1173">
        <f t="shared" si="556"/>
        <v>100</v>
      </c>
      <c r="X532" s="987">
        <f t="shared" si="557"/>
        <v>0</v>
      </c>
      <c r="Y532" s="1082">
        <f t="shared" si="558"/>
        <v>0</v>
      </c>
      <c r="AA532" s="1044" t="s">
        <v>129</v>
      </c>
      <c r="AB532" s="840"/>
      <c r="AC532" s="1251"/>
      <c r="AD532" s="1011"/>
      <c r="AE532" s="1172"/>
      <c r="AF532" s="1011"/>
      <c r="AG532" s="1244"/>
      <c r="AH532" s="1011">
        <f t="shared" si="559"/>
        <v>0</v>
      </c>
      <c r="AI532" s="1173">
        <f t="shared" si="560"/>
        <v>0</v>
      </c>
      <c r="AJ532" s="1011">
        <f t="shared" si="561"/>
        <v>0</v>
      </c>
      <c r="AK532" s="1082">
        <f t="shared" si="562"/>
        <v>0</v>
      </c>
      <c r="AM532" s="1026" t="s">
        <v>47</v>
      </c>
      <c r="AN532" s="1027">
        <f t="shared" si="542"/>
        <v>0</v>
      </c>
      <c r="AO532" s="1035">
        <f t="shared" si="543"/>
        <v>0</v>
      </c>
      <c r="AP532" s="1044" t="s">
        <v>129</v>
      </c>
      <c r="AQ532" s="1240">
        <f t="shared" si="533"/>
        <v>0</v>
      </c>
      <c r="AR532" s="1254">
        <f t="shared" si="534"/>
        <v>0</v>
      </c>
    </row>
    <row r="533" spans="2:44">
      <c r="B533" s="60"/>
      <c r="C533" s="293" t="s">
        <v>614</v>
      </c>
      <c r="D533" s="70"/>
      <c r="E533" s="2288" t="s">
        <v>901</v>
      </c>
      <c r="G533" s="70"/>
      <c r="H533" s="141" t="s">
        <v>571</v>
      </c>
      <c r="I533" s="1686">
        <v>4.88</v>
      </c>
      <c r="J533" s="2321">
        <v>4.88</v>
      </c>
      <c r="K533" s="141" t="s">
        <v>80</v>
      </c>
      <c r="L533" s="1288">
        <v>44.64</v>
      </c>
      <c r="M533" s="1401">
        <v>44.64</v>
      </c>
      <c r="O533" s="1026" t="s">
        <v>60</v>
      </c>
      <c r="P533" s="987">
        <f>F523</f>
        <v>10</v>
      </c>
      <c r="Q533" s="1189">
        <f>G523</f>
        <v>10</v>
      </c>
      <c r="R533" s="1468">
        <f>I536+L533</f>
        <v>63.870000000000005</v>
      </c>
      <c r="S533" s="1716">
        <f>M533+J536</f>
        <v>63.870000000000005</v>
      </c>
      <c r="T533" s="987">
        <f>L547</f>
        <v>20</v>
      </c>
      <c r="U533" s="1193">
        <f>M547</f>
        <v>20</v>
      </c>
      <c r="V533" s="987">
        <f t="shared" si="555"/>
        <v>73.87</v>
      </c>
      <c r="W533" s="1173">
        <f t="shared" si="556"/>
        <v>73.87</v>
      </c>
      <c r="X533" s="987">
        <f t="shared" si="557"/>
        <v>83.87</v>
      </c>
      <c r="Y533" s="1082">
        <f t="shared" si="558"/>
        <v>83.87</v>
      </c>
      <c r="AA533" s="1044" t="s">
        <v>127</v>
      </c>
      <c r="AB533" s="840"/>
      <c r="AC533" s="1252"/>
      <c r="AD533" s="1011"/>
      <c r="AE533" s="1172"/>
      <c r="AF533" s="1011"/>
      <c r="AG533" s="1244"/>
      <c r="AH533" s="1011">
        <f t="shared" si="559"/>
        <v>0</v>
      </c>
      <c r="AI533" s="1173">
        <f t="shared" si="560"/>
        <v>0</v>
      </c>
      <c r="AJ533" s="1011">
        <f t="shared" si="561"/>
        <v>0</v>
      </c>
      <c r="AK533" s="1082">
        <f t="shared" si="562"/>
        <v>0</v>
      </c>
      <c r="AM533" s="1026" t="s">
        <v>67</v>
      </c>
      <c r="AN533" s="1027">
        <f t="shared" si="542"/>
        <v>10.5</v>
      </c>
      <c r="AO533" s="1035">
        <f t="shared" si="543"/>
        <v>10.5</v>
      </c>
      <c r="AP533" s="1044" t="s">
        <v>127</v>
      </c>
      <c r="AQ533" s="1240">
        <f t="shared" si="533"/>
        <v>0</v>
      </c>
      <c r="AR533" s="1254">
        <f t="shared" si="534"/>
        <v>0</v>
      </c>
    </row>
    <row r="534" spans="2:44" ht="15.75" thickBot="1">
      <c r="B534" s="1638" t="s">
        <v>357</v>
      </c>
      <c r="C534" s="325" t="s">
        <v>165</v>
      </c>
      <c r="D534" s="278">
        <v>200</v>
      </c>
      <c r="E534" s="141" t="s">
        <v>169</v>
      </c>
      <c r="F534" s="172">
        <v>12</v>
      </c>
      <c r="G534" s="174">
        <v>10</v>
      </c>
      <c r="H534" s="141" t="s">
        <v>161</v>
      </c>
      <c r="I534" s="1347" t="s">
        <v>1087</v>
      </c>
      <c r="J534" s="1384">
        <v>1.24</v>
      </c>
      <c r="K534" s="183" t="s">
        <v>82</v>
      </c>
      <c r="L534" s="172">
        <v>1.9</v>
      </c>
      <c r="M534" s="936">
        <v>1.9</v>
      </c>
      <c r="O534" s="1026" t="s">
        <v>139</v>
      </c>
      <c r="P534" s="987"/>
      <c r="Q534" s="983"/>
      <c r="R534" s="987"/>
      <c r="S534" s="1082"/>
      <c r="T534" s="987">
        <f>F547</f>
        <v>208</v>
      </c>
      <c r="U534" s="1185">
        <f>G547</f>
        <v>200</v>
      </c>
      <c r="V534" s="987">
        <f t="shared" si="555"/>
        <v>0</v>
      </c>
      <c r="W534" s="1173">
        <f t="shared" si="556"/>
        <v>0</v>
      </c>
      <c r="X534" s="987">
        <f t="shared" si="557"/>
        <v>208</v>
      </c>
      <c r="Y534" s="1082">
        <f t="shared" si="558"/>
        <v>200</v>
      </c>
      <c r="AA534" s="1043" t="s">
        <v>96</v>
      </c>
      <c r="AB534" s="1009"/>
      <c r="AC534" s="1253"/>
      <c r="AD534" s="2037"/>
      <c r="AE534" s="1174"/>
      <c r="AF534" s="1012"/>
      <c r="AG534" s="1245"/>
      <c r="AH534" s="1012">
        <f t="shared" si="559"/>
        <v>0</v>
      </c>
      <c r="AI534" s="1175">
        <f t="shared" si="560"/>
        <v>0</v>
      </c>
      <c r="AJ534" s="1012">
        <f t="shared" si="561"/>
        <v>0</v>
      </c>
      <c r="AK534" s="981">
        <f t="shared" si="562"/>
        <v>0</v>
      </c>
      <c r="AM534" s="1026" t="s">
        <v>82</v>
      </c>
      <c r="AN534" s="1027">
        <f t="shared" si="542"/>
        <v>32.1</v>
      </c>
      <c r="AO534" s="1035">
        <f t="shared" si="543"/>
        <v>32.1</v>
      </c>
      <c r="AP534" s="1043" t="s">
        <v>96</v>
      </c>
      <c r="AQ534" s="2067">
        <f t="shared" si="533"/>
        <v>0</v>
      </c>
      <c r="AR534" s="2053">
        <f t="shared" si="534"/>
        <v>0</v>
      </c>
    </row>
    <row r="535" spans="2:44" ht="15.75" thickBot="1">
      <c r="B535" s="540"/>
      <c r="C535" s="326" t="s">
        <v>230</v>
      </c>
      <c r="D535" s="1682"/>
      <c r="E535" s="2288" t="s">
        <v>884</v>
      </c>
      <c r="G535" s="70"/>
      <c r="H535" s="1324" t="s">
        <v>78</v>
      </c>
      <c r="I535" s="172">
        <v>17.3</v>
      </c>
      <c r="J535" s="174">
        <v>17.3</v>
      </c>
      <c r="K535" s="183" t="s">
        <v>54</v>
      </c>
      <c r="L535" s="2556">
        <v>0.25</v>
      </c>
      <c r="M535" s="938">
        <v>0.25</v>
      </c>
      <c r="O535" s="1026" t="s">
        <v>64</v>
      </c>
      <c r="P535" s="987"/>
      <c r="Q535" s="983"/>
      <c r="R535" s="987"/>
      <c r="S535" s="1082"/>
      <c r="T535" s="987"/>
      <c r="U535" s="1185"/>
      <c r="V535" s="987">
        <f t="shared" si="555"/>
        <v>0</v>
      </c>
      <c r="W535" s="1173">
        <f t="shared" si="556"/>
        <v>0</v>
      </c>
      <c r="X535" s="987">
        <f t="shared" si="557"/>
        <v>0</v>
      </c>
      <c r="Y535" s="1082">
        <f t="shared" si="558"/>
        <v>0</v>
      </c>
      <c r="AA535" s="2033" t="s">
        <v>787</v>
      </c>
      <c r="AB535" s="2072">
        <f t="shared" ref="AB535:AG535" si="565">SUM(AB522:AB534)</f>
        <v>126.9</v>
      </c>
      <c r="AC535" s="2073">
        <f t="shared" si="565"/>
        <v>114.1</v>
      </c>
      <c r="AD535" s="2074">
        <f t="shared" si="565"/>
        <v>171.97</v>
      </c>
      <c r="AE535" s="2075">
        <f t="shared" si="565"/>
        <v>119.7</v>
      </c>
      <c r="AF535" s="2076">
        <f t="shared" si="565"/>
        <v>26.4</v>
      </c>
      <c r="AG535" s="2039">
        <f t="shared" si="565"/>
        <v>20.9</v>
      </c>
      <c r="AH535" s="2041">
        <f t="shared" si="559"/>
        <v>298.87</v>
      </c>
      <c r="AI535" s="2042">
        <f t="shared" si="560"/>
        <v>233.8</v>
      </c>
      <c r="AJ535" s="2041">
        <f t="shared" si="561"/>
        <v>198.37</v>
      </c>
      <c r="AK535" s="2043">
        <f t="shared" si="562"/>
        <v>140.6</v>
      </c>
      <c r="AM535" s="1026" t="s">
        <v>89</v>
      </c>
      <c r="AN535" s="1027">
        <f t="shared" si="542"/>
        <v>8</v>
      </c>
      <c r="AO535" s="1035">
        <f t="shared" si="543"/>
        <v>8</v>
      </c>
      <c r="AP535" s="2033" t="s">
        <v>787</v>
      </c>
      <c r="AQ535" s="2054">
        <f t="shared" si="533"/>
        <v>325.27</v>
      </c>
      <c r="AR535" s="1255">
        <f t="shared" si="534"/>
        <v>254.70000000000002</v>
      </c>
    </row>
    <row r="536" spans="2:44">
      <c r="B536" s="124" t="s">
        <v>9</v>
      </c>
      <c r="C536" s="193" t="s">
        <v>10</v>
      </c>
      <c r="D536" s="129">
        <v>60</v>
      </c>
      <c r="E536" s="141" t="s">
        <v>564</v>
      </c>
      <c r="F536" s="172">
        <v>26.84</v>
      </c>
      <c r="G536" s="1316">
        <v>17.5</v>
      </c>
      <c r="H536" s="141" t="s">
        <v>80</v>
      </c>
      <c r="I536" s="1686">
        <v>19.23</v>
      </c>
      <c r="J536" s="1384">
        <v>19.23</v>
      </c>
      <c r="K536" s="141" t="s">
        <v>82</v>
      </c>
      <c r="L536" s="172">
        <v>2</v>
      </c>
      <c r="M536" s="936">
        <v>2</v>
      </c>
      <c r="O536" s="1026" t="s">
        <v>411</v>
      </c>
      <c r="P536" s="1468"/>
      <c r="Q536" s="983"/>
      <c r="R536" s="987"/>
      <c r="S536" s="1082"/>
      <c r="T536" s="987"/>
      <c r="U536" s="1185"/>
      <c r="V536" s="987">
        <f t="shared" si="555"/>
        <v>0</v>
      </c>
      <c r="W536" s="1173">
        <f t="shared" si="556"/>
        <v>0</v>
      </c>
      <c r="X536" s="987">
        <f t="shared" si="557"/>
        <v>0</v>
      </c>
      <c r="Y536" s="1082">
        <f t="shared" si="558"/>
        <v>0</v>
      </c>
      <c r="AA536" s="79" t="s">
        <v>882</v>
      </c>
      <c r="AB536" s="840"/>
      <c r="AC536" s="1248"/>
      <c r="AD536" s="1011"/>
      <c r="AE536" s="1172"/>
      <c r="AF536" s="1011"/>
      <c r="AG536" s="1244"/>
      <c r="AH536" s="1011">
        <f t="shared" si="559"/>
        <v>0</v>
      </c>
      <c r="AI536" s="1173">
        <f t="shared" si="560"/>
        <v>0</v>
      </c>
      <c r="AJ536" s="1011">
        <f t="shared" si="561"/>
        <v>0</v>
      </c>
      <c r="AK536" s="1082">
        <f t="shared" si="562"/>
        <v>0</v>
      </c>
      <c r="AM536" s="1026" t="s">
        <v>131</v>
      </c>
      <c r="AN536" s="1027">
        <f t="shared" si="542"/>
        <v>2.0440999999999998</v>
      </c>
      <c r="AO536" s="1035">
        <f t="shared" si="543"/>
        <v>81.763999999999996</v>
      </c>
      <c r="AP536" s="79" t="s">
        <v>881</v>
      </c>
    </row>
    <row r="537" spans="2:44">
      <c r="B537" s="144" t="s">
        <v>9</v>
      </c>
      <c r="C537" s="178" t="s">
        <v>392</v>
      </c>
      <c r="D537" s="177">
        <v>40</v>
      </c>
      <c r="E537" s="183" t="s">
        <v>82</v>
      </c>
      <c r="F537" s="173">
        <v>5</v>
      </c>
      <c r="G537" s="1316">
        <v>5</v>
      </c>
      <c r="H537" s="141" t="s">
        <v>54</v>
      </c>
      <c r="I537" s="1305">
        <v>0.2</v>
      </c>
      <c r="J537" s="940">
        <v>0.2</v>
      </c>
      <c r="K537" s="1319"/>
      <c r="L537" s="8"/>
      <c r="M537" s="1320"/>
      <c r="O537" s="1026" t="s">
        <v>67</v>
      </c>
      <c r="P537" s="987">
        <f>F520</f>
        <v>10.5</v>
      </c>
      <c r="Q537" s="983">
        <f>G520</f>
        <v>10.5</v>
      </c>
      <c r="R537" s="987"/>
      <c r="S537" s="1082"/>
      <c r="T537" s="987"/>
      <c r="U537" s="1185"/>
      <c r="V537" s="987">
        <f t="shared" si="555"/>
        <v>10.5</v>
      </c>
      <c r="W537" s="1173">
        <f t="shared" si="556"/>
        <v>10.5</v>
      </c>
      <c r="X537" s="987">
        <f t="shared" si="557"/>
        <v>0</v>
      </c>
      <c r="Y537" s="1082">
        <f t="shared" si="558"/>
        <v>0</v>
      </c>
      <c r="AA537" s="1044" t="s">
        <v>128</v>
      </c>
      <c r="AB537" s="840"/>
      <c r="AC537" s="1248"/>
      <c r="AD537" s="1011"/>
      <c r="AE537" s="1172"/>
      <c r="AF537" s="1011"/>
      <c r="AG537" s="1244"/>
      <c r="AH537" s="1011">
        <f t="shared" si="559"/>
        <v>0</v>
      </c>
      <c r="AI537" s="1173">
        <f t="shared" si="560"/>
        <v>0</v>
      </c>
      <c r="AJ537" s="1011">
        <f t="shared" si="561"/>
        <v>0</v>
      </c>
      <c r="AK537" s="1082">
        <f t="shared" si="562"/>
        <v>0</v>
      </c>
      <c r="AM537" s="1026" t="s">
        <v>50</v>
      </c>
      <c r="AN537" s="1027">
        <f t="shared" si="542"/>
        <v>15.6</v>
      </c>
      <c r="AO537" s="1035">
        <f t="shared" si="543"/>
        <v>15.6</v>
      </c>
      <c r="AP537" s="1044"/>
      <c r="AQ537" s="1240">
        <f t="shared" ref="AQ537:AR543" si="566">AB536+AD536+AF536</f>
        <v>0</v>
      </c>
      <c r="AR537" s="1254">
        <f t="shared" si="566"/>
        <v>0</v>
      </c>
    </row>
    <row r="538" spans="2:44" ht="15.75" thickBot="1">
      <c r="B538" s="1707" t="s">
        <v>648</v>
      </c>
      <c r="C538" s="178" t="s">
        <v>449</v>
      </c>
      <c r="D538" s="177">
        <v>120</v>
      </c>
      <c r="E538" s="141" t="s">
        <v>54</v>
      </c>
      <c r="F538" s="1305">
        <v>1</v>
      </c>
      <c r="G538" s="1306">
        <v>1</v>
      </c>
      <c r="H538" s="141" t="s">
        <v>82</v>
      </c>
      <c r="I538" s="1280">
        <v>5</v>
      </c>
      <c r="J538" s="174">
        <v>5</v>
      </c>
      <c r="K538" s="56"/>
      <c r="L538" s="29"/>
      <c r="M538" s="72"/>
      <c r="O538" s="1026" t="s">
        <v>82</v>
      </c>
      <c r="P538" s="987">
        <f>F527+L519+L523</f>
        <v>10.1</v>
      </c>
      <c r="Q538" s="1189">
        <f>G527+M519+M523</f>
        <v>10.1</v>
      </c>
      <c r="R538" s="987">
        <f>F537+I538+L534+L536</f>
        <v>13.9</v>
      </c>
      <c r="S538" s="1173">
        <f>G537+J538+M534+M536</f>
        <v>13.9</v>
      </c>
      <c r="T538" s="987">
        <f>I550+I553+L548</f>
        <v>8.1</v>
      </c>
      <c r="U538" s="1190">
        <f>J550+M548+J553</f>
        <v>8.1</v>
      </c>
      <c r="V538" s="987">
        <f t="shared" si="555"/>
        <v>24</v>
      </c>
      <c r="W538" s="1173">
        <f t="shared" si="556"/>
        <v>24</v>
      </c>
      <c r="X538" s="987">
        <f t="shared" si="557"/>
        <v>22</v>
      </c>
      <c r="Y538" s="1082">
        <f t="shared" si="558"/>
        <v>22</v>
      </c>
      <c r="AA538" s="1044" t="s">
        <v>126</v>
      </c>
      <c r="AB538" s="840"/>
      <c r="AC538" s="1251"/>
      <c r="AD538" s="1011"/>
      <c r="AE538" s="1172"/>
      <c r="AF538" s="1011"/>
      <c r="AG538" s="1244"/>
      <c r="AH538" s="1011">
        <f t="shared" si="559"/>
        <v>0</v>
      </c>
      <c r="AI538" s="1173">
        <f t="shared" si="560"/>
        <v>0</v>
      </c>
      <c r="AJ538" s="1011">
        <f t="shared" si="561"/>
        <v>0</v>
      </c>
      <c r="AK538" s="1082">
        <f t="shared" si="562"/>
        <v>0</v>
      </c>
      <c r="AM538" s="1026" t="s">
        <v>140</v>
      </c>
      <c r="AN538" s="1027">
        <f t="shared" si="542"/>
        <v>0</v>
      </c>
      <c r="AO538" s="1035">
        <f t="shared" si="543"/>
        <v>0</v>
      </c>
      <c r="AP538" s="1044" t="s">
        <v>128</v>
      </c>
      <c r="AQ538" s="1240">
        <f t="shared" si="566"/>
        <v>0</v>
      </c>
      <c r="AR538" s="1254">
        <f t="shared" si="566"/>
        <v>0</v>
      </c>
    </row>
    <row r="539" spans="2:44" ht="15.75" thickBot="1">
      <c r="B539" s="270"/>
      <c r="C539" s="607"/>
      <c r="D539" s="209"/>
      <c r="E539" s="141" t="s">
        <v>160</v>
      </c>
      <c r="F539" s="172">
        <v>0.01</v>
      </c>
      <c r="G539" s="1277">
        <v>0.01</v>
      </c>
      <c r="K539" s="929" t="s">
        <v>264</v>
      </c>
      <c r="L539" s="38"/>
      <c r="M539" s="1282"/>
      <c r="O539" s="1026" t="s">
        <v>89</v>
      </c>
      <c r="P539" s="987">
        <f>F518</f>
        <v>8</v>
      </c>
      <c r="Q539" s="983">
        <f>G518</f>
        <v>8</v>
      </c>
      <c r="R539" s="987"/>
      <c r="S539" s="1082"/>
      <c r="T539" s="987"/>
      <c r="U539" s="1185"/>
      <c r="V539" s="987">
        <f t="shared" si="555"/>
        <v>8</v>
      </c>
      <c r="W539" s="1173">
        <f t="shared" si="556"/>
        <v>8</v>
      </c>
      <c r="X539" s="987">
        <f t="shared" si="557"/>
        <v>0</v>
      </c>
      <c r="Y539" s="1082">
        <f t="shared" si="558"/>
        <v>0</v>
      </c>
      <c r="AA539" s="1044" t="s">
        <v>398</v>
      </c>
      <c r="AB539" s="840"/>
      <c r="AC539" s="1252"/>
      <c r="AD539" s="1011"/>
      <c r="AE539" s="1172"/>
      <c r="AF539" s="1011"/>
      <c r="AG539" s="1244"/>
      <c r="AH539" s="1011">
        <f t="shared" si="559"/>
        <v>0</v>
      </c>
      <c r="AI539" s="1173">
        <f t="shared" si="560"/>
        <v>0</v>
      </c>
      <c r="AJ539" s="1011">
        <f t="shared" si="561"/>
        <v>0</v>
      </c>
      <c r="AK539" s="1082">
        <f t="shared" si="562"/>
        <v>0</v>
      </c>
      <c r="AM539" s="1026" t="s">
        <v>52</v>
      </c>
      <c r="AN539" s="1027">
        <f t="shared" si="542"/>
        <v>1.5</v>
      </c>
      <c r="AO539" s="1035">
        <f t="shared" si="543"/>
        <v>1.5</v>
      </c>
      <c r="AP539" s="1044" t="s">
        <v>126</v>
      </c>
      <c r="AQ539" s="1240">
        <f t="shared" si="566"/>
        <v>0</v>
      </c>
      <c r="AR539" s="1254">
        <f t="shared" si="566"/>
        <v>0</v>
      </c>
    </row>
    <row r="540" spans="2:44" ht="15.75" thickBot="1">
      <c r="B540" s="270"/>
      <c r="C540" s="607"/>
      <c r="D540" s="209"/>
      <c r="E540" s="1353" t="s">
        <v>527</v>
      </c>
      <c r="F540" s="172">
        <v>187.5</v>
      </c>
      <c r="G540" s="1316">
        <v>187.5</v>
      </c>
      <c r="H540" s="1679" t="s">
        <v>1086</v>
      </c>
      <c r="I540" s="1018"/>
      <c r="J540" s="1018"/>
      <c r="K540" s="1284" t="s">
        <v>100</v>
      </c>
      <c r="L540" s="695" t="s">
        <v>101</v>
      </c>
      <c r="M540" s="1285" t="s">
        <v>102</v>
      </c>
      <c r="O540" s="620" t="s">
        <v>144</v>
      </c>
      <c r="P540" s="987"/>
      <c r="Q540" s="1189"/>
      <c r="R540" s="1614">
        <f>S540/1000/0.04</f>
        <v>1.9941</v>
      </c>
      <c r="S540" s="1173">
        <f>M532+J534</f>
        <v>79.763999999999996</v>
      </c>
      <c r="T540" s="990">
        <f>U540/1000/0.04</f>
        <v>0.05</v>
      </c>
      <c r="U540" s="1190">
        <f>J551</f>
        <v>2</v>
      </c>
      <c r="V540" s="987">
        <f t="shared" si="555"/>
        <v>1.9941</v>
      </c>
      <c r="W540" s="1173">
        <f t="shared" si="556"/>
        <v>79.763999999999996</v>
      </c>
      <c r="X540" s="987">
        <f t="shared" si="557"/>
        <v>2.0440999999999998</v>
      </c>
      <c r="Y540" s="1082">
        <f t="shared" si="558"/>
        <v>81.763999999999996</v>
      </c>
      <c r="AA540" s="1043"/>
      <c r="AB540" s="840"/>
      <c r="AC540" s="1249"/>
      <c r="AD540" s="1713"/>
      <c r="AE540" s="1172"/>
      <c r="AF540" s="1011"/>
      <c r="AG540" s="1244"/>
      <c r="AH540" s="1011">
        <f t="shared" si="559"/>
        <v>0</v>
      </c>
      <c r="AI540" s="1173">
        <f t="shared" si="560"/>
        <v>0</v>
      </c>
      <c r="AJ540" s="1011">
        <f t="shared" si="561"/>
        <v>0</v>
      </c>
      <c r="AK540" s="1082">
        <f t="shared" si="562"/>
        <v>0</v>
      </c>
      <c r="AM540" s="1026" t="s">
        <v>138</v>
      </c>
      <c r="AN540" s="1027">
        <f t="shared" si="542"/>
        <v>0</v>
      </c>
      <c r="AO540" s="1035">
        <f t="shared" si="543"/>
        <v>0</v>
      </c>
      <c r="AP540" s="1044" t="s">
        <v>398</v>
      </c>
      <c r="AQ540" s="1240">
        <f t="shared" si="566"/>
        <v>0</v>
      </c>
      <c r="AR540" s="1254">
        <f t="shared" si="566"/>
        <v>0</v>
      </c>
    </row>
    <row r="541" spans="2:44" ht="15.75" thickBot="1">
      <c r="B541" s="60"/>
      <c r="C541" s="1358"/>
      <c r="D541" s="70"/>
      <c r="E541" s="263" t="s">
        <v>412</v>
      </c>
      <c r="F541" s="172"/>
      <c r="G541" s="1384">
        <v>1</v>
      </c>
      <c r="H541" s="273" t="s">
        <v>100</v>
      </c>
      <c r="I541" s="122" t="s">
        <v>101</v>
      </c>
      <c r="J541" s="103" t="s">
        <v>102</v>
      </c>
      <c r="K541" s="97" t="s">
        <v>86</v>
      </c>
      <c r="L541" s="96">
        <v>26.8</v>
      </c>
      <c r="M541" s="935">
        <v>25</v>
      </c>
      <c r="O541" s="1026" t="s">
        <v>50</v>
      </c>
      <c r="P541" s="987">
        <f>I525</f>
        <v>7</v>
      </c>
      <c r="Q541" s="1191">
        <f>J525</f>
        <v>7</v>
      </c>
      <c r="R541" s="987">
        <f>L542</f>
        <v>7</v>
      </c>
      <c r="S541" s="1173">
        <f>M542</f>
        <v>7</v>
      </c>
      <c r="T541" s="987">
        <f>L552</f>
        <v>1.6</v>
      </c>
      <c r="U541" s="1182">
        <f>M552</f>
        <v>1.6</v>
      </c>
      <c r="V541" s="987">
        <f t="shared" si="555"/>
        <v>14</v>
      </c>
      <c r="W541" s="1173">
        <f t="shared" si="556"/>
        <v>14</v>
      </c>
      <c r="X541" s="987">
        <f t="shared" si="557"/>
        <v>8.6</v>
      </c>
      <c r="Y541" s="1082">
        <f t="shared" si="558"/>
        <v>8.6</v>
      </c>
      <c r="AA541" s="2033" t="s">
        <v>788</v>
      </c>
      <c r="AB541" s="2038">
        <f t="shared" ref="AB541:AG541" si="567">SUM(AB536:AB540)</f>
        <v>0</v>
      </c>
      <c r="AC541" s="2039">
        <f t="shared" si="567"/>
        <v>0</v>
      </c>
      <c r="AD541" s="2040">
        <f t="shared" si="567"/>
        <v>0</v>
      </c>
      <c r="AE541" s="2039">
        <f t="shared" si="567"/>
        <v>0</v>
      </c>
      <c r="AF541" s="2040">
        <f t="shared" si="567"/>
        <v>0</v>
      </c>
      <c r="AG541" s="2039">
        <f t="shared" si="567"/>
        <v>0</v>
      </c>
      <c r="AH541" s="2041">
        <f t="shared" si="559"/>
        <v>0</v>
      </c>
      <c r="AI541" s="2042">
        <f t="shared" si="560"/>
        <v>0</v>
      </c>
      <c r="AJ541" s="2041">
        <f t="shared" si="561"/>
        <v>0</v>
      </c>
      <c r="AK541" s="2043">
        <f t="shared" si="562"/>
        <v>0</v>
      </c>
      <c r="AM541" s="1026" t="s">
        <v>137</v>
      </c>
      <c r="AN541" s="1027">
        <f t="shared" si="542"/>
        <v>0</v>
      </c>
      <c r="AO541" s="1035">
        <f t="shared" si="543"/>
        <v>0</v>
      </c>
      <c r="AP541" s="2051"/>
      <c r="AQ541" s="2067">
        <f t="shared" si="566"/>
        <v>0</v>
      </c>
      <c r="AR541" s="2053">
        <f t="shared" si="566"/>
        <v>0</v>
      </c>
    </row>
    <row r="542" spans="2:44" ht="15.75" thickBot="1">
      <c r="B542" s="60"/>
      <c r="C542" s="1358"/>
      <c r="D542" s="70"/>
      <c r="E542" s="1376" t="s">
        <v>449</v>
      </c>
      <c r="F542" s="38"/>
      <c r="G542" s="49"/>
      <c r="H542" s="2489" t="s">
        <v>1056</v>
      </c>
      <c r="I542" s="96">
        <v>93</v>
      </c>
      <c r="J542" s="1315">
        <v>60</v>
      </c>
      <c r="K542" s="141" t="s">
        <v>50</v>
      </c>
      <c r="L542" s="172">
        <v>7</v>
      </c>
      <c r="M542" s="936">
        <v>7</v>
      </c>
      <c r="O542" s="1026" t="s">
        <v>140</v>
      </c>
      <c r="P542" s="987"/>
      <c r="Q542" s="983"/>
      <c r="R542" s="987"/>
      <c r="S542" s="1082"/>
      <c r="T542" s="987"/>
      <c r="U542" s="1185"/>
      <c r="V542" s="987">
        <f t="shared" si="555"/>
        <v>0</v>
      </c>
      <c r="W542" s="1173">
        <f t="shared" si="556"/>
        <v>0</v>
      </c>
      <c r="X542" s="987">
        <f t="shared" si="557"/>
        <v>0</v>
      </c>
      <c r="Y542" s="1082">
        <f t="shared" si="558"/>
        <v>0</v>
      </c>
      <c r="AA542" s="2028" t="s">
        <v>789</v>
      </c>
      <c r="AB542" s="2029">
        <f t="shared" ref="AB542:AG542" si="568">AB541+AB535</f>
        <v>126.9</v>
      </c>
      <c r="AC542" s="2029">
        <f t="shared" si="568"/>
        <v>114.1</v>
      </c>
      <c r="AD542" s="2059">
        <f t="shared" si="568"/>
        <v>171.97</v>
      </c>
      <c r="AE542" s="2066">
        <f t="shared" si="568"/>
        <v>119.7</v>
      </c>
      <c r="AF542" s="2029">
        <f t="shared" si="568"/>
        <v>26.4</v>
      </c>
      <c r="AG542" s="2029">
        <f t="shared" si="568"/>
        <v>20.9</v>
      </c>
      <c r="AH542" s="2065">
        <f t="shared" si="559"/>
        <v>298.87</v>
      </c>
      <c r="AI542" s="2031">
        <f t="shared" si="560"/>
        <v>233.8</v>
      </c>
      <c r="AJ542" s="2065">
        <f t="shared" si="561"/>
        <v>198.37</v>
      </c>
      <c r="AK542" s="2077">
        <f t="shared" si="562"/>
        <v>140.6</v>
      </c>
      <c r="AM542" s="1026" t="s">
        <v>77</v>
      </c>
      <c r="AN542" s="1027">
        <f t="shared" si="542"/>
        <v>0</v>
      </c>
      <c r="AO542" s="1035">
        <f t="shared" si="543"/>
        <v>0</v>
      </c>
      <c r="AP542" s="2033" t="s">
        <v>788</v>
      </c>
      <c r="AQ542" s="2082">
        <f t="shared" si="566"/>
        <v>0</v>
      </c>
      <c r="AR542" s="1255">
        <f t="shared" si="566"/>
        <v>0</v>
      </c>
    </row>
    <row r="543" spans="2:44" ht="15.75" thickBot="1">
      <c r="B543" s="270"/>
      <c r="C543" s="607"/>
      <c r="D543" s="209"/>
      <c r="E543" s="1284" t="s">
        <v>100</v>
      </c>
      <c r="F543" s="695" t="s">
        <v>101</v>
      </c>
      <c r="G543" s="1285" t="s">
        <v>102</v>
      </c>
      <c r="H543" s="60"/>
      <c r="J543" s="70"/>
      <c r="K543" s="141" t="s">
        <v>81</v>
      </c>
      <c r="L543" s="172">
        <v>190</v>
      </c>
      <c r="M543" s="936">
        <v>190</v>
      </c>
      <c r="O543" s="1026" t="s">
        <v>408</v>
      </c>
      <c r="P543" s="987">
        <f>I522</f>
        <v>1.5</v>
      </c>
      <c r="Q543" s="983">
        <f>J522</f>
        <v>1.5</v>
      </c>
      <c r="R543" s="987"/>
      <c r="S543" s="1082"/>
      <c r="T543" s="987"/>
      <c r="U543" s="1185"/>
      <c r="V543" s="987">
        <f t="shared" si="555"/>
        <v>1.5</v>
      </c>
      <c r="W543" s="1173">
        <f t="shared" si="556"/>
        <v>1.5</v>
      </c>
      <c r="X543" s="987">
        <f t="shared" si="557"/>
        <v>0</v>
      </c>
      <c r="Y543" s="1082">
        <f t="shared" si="558"/>
        <v>0</v>
      </c>
      <c r="AA543" s="1076" t="s">
        <v>379</v>
      </c>
      <c r="AB543" s="1077"/>
      <c r="AC543" s="1078"/>
      <c r="AD543" s="840"/>
      <c r="AE543" s="1079"/>
      <c r="AF543" s="840"/>
      <c r="AG543" s="1080"/>
      <c r="AH543" s="1011"/>
      <c r="AI543" s="1081"/>
      <c r="AJ543" s="1011"/>
      <c r="AK543" s="1082"/>
      <c r="AM543" s="1026" t="s">
        <v>54</v>
      </c>
      <c r="AN543" s="1027">
        <f t="shared" si="542"/>
        <v>3.71</v>
      </c>
      <c r="AO543" s="1035">
        <f t="shared" si="543"/>
        <v>3.71</v>
      </c>
      <c r="AP543" s="2084" t="s">
        <v>135</v>
      </c>
      <c r="AQ543" s="2085">
        <f t="shared" si="566"/>
        <v>325.27</v>
      </c>
      <c r="AR543" s="1255">
        <f t="shared" si="566"/>
        <v>254.70000000000002</v>
      </c>
    </row>
    <row r="544" spans="2:44" ht="15.75" thickBot="1">
      <c r="B544" s="1213" t="s">
        <v>365</v>
      </c>
      <c r="C544" s="1214"/>
      <c r="D544" s="1400">
        <f>SUM(D529:D542)</f>
        <v>1010</v>
      </c>
      <c r="E544" s="1637" t="s">
        <v>236</v>
      </c>
      <c r="F544" s="1710">
        <f>D538</f>
        <v>120</v>
      </c>
      <c r="G544" s="1711">
        <f>D538</f>
        <v>120</v>
      </c>
      <c r="H544" s="56"/>
      <c r="I544" s="29"/>
      <c r="J544" s="72"/>
      <c r="K544" s="56"/>
      <c r="L544" s="29"/>
      <c r="M544" s="72"/>
      <c r="O544" s="1026" t="s">
        <v>138</v>
      </c>
      <c r="P544" s="987"/>
      <c r="Q544" s="983"/>
      <c r="R544" s="987"/>
      <c r="S544" s="1082"/>
      <c r="T544" s="987"/>
      <c r="U544" s="1185"/>
      <c r="V544" s="987">
        <f t="shared" si="555"/>
        <v>0</v>
      </c>
      <c r="W544" s="1173">
        <f t="shared" si="556"/>
        <v>0</v>
      </c>
      <c r="X544" s="987">
        <f t="shared" si="557"/>
        <v>0</v>
      </c>
      <c r="Y544" s="1082">
        <f t="shared" si="558"/>
        <v>0</v>
      </c>
      <c r="AA544" s="1083" t="s">
        <v>380</v>
      </c>
      <c r="AB544" s="1084"/>
      <c r="AC544" s="1085"/>
      <c r="AD544" s="840">
        <f>F544</f>
        <v>120</v>
      </c>
      <c r="AE544" s="1086">
        <f>G544</f>
        <v>120</v>
      </c>
      <c r="AF544" s="1011"/>
      <c r="AG544" s="1087"/>
      <c r="AH544" s="1011">
        <f t="shared" ref="AH544:AK546" si="569">AB544+AD544</f>
        <v>120</v>
      </c>
      <c r="AI544" s="1088">
        <f t="shared" si="569"/>
        <v>120</v>
      </c>
      <c r="AJ544" s="1011">
        <f t="shared" si="569"/>
        <v>120</v>
      </c>
      <c r="AK544" s="1089">
        <f t="shared" si="569"/>
        <v>120</v>
      </c>
      <c r="AM544" s="1026" t="s">
        <v>116</v>
      </c>
      <c r="AN544" s="1027">
        <f t="shared" si="542"/>
        <v>0</v>
      </c>
      <c r="AO544" s="1035">
        <f t="shared" si="543"/>
        <v>0</v>
      </c>
      <c r="AP544" s="2083" t="s">
        <v>379</v>
      </c>
      <c r="AQ544" s="1047"/>
      <c r="AR544" s="70"/>
    </row>
    <row r="545" spans="2:45" ht="15.75" thickBot="1">
      <c r="B545" s="270"/>
      <c r="C545" s="132" t="s">
        <v>234</v>
      </c>
      <c r="D545" s="3"/>
      <c r="E545" s="1376" t="s">
        <v>834</v>
      </c>
      <c r="F545" s="1730"/>
      <c r="G545" s="1731"/>
      <c r="H545" s="1330" t="s">
        <v>757</v>
      </c>
      <c r="I545" s="38"/>
      <c r="J545" s="38"/>
      <c r="K545" s="1331"/>
      <c r="L545" s="1732"/>
      <c r="M545" s="49"/>
      <c r="O545" s="1026" t="s">
        <v>137</v>
      </c>
      <c r="P545" s="987"/>
      <c r="Q545" s="983"/>
      <c r="R545" s="987"/>
      <c r="S545" s="1082"/>
      <c r="T545" s="987"/>
      <c r="U545" s="1185"/>
      <c r="V545" s="987">
        <f t="shared" si="555"/>
        <v>0</v>
      </c>
      <c r="W545" s="1173">
        <f t="shared" si="556"/>
        <v>0</v>
      </c>
      <c r="X545" s="987">
        <f t="shared" si="557"/>
        <v>0</v>
      </c>
      <c r="Y545" s="1082">
        <f t="shared" si="558"/>
        <v>0</v>
      </c>
      <c r="AA545" s="1090" t="s">
        <v>381</v>
      </c>
      <c r="AB545" s="1091"/>
      <c r="AC545" s="1092"/>
      <c r="AD545" s="840"/>
      <c r="AE545" s="1093"/>
      <c r="AF545" s="1094"/>
      <c r="AG545" s="1095"/>
      <c r="AH545" s="1011">
        <f t="shared" si="569"/>
        <v>0</v>
      </c>
      <c r="AI545" s="1088">
        <f t="shared" si="569"/>
        <v>0</v>
      </c>
      <c r="AJ545" s="1011">
        <f t="shared" si="569"/>
        <v>0</v>
      </c>
      <c r="AK545" s="1089">
        <f t="shared" si="569"/>
        <v>0</v>
      </c>
      <c r="AM545" s="996" t="s">
        <v>164</v>
      </c>
      <c r="AN545" s="1027">
        <f t="shared" si="542"/>
        <v>1.0119999999999998</v>
      </c>
      <c r="AO545" s="1035">
        <f t="shared" si="543"/>
        <v>1.0119999999999998</v>
      </c>
      <c r="AP545" s="1049" t="s">
        <v>380</v>
      </c>
      <c r="AQ545" s="1050">
        <f t="shared" ref="AQ545:AQ559" si="570">AB544+AD544+AF544</f>
        <v>120</v>
      </c>
      <c r="AR545" s="1051">
        <f t="shared" ref="AR545:AR559" si="571">AC544+AE544+AG544</f>
        <v>120</v>
      </c>
    </row>
    <row r="546" spans="2:45" ht="15.75" thickBot="1">
      <c r="B546" s="124" t="s">
        <v>657</v>
      </c>
      <c r="C546" s="193" t="s">
        <v>834</v>
      </c>
      <c r="D546" s="278">
        <v>200</v>
      </c>
      <c r="E546" s="1284" t="s">
        <v>100</v>
      </c>
      <c r="F546" s="695" t="s">
        <v>101</v>
      </c>
      <c r="G546" s="1285" t="s">
        <v>102</v>
      </c>
      <c r="H546" s="1733" t="s">
        <v>100</v>
      </c>
      <c r="I546" s="122" t="s">
        <v>101</v>
      </c>
      <c r="J546" s="1296" t="s">
        <v>102</v>
      </c>
      <c r="K546" s="1273" t="s">
        <v>100</v>
      </c>
      <c r="L546" s="120" t="s">
        <v>101</v>
      </c>
      <c r="M546" s="121" t="s">
        <v>102</v>
      </c>
      <c r="O546" s="1026" t="s">
        <v>77</v>
      </c>
      <c r="P546" s="987"/>
      <c r="Q546" s="983"/>
      <c r="R546" s="987"/>
      <c r="S546" s="1082"/>
      <c r="T546" s="987"/>
      <c r="U546" s="1185"/>
      <c r="V546" s="987">
        <f t="shared" si="555"/>
        <v>0</v>
      </c>
      <c r="W546" s="1173">
        <f t="shared" si="556"/>
        <v>0</v>
      </c>
      <c r="X546" s="987">
        <f t="shared" si="557"/>
        <v>0</v>
      </c>
      <c r="Y546" s="1082">
        <f t="shared" si="558"/>
        <v>0</v>
      </c>
      <c r="AA546" s="1096" t="s">
        <v>382</v>
      </c>
      <c r="AB546" s="1617"/>
      <c r="AC546" s="1092"/>
      <c r="AD546" s="840"/>
      <c r="AE546" s="1093"/>
      <c r="AF546" s="1011"/>
      <c r="AG546" s="1095"/>
      <c r="AH546" s="1011">
        <f t="shared" si="569"/>
        <v>0</v>
      </c>
      <c r="AI546" s="1088">
        <f t="shared" si="569"/>
        <v>0</v>
      </c>
      <c r="AJ546" s="1011">
        <f t="shared" si="569"/>
        <v>0</v>
      </c>
      <c r="AK546" s="1089">
        <f t="shared" si="569"/>
        <v>0</v>
      </c>
      <c r="AM546" s="997" t="s">
        <v>160</v>
      </c>
      <c r="AN546" s="1027">
        <f t="shared" si="542"/>
        <v>1.0999999999999999E-2</v>
      </c>
      <c r="AO546" s="1035">
        <f t="shared" si="543"/>
        <v>1.0999999999999999E-2</v>
      </c>
      <c r="AP546" s="1052" t="s">
        <v>381</v>
      </c>
      <c r="AQ546" s="1027">
        <f t="shared" si="570"/>
        <v>0</v>
      </c>
      <c r="AR546" s="1051">
        <f t="shared" si="571"/>
        <v>0</v>
      </c>
    </row>
    <row r="547" spans="2:45" ht="15.75" thickBot="1">
      <c r="B547" s="60"/>
      <c r="C547" s="130" t="s">
        <v>235</v>
      </c>
      <c r="D547" s="70"/>
      <c r="E547" s="2557" t="s">
        <v>659</v>
      </c>
      <c r="F547" s="1332">
        <v>208</v>
      </c>
      <c r="G547" s="1326">
        <v>200</v>
      </c>
      <c r="H547" s="97" t="s">
        <v>660</v>
      </c>
      <c r="I547" s="1332">
        <v>26</v>
      </c>
      <c r="J547" s="1333">
        <v>26</v>
      </c>
      <c r="K547" s="1271" t="s">
        <v>80</v>
      </c>
      <c r="L547" s="96">
        <v>20</v>
      </c>
      <c r="M547" s="1315">
        <v>20</v>
      </c>
      <c r="O547" s="361" t="s">
        <v>409</v>
      </c>
      <c r="P547" s="987">
        <f>F525+L520</f>
        <v>2.0999999999999996</v>
      </c>
      <c r="Q547" s="983">
        <f>G525+M520</f>
        <v>2.0999999999999996</v>
      </c>
      <c r="R547" s="990">
        <f>F538+I537+L535</f>
        <v>1.45</v>
      </c>
      <c r="S547" s="1082">
        <f>G538+M535+J537</f>
        <v>1.45</v>
      </c>
      <c r="T547" s="990">
        <f>L551</f>
        <v>0.16</v>
      </c>
      <c r="U547" s="1185">
        <f>M551</f>
        <v>0.16</v>
      </c>
      <c r="V547" s="987">
        <f t="shared" si="555"/>
        <v>3.55</v>
      </c>
      <c r="W547" s="1173">
        <f t="shared" si="556"/>
        <v>3.55</v>
      </c>
      <c r="X547" s="987">
        <f t="shared" si="557"/>
        <v>1.6099999999999999</v>
      </c>
      <c r="Y547" s="1082">
        <f t="shared" si="558"/>
        <v>1.6099999999999999</v>
      </c>
      <c r="AA547" s="1097" t="s">
        <v>383</v>
      </c>
      <c r="AB547" s="1098">
        <f>I527</f>
        <v>7.5</v>
      </c>
      <c r="AC547" s="1099">
        <f>J527</f>
        <v>7</v>
      </c>
      <c r="AD547" s="1009"/>
      <c r="AE547" s="1100"/>
      <c r="AF547" s="1012"/>
      <c r="AG547" s="1101"/>
      <c r="AH547" s="1012">
        <f>AB547+AD547</f>
        <v>7.5</v>
      </c>
      <c r="AI547" s="1102"/>
      <c r="AJ547" s="1012">
        <f t="shared" ref="AJ547:AJ559" si="572">AD547+AF547</f>
        <v>0</v>
      </c>
      <c r="AK547" s="1103"/>
      <c r="AM547" s="998" t="s">
        <v>373</v>
      </c>
      <c r="AN547" s="1027">
        <f t="shared" si="542"/>
        <v>1</v>
      </c>
      <c r="AO547" s="1035">
        <f t="shared" si="543"/>
        <v>1</v>
      </c>
      <c r="AP547" s="1053" t="s">
        <v>382</v>
      </c>
      <c r="AQ547" s="1027">
        <f t="shared" si="570"/>
        <v>0</v>
      </c>
      <c r="AR547" s="1051">
        <f t="shared" si="571"/>
        <v>0</v>
      </c>
    </row>
    <row r="548" spans="2:45" ht="15.75" thickBot="1">
      <c r="B548" s="124" t="s">
        <v>658</v>
      </c>
      <c r="C548" s="193" t="s">
        <v>272</v>
      </c>
      <c r="D548" s="207" t="s">
        <v>861</v>
      </c>
      <c r="E548" s="323"/>
      <c r="F548" s="1335"/>
      <c r="G548" s="1767"/>
      <c r="H548" s="142" t="s">
        <v>81</v>
      </c>
      <c r="I548" s="172">
        <v>85.91</v>
      </c>
      <c r="J548" s="1278">
        <v>85.91</v>
      </c>
      <c r="K548" s="178" t="s">
        <v>82</v>
      </c>
      <c r="L548" s="172">
        <v>0.9</v>
      </c>
      <c r="M548" s="1277">
        <v>0.9</v>
      </c>
      <c r="O548" s="1026" t="s">
        <v>410</v>
      </c>
      <c r="P548" s="987"/>
      <c r="Q548" s="983"/>
      <c r="R548" s="987"/>
      <c r="S548" s="1082"/>
      <c r="T548" s="987"/>
      <c r="U548" s="1185"/>
      <c r="V548" s="987">
        <f t="shared" si="555"/>
        <v>0</v>
      </c>
      <c r="W548" s="1173">
        <f t="shared" si="556"/>
        <v>0</v>
      </c>
      <c r="X548" s="987">
        <f t="shared" si="557"/>
        <v>0</v>
      </c>
      <c r="Y548" s="1082">
        <f t="shared" si="558"/>
        <v>0</v>
      </c>
      <c r="AA548" s="1104" t="s">
        <v>384</v>
      </c>
      <c r="AB548" s="1105">
        <f>SUM(AB544:AB547)</f>
        <v>7.5</v>
      </c>
      <c r="AC548" s="1106">
        <f>AC544+AC545+AC546+AC547</f>
        <v>7</v>
      </c>
      <c r="AD548" s="1107">
        <f>AD544+AD545+AD546+AD547</f>
        <v>120</v>
      </c>
      <c r="AE548" s="1108">
        <f>AE544+AE545+AE546+AE547</f>
        <v>120</v>
      </c>
      <c r="AF548" s="1109">
        <f>SUM(AF544:AF547)</f>
        <v>0</v>
      </c>
      <c r="AG548" s="1110">
        <f>SUM(AG544:AG547)</f>
        <v>0</v>
      </c>
      <c r="AH548" s="1109">
        <f>AB548+AD548</f>
        <v>127.5</v>
      </c>
      <c r="AI548" s="1111">
        <f>AC548+AE548</f>
        <v>127</v>
      </c>
      <c r="AJ548" s="1109">
        <f t="shared" si="572"/>
        <v>120</v>
      </c>
      <c r="AK548" s="1112">
        <f>AE548+AG548</f>
        <v>120</v>
      </c>
      <c r="AM548" s="999" t="s">
        <v>136</v>
      </c>
      <c r="AN548" s="1036">
        <f t="shared" si="542"/>
        <v>0</v>
      </c>
      <c r="AO548" s="1037">
        <f t="shared" si="543"/>
        <v>0</v>
      </c>
      <c r="AP548" s="1054" t="s">
        <v>383</v>
      </c>
      <c r="AQ548" s="1036">
        <f t="shared" si="570"/>
        <v>7.5</v>
      </c>
      <c r="AR548" s="1055">
        <f t="shared" si="571"/>
        <v>7</v>
      </c>
    </row>
    <row r="549" spans="2:45" ht="15.75" thickBot="1">
      <c r="B549" s="131"/>
      <c r="C549" s="541" t="s">
        <v>758</v>
      </c>
      <c r="E549" s="1324"/>
      <c r="F549" s="32"/>
      <c r="G549" s="1768"/>
      <c r="H549" s="1318" t="s">
        <v>68</v>
      </c>
      <c r="I549" s="1305">
        <v>26.4</v>
      </c>
      <c r="J549" s="1306">
        <v>20.9</v>
      </c>
      <c r="K549" s="130" t="s">
        <v>79</v>
      </c>
      <c r="L549" s="1305">
        <v>0.9</v>
      </c>
      <c r="M549" s="940">
        <v>0.9</v>
      </c>
      <c r="O549" s="996" t="s">
        <v>164</v>
      </c>
      <c r="P549" s="1534">
        <f t="shared" ref="P549:U549" si="573">P550+P551+P552+P553</f>
        <v>1E-3</v>
      </c>
      <c r="Q549" s="1197">
        <f t="shared" si="573"/>
        <v>1E-3</v>
      </c>
      <c r="R549" s="991">
        <f t="shared" si="573"/>
        <v>1.01</v>
      </c>
      <c r="S549" s="1196">
        <f t="shared" si="573"/>
        <v>1.01</v>
      </c>
      <c r="T549" s="1001">
        <f t="shared" si="573"/>
        <v>1E-3</v>
      </c>
      <c r="U549" s="1197">
        <f t="shared" si="573"/>
        <v>1E-3</v>
      </c>
      <c r="V549" s="987">
        <f t="shared" si="555"/>
        <v>1.0109999999999999</v>
      </c>
      <c r="W549" s="1173">
        <f t="shared" si="556"/>
        <v>1.0109999999999999</v>
      </c>
      <c r="X549" s="987">
        <f t="shared" si="557"/>
        <v>1.0109999999999999</v>
      </c>
      <c r="Y549" s="1082">
        <f t="shared" si="558"/>
        <v>1.0109999999999999</v>
      </c>
      <c r="AA549" s="1230" t="s">
        <v>393</v>
      </c>
      <c r="AB549" s="1127"/>
      <c r="AC549" s="1219"/>
      <c r="AD549" s="1129">
        <f>L541</f>
        <v>26.8</v>
      </c>
      <c r="AE549" s="1222">
        <f>M541</f>
        <v>25</v>
      </c>
      <c r="AF549" s="1127"/>
      <c r="AG549" s="1219"/>
      <c r="AH549" s="1010"/>
      <c r="AI549" s="1225"/>
      <c r="AJ549" s="1010">
        <f t="shared" si="572"/>
        <v>26.8</v>
      </c>
      <c r="AK549" s="1228"/>
      <c r="AM549" s="368" t="s">
        <v>98</v>
      </c>
      <c r="AN549" s="1038">
        <f>P554+R554+T554</f>
        <v>8.18</v>
      </c>
      <c r="AO549" s="1039">
        <f>Q554+S554+U554</f>
        <v>8.18</v>
      </c>
      <c r="AP549" s="1056" t="s">
        <v>384</v>
      </c>
      <c r="AQ549" s="1057">
        <f t="shared" si="570"/>
        <v>127.5</v>
      </c>
      <c r="AR549" s="1058">
        <f t="shared" si="571"/>
        <v>127</v>
      </c>
    </row>
    <row r="550" spans="2:45">
      <c r="B550" s="144" t="s">
        <v>9</v>
      </c>
      <c r="C550" s="178" t="s">
        <v>690</v>
      </c>
      <c r="D550" s="195">
        <v>30</v>
      </c>
      <c r="E550" s="1336"/>
      <c r="F550" s="8"/>
      <c r="G550" s="1337"/>
      <c r="H550" s="141" t="s">
        <v>82</v>
      </c>
      <c r="I550" s="186">
        <v>2.2000000000000002</v>
      </c>
      <c r="J550" s="1734">
        <v>2.2000000000000002</v>
      </c>
      <c r="K550" s="1279" t="s">
        <v>661</v>
      </c>
      <c r="L550" s="173">
        <v>1E-3</v>
      </c>
      <c r="M550" s="1277">
        <v>1E-3</v>
      </c>
      <c r="N550" s="155"/>
      <c r="O550" s="997" t="s">
        <v>160</v>
      </c>
      <c r="P550" s="992">
        <f>F524</f>
        <v>1E-3</v>
      </c>
      <c r="Q550" s="1198">
        <f>G524</f>
        <v>1E-3</v>
      </c>
      <c r="R550" s="992">
        <f>F539</f>
        <v>0.01</v>
      </c>
      <c r="S550" s="1199">
        <f>G539</f>
        <v>0.01</v>
      </c>
      <c r="T550" s="1002"/>
      <c r="U550" s="1198"/>
      <c r="V550" s="1006">
        <f>P550+R550</f>
        <v>1.0999999999999999E-2</v>
      </c>
      <c r="W550" s="1199">
        <f t="shared" si="556"/>
        <v>1.0999999999999999E-2</v>
      </c>
      <c r="X550" s="988">
        <f t="shared" si="557"/>
        <v>0.01</v>
      </c>
      <c r="Y550" s="1199">
        <f t="shared" si="558"/>
        <v>0.01</v>
      </c>
      <c r="AA550" s="1215" t="s">
        <v>394</v>
      </c>
      <c r="AB550" s="1133"/>
      <c r="AC550" s="1220"/>
      <c r="AD550" s="1135"/>
      <c r="AE550" s="1223"/>
      <c r="AF550" s="1133"/>
      <c r="AG550" s="1220"/>
      <c r="AH550" s="1011">
        <f t="shared" ref="AH550:AI552" si="574">AB550+AD550</f>
        <v>0</v>
      </c>
      <c r="AI550" s="1226">
        <f t="shared" si="574"/>
        <v>0</v>
      </c>
      <c r="AJ550" s="1011">
        <f t="shared" si="572"/>
        <v>0</v>
      </c>
      <c r="AK550" s="1183">
        <f t="shared" ref="AK550:AK555" si="575">AE550+AG550</f>
        <v>0</v>
      </c>
      <c r="AP550" s="1230" t="s">
        <v>393</v>
      </c>
      <c r="AQ550" s="1047">
        <f t="shared" si="570"/>
        <v>26.8</v>
      </c>
      <c r="AR550" s="1060">
        <f t="shared" si="571"/>
        <v>25</v>
      </c>
    </row>
    <row r="551" spans="2:45" ht="15.75" thickBot="1">
      <c r="B551" s="60"/>
      <c r="C551" s="1358"/>
      <c r="E551" s="60"/>
      <c r="G551" s="70"/>
      <c r="H551" s="141" t="s">
        <v>161</v>
      </c>
      <c r="I551" s="1735" t="s">
        <v>580</v>
      </c>
      <c r="J551" s="1338">
        <v>2</v>
      </c>
      <c r="K551" s="178" t="s">
        <v>83</v>
      </c>
      <c r="L551" s="1735">
        <v>0.16</v>
      </c>
      <c r="M551" s="174">
        <v>0.16</v>
      </c>
      <c r="O551" s="998" t="s">
        <v>373</v>
      </c>
      <c r="P551" s="993"/>
      <c r="Q551" s="1200"/>
      <c r="R551" s="993">
        <f>G541</f>
        <v>1</v>
      </c>
      <c r="S551" s="1201">
        <f>G541</f>
        <v>1</v>
      </c>
      <c r="T551" s="1003"/>
      <c r="U551" s="1200"/>
      <c r="V551" s="1006">
        <f>P551+R551</f>
        <v>1</v>
      </c>
      <c r="W551" s="1199">
        <f t="shared" si="556"/>
        <v>1</v>
      </c>
      <c r="X551" s="988">
        <f t="shared" si="557"/>
        <v>1</v>
      </c>
      <c r="Y551" s="1199">
        <f t="shared" si="558"/>
        <v>1</v>
      </c>
      <c r="AA551" s="1216" t="s">
        <v>460</v>
      </c>
      <c r="AB551" s="1139"/>
      <c r="AC551" s="1221"/>
      <c r="AD551" s="1141"/>
      <c r="AE551" s="1224"/>
      <c r="AF551" s="1139"/>
      <c r="AG551" s="1221"/>
      <c r="AH551" s="1012">
        <f t="shared" si="574"/>
        <v>0</v>
      </c>
      <c r="AI551" s="1227">
        <f t="shared" si="574"/>
        <v>0</v>
      </c>
      <c r="AJ551" s="1012">
        <f t="shared" si="572"/>
        <v>0</v>
      </c>
      <c r="AK551" s="1229">
        <f t="shared" si="575"/>
        <v>0</v>
      </c>
      <c r="AP551" s="1215" t="s">
        <v>394</v>
      </c>
      <c r="AQ551" s="1027">
        <f t="shared" si="570"/>
        <v>0</v>
      </c>
      <c r="AR551" s="1051">
        <f t="shared" si="571"/>
        <v>0</v>
      </c>
    </row>
    <row r="552" spans="2:45" ht="15.75" thickBot="1">
      <c r="B552" s="60"/>
      <c r="C552" s="1358"/>
      <c r="E552" s="60"/>
      <c r="G552" s="70"/>
      <c r="H552" s="1318" t="s">
        <v>662</v>
      </c>
      <c r="I552" s="1305">
        <v>3.3</v>
      </c>
      <c r="J552" s="1306">
        <v>3.3</v>
      </c>
      <c r="K552" s="178" t="s">
        <v>50</v>
      </c>
      <c r="L552" s="1305">
        <v>1.6</v>
      </c>
      <c r="M552" s="940">
        <v>1.6</v>
      </c>
      <c r="O552" s="999" t="s">
        <v>136</v>
      </c>
      <c r="P552" s="994"/>
      <c r="Q552" s="1202"/>
      <c r="R552" s="994"/>
      <c r="S552" s="1203"/>
      <c r="T552" s="1004"/>
      <c r="U552" s="1202"/>
      <c r="V552" s="1006">
        <f>P552+R552</f>
        <v>0</v>
      </c>
      <c r="W552" s="1199">
        <f t="shared" si="556"/>
        <v>0</v>
      </c>
      <c r="X552" s="988">
        <f t="shared" si="557"/>
        <v>0</v>
      </c>
      <c r="Y552" s="1199">
        <f t="shared" si="558"/>
        <v>0</v>
      </c>
      <c r="AA552" s="1217" t="s">
        <v>396</v>
      </c>
      <c r="AB552" s="1237">
        <f t="shared" ref="AB552:AG552" si="576">AB549+AB550+AB551</f>
        <v>0</v>
      </c>
      <c r="AC552" s="1168">
        <f t="shared" si="576"/>
        <v>0</v>
      </c>
      <c r="AD552" s="1218">
        <f t="shared" si="576"/>
        <v>26.8</v>
      </c>
      <c r="AE552" s="1166">
        <f t="shared" si="576"/>
        <v>25</v>
      </c>
      <c r="AF552" s="1237">
        <f t="shared" si="576"/>
        <v>0</v>
      </c>
      <c r="AG552" s="1168">
        <f t="shared" si="576"/>
        <v>0</v>
      </c>
      <c r="AH552" s="1074">
        <f t="shared" si="574"/>
        <v>26.8</v>
      </c>
      <c r="AI552" s="1167">
        <f t="shared" si="574"/>
        <v>25</v>
      </c>
      <c r="AJ552" s="1074">
        <f t="shared" si="572"/>
        <v>26.8</v>
      </c>
      <c r="AK552" s="1168">
        <f t="shared" si="575"/>
        <v>25</v>
      </c>
      <c r="AP552" s="1216" t="s">
        <v>395</v>
      </c>
      <c r="AQ552" s="1036">
        <f t="shared" si="570"/>
        <v>0</v>
      </c>
      <c r="AR552" s="1055">
        <f t="shared" si="571"/>
        <v>0</v>
      </c>
    </row>
    <row r="553" spans="2:45" ht="15.75" thickBot="1">
      <c r="B553" s="1213" t="s">
        <v>366</v>
      </c>
      <c r="C553" s="1214"/>
      <c r="D553" s="1470">
        <f>D546+D550+110+20</f>
        <v>360</v>
      </c>
      <c r="E553" s="56"/>
      <c r="F553" s="29"/>
      <c r="G553" s="72"/>
      <c r="H553" s="190" t="s">
        <v>82</v>
      </c>
      <c r="I553" s="1339">
        <v>5</v>
      </c>
      <c r="J553" s="1598">
        <v>5</v>
      </c>
      <c r="K553" s="29"/>
      <c r="L553" s="29"/>
      <c r="M553" s="72"/>
      <c r="O553" s="999" t="s">
        <v>424</v>
      </c>
      <c r="P553" s="994"/>
      <c r="Q553" s="1202"/>
      <c r="R553" s="994"/>
      <c r="S553" s="1203"/>
      <c r="T553" s="1004">
        <f>L550</f>
        <v>1E-3</v>
      </c>
      <c r="U553" s="1202">
        <f>M550</f>
        <v>1E-3</v>
      </c>
      <c r="V553" s="1006">
        <f>P553+R553</f>
        <v>0</v>
      </c>
      <c r="W553" s="1199">
        <f t="shared" si="556"/>
        <v>0</v>
      </c>
      <c r="X553" s="988">
        <f>R553+T553</f>
        <v>1E-3</v>
      </c>
      <c r="Y553" s="1199">
        <f t="shared" si="558"/>
        <v>1E-3</v>
      </c>
      <c r="AA553" s="1059" t="s">
        <v>388</v>
      </c>
      <c r="AB553" s="1113"/>
      <c r="AC553" s="1114"/>
      <c r="AD553" s="1010">
        <f>I530</f>
        <v>63.41</v>
      </c>
      <c r="AE553" s="1115">
        <f>J530</f>
        <v>47.56</v>
      </c>
      <c r="AF553" s="1113"/>
      <c r="AG553" s="1114"/>
      <c r="AH553" s="1010"/>
      <c r="AI553" s="1116">
        <f>AC553+AE553</f>
        <v>47.56</v>
      </c>
      <c r="AJ553" s="1010">
        <f t="shared" si="572"/>
        <v>63.41</v>
      </c>
      <c r="AK553" s="1117">
        <f t="shared" si="575"/>
        <v>47.56</v>
      </c>
      <c r="AP553" s="1217" t="s">
        <v>396</v>
      </c>
      <c r="AQ553" s="1074">
        <f t="shared" si="570"/>
        <v>26.8</v>
      </c>
      <c r="AR553" s="1075">
        <f t="shared" si="571"/>
        <v>25</v>
      </c>
      <c r="AS553" s="616"/>
    </row>
    <row r="554" spans="2:45" ht="15.75" thickBot="1">
      <c r="O554" s="368" t="s">
        <v>98</v>
      </c>
      <c r="P554" s="995"/>
      <c r="Q554" s="1204"/>
      <c r="R554" s="1718">
        <f>I533</f>
        <v>4.88</v>
      </c>
      <c r="S554" s="1205">
        <f>J533</f>
        <v>4.88</v>
      </c>
      <c r="T554" s="1005">
        <f>I552</f>
        <v>3.3</v>
      </c>
      <c r="U554" s="1206">
        <f>J552</f>
        <v>3.3</v>
      </c>
      <c r="V554" s="1007">
        <f>P554+R554</f>
        <v>4.88</v>
      </c>
      <c r="W554" s="1207">
        <f t="shared" si="556"/>
        <v>4.88</v>
      </c>
      <c r="X554" s="1007">
        <f>R554+T554</f>
        <v>8.18</v>
      </c>
      <c r="Y554" s="1207">
        <f t="shared" si="558"/>
        <v>8.18</v>
      </c>
      <c r="AA554" s="1061" t="s">
        <v>389</v>
      </c>
      <c r="AB554" s="1098"/>
      <c r="AC554" s="1118"/>
      <c r="AD554" s="1012">
        <f>I531</f>
        <v>32.520000000000003</v>
      </c>
      <c r="AE554" s="1119">
        <f>J531</f>
        <v>27.1</v>
      </c>
      <c r="AF554" s="1098"/>
      <c r="AG554" s="1118"/>
      <c r="AH554" s="1012">
        <f>AB554+AD554</f>
        <v>32.520000000000003</v>
      </c>
      <c r="AI554" s="1120">
        <f>AC554+AE554</f>
        <v>27.1</v>
      </c>
      <c r="AJ554" s="1012">
        <f t="shared" si="572"/>
        <v>32.520000000000003</v>
      </c>
      <c r="AK554" s="1121">
        <f t="shared" si="575"/>
        <v>27.1</v>
      </c>
      <c r="AP554" s="1059" t="s">
        <v>254</v>
      </c>
      <c r="AQ554" s="1047">
        <f t="shared" si="570"/>
        <v>63.41</v>
      </c>
      <c r="AR554" s="1060">
        <f t="shared" si="571"/>
        <v>47.56</v>
      </c>
      <c r="AS554" s="616"/>
    </row>
    <row r="555" spans="2:45" ht="15.75" thickBot="1">
      <c r="K555" s="4"/>
      <c r="L555" s="307"/>
      <c r="M555" s="2057"/>
      <c r="AA555" s="1062" t="s">
        <v>385</v>
      </c>
      <c r="AB555" s="1122">
        <f t="shared" ref="AB555:AG555" si="577">SUM(AB553:AB554)</f>
        <v>0</v>
      </c>
      <c r="AC555" s="1123">
        <f t="shared" si="577"/>
        <v>0</v>
      </c>
      <c r="AD555" s="1124">
        <f t="shared" si="577"/>
        <v>95.93</v>
      </c>
      <c r="AE555" s="1064">
        <f t="shared" si="577"/>
        <v>74.66</v>
      </c>
      <c r="AF555" s="1122">
        <f t="shared" si="577"/>
        <v>0</v>
      </c>
      <c r="AG555" s="1123">
        <f t="shared" si="577"/>
        <v>0</v>
      </c>
      <c r="AH555" s="1063">
        <f>AB555+AD555</f>
        <v>95.93</v>
      </c>
      <c r="AI555" s="1125">
        <f>AC555+AE555</f>
        <v>74.66</v>
      </c>
      <c r="AJ555" s="1063">
        <f t="shared" si="572"/>
        <v>95.93</v>
      </c>
      <c r="AK555" s="1126">
        <f t="shared" si="575"/>
        <v>74.66</v>
      </c>
      <c r="AP555" s="1061" t="s">
        <v>150</v>
      </c>
      <c r="AQ555" s="1036">
        <f t="shared" si="570"/>
        <v>32.520000000000003</v>
      </c>
      <c r="AR555" s="1055">
        <f t="shared" si="571"/>
        <v>27.1</v>
      </c>
      <c r="AS555" s="616"/>
    </row>
    <row r="556" spans="2:45" ht="15.75" thickBot="1">
      <c r="AA556" s="1065" t="s">
        <v>252</v>
      </c>
      <c r="AB556" s="1127"/>
      <c r="AC556" s="1128"/>
      <c r="AD556" s="1129"/>
      <c r="AE556" s="1130"/>
      <c r="AF556" s="1127"/>
      <c r="AG556" s="1128"/>
      <c r="AH556" s="1010"/>
      <c r="AI556" s="1131"/>
      <c r="AJ556" s="1010">
        <f t="shared" si="572"/>
        <v>0</v>
      </c>
      <c r="AK556" s="1132"/>
      <c r="AP556" s="1062" t="s">
        <v>385</v>
      </c>
      <c r="AQ556" s="1063">
        <f t="shared" si="570"/>
        <v>95.93</v>
      </c>
      <c r="AR556" s="1064">
        <f t="shared" si="571"/>
        <v>74.66</v>
      </c>
    </row>
    <row r="557" spans="2:45">
      <c r="C557" s="4"/>
      <c r="E557" s="2055"/>
      <c r="S557" s="980"/>
      <c r="U557" s="980"/>
      <c r="W557" s="217"/>
      <c r="Y557" s="217"/>
      <c r="AA557" s="1066" t="s">
        <v>103</v>
      </c>
      <c r="AB557" s="1133"/>
      <c r="AC557" s="1134"/>
      <c r="AD557" s="1135"/>
      <c r="AE557" s="1136"/>
      <c r="AF557" s="1133"/>
      <c r="AG557" s="1134"/>
      <c r="AH557" s="1011">
        <f t="shared" ref="AH557:AI559" si="578">AB557+AD557</f>
        <v>0</v>
      </c>
      <c r="AI557" s="1137">
        <f t="shared" si="578"/>
        <v>0</v>
      </c>
      <c r="AJ557" s="1011">
        <f t="shared" si="572"/>
        <v>0</v>
      </c>
      <c r="AK557" s="1138">
        <f>AE557+AG557</f>
        <v>0</v>
      </c>
      <c r="AP557" s="2078" t="s">
        <v>252</v>
      </c>
      <c r="AQ557" s="1024">
        <f t="shared" si="570"/>
        <v>0</v>
      </c>
      <c r="AR557" s="2079">
        <f t="shared" si="571"/>
        <v>0</v>
      </c>
    </row>
    <row r="558" spans="2:45" ht="15.75" thickBot="1">
      <c r="B558" s="32"/>
      <c r="C558" s="4"/>
      <c r="D558" s="9"/>
      <c r="E558" s="2055"/>
      <c r="K558" s="4"/>
      <c r="L558" s="8"/>
      <c r="M558" s="104"/>
      <c r="S558" s="980"/>
      <c r="U558" s="980"/>
      <c r="W558" s="217"/>
      <c r="Y558" s="217"/>
      <c r="AA558" s="1067" t="s">
        <v>253</v>
      </c>
      <c r="AB558" s="1139"/>
      <c r="AC558" s="1140"/>
      <c r="AD558" s="1141"/>
      <c r="AE558" s="1142"/>
      <c r="AF558" s="1139"/>
      <c r="AG558" s="1140"/>
      <c r="AH558" s="1012">
        <f t="shared" si="578"/>
        <v>0</v>
      </c>
      <c r="AI558" s="1143">
        <f t="shared" si="578"/>
        <v>0</v>
      </c>
      <c r="AJ558" s="1012">
        <f t="shared" si="572"/>
        <v>0</v>
      </c>
      <c r="AK558" s="1144">
        <f>AE558+AG558</f>
        <v>0</v>
      </c>
      <c r="AN558" s="108"/>
      <c r="AO558" s="12"/>
      <c r="AP558" s="1066" t="s">
        <v>103</v>
      </c>
      <c r="AQ558" s="1027">
        <f t="shared" si="570"/>
        <v>0</v>
      </c>
      <c r="AR558" s="1051">
        <f t="shared" si="571"/>
        <v>0</v>
      </c>
    </row>
    <row r="559" spans="2:45" ht="15.75" thickBot="1">
      <c r="B559" s="32"/>
      <c r="C559" s="4"/>
      <c r="D559" s="9"/>
      <c r="E559" s="2055"/>
      <c r="H559" s="80"/>
      <c r="I559" s="8"/>
      <c r="J559" s="98"/>
      <c r="R559" s="104"/>
      <c r="S559" s="980"/>
      <c r="U559" s="980"/>
      <c r="W559" s="217"/>
      <c r="Y559" s="217"/>
      <c r="AA559" s="1231" t="s">
        <v>386</v>
      </c>
      <c r="AB559" s="1232">
        <f t="shared" ref="AB559:AG559" si="579">AB556+AB557+AB558</f>
        <v>0</v>
      </c>
      <c r="AC559" s="1110">
        <f t="shared" si="579"/>
        <v>0</v>
      </c>
      <c r="AD559" s="1232">
        <f t="shared" si="579"/>
        <v>0</v>
      </c>
      <c r="AE559" s="1110">
        <f t="shared" si="579"/>
        <v>0</v>
      </c>
      <c r="AF559" s="1232">
        <f t="shared" si="579"/>
        <v>0</v>
      </c>
      <c r="AG559" s="1110">
        <f t="shared" si="579"/>
        <v>0</v>
      </c>
      <c r="AH559" s="1109">
        <f t="shared" si="578"/>
        <v>0</v>
      </c>
      <c r="AI559" s="1111">
        <f t="shared" si="578"/>
        <v>0</v>
      </c>
      <c r="AJ559" s="1109">
        <f t="shared" si="572"/>
        <v>0</v>
      </c>
      <c r="AK559" s="1112">
        <f>AE559+AG559</f>
        <v>0</v>
      </c>
      <c r="AN559" s="108"/>
      <c r="AO559" s="123"/>
      <c r="AP559" s="2080" t="s">
        <v>253</v>
      </c>
      <c r="AQ559" s="1038">
        <f t="shared" si="570"/>
        <v>0</v>
      </c>
      <c r="AR559" s="2081">
        <f t="shared" si="571"/>
        <v>0</v>
      </c>
    </row>
    <row r="560" spans="2:45">
      <c r="E560" s="2055"/>
      <c r="H560" s="80"/>
      <c r="I560" s="88"/>
      <c r="J560" s="107"/>
      <c r="K560" s="1176"/>
      <c r="N560" s="102"/>
      <c r="AA560" t="s">
        <v>367</v>
      </c>
      <c r="AP560" s="104"/>
    </row>
    <row r="561" spans="2:47" ht="15.75" thickBot="1">
      <c r="C561" s="133" t="s">
        <v>231</v>
      </c>
      <c r="G561" s="2"/>
      <c r="H561" s="2"/>
      <c r="I561" s="2"/>
      <c r="L561" s="2"/>
      <c r="AA561" s="81" t="str">
        <f>B569</f>
        <v xml:space="preserve">  11- й день</v>
      </c>
      <c r="AB561" s="2" t="s">
        <v>836</v>
      </c>
      <c r="AG561" s="100" t="s">
        <v>142</v>
      </c>
      <c r="AI561" s="45" t="str">
        <f>J563</f>
        <v>ЗИМА - ВЕСНА    2023 -  __  г.г.</v>
      </c>
      <c r="AJ561" s="62"/>
      <c r="AT561" s="46"/>
      <c r="AU561" s="161"/>
    </row>
    <row r="562" spans="2:47" ht="16.5" thickBot="1">
      <c r="D562" s="223" t="s">
        <v>523</v>
      </c>
      <c r="L562" s="1621" t="s">
        <v>118</v>
      </c>
      <c r="O562" t="s">
        <v>367</v>
      </c>
      <c r="AM562" s="81" t="s">
        <v>376</v>
      </c>
      <c r="AP562" s="974" t="s">
        <v>292</v>
      </c>
      <c r="AQ562" s="1040" t="s">
        <v>377</v>
      </c>
      <c r="AR562" s="1041"/>
      <c r="AT562" s="139"/>
      <c r="AU562" s="139"/>
    </row>
    <row r="563" spans="2:47" ht="15.75" thickBot="1">
      <c r="B563" s="2" t="s">
        <v>836</v>
      </c>
      <c r="C563" s="2"/>
      <c r="D563" s="73"/>
      <c r="F563" s="100" t="s">
        <v>142</v>
      </c>
      <c r="I563" s="74"/>
      <c r="J563" t="s">
        <v>522</v>
      </c>
      <c r="K563" s="216"/>
      <c r="O563" s="81" t="str">
        <f>B569</f>
        <v xml:space="preserve">  11- й день</v>
      </c>
      <c r="P563" s="2" t="s">
        <v>836</v>
      </c>
      <c r="U563" s="100" t="s">
        <v>142</v>
      </c>
      <c r="W563" s="45" t="str">
        <f>J563</f>
        <v>ЗИМА - ВЕСНА    2023 -  __  г.г.</v>
      </c>
      <c r="X563" s="62"/>
      <c r="Y563" s="1176"/>
      <c r="AA563" s="974" t="s">
        <v>292</v>
      </c>
      <c r="AB563" s="975" t="s">
        <v>368</v>
      </c>
      <c r="AC563" s="976"/>
      <c r="AD563" s="975" t="s">
        <v>369</v>
      </c>
      <c r="AE563" s="976"/>
      <c r="AF563" s="975" t="s">
        <v>370</v>
      </c>
      <c r="AG563" s="976"/>
      <c r="AH563" s="975" t="s">
        <v>374</v>
      </c>
      <c r="AI563" s="976"/>
      <c r="AJ563" s="1014" t="s">
        <v>375</v>
      </c>
      <c r="AK563" s="976"/>
      <c r="AP563" s="56"/>
      <c r="AQ563" s="1241" t="s">
        <v>101</v>
      </c>
      <c r="AR563" s="1242" t="s">
        <v>102</v>
      </c>
      <c r="AT563" s="139"/>
      <c r="AU563" s="139"/>
    </row>
    <row r="564" spans="2:47" ht="15.75" thickBot="1">
      <c r="AA564" s="1238" t="s">
        <v>401</v>
      </c>
      <c r="AB564" s="977" t="s">
        <v>101</v>
      </c>
      <c r="AC564" s="979" t="s">
        <v>102</v>
      </c>
      <c r="AD564" s="1015" t="s">
        <v>101</v>
      </c>
      <c r="AE564" s="1016" t="s">
        <v>102</v>
      </c>
      <c r="AF564" s="1015" t="s">
        <v>101</v>
      </c>
      <c r="AG564" s="1016" t="s">
        <v>102</v>
      </c>
      <c r="AH564" s="977" t="s">
        <v>101</v>
      </c>
      <c r="AI564" s="978" t="s">
        <v>102</v>
      </c>
      <c r="AJ564" s="1017" t="s">
        <v>101</v>
      </c>
      <c r="AK564" s="978" t="s">
        <v>102</v>
      </c>
      <c r="AM564" s="56"/>
      <c r="AO564" s="29"/>
      <c r="AP564" s="1071" t="s">
        <v>69</v>
      </c>
      <c r="AQ564" s="1047">
        <f t="shared" ref="AQ564:AQ587" si="580">AB565+AD565+AF565</f>
        <v>0</v>
      </c>
      <c r="AR564" s="1060">
        <f t="shared" ref="AR564:AR587" si="581">AC565+AE565+AG565</f>
        <v>0</v>
      </c>
      <c r="AT564" s="8"/>
      <c r="AU564" s="8"/>
    </row>
    <row r="565" spans="2:47">
      <c r="B565" s="2"/>
      <c r="C565" s="2"/>
      <c r="D565" s="73"/>
      <c r="F565" s="100"/>
      <c r="I565" s="74"/>
      <c r="K565" s="216"/>
      <c r="O565" s="1256" t="s">
        <v>405</v>
      </c>
      <c r="P565" s="140"/>
      <c r="Q565" s="140"/>
      <c r="R565" s="140"/>
      <c r="S565" s="140"/>
      <c r="T565" s="140"/>
      <c r="U565" s="140"/>
      <c r="V565" s="140"/>
      <c r="W565" s="140"/>
      <c r="X565" s="140"/>
      <c r="Y565" s="972"/>
      <c r="AA565" s="1071" t="s">
        <v>69</v>
      </c>
      <c r="AB565" s="1113"/>
      <c r="AC565" s="1145"/>
      <c r="AD565" s="1113"/>
      <c r="AE565" s="1146"/>
      <c r="AF565" s="1113"/>
      <c r="AG565" s="1147"/>
      <c r="AH565" s="1010">
        <f t="shared" ref="AH565:AH574" si="582">AB565+AD565</f>
        <v>0</v>
      </c>
      <c r="AI565" s="1148">
        <f t="shared" ref="AI565:AI574" si="583">AC565+AE565</f>
        <v>0</v>
      </c>
      <c r="AJ565" s="1010">
        <f t="shared" ref="AJ565:AJ574" si="584">AD565+AF565</f>
        <v>0</v>
      </c>
      <c r="AK565" s="1149">
        <f t="shared" ref="AK565:AK574" si="585">AE565+AG565</f>
        <v>0</v>
      </c>
      <c r="AM565" s="974" t="s">
        <v>292</v>
      </c>
      <c r="AN565" s="1019" t="s">
        <v>377</v>
      </c>
      <c r="AO565" s="1020"/>
      <c r="AP565" s="1071" t="s">
        <v>71</v>
      </c>
      <c r="AQ565" s="1027">
        <f t="shared" si="580"/>
        <v>0</v>
      </c>
      <c r="AR565" s="1051">
        <f t="shared" si="581"/>
        <v>0</v>
      </c>
      <c r="AT565" s="8"/>
      <c r="AU565" s="8"/>
    </row>
    <row r="566" spans="2:47" ht="15.75" thickBot="1">
      <c r="B566" s="133"/>
      <c r="C566" s="133"/>
      <c r="G566" s="2"/>
      <c r="H566" s="2"/>
      <c r="I566" s="2"/>
      <c r="J566" s="109"/>
      <c r="L566" s="2"/>
      <c r="O566" s="701"/>
      <c r="P566" s="11" t="s">
        <v>406</v>
      </c>
      <c r="Q566" s="11"/>
      <c r="R566" s="11"/>
      <c r="S566" s="11"/>
      <c r="T566" s="11"/>
      <c r="U566" s="11"/>
      <c r="V566" s="11"/>
      <c r="W566" s="11"/>
      <c r="X566" s="11"/>
      <c r="Y566" s="973"/>
      <c r="AA566" s="1071" t="s">
        <v>71</v>
      </c>
      <c r="AB566" s="1091"/>
      <c r="AC566" s="1150"/>
      <c r="AD566" s="1091"/>
      <c r="AE566" s="1151"/>
      <c r="AF566" s="1091"/>
      <c r="AG566" s="1152"/>
      <c r="AH566" s="1011">
        <f t="shared" si="582"/>
        <v>0</v>
      </c>
      <c r="AI566" s="1153">
        <f t="shared" si="583"/>
        <v>0</v>
      </c>
      <c r="AJ566" s="1011">
        <f t="shared" si="584"/>
        <v>0</v>
      </c>
      <c r="AK566" s="1082">
        <f t="shared" si="585"/>
        <v>0</v>
      </c>
      <c r="AM566" s="712"/>
      <c r="AN566" s="1021" t="s">
        <v>101</v>
      </c>
      <c r="AO566" s="1022" t="s">
        <v>102</v>
      </c>
      <c r="AP566" s="1071" t="s">
        <v>72</v>
      </c>
      <c r="AQ566" s="1027">
        <f t="shared" si="580"/>
        <v>0</v>
      </c>
      <c r="AR566" s="1051">
        <f t="shared" si="581"/>
        <v>0</v>
      </c>
    </row>
    <row r="567" spans="2:47">
      <c r="B567" s="25" t="s">
        <v>2</v>
      </c>
      <c r="C567" s="75" t="s">
        <v>3</v>
      </c>
      <c r="D567" s="76" t="s">
        <v>4</v>
      </c>
      <c r="E567" s="78" t="s">
        <v>61</v>
      </c>
      <c r="F567" s="67"/>
      <c r="G567" s="67"/>
      <c r="H567" s="67"/>
      <c r="I567" s="67"/>
      <c r="J567" s="67"/>
      <c r="K567" s="67"/>
      <c r="L567" s="67"/>
      <c r="M567" s="53"/>
      <c r="AA567" s="1071" t="s">
        <v>72</v>
      </c>
      <c r="AB567" s="1154"/>
      <c r="AC567" s="1208"/>
      <c r="AD567" s="1154"/>
      <c r="AE567" s="1156"/>
      <c r="AF567" s="1154"/>
      <c r="AG567" s="1157"/>
      <c r="AH567" s="1011">
        <f t="shared" si="582"/>
        <v>0</v>
      </c>
      <c r="AI567" s="1153">
        <f t="shared" si="583"/>
        <v>0</v>
      </c>
      <c r="AJ567" s="1011">
        <f t="shared" si="584"/>
        <v>0</v>
      </c>
      <c r="AK567" s="1082">
        <f t="shared" si="585"/>
        <v>0</v>
      </c>
      <c r="AM567" s="1023" t="s">
        <v>134</v>
      </c>
      <c r="AN567" s="1024">
        <f t="shared" ref="AN567:AN572" si="586">P571+R571+T571</f>
        <v>110</v>
      </c>
      <c r="AO567" s="1025">
        <f t="shared" ref="AO567:AO572" si="587">Q571+S571+U571</f>
        <v>110</v>
      </c>
      <c r="AP567" s="1071" t="s">
        <v>73</v>
      </c>
      <c r="AQ567" s="1027">
        <f t="shared" si="580"/>
        <v>0</v>
      </c>
      <c r="AR567" s="1051">
        <f t="shared" si="581"/>
        <v>0</v>
      </c>
    </row>
    <row r="568" spans="2:47" ht="15.75" thickBot="1">
      <c r="B568" s="196" t="s">
        <v>5</v>
      </c>
      <c r="C568"/>
      <c r="D568" s="197" t="s">
        <v>62</v>
      </c>
      <c r="E568" s="60"/>
      <c r="M568" s="70"/>
      <c r="AA568" s="1071" t="s">
        <v>73</v>
      </c>
      <c r="AB568" s="1091"/>
      <c r="AC568" s="1155"/>
      <c r="AD568" s="1091"/>
      <c r="AE568" s="1156"/>
      <c r="AF568" s="1091"/>
      <c r="AG568" s="1157"/>
      <c r="AH568" s="1011">
        <f t="shared" si="582"/>
        <v>0</v>
      </c>
      <c r="AI568" s="1153">
        <f t="shared" si="583"/>
        <v>0</v>
      </c>
      <c r="AJ568" s="1011">
        <f t="shared" si="584"/>
        <v>0</v>
      </c>
      <c r="AK568" s="1082">
        <f t="shared" si="585"/>
        <v>0</v>
      </c>
      <c r="AM568" s="1026" t="s">
        <v>133</v>
      </c>
      <c r="AN568" s="1027">
        <f t="shared" si="586"/>
        <v>139</v>
      </c>
      <c r="AO568" s="1028">
        <f t="shared" si="587"/>
        <v>139</v>
      </c>
      <c r="AP568" s="1071" t="s">
        <v>75</v>
      </c>
      <c r="AQ568" s="1027">
        <f t="shared" si="580"/>
        <v>44.1</v>
      </c>
      <c r="AR568" s="1051">
        <f t="shared" si="581"/>
        <v>44.1</v>
      </c>
    </row>
    <row r="569" spans="2:47" ht="16.5" thickBot="1">
      <c r="B569" s="614" t="s">
        <v>952</v>
      </c>
      <c r="C569" s="67"/>
      <c r="D569" s="1410"/>
      <c r="E569" s="37"/>
      <c r="F569" s="1434" t="s">
        <v>1146</v>
      </c>
      <c r="G569" s="1018"/>
      <c r="H569" s="38"/>
      <c r="I569" s="38"/>
      <c r="J569" s="49"/>
      <c r="K569" s="2558" t="s">
        <v>336</v>
      </c>
      <c r="L569" s="2559"/>
      <c r="M569" s="2560"/>
      <c r="O569" s="974" t="s">
        <v>292</v>
      </c>
      <c r="P569" s="975" t="s">
        <v>368</v>
      </c>
      <c r="Q569" s="976"/>
      <c r="R569" s="975" t="s">
        <v>369</v>
      </c>
      <c r="S569" s="976"/>
      <c r="T569" s="975" t="s">
        <v>370</v>
      </c>
      <c r="U569" s="976"/>
      <c r="V569" s="975" t="s">
        <v>371</v>
      </c>
      <c r="W569" s="976"/>
      <c r="X569" s="975" t="s">
        <v>372</v>
      </c>
      <c r="Y569" s="976"/>
      <c r="AA569" s="1071" t="s">
        <v>75</v>
      </c>
      <c r="AB569" s="1091"/>
      <c r="AC569" s="1150"/>
      <c r="AD569" s="1091">
        <f>I594</f>
        <v>44.1</v>
      </c>
      <c r="AE569" s="1151">
        <f>J594</f>
        <v>44.1</v>
      </c>
      <c r="AF569" s="1091"/>
      <c r="AG569" s="1152"/>
      <c r="AH569" s="1011">
        <f t="shared" si="582"/>
        <v>44.1</v>
      </c>
      <c r="AI569" s="1153">
        <f t="shared" si="583"/>
        <v>44.1</v>
      </c>
      <c r="AJ569" s="1011">
        <f t="shared" si="584"/>
        <v>44.1</v>
      </c>
      <c r="AK569" s="1082">
        <f t="shared" si="585"/>
        <v>44.1</v>
      </c>
      <c r="AM569" s="1026" t="s">
        <v>79</v>
      </c>
      <c r="AN569" s="1027">
        <f t="shared" si="586"/>
        <v>20.170000000000002</v>
      </c>
      <c r="AO569" s="1028">
        <f t="shared" si="587"/>
        <v>20.170000000000002</v>
      </c>
      <c r="AP569" s="1071" t="s">
        <v>76</v>
      </c>
      <c r="AQ569" s="1027">
        <f t="shared" si="580"/>
        <v>0</v>
      </c>
      <c r="AR569" s="1051">
        <f t="shared" si="581"/>
        <v>0</v>
      </c>
    </row>
    <row r="570" spans="2:47" ht="15.75" thickBot="1">
      <c r="B570" s="78"/>
      <c r="C570" s="126" t="s">
        <v>156</v>
      </c>
      <c r="D570" s="53"/>
      <c r="E570" s="1591" t="s">
        <v>100</v>
      </c>
      <c r="F570" s="1589" t="s">
        <v>101</v>
      </c>
      <c r="G570" s="1590" t="s">
        <v>102</v>
      </c>
      <c r="H570" s="2322" t="s">
        <v>100</v>
      </c>
      <c r="I570" s="1589" t="s">
        <v>101</v>
      </c>
      <c r="J570" s="1590" t="s">
        <v>102</v>
      </c>
      <c r="K570" s="1310" t="s">
        <v>100</v>
      </c>
      <c r="L570" s="120" t="s">
        <v>101</v>
      </c>
      <c r="M570" s="121" t="s">
        <v>102</v>
      </c>
      <c r="O570" s="712"/>
      <c r="P570" s="977" t="s">
        <v>101</v>
      </c>
      <c r="Q570" s="978" t="s">
        <v>102</v>
      </c>
      <c r="R570" s="977" t="s">
        <v>101</v>
      </c>
      <c r="S570" s="978" t="s">
        <v>102</v>
      </c>
      <c r="T570" s="977" t="s">
        <v>101</v>
      </c>
      <c r="U570" s="978" t="s">
        <v>102</v>
      </c>
      <c r="V570" s="977" t="s">
        <v>101</v>
      </c>
      <c r="W570" s="978" t="s">
        <v>102</v>
      </c>
      <c r="X570" s="977" t="s">
        <v>101</v>
      </c>
      <c r="Y570" s="979" t="s">
        <v>102</v>
      </c>
      <c r="AA570" s="1071" t="s">
        <v>76</v>
      </c>
      <c r="AB570" s="1091"/>
      <c r="AC570" s="1158"/>
      <c r="AD570" s="1091"/>
      <c r="AE570" s="1151"/>
      <c r="AF570" s="1091"/>
      <c r="AG570" s="1152"/>
      <c r="AH570" s="1011">
        <f t="shared" si="582"/>
        <v>0</v>
      </c>
      <c r="AI570" s="1153">
        <f t="shared" si="583"/>
        <v>0</v>
      </c>
      <c r="AJ570" s="1011">
        <f t="shared" si="584"/>
        <v>0</v>
      </c>
      <c r="AK570" s="1082">
        <f t="shared" si="585"/>
        <v>0</v>
      </c>
      <c r="AM570" s="1029" t="s">
        <v>378</v>
      </c>
      <c r="AN570" s="1030">
        <f t="shared" si="586"/>
        <v>44.1</v>
      </c>
      <c r="AO570" s="1031">
        <f t="shared" si="587"/>
        <v>44.1</v>
      </c>
      <c r="AP570" s="1072" t="s">
        <v>403</v>
      </c>
      <c r="AQ570" s="1027">
        <f t="shared" si="580"/>
        <v>0</v>
      </c>
      <c r="AR570" s="1051">
        <f t="shared" si="581"/>
        <v>0</v>
      </c>
    </row>
    <row r="571" spans="2:47" ht="15.75" thickBot="1">
      <c r="B571" s="1648" t="s">
        <v>337</v>
      </c>
      <c r="C571" s="178" t="s">
        <v>336</v>
      </c>
      <c r="D571" s="177">
        <v>60</v>
      </c>
      <c r="E571" s="97" t="s">
        <v>229</v>
      </c>
      <c r="F571" s="96">
        <v>186.73</v>
      </c>
      <c r="G571" s="1552">
        <v>132.5</v>
      </c>
      <c r="H571" s="1271" t="s">
        <v>458</v>
      </c>
      <c r="I571" s="96">
        <v>8.3800000000000008</v>
      </c>
      <c r="J571" s="1272">
        <v>8.3800000000000008</v>
      </c>
      <c r="K571" s="1646" t="s">
        <v>68</v>
      </c>
      <c r="L571" s="1378">
        <v>56.174999999999997</v>
      </c>
      <c r="M571" s="1419">
        <v>45</v>
      </c>
      <c r="O571" s="1257" t="s">
        <v>134</v>
      </c>
      <c r="P571" s="986">
        <f>D575</f>
        <v>40</v>
      </c>
      <c r="Q571" s="1177">
        <f>D575</f>
        <v>40</v>
      </c>
      <c r="R571" s="1000">
        <f>D590</f>
        <v>40</v>
      </c>
      <c r="S571" s="1171">
        <f>D590</f>
        <v>40</v>
      </c>
      <c r="T571" s="1000">
        <f>D606</f>
        <v>30</v>
      </c>
      <c r="U571" s="1178">
        <f>D606</f>
        <v>30</v>
      </c>
      <c r="V571" s="1000">
        <f>P571+R571</f>
        <v>80</v>
      </c>
      <c r="W571" s="1170">
        <f>Q571+S571</f>
        <v>80</v>
      </c>
      <c r="X571" s="1000">
        <f>R571+T571</f>
        <v>70</v>
      </c>
      <c r="Y571" s="1171">
        <f>S571+U571</f>
        <v>70</v>
      </c>
      <c r="AA571" s="1072" t="s">
        <v>403</v>
      </c>
      <c r="AB571" s="1091"/>
      <c r="AC571" s="1150"/>
      <c r="AD571" s="1091"/>
      <c r="AE571" s="1151"/>
      <c r="AF571" s="1091"/>
      <c r="AG571" s="1152"/>
      <c r="AH571" s="1011">
        <f t="shared" si="582"/>
        <v>0</v>
      </c>
      <c r="AI571" s="1153">
        <f t="shared" si="583"/>
        <v>0</v>
      </c>
      <c r="AJ571" s="1011">
        <f t="shared" si="584"/>
        <v>0</v>
      </c>
      <c r="AK571" s="1082">
        <f t="shared" si="585"/>
        <v>0</v>
      </c>
      <c r="AM571" s="1026" t="s">
        <v>105</v>
      </c>
      <c r="AN571" s="1027">
        <f t="shared" si="586"/>
        <v>0</v>
      </c>
      <c r="AO571" s="1028">
        <f t="shared" si="587"/>
        <v>0</v>
      </c>
      <c r="AP571" s="1239" t="s">
        <v>402</v>
      </c>
      <c r="AQ571" s="1036">
        <f t="shared" si="580"/>
        <v>0</v>
      </c>
      <c r="AR571" s="1055">
        <f t="shared" si="581"/>
        <v>0</v>
      </c>
    </row>
    <row r="572" spans="2:47" ht="15.75" thickBot="1">
      <c r="B572" s="271" t="s">
        <v>823</v>
      </c>
      <c r="C572" s="2166" t="s">
        <v>457</v>
      </c>
      <c r="D572" s="9">
        <v>235</v>
      </c>
      <c r="E572" s="2291" t="s">
        <v>918</v>
      </c>
      <c r="F572" s="1258"/>
      <c r="G572" s="1258"/>
      <c r="H572" s="2308" t="s">
        <v>920</v>
      </c>
      <c r="I572" s="1258"/>
      <c r="J572" s="1402"/>
      <c r="K572" s="141" t="s">
        <v>454</v>
      </c>
      <c r="L572" s="172">
        <v>16.8</v>
      </c>
      <c r="M572" s="174">
        <v>16.8</v>
      </c>
      <c r="O572" s="1026" t="s">
        <v>133</v>
      </c>
      <c r="P572" s="987">
        <f>D574</f>
        <v>60</v>
      </c>
      <c r="Q572" s="1179">
        <f>D574</f>
        <v>60</v>
      </c>
      <c r="R572" s="987">
        <f>D589+I588</f>
        <v>79</v>
      </c>
      <c r="S572" s="1180">
        <f>D589+J588</f>
        <v>79</v>
      </c>
      <c r="T572" s="987"/>
      <c r="U572" s="1179"/>
      <c r="V572" s="987">
        <f t="shared" ref="V572:V576" si="588">P572+R572</f>
        <v>139</v>
      </c>
      <c r="W572" s="1173">
        <f t="shared" ref="W572:W576" si="589">Q572+S572</f>
        <v>139</v>
      </c>
      <c r="X572" s="987">
        <f t="shared" ref="X572:X576" si="590">R572+T572</f>
        <v>79</v>
      </c>
      <c r="Y572" s="1082">
        <f t="shared" ref="Y572:Y576" si="591">S572+U572</f>
        <v>79</v>
      </c>
      <c r="AA572" s="1239" t="s">
        <v>402</v>
      </c>
      <c r="AB572" s="1098"/>
      <c r="AC572" s="1159"/>
      <c r="AD572" s="1098"/>
      <c r="AE572" s="1160"/>
      <c r="AF572" s="1098"/>
      <c r="AG572" s="1161"/>
      <c r="AH572" s="1012">
        <f t="shared" si="582"/>
        <v>0</v>
      </c>
      <c r="AI572" s="1162">
        <f t="shared" si="583"/>
        <v>0</v>
      </c>
      <c r="AJ572" s="1012">
        <f t="shared" si="584"/>
        <v>0</v>
      </c>
      <c r="AK572" s="981">
        <f t="shared" si="585"/>
        <v>0</v>
      </c>
      <c r="AM572" s="361" t="s">
        <v>45</v>
      </c>
      <c r="AN572" s="1027">
        <f t="shared" si="586"/>
        <v>151.35</v>
      </c>
      <c r="AO572" s="1028">
        <f t="shared" si="587"/>
        <v>113.46</v>
      </c>
      <c r="AP572" s="1073" t="s">
        <v>387</v>
      </c>
      <c r="AQ572" s="1074">
        <f t="shared" si="580"/>
        <v>44.1</v>
      </c>
      <c r="AR572" s="1075">
        <f t="shared" si="581"/>
        <v>44.1</v>
      </c>
    </row>
    <row r="573" spans="2:47" ht="15.75" thickBot="1">
      <c r="B573" s="144" t="s">
        <v>426</v>
      </c>
      <c r="C573" s="178" t="s">
        <v>122</v>
      </c>
      <c r="D573" s="687">
        <v>200</v>
      </c>
      <c r="E573" s="1318" t="s">
        <v>89</v>
      </c>
      <c r="F573" s="172">
        <v>3.3</v>
      </c>
      <c r="G573" s="1365">
        <v>3.3</v>
      </c>
      <c r="H573" s="178" t="s">
        <v>82</v>
      </c>
      <c r="I573" s="2323">
        <v>4</v>
      </c>
      <c r="J573" s="2325">
        <v>4</v>
      </c>
      <c r="K573" s="141" t="s">
        <v>159</v>
      </c>
      <c r="L573" s="172">
        <v>13.5</v>
      </c>
      <c r="M573" s="936">
        <v>10.8</v>
      </c>
      <c r="O573" s="1026" t="s">
        <v>79</v>
      </c>
      <c r="P573" s="987">
        <f>I574</f>
        <v>1.57</v>
      </c>
      <c r="Q573" s="1472">
        <f>J574</f>
        <v>1.57</v>
      </c>
      <c r="R573" s="987"/>
      <c r="S573" s="1173"/>
      <c r="T573" s="987">
        <f>F605+I605</f>
        <v>18.600000000000001</v>
      </c>
      <c r="U573" s="1182">
        <f>G605+J605</f>
        <v>18.600000000000001</v>
      </c>
      <c r="V573" s="987">
        <f t="shared" si="588"/>
        <v>1.57</v>
      </c>
      <c r="W573" s="1173">
        <f t="shared" si="589"/>
        <v>1.57</v>
      </c>
      <c r="X573" s="987">
        <f t="shared" si="590"/>
        <v>18.600000000000001</v>
      </c>
      <c r="Y573" s="1082">
        <f t="shared" si="591"/>
        <v>18.600000000000001</v>
      </c>
      <c r="AA573" s="1073" t="s">
        <v>387</v>
      </c>
      <c r="AB573" s="1163">
        <f t="shared" ref="AB573:AG573" si="592">SUM(AB565:AB572)</f>
        <v>0</v>
      </c>
      <c r="AC573" s="1164">
        <f t="shared" si="592"/>
        <v>0</v>
      </c>
      <c r="AD573" s="1165">
        <f t="shared" si="592"/>
        <v>44.1</v>
      </c>
      <c r="AE573" s="1075">
        <f t="shared" si="592"/>
        <v>44.1</v>
      </c>
      <c r="AF573" s="1163">
        <f t="shared" si="592"/>
        <v>0</v>
      </c>
      <c r="AG573" s="1166">
        <f t="shared" si="592"/>
        <v>0</v>
      </c>
      <c r="AH573" s="1074">
        <f t="shared" si="582"/>
        <v>44.1</v>
      </c>
      <c r="AI573" s="1167">
        <f t="shared" si="583"/>
        <v>44.1</v>
      </c>
      <c r="AJ573" s="1074">
        <f t="shared" si="584"/>
        <v>44.1</v>
      </c>
      <c r="AK573" s="1168">
        <f t="shared" si="585"/>
        <v>44.1</v>
      </c>
      <c r="AM573" s="2106" t="s">
        <v>797</v>
      </c>
      <c r="AN573" s="2110">
        <f t="shared" ref="AN573:AN601" si="593">P577+R577+T577</f>
        <v>407.17</v>
      </c>
      <c r="AO573" s="1033">
        <f t="shared" ref="AO573:AO601" si="594">Q577+S577+U577</f>
        <v>342.505</v>
      </c>
      <c r="AP573" s="79" t="s">
        <v>786</v>
      </c>
      <c r="AQ573" s="1240">
        <f t="shared" si="580"/>
        <v>0</v>
      </c>
      <c r="AR573" s="1254">
        <f t="shared" si="581"/>
        <v>0</v>
      </c>
    </row>
    <row r="574" spans="2:47">
      <c r="B574" s="144" t="s">
        <v>9</v>
      </c>
      <c r="C574" s="178" t="s">
        <v>10</v>
      </c>
      <c r="D574" s="687">
        <v>60</v>
      </c>
      <c r="E574" s="141" t="s">
        <v>170</v>
      </c>
      <c r="F574" s="172">
        <v>129.94999999999999</v>
      </c>
      <c r="G574" s="1365">
        <v>97.46</v>
      </c>
      <c r="H574" s="178" t="s">
        <v>453</v>
      </c>
      <c r="I574" s="173">
        <v>1.57</v>
      </c>
      <c r="J574" s="1278">
        <v>1.57</v>
      </c>
      <c r="K574" s="141" t="s">
        <v>89</v>
      </c>
      <c r="L574" s="1280">
        <v>4.8</v>
      </c>
      <c r="M574" s="174">
        <v>4.8</v>
      </c>
      <c r="O574" s="1029" t="s">
        <v>378</v>
      </c>
      <c r="P574" s="988">
        <f t="shared" ref="P574:U574" si="595">AB573</f>
        <v>0</v>
      </c>
      <c r="Q574" s="1209">
        <f t="shared" si="595"/>
        <v>0</v>
      </c>
      <c r="R574" s="988">
        <f t="shared" si="595"/>
        <v>44.1</v>
      </c>
      <c r="S574" s="1183">
        <f t="shared" si="595"/>
        <v>44.1</v>
      </c>
      <c r="T574" s="988">
        <f t="shared" si="595"/>
        <v>0</v>
      </c>
      <c r="U574" s="1184">
        <f t="shared" si="595"/>
        <v>0</v>
      </c>
      <c r="V574" s="988">
        <f t="shared" si="588"/>
        <v>44.1</v>
      </c>
      <c r="W574" s="1031">
        <f t="shared" si="589"/>
        <v>44.1</v>
      </c>
      <c r="X574" s="988">
        <f t="shared" si="590"/>
        <v>44.1</v>
      </c>
      <c r="Y574" s="1183">
        <f t="shared" si="591"/>
        <v>44.1</v>
      </c>
      <c r="AA574" s="79" t="s">
        <v>786</v>
      </c>
      <c r="AB574" s="1008"/>
      <c r="AC574" s="1455"/>
      <c r="AD574" s="1010"/>
      <c r="AE574" s="1169"/>
      <c r="AF574" s="1013"/>
      <c r="AG574" s="1464"/>
      <c r="AH574" s="1013">
        <f t="shared" si="582"/>
        <v>0</v>
      </c>
      <c r="AI574" s="1170">
        <f t="shared" si="583"/>
        <v>0</v>
      </c>
      <c r="AJ574" s="1013">
        <f t="shared" si="584"/>
        <v>0</v>
      </c>
      <c r="AK574" s="1171">
        <f t="shared" si="585"/>
        <v>0</v>
      </c>
      <c r="AM574" s="2107" t="s">
        <v>798</v>
      </c>
      <c r="AN574" s="2110">
        <f t="shared" si="593"/>
        <v>0</v>
      </c>
      <c r="AO574" s="1033">
        <f t="shared" si="594"/>
        <v>0</v>
      </c>
      <c r="AP574" s="1043" t="s">
        <v>400</v>
      </c>
      <c r="AQ574" s="1240">
        <f t="shared" si="580"/>
        <v>0</v>
      </c>
      <c r="AR574" s="1254">
        <f t="shared" si="581"/>
        <v>0</v>
      </c>
    </row>
    <row r="575" spans="2:47">
      <c r="B575" s="144" t="s">
        <v>9</v>
      </c>
      <c r="C575" s="178" t="s">
        <v>392</v>
      </c>
      <c r="D575" s="177">
        <v>40</v>
      </c>
      <c r="E575" s="141" t="s">
        <v>68</v>
      </c>
      <c r="F575" s="172">
        <v>25.341999999999999</v>
      </c>
      <c r="G575" s="1365">
        <v>20.52</v>
      </c>
      <c r="H575" s="178" t="s">
        <v>83</v>
      </c>
      <c r="I575" s="173">
        <v>1.1499999999999999</v>
      </c>
      <c r="J575" s="1278">
        <v>1.1499999999999999</v>
      </c>
      <c r="K575" s="141" t="s">
        <v>50</v>
      </c>
      <c r="L575" s="172">
        <v>0.67500000000000004</v>
      </c>
      <c r="M575" s="936">
        <v>0.67500000000000004</v>
      </c>
      <c r="O575" s="1026" t="s">
        <v>105</v>
      </c>
      <c r="P575" s="987"/>
      <c r="Q575" s="983"/>
      <c r="R575" s="987"/>
      <c r="S575" s="1082"/>
      <c r="T575" s="987"/>
      <c r="U575" s="1185"/>
      <c r="V575" s="987">
        <f t="shared" si="588"/>
        <v>0</v>
      </c>
      <c r="W575" s="1173">
        <f t="shared" si="589"/>
        <v>0</v>
      </c>
      <c r="X575" s="987">
        <f t="shared" si="590"/>
        <v>0</v>
      </c>
      <c r="Y575" s="1082">
        <f t="shared" si="591"/>
        <v>0</v>
      </c>
      <c r="AA575" s="1043" t="s">
        <v>400</v>
      </c>
      <c r="AB575" s="840"/>
      <c r="AC575" s="1456"/>
      <c r="AD575" s="1011"/>
      <c r="AE575" s="1172"/>
      <c r="AF575" s="1011"/>
      <c r="AG575" s="1188"/>
      <c r="AH575" s="1011">
        <f t="shared" ref="AH575:AK578" si="596">AB575+AD575</f>
        <v>0</v>
      </c>
      <c r="AI575" s="1173">
        <f t="shared" si="596"/>
        <v>0</v>
      </c>
      <c r="AJ575" s="1011">
        <f t="shared" si="596"/>
        <v>0</v>
      </c>
      <c r="AK575" s="1082">
        <f t="shared" si="596"/>
        <v>0</v>
      </c>
      <c r="AM575" s="1026" t="s">
        <v>70</v>
      </c>
      <c r="AN575" s="1050">
        <f t="shared" si="593"/>
        <v>169.04</v>
      </c>
      <c r="AO575" s="1028">
        <f t="shared" si="594"/>
        <v>120</v>
      </c>
      <c r="AP575" s="1042" t="s">
        <v>275</v>
      </c>
      <c r="AQ575" s="1240">
        <f t="shared" si="580"/>
        <v>0</v>
      </c>
      <c r="AR575" s="1254">
        <f t="shared" si="581"/>
        <v>0</v>
      </c>
    </row>
    <row r="576" spans="2:47">
      <c r="B576" s="60"/>
      <c r="C576" s="1358"/>
      <c r="D576" s="70"/>
      <c r="E576" s="2291" t="s">
        <v>919</v>
      </c>
      <c r="F576" s="1258"/>
      <c r="G576" s="1258"/>
      <c r="H576" s="178" t="s">
        <v>482</v>
      </c>
      <c r="I576" s="173">
        <v>1.41E-2</v>
      </c>
      <c r="J576" s="1278">
        <v>1.41E-2</v>
      </c>
      <c r="K576" s="1318" t="s">
        <v>339</v>
      </c>
      <c r="L576" s="172">
        <v>0.3</v>
      </c>
      <c r="M576" s="936">
        <v>0.3</v>
      </c>
      <c r="O576" s="361" t="s">
        <v>45</v>
      </c>
      <c r="P576" s="1468">
        <f>F574</f>
        <v>129.94999999999999</v>
      </c>
      <c r="Q576" s="1191">
        <f>G574</f>
        <v>97.46</v>
      </c>
      <c r="R576" s="987">
        <f>F583</f>
        <v>21.4</v>
      </c>
      <c r="S576" s="1082">
        <f>G583</f>
        <v>16</v>
      </c>
      <c r="T576" s="987"/>
      <c r="U576" s="1185"/>
      <c r="V576" s="987">
        <f t="shared" si="588"/>
        <v>151.35</v>
      </c>
      <c r="W576" s="1173">
        <f t="shared" si="589"/>
        <v>113.46</v>
      </c>
      <c r="X576" s="987">
        <f t="shared" si="590"/>
        <v>21.4</v>
      </c>
      <c r="Y576" s="1082">
        <f t="shared" si="591"/>
        <v>16</v>
      </c>
      <c r="AA576" s="1042" t="s">
        <v>275</v>
      </c>
      <c r="AB576" s="840"/>
      <c r="AC576" s="1457"/>
      <c r="AD576" s="1011"/>
      <c r="AE576" s="1172"/>
      <c r="AF576" s="1011"/>
      <c r="AG576" s="1188"/>
      <c r="AH576" s="1011">
        <f t="shared" si="596"/>
        <v>0</v>
      </c>
      <c r="AI576" s="1173">
        <f t="shared" si="596"/>
        <v>0</v>
      </c>
      <c r="AJ576" s="1011">
        <f t="shared" si="596"/>
        <v>0</v>
      </c>
      <c r="AK576" s="1082">
        <f t="shared" si="596"/>
        <v>0</v>
      </c>
      <c r="AM576" s="1034" t="s">
        <v>104</v>
      </c>
      <c r="AN576" s="1027">
        <f t="shared" si="593"/>
        <v>0</v>
      </c>
      <c r="AO576" s="1028">
        <f t="shared" si="594"/>
        <v>0</v>
      </c>
      <c r="AP576" s="1044" t="s">
        <v>456</v>
      </c>
      <c r="AQ576" s="1240">
        <f t="shared" si="580"/>
        <v>0</v>
      </c>
      <c r="AR576" s="1254">
        <f t="shared" si="581"/>
        <v>0</v>
      </c>
    </row>
    <row r="577" spans="2:44">
      <c r="B577" s="60"/>
      <c r="C577" s="1358"/>
      <c r="D577" s="70"/>
      <c r="E577" s="141" t="s">
        <v>159</v>
      </c>
      <c r="F577" s="172">
        <v>12.58</v>
      </c>
      <c r="G577" s="1365">
        <v>10.48</v>
      </c>
      <c r="H577" s="1259" t="s">
        <v>420</v>
      </c>
      <c r="I577" s="173"/>
      <c r="J577" s="1278">
        <v>1</v>
      </c>
      <c r="K577" s="141" t="s">
        <v>54</v>
      </c>
      <c r="L577" s="1280">
        <v>0.22500000000000001</v>
      </c>
      <c r="M577" s="1346">
        <v>0.22500000000000001</v>
      </c>
      <c r="O577" s="2106" t="s">
        <v>797</v>
      </c>
      <c r="P577" s="989">
        <f t="shared" ref="P577:U577" si="597">AB588</f>
        <v>132.77699999999999</v>
      </c>
      <c r="Q577" s="1186">
        <f t="shared" si="597"/>
        <v>111.97999999999999</v>
      </c>
      <c r="R577" s="2108">
        <f t="shared" si="597"/>
        <v>219.65</v>
      </c>
      <c r="S577" s="2547">
        <f t="shared" si="597"/>
        <v>186.72499999999999</v>
      </c>
      <c r="T577" s="989">
        <f t="shared" si="597"/>
        <v>54.743000000000002</v>
      </c>
      <c r="U577" s="1188">
        <f t="shared" si="597"/>
        <v>43.8</v>
      </c>
      <c r="V577" s="2108">
        <f t="shared" ref="V577:Y579" si="598">P577+R577</f>
        <v>352.42700000000002</v>
      </c>
      <c r="W577" s="1033">
        <f t="shared" si="598"/>
        <v>298.70499999999998</v>
      </c>
      <c r="X577" s="2108">
        <f t="shared" si="598"/>
        <v>274.39300000000003</v>
      </c>
      <c r="Y577" s="2109">
        <f t="shared" si="598"/>
        <v>230.52499999999998</v>
      </c>
      <c r="AA577" s="1044" t="s">
        <v>456</v>
      </c>
      <c r="AB577" s="840"/>
      <c r="AC577" s="1458"/>
      <c r="AD577" s="1011"/>
      <c r="AE577" s="1172"/>
      <c r="AF577" s="1012"/>
      <c r="AG577" s="1465"/>
      <c r="AH577" s="1012">
        <f t="shared" si="596"/>
        <v>0</v>
      </c>
      <c r="AI577" s="1175">
        <f t="shared" si="596"/>
        <v>0</v>
      </c>
      <c r="AJ577" s="1012">
        <f t="shared" si="596"/>
        <v>0</v>
      </c>
      <c r="AK577" s="981">
        <f t="shared" si="596"/>
        <v>0</v>
      </c>
      <c r="AM577" s="1026" t="s">
        <v>132</v>
      </c>
      <c r="AN577" s="1027">
        <f t="shared" si="593"/>
        <v>200</v>
      </c>
      <c r="AO577" s="1028">
        <f t="shared" si="594"/>
        <v>200</v>
      </c>
      <c r="AP577" s="1044" t="s">
        <v>63</v>
      </c>
      <c r="AQ577" s="1240">
        <f t="shared" si="580"/>
        <v>0</v>
      </c>
      <c r="AR577" s="1254">
        <f t="shared" si="581"/>
        <v>0</v>
      </c>
    </row>
    <row r="578" spans="2:44" ht="15.75" thickBot="1">
      <c r="B578" s="1213" t="s">
        <v>364</v>
      </c>
      <c r="C578" s="1214"/>
      <c r="D578" s="1535">
        <f>SUM(D571:D576)</f>
        <v>595</v>
      </c>
      <c r="E578" s="995"/>
      <c r="F578" s="2324" t="s">
        <v>921</v>
      </c>
      <c r="G578" s="1683"/>
      <c r="H578" s="1683"/>
      <c r="I578" s="1683"/>
      <c r="J578" s="1685"/>
      <c r="K578" s="56"/>
      <c r="L578" s="29"/>
      <c r="M578" s="72"/>
      <c r="O578" s="2107" t="s">
        <v>798</v>
      </c>
      <c r="P578" s="2108">
        <f t="shared" ref="P578:U578" si="599">AB595</f>
        <v>0</v>
      </c>
      <c r="Q578" s="1186">
        <f t="shared" si="599"/>
        <v>0</v>
      </c>
      <c r="R578" s="989">
        <f t="shared" si="599"/>
        <v>0</v>
      </c>
      <c r="S578" s="1187">
        <f t="shared" si="599"/>
        <v>0</v>
      </c>
      <c r="T578" s="989">
        <f t="shared" si="599"/>
        <v>0</v>
      </c>
      <c r="U578" s="1188">
        <f t="shared" si="599"/>
        <v>0</v>
      </c>
      <c r="V578" s="989">
        <f t="shared" si="598"/>
        <v>0</v>
      </c>
      <c r="W578" s="1033">
        <f t="shared" si="598"/>
        <v>0</v>
      </c>
      <c r="X578" s="989">
        <f t="shared" si="598"/>
        <v>0</v>
      </c>
      <c r="Y578" s="1187">
        <f t="shared" si="598"/>
        <v>0</v>
      </c>
      <c r="AA578" s="1044" t="s">
        <v>63</v>
      </c>
      <c r="AB578" s="1008"/>
      <c r="AC578" s="1455"/>
      <c r="AD578" s="1010"/>
      <c r="AE578" s="1169"/>
      <c r="AF578" s="1011"/>
      <c r="AG578" s="1188"/>
      <c r="AH578" s="1011">
        <f t="shared" si="596"/>
        <v>0</v>
      </c>
      <c r="AI578" s="1173">
        <f t="shared" si="596"/>
        <v>0</v>
      </c>
      <c r="AJ578" s="1011">
        <f t="shared" si="596"/>
        <v>0</v>
      </c>
      <c r="AK578" s="1082">
        <f t="shared" si="596"/>
        <v>0</v>
      </c>
      <c r="AM578" s="361" t="s">
        <v>85</v>
      </c>
      <c r="AN578" s="1027">
        <f t="shared" si="593"/>
        <v>0</v>
      </c>
      <c r="AO578" s="1028">
        <f t="shared" si="594"/>
        <v>0</v>
      </c>
      <c r="AP578" s="1630" t="s">
        <v>541</v>
      </c>
      <c r="AQ578" s="1240">
        <f t="shared" si="580"/>
        <v>3.25</v>
      </c>
      <c r="AR578" s="1254">
        <f t="shared" si="581"/>
        <v>2.5</v>
      </c>
    </row>
    <row r="579" spans="2:44">
      <c r="B579" s="269"/>
      <c r="C579" s="126" t="s">
        <v>123</v>
      </c>
      <c r="D579" s="53"/>
      <c r="E579" s="1450" t="s">
        <v>611</v>
      </c>
      <c r="F579" s="67"/>
      <c r="G579" s="67"/>
      <c r="H579" s="2561" t="s">
        <v>1092</v>
      </c>
      <c r="I579" s="1395"/>
      <c r="J579" s="1430"/>
      <c r="K579" s="2674" t="s">
        <v>1073</v>
      </c>
      <c r="L579" s="2562"/>
      <c r="M579" s="2563"/>
      <c r="O579" s="1026" t="s">
        <v>70</v>
      </c>
      <c r="P579" s="990">
        <f t="shared" ref="P579:U579" si="600">AB603</f>
        <v>0</v>
      </c>
      <c r="Q579" s="1189">
        <f t="shared" si="600"/>
        <v>0</v>
      </c>
      <c r="R579" s="990">
        <f t="shared" si="600"/>
        <v>143</v>
      </c>
      <c r="S579" s="1082">
        <f t="shared" si="600"/>
        <v>100</v>
      </c>
      <c r="T579" s="990">
        <f t="shared" si="600"/>
        <v>26.04</v>
      </c>
      <c r="U579" s="1185">
        <f t="shared" si="600"/>
        <v>20</v>
      </c>
      <c r="V579" s="990">
        <f t="shared" si="598"/>
        <v>143</v>
      </c>
      <c r="W579" s="1173">
        <f t="shared" si="598"/>
        <v>100</v>
      </c>
      <c r="X579" s="990">
        <f t="shared" si="598"/>
        <v>169.04</v>
      </c>
      <c r="Y579" s="1082">
        <f t="shared" si="598"/>
        <v>120</v>
      </c>
      <c r="AA579" s="1630" t="s">
        <v>541</v>
      </c>
      <c r="AB579" s="840"/>
      <c r="AC579" s="1456"/>
      <c r="AD579" s="1011">
        <f>F592</f>
        <v>3.25</v>
      </c>
      <c r="AE579" s="1172">
        <f>G592</f>
        <v>2.5</v>
      </c>
      <c r="AF579" s="1011"/>
      <c r="AG579" s="1188"/>
      <c r="AH579" s="1011">
        <f t="shared" ref="AH579:AH580" si="601">AB579+AD579</f>
        <v>3.25</v>
      </c>
      <c r="AI579" s="1173">
        <f t="shared" ref="AI579:AI580" si="602">AC579+AE579</f>
        <v>2.5</v>
      </c>
      <c r="AJ579" s="1011">
        <f t="shared" ref="AJ579:AJ580" si="603">AD579+AF579</f>
        <v>3.25</v>
      </c>
      <c r="AK579" s="1082">
        <f t="shared" ref="AK579:AK580" si="604">AE579+AG579</f>
        <v>2.5</v>
      </c>
      <c r="AM579" s="361" t="s">
        <v>404</v>
      </c>
      <c r="AN579" s="1027">
        <f t="shared" si="593"/>
        <v>186.73</v>
      </c>
      <c r="AO579" s="1028">
        <f t="shared" si="594"/>
        <v>132.5</v>
      </c>
      <c r="AP579" s="1043" t="s">
        <v>399</v>
      </c>
      <c r="AQ579" s="1240">
        <f t="shared" si="580"/>
        <v>0</v>
      </c>
      <c r="AR579" s="1254">
        <f t="shared" si="581"/>
        <v>0</v>
      </c>
    </row>
    <row r="580" spans="2:44" ht="15.75" thickBot="1">
      <c r="B580" s="321" t="s">
        <v>1090</v>
      </c>
      <c r="C580" s="267" t="s">
        <v>1073</v>
      </c>
      <c r="D580" s="272">
        <v>60</v>
      </c>
      <c r="E580" s="1432" t="s">
        <v>612</v>
      </c>
      <c r="F580" s="29"/>
      <c r="G580" s="29"/>
      <c r="H580" s="698" t="s">
        <v>1093</v>
      </c>
      <c r="I580" s="1363"/>
      <c r="J580" s="1431"/>
      <c r="K580" s="428" t="s">
        <v>1091</v>
      </c>
      <c r="L580" s="1267"/>
      <c r="M580" s="1268"/>
      <c r="O580" s="1034" t="s">
        <v>104</v>
      </c>
      <c r="P580" s="990">
        <f t="shared" ref="P580:U580" si="605">AB607</f>
        <v>0</v>
      </c>
      <c r="Q580" s="983">
        <f t="shared" si="605"/>
        <v>0</v>
      </c>
      <c r="R580" s="990">
        <f t="shared" si="605"/>
        <v>0</v>
      </c>
      <c r="S580" s="1173">
        <f t="shared" si="605"/>
        <v>0</v>
      </c>
      <c r="T580" s="990">
        <f t="shared" si="605"/>
        <v>0</v>
      </c>
      <c r="U580" s="1185">
        <f t="shared" si="605"/>
        <v>0</v>
      </c>
      <c r="V580" s="987">
        <f t="shared" ref="V580:V602" si="606">P580+R580</f>
        <v>0</v>
      </c>
      <c r="W580" s="1173">
        <f t="shared" ref="W580:W607" si="607">Q580+S580</f>
        <v>0</v>
      </c>
      <c r="X580" s="987">
        <f t="shared" ref="X580:X605" si="608">R580+T580</f>
        <v>0</v>
      </c>
      <c r="Y580" s="1082">
        <f t="shared" ref="Y580:Y607" si="609">S580+U580</f>
        <v>0</v>
      </c>
      <c r="AA580" s="1043" t="s">
        <v>399</v>
      </c>
      <c r="AB580" s="840"/>
      <c r="AC580" s="1457"/>
      <c r="AD580" s="1011"/>
      <c r="AE580" s="1172"/>
      <c r="AF580" s="1011"/>
      <c r="AG580" s="1188"/>
      <c r="AH580" s="1011">
        <f t="shared" si="601"/>
        <v>0</v>
      </c>
      <c r="AI580" s="1173">
        <f t="shared" si="602"/>
        <v>0</v>
      </c>
      <c r="AJ580" s="1011">
        <f t="shared" si="603"/>
        <v>0</v>
      </c>
      <c r="AK580" s="1082">
        <f t="shared" si="604"/>
        <v>0</v>
      </c>
      <c r="AM580" s="1026" t="s">
        <v>121</v>
      </c>
      <c r="AN580" s="1027">
        <f t="shared" si="593"/>
        <v>101</v>
      </c>
      <c r="AO580" s="1028">
        <f t="shared" si="594"/>
        <v>70.8</v>
      </c>
      <c r="AP580" s="1044" t="s">
        <v>125</v>
      </c>
      <c r="AQ580" s="1240">
        <f t="shared" si="580"/>
        <v>31.25</v>
      </c>
      <c r="AR580" s="1254">
        <f t="shared" si="581"/>
        <v>25</v>
      </c>
    </row>
    <row r="581" spans="2:44" ht="15.75" thickBot="1">
      <c r="B581" s="60"/>
      <c r="C581" s="293" t="s">
        <v>1091</v>
      </c>
      <c r="D581" s="70"/>
      <c r="E581" s="1286" t="s">
        <v>100</v>
      </c>
      <c r="F581" s="120" t="s">
        <v>101</v>
      </c>
      <c r="G581" s="121" t="s">
        <v>102</v>
      </c>
      <c r="H581" s="1373" t="s">
        <v>100</v>
      </c>
      <c r="I581" s="1264" t="s">
        <v>101</v>
      </c>
      <c r="J581" s="1374" t="s">
        <v>102</v>
      </c>
      <c r="K581" s="1273" t="s">
        <v>100</v>
      </c>
      <c r="L581" s="120" t="s">
        <v>101</v>
      </c>
      <c r="M581" s="121" t="s">
        <v>102</v>
      </c>
      <c r="O581" s="1026" t="s">
        <v>132</v>
      </c>
      <c r="P581" s="987">
        <f>D573</f>
        <v>200</v>
      </c>
      <c r="Q581" s="983">
        <f>D573</f>
        <v>200</v>
      </c>
      <c r="R581" s="987"/>
      <c r="S581" s="1082"/>
      <c r="T581" s="987"/>
      <c r="U581" s="1185"/>
      <c r="V581" s="987">
        <f t="shared" si="606"/>
        <v>200</v>
      </c>
      <c r="W581" s="1173">
        <f t="shared" si="607"/>
        <v>200</v>
      </c>
      <c r="X581" s="987">
        <f t="shared" si="608"/>
        <v>0</v>
      </c>
      <c r="Y581" s="1082">
        <f t="shared" si="609"/>
        <v>0</v>
      </c>
      <c r="AA581" s="1044" t="s">
        <v>125</v>
      </c>
      <c r="AB581" s="840"/>
      <c r="AC581" s="1457"/>
      <c r="AD581" s="1011">
        <f>F584</f>
        <v>31.25</v>
      </c>
      <c r="AE581" s="1172">
        <f>G584</f>
        <v>25</v>
      </c>
      <c r="AF581" s="1011"/>
      <c r="AG581" s="1188"/>
      <c r="AH581" s="1011">
        <f t="shared" ref="AH581:AK588" si="610">AB581+AD581</f>
        <v>31.25</v>
      </c>
      <c r="AI581" s="1173">
        <f t="shared" si="610"/>
        <v>25</v>
      </c>
      <c r="AJ581" s="1011">
        <f t="shared" si="610"/>
        <v>31.25</v>
      </c>
      <c r="AK581" s="1082">
        <f t="shared" si="610"/>
        <v>25</v>
      </c>
      <c r="AM581" s="1026" t="s">
        <v>65</v>
      </c>
      <c r="AN581" s="1027">
        <f t="shared" si="593"/>
        <v>60.03</v>
      </c>
      <c r="AO581" s="1028">
        <f t="shared" si="594"/>
        <v>55.2</v>
      </c>
      <c r="AP581" s="1044" t="s">
        <v>87</v>
      </c>
      <c r="AQ581" s="1240">
        <f t="shared" si="580"/>
        <v>64.47999999999999</v>
      </c>
      <c r="AR581" s="1254">
        <f t="shared" si="581"/>
        <v>52.88</v>
      </c>
    </row>
    <row r="582" spans="2:44">
      <c r="B582" s="1676" t="s">
        <v>616</v>
      </c>
      <c r="C582" s="325" t="s">
        <v>613</v>
      </c>
      <c r="D582" s="278">
        <v>250</v>
      </c>
      <c r="E582" s="97" t="s">
        <v>74</v>
      </c>
      <c r="F582" s="96">
        <v>50</v>
      </c>
      <c r="G582" s="1315">
        <v>40</v>
      </c>
      <c r="H582" s="1269" t="s">
        <v>121</v>
      </c>
      <c r="I582" s="96">
        <v>101</v>
      </c>
      <c r="J582" s="1343">
        <v>70.8</v>
      </c>
      <c r="K582" s="97" t="s">
        <v>74</v>
      </c>
      <c r="L582" s="96">
        <v>37.5</v>
      </c>
      <c r="M582" s="1315">
        <v>37.5</v>
      </c>
      <c r="O582" s="361" t="s">
        <v>390</v>
      </c>
      <c r="P582" s="987">
        <f t="shared" ref="P582:U582" si="611">AB610</f>
        <v>0</v>
      </c>
      <c r="Q582" s="983">
        <f t="shared" si="611"/>
        <v>0</v>
      </c>
      <c r="R582" s="987">
        <f t="shared" si="611"/>
        <v>0</v>
      </c>
      <c r="S582" s="1082">
        <f t="shared" si="611"/>
        <v>0</v>
      </c>
      <c r="T582" s="987">
        <f t="shared" si="611"/>
        <v>0</v>
      </c>
      <c r="U582" s="1185">
        <f t="shared" si="611"/>
        <v>0</v>
      </c>
      <c r="V582" s="987">
        <f t="shared" si="606"/>
        <v>0</v>
      </c>
      <c r="W582" s="1173">
        <f t="shared" si="607"/>
        <v>0</v>
      </c>
      <c r="X582" s="987">
        <f t="shared" si="608"/>
        <v>0</v>
      </c>
      <c r="Y582" s="1082">
        <f t="shared" si="609"/>
        <v>0</v>
      </c>
      <c r="AA582" s="1044" t="s">
        <v>87</v>
      </c>
      <c r="AB582" s="840">
        <f>F577+L573</f>
        <v>26.08</v>
      </c>
      <c r="AC582" s="1460">
        <f>G577+M573</f>
        <v>21.28</v>
      </c>
      <c r="AD582" s="1011">
        <f>F587+L586+I587</f>
        <v>38.4</v>
      </c>
      <c r="AE582" s="1172">
        <f>G587+M586+J587</f>
        <v>31.6</v>
      </c>
      <c r="AF582" s="1011"/>
      <c r="AG582" s="1188"/>
      <c r="AH582" s="1011">
        <f t="shared" si="610"/>
        <v>64.47999999999999</v>
      </c>
      <c r="AI582" s="1173">
        <f t="shared" si="610"/>
        <v>52.88</v>
      </c>
      <c r="AJ582" s="1011">
        <f t="shared" si="610"/>
        <v>38.4</v>
      </c>
      <c r="AK582" s="1082">
        <f t="shared" si="610"/>
        <v>31.6</v>
      </c>
      <c r="AM582" s="1026" t="s">
        <v>60</v>
      </c>
      <c r="AN582" s="1027">
        <f t="shared" si="593"/>
        <v>203</v>
      </c>
      <c r="AO582" s="1028">
        <f t="shared" si="594"/>
        <v>203</v>
      </c>
      <c r="AP582" s="1044" t="s">
        <v>68</v>
      </c>
      <c r="AQ582" s="1240">
        <f t="shared" si="580"/>
        <v>182.01</v>
      </c>
      <c r="AR582" s="1254">
        <f t="shared" si="581"/>
        <v>145.94499999999999</v>
      </c>
    </row>
    <row r="583" spans="2:44">
      <c r="B583" s="270"/>
      <c r="C583" s="293" t="s">
        <v>614</v>
      </c>
      <c r="D583" s="1526"/>
      <c r="E583" s="141" t="s">
        <v>45</v>
      </c>
      <c r="F583" s="172">
        <v>21.4</v>
      </c>
      <c r="G583" s="1277">
        <v>16</v>
      </c>
      <c r="H583" s="185" t="s">
        <v>68</v>
      </c>
      <c r="I583" s="172">
        <v>15</v>
      </c>
      <c r="J583" s="1277">
        <v>12</v>
      </c>
      <c r="K583" s="2611" t="s">
        <v>1110</v>
      </c>
      <c r="M583" s="70"/>
      <c r="O583" s="1026" t="s">
        <v>391</v>
      </c>
      <c r="P583" s="987">
        <f t="shared" ref="P583:U583" si="612">AB614</f>
        <v>186.73</v>
      </c>
      <c r="Q583" s="1189">
        <f t="shared" si="612"/>
        <v>132.5</v>
      </c>
      <c r="R583" s="987">
        <f t="shared" si="612"/>
        <v>0</v>
      </c>
      <c r="S583" s="1173">
        <f t="shared" si="612"/>
        <v>0</v>
      </c>
      <c r="T583" s="987">
        <f t="shared" si="612"/>
        <v>0</v>
      </c>
      <c r="U583" s="1190">
        <f t="shared" si="612"/>
        <v>0</v>
      </c>
      <c r="V583" s="987">
        <f t="shared" si="606"/>
        <v>186.73</v>
      </c>
      <c r="W583" s="1173">
        <f t="shared" si="607"/>
        <v>132.5</v>
      </c>
      <c r="X583" s="987">
        <f t="shared" si="608"/>
        <v>0</v>
      </c>
      <c r="Y583" s="1082">
        <f t="shared" si="609"/>
        <v>0</v>
      </c>
      <c r="AA583" s="1044" t="s">
        <v>68</v>
      </c>
      <c r="AB583" s="840">
        <f>F575+L571</f>
        <v>81.516999999999996</v>
      </c>
      <c r="AC583" s="1460">
        <f>G575+M571</f>
        <v>65.52</v>
      </c>
      <c r="AD583" s="1011">
        <f>F585+L584+I583</f>
        <v>45.75</v>
      </c>
      <c r="AE583" s="1172">
        <f>G585+M584+J583</f>
        <v>36.625</v>
      </c>
      <c r="AF583" s="1011">
        <f>F607</f>
        <v>54.743000000000002</v>
      </c>
      <c r="AG583" s="1188">
        <f>G607</f>
        <v>43.8</v>
      </c>
      <c r="AH583" s="1011">
        <f t="shared" si="610"/>
        <v>127.267</v>
      </c>
      <c r="AI583" s="1173">
        <f t="shared" si="610"/>
        <v>102.145</v>
      </c>
      <c r="AJ583" s="1011">
        <f t="shared" si="610"/>
        <v>100.49299999999999</v>
      </c>
      <c r="AK583" s="1082">
        <f t="shared" si="610"/>
        <v>80.424999999999997</v>
      </c>
      <c r="AM583" s="1026" t="s">
        <v>139</v>
      </c>
      <c r="AN583" s="1027">
        <f t="shared" si="593"/>
        <v>0</v>
      </c>
      <c r="AO583" s="1035">
        <f t="shared" si="594"/>
        <v>0</v>
      </c>
      <c r="AP583" s="1044" t="s">
        <v>74</v>
      </c>
      <c r="AQ583" s="1240">
        <f t="shared" si="580"/>
        <v>87.5</v>
      </c>
      <c r="AR583" s="1254">
        <f t="shared" si="581"/>
        <v>77.5</v>
      </c>
    </row>
    <row r="584" spans="2:44">
      <c r="B584" s="124" t="s">
        <v>1144</v>
      </c>
      <c r="C584" s="1624" t="s">
        <v>1092</v>
      </c>
      <c r="D584" s="207">
        <v>120</v>
      </c>
      <c r="E584" s="141" t="s">
        <v>99</v>
      </c>
      <c r="F584" s="172">
        <v>31.25</v>
      </c>
      <c r="G584" s="1277">
        <v>25</v>
      </c>
      <c r="H584" s="2326" t="s">
        <v>604</v>
      </c>
      <c r="I584" s="1719" t="s">
        <v>1094</v>
      </c>
      <c r="J584" s="1381">
        <v>14.4</v>
      </c>
      <c r="K584" s="141" t="s">
        <v>68</v>
      </c>
      <c r="L584" s="172">
        <v>15</v>
      </c>
      <c r="M584" s="1277">
        <v>12</v>
      </c>
      <c r="O584" s="1026" t="s">
        <v>121</v>
      </c>
      <c r="P584" s="987"/>
      <c r="Q584" s="983"/>
      <c r="R584" s="987">
        <f>I582</f>
        <v>101</v>
      </c>
      <c r="S584" s="1082">
        <f>J582</f>
        <v>70.8</v>
      </c>
      <c r="T584" s="987"/>
      <c r="U584" s="1185"/>
      <c r="V584" s="987">
        <f t="shared" si="606"/>
        <v>101</v>
      </c>
      <c r="W584" s="1173">
        <f t="shared" si="607"/>
        <v>70.8</v>
      </c>
      <c r="X584" s="987">
        <f t="shared" si="608"/>
        <v>101</v>
      </c>
      <c r="Y584" s="1082">
        <f t="shared" si="609"/>
        <v>70.8</v>
      </c>
      <c r="AA584" s="1044" t="s">
        <v>74</v>
      </c>
      <c r="AB584" s="840"/>
      <c r="AC584" s="1457"/>
      <c r="AD584" s="1011">
        <f>F582+L582</f>
        <v>87.5</v>
      </c>
      <c r="AE584" s="1172">
        <f>G582+M582</f>
        <v>77.5</v>
      </c>
      <c r="AF584" s="1011"/>
      <c r="AG584" s="1188"/>
      <c r="AH584" s="1011">
        <f t="shared" si="610"/>
        <v>87.5</v>
      </c>
      <c r="AI584" s="1173">
        <f t="shared" si="610"/>
        <v>77.5</v>
      </c>
      <c r="AJ584" s="1011">
        <f t="shared" si="610"/>
        <v>87.5</v>
      </c>
      <c r="AK584" s="1082">
        <f t="shared" si="610"/>
        <v>77.5</v>
      </c>
      <c r="AM584" s="1026" t="s">
        <v>64</v>
      </c>
      <c r="AN584" s="1027">
        <f t="shared" si="593"/>
        <v>28.8</v>
      </c>
      <c r="AO584" s="1035">
        <f t="shared" si="594"/>
        <v>28.56</v>
      </c>
      <c r="AP584" s="1044" t="s">
        <v>129</v>
      </c>
      <c r="AQ584" s="1240">
        <f t="shared" si="580"/>
        <v>0</v>
      </c>
      <c r="AR584" s="1254">
        <f t="shared" si="581"/>
        <v>0</v>
      </c>
    </row>
    <row r="585" spans="2:44">
      <c r="B585" s="131"/>
      <c r="C585" s="293" t="s">
        <v>1093</v>
      </c>
      <c r="D585" s="11"/>
      <c r="E585" s="141" t="s">
        <v>68</v>
      </c>
      <c r="F585" s="172">
        <v>15.75</v>
      </c>
      <c r="G585" s="1277">
        <v>12.625</v>
      </c>
      <c r="H585" s="185" t="s">
        <v>605</v>
      </c>
      <c r="I585" s="173">
        <v>3</v>
      </c>
      <c r="J585" s="1277">
        <v>3</v>
      </c>
      <c r="K585" s="2291" t="s">
        <v>1111</v>
      </c>
      <c r="M585" s="70"/>
      <c r="O585" s="1026" t="s">
        <v>65</v>
      </c>
      <c r="P585" s="987"/>
      <c r="Q585" s="983"/>
      <c r="R585" s="987"/>
      <c r="S585" s="1082"/>
      <c r="T585" s="1532">
        <f>F604</f>
        <v>60.03</v>
      </c>
      <c r="U585" s="1190">
        <f>G604</f>
        <v>55.2</v>
      </c>
      <c r="V585" s="987">
        <f t="shared" si="606"/>
        <v>0</v>
      </c>
      <c r="W585" s="1173">
        <f t="shared" si="607"/>
        <v>0</v>
      </c>
      <c r="X585" s="987">
        <f t="shared" si="608"/>
        <v>60.03</v>
      </c>
      <c r="Y585" s="1082">
        <f t="shared" si="609"/>
        <v>55.2</v>
      </c>
      <c r="AA585" s="1044" t="s">
        <v>129</v>
      </c>
      <c r="AB585" s="840"/>
      <c r="AC585" s="1461"/>
      <c r="AD585" s="1011"/>
      <c r="AE585" s="1172"/>
      <c r="AF585" s="1011"/>
      <c r="AG585" s="1188"/>
      <c r="AH585" s="1011">
        <f t="shared" si="610"/>
        <v>0</v>
      </c>
      <c r="AI585" s="1173">
        <f t="shared" si="610"/>
        <v>0</v>
      </c>
      <c r="AJ585" s="1011">
        <f t="shared" si="610"/>
        <v>0</v>
      </c>
      <c r="AK585" s="1082">
        <f t="shared" si="610"/>
        <v>0</v>
      </c>
      <c r="AM585" s="1026" t="s">
        <v>47</v>
      </c>
      <c r="AN585" s="1027">
        <f t="shared" si="593"/>
        <v>0</v>
      </c>
      <c r="AO585" s="1035">
        <f t="shared" si="594"/>
        <v>0</v>
      </c>
      <c r="AP585" s="1044" t="s">
        <v>130</v>
      </c>
      <c r="AQ585" s="1240">
        <f t="shared" si="580"/>
        <v>0</v>
      </c>
      <c r="AR585" s="1254">
        <f t="shared" si="581"/>
        <v>0</v>
      </c>
    </row>
    <row r="586" spans="2:44" ht="15.75" thickBot="1">
      <c r="B586" s="124" t="s">
        <v>561</v>
      </c>
      <c r="C586" s="265" t="s">
        <v>617</v>
      </c>
      <c r="D586" s="278">
        <v>180</v>
      </c>
      <c r="E586" s="2291" t="s">
        <v>922</v>
      </c>
      <c r="F586" s="1258"/>
      <c r="G586" s="1393"/>
      <c r="H586" s="2326" t="s">
        <v>586</v>
      </c>
      <c r="I586" s="1671">
        <v>28.8</v>
      </c>
      <c r="J586" s="1381">
        <v>28.56</v>
      </c>
      <c r="K586" s="141" t="s">
        <v>159</v>
      </c>
      <c r="L586" s="172">
        <v>14.4</v>
      </c>
      <c r="M586" s="936">
        <v>11.5</v>
      </c>
      <c r="O586" s="1026" t="s">
        <v>60</v>
      </c>
      <c r="P586" s="987"/>
      <c r="Q586" s="1191"/>
      <c r="R586" s="1613">
        <f>I585+L600</f>
        <v>203</v>
      </c>
      <c r="S586" s="1192">
        <f>J585+M600</f>
        <v>203</v>
      </c>
      <c r="T586" s="987"/>
      <c r="U586" s="1193"/>
      <c r="V586" s="987">
        <f t="shared" si="606"/>
        <v>203</v>
      </c>
      <c r="W586" s="1173">
        <f t="shared" si="607"/>
        <v>203</v>
      </c>
      <c r="X586" s="987">
        <f t="shared" si="608"/>
        <v>203</v>
      </c>
      <c r="Y586" s="1082">
        <f t="shared" si="609"/>
        <v>203</v>
      </c>
      <c r="AA586" s="1044" t="s">
        <v>130</v>
      </c>
      <c r="AB586" s="840"/>
      <c r="AC586" s="1462"/>
      <c r="AD586" s="1011"/>
      <c r="AE586" s="1172"/>
      <c r="AF586" s="1011"/>
      <c r="AG586" s="1188"/>
      <c r="AH586" s="1011">
        <f t="shared" si="610"/>
        <v>0</v>
      </c>
      <c r="AI586" s="1173">
        <f t="shared" si="610"/>
        <v>0</v>
      </c>
      <c r="AJ586" s="1011">
        <f t="shared" si="610"/>
        <v>0</v>
      </c>
      <c r="AK586" s="1082">
        <f t="shared" si="610"/>
        <v>0</v>
      </c>
      <c r="AM586" s="1026" t="s">
        <v>67</v>
      </c>
      <c r="AN586" s="1027">
        <f t="shared" si="593"/>
        <v>5</v>
      </c>
      <c r="AO586" s="1035">
        <f t="shared" si="594"/>
        <v>5</v>
      </c>
      <c r="AP586" s="1043" t="s">
        <v>96</v>
      </c>
      <c r="AQ586" s="2067">
        <f t="shared" si="580"/>
        <v>38.68</v>
      </c>
      <c r="AR586" s="2053">
        <f>AC587+AE587+AG587</f>
        <v>38.68</v>
      </c>
    </row>
    <row r="587" spans="2:44" ht="15.75" thickBot="1">
      <c r="B587" s="1632" t="s">
        <v>549</v>
      </c>
      <c r="C587" s="193" t="s">
        <v>107</v>
      </c>
      <c r="D587" s="129">
        <v>200</v>
      </c>
      <c r="E587" s="141" t="s">
        <v>169</v>
      </c>
      <c r="F587" s="172">
        <v>12</v>
      </c>
      <c r="G587" s="174">
        <v>10</v>
      </c>
      <c r="H587" s="185" t="s">
        <v>159</v>
      </c>
      <c r="I587" s="172">
        <v>12</v>
      </c>
      <c r="J587" s="1277">
        <v>10.1</v>
      </c>
      <c r="K587" s="2291" t="s">
        <v>915</v>
      </c>
      <c r="M587" s="70"/>
      <c r="O587" s="1026" t="s">
        <v>139</v>
      </c>
      <c r="P587" s="987"/>
      <c r="Q587" s="983"/>
      <c r="R587" s="987"/>
      <c r="S587" s="1082"/>
      <c r="T587" s="987"/>
      <c r="U587" s="1185"/>
      <c r="V587" s="987">
        <f t="shared" si="606"/>
        <v>0</v>
      </c>
      <c r="W587" s="1173">
        <f t="shared" si="607"/>
        <v>0</v>
      </c>
      <c r="X587" s="987">
        <f t="shared" si="608"/>
        <v>0</v>
      </c>
      <c r="Y587" s="1082">
        <f t="shared" si="609"/>
        <v>0</v>
      </c>
      <c r="AA587" s="1043" t="s">
        <v>96</v>
      </c>
      <c r="AB587" s="2286">
        <f>I571+L572</f>
        <v>25.18</v>
      </c>
      <c r="AC587" s="1463">
        <f>J571+M572</f>
        <v>25.18</v>
      </c>
      <c r="AD587" s="1012">
        <f>F589+L588</f>
        <v>13.5</v>
      </c>
      <c r="AE587" s="2564">
        <f>G589+M588</f>
        <v>13.5</v>
      </c>
      <c r="AF587" s="1012"/>
      <c r="AG587" s="1465"/>
      <c r="AH587" s="1012">
        <f t="shared" si="610"/>
        <v>38.68</v>
      </c>
      <c r="AI587" s="1175">
        <f t="shared" si="610"/>
        <v>38.68</v>
      </c>
      <c r="AJ587" s="1012">
        <f t="shared" si="610"/>
        <v>13.5</v>
      </c>
      <c r="AK587" s="981">
        <f t="shared" si="610"/>
        <v>13.5</v>
      </c>
      <c r="AM587" s="1026" t="s">
        <v>82</v>
      </c>
      <c r="AN587" s="1027">
        <f t="shared" si="593"/>
        <v>22.6</v>
      </c>
      <c r="AO587" s="1035">
        <f t="shared" si="594"/>
        <v>22.6</v>
      </c>
      <c r="AP587" s="2033" t="s">
        <v>787</v>
      </c>
      <c r="AQ587" s="2054">
        <f t="shared" si="580"/>
        <v>407.17</v>
      </c>
      <c r="AR587" s="1255">
        <f t="shared" si="581"/>
        <v>342.505</v>
      </c>
    </row>
    <row r="588" spans="2:44" ht="15.75" thickBot="1">
      <c r="B588" s="131"/>
      <c r="C588" s="130" t="s">
        <v>238</v>
      </c>
      <c r="D588" s="212"/>
      <c r="E588" s="2291" t="s">
        <v>884</v>
      </c>
      <c r="F588" s="1258"/>
      <c r="G588" s="1393"/>
      <c r="H588" s="185" t="s">
        <v>10</v>
      </c>
      <c r="I588" s="172">
        <v>9</v>
      </c>
      <c r="J588" s="1277">
        <v>9</v>
      </c>
      <c r="K588" s="1634" t="s">
        <v>96</v>
      </c>
      <c r="L588" s="697">
        <v>6</v>
      </c>
      <c r="M588" s="1329">
        <v>6</v>
      </c>
      <c r="O588" s="1026" t="s">
        <v>64</v>
      </c>
      <c r="P588" s="987"/>
      <c r="Q588" s="983"/>
      <c r="R588" s="990">
        <f>I586</f>
        <v>28.8</v>
      </c>
      <c r="S588" s="1194">
        <f>J586</f>
        <v>28.56</v>
      </c>
      <c r="T588" s="987"/>
      <c r="U588" s="1185"/>
      <c r="V588" s="987">
        <f t="shared" si="606"/>
        <v>28.8</v>
      </c>
      <c r="W588" s="1173">
        <f t="shared" si="607"/>
        <v>28.56</v>
      </c>
      <c r="X588" s="987">
        <f t="shared" si="608"/>
        <v>28.8</v>
      </c>
      <c r="Y588" s="1082">
        <f t="shared" si="609"/>
        <v>28.56</v>
      </c>
      <c r="AA588" s="2033" t="s">
        <v>787</v>
      </c>
      <c r="AB588" s="2034">
        <f t="shared" ref="AB588:AG588" si="613">SUM(AB575:AB587)</f>
        <v>132.77699999999999</v>
      </c>
      <c r="AC588" s="2045">
        <f t="shared" si="613"/>
        <v>111.97999999999999</v>
      </c>
      <c r="AD588" s="2046">
        <f t="shared" si="613"/>
        <v>219.65</v>
      </c>
      <c r="AE588" s="2047">
        <f t="shared" si="613"/>
        <v>186.72499999999999</v>
      </c>
      <c r="AF588" s="2048">
        <f t="shared" si="613"/>
        <v>54.743000000000002</v>
      </c>
      <c r="AG588" s="2035">
        <f t="shared" si="613"/>
        <v>43.8</v>
      </c>
      <c r="AH588" s="1713">
        <f t="shared" si="610"/>
        <v>352.42700000000002</v>
      </c>
      <c r="AI588" s="1173">
        <f t="shared" si="610"/>
        <v>298.70499999999998</v>
      </c>
      <c r="AJ588" s="1713">
        <f t="shared" si="610"/>
        <v>274.39300000000003</v>
      </c>
      <c r="AK588" s="1194">
        <f t="shared" si="610"/>
        <v>230.52499999999998</v>
      </c>
      <c r="AM588" s="1026" t="s">
        <v>89</v>
      </c>
      <c r="AN588" s="1027">
        <f t="shared" si="593"/>
        <v>21.1</v>
      </c>
      <c r="AO588" s="1035">
        <f t="shared" si="594"/>
        <v>21.1</v>
      </c>
      <c r="AP588" s="79" t="s">
        <v>881</v>
      </c>
    </row>
    <row r="589" spans="2:44">
      <c r="B589" s="144" t="s">
        <v>9</v>
      </c>
      <c r="C589" s="178" t="s">
        <v>10</v>
      </c>
      <c r="D589" s="177">
        <v>70</v>
      </c>
      <c r="E589" s="141" t="s">
        <v>96</v>
      </c>
      <c r="F589" s="173">
        <v>7.5</v>
      </c>
      <c r="G589" s="1277">
        <v>7.5</v>
      </c>
      <c r="H589" s="185" t="s">
        <v>82</v>
      </c>
      <c r="I589" s="172">
        <v>3</v>
      </c>
      <c r="J589" s="936">
        <v>3</v>
      </c>
      <c r="K589" s="141" t="s">
        <v>550</v>
      </c>
      <c r="L589" s="697">
        <v>6</v>
      </c>
      <c r="M589" s="1329">
        <v>6</v>
      </c>
      <c r="O589" s="1026" t="s">
        <v>411</v>
      </c>
      <c r="P589" s="987"/>
      <c r="Q589" s="983"/>
      <c r="R589" s="987"/>
      <c r="S589" s="1082"/>
      <c r="T589" s="987"/>
      <c r="U589" s="1185"/>
      <c r="V589" s="987">
        <f t="shared" si="606"/>
        <v>0</v>
      </c>
      <c r="W589" s="1173">
        <f t="shared" si="607"/>
        <v>0</v>
      </c>
      <c r="X589" s="987">
        <f t="shared" si="608"/>
        <v>0</v>
      </c>
      <c r="Y589" s="1082">
        <f t="shared" si="609"/>
        <v>0</v>
      </c>
      <c r="AA589" s="79" t="s">
        <v>882</v>
      </c>
      <c r="AB589" s="1008"/>
      <c r="AC589" s="2003"/>
      <c r="AD589" s="1010"/>
      <c r="AE589" s="2004"/>
      <c r="AF589" s="1010"/>
      <c r="AG589" s="11"/>
      <c r="AM589" s="1026" t="s">
        <v>131</v>
      </c>
      <c r="AN589" s="1027">
        <f t="shared" si="593"/>
        <v>0.65999999999999992</v>
      </c>
      <c r="AO589" s="1035">
        <f t="shared" si="594"/>
        <v>26.4</v>
      </c>
      <c r="AP589" s="1044"/>
      <c r="AQ589" s="1240">
        <f t="shared" ref="AQ589:AR595" si="614">AB590+AD590+AF590</f>
        <v>0</v>
      </c>
      <c r="AR589" s="1254">
        <f t="shared" si="614"/>
        <v>0</v>
      </c>
    </row>
    <row r="590" spans="2:44">
      <c r="B590" s="144" t="s">
        <v>9</v>
      </c>
      <c r="C590" s="178" t="s">
        <v>392</v>
      </c>
      <c r="D590" s="177">
        <v>40</v>
      </c>
      <c r="E590" s="2291" t="s">
        <v>896</v>
      </c>
      <c r="F590" s="1258"/>
      <c r="G590" s="1393"/>
      <c r="H590" s="185" t="s">
        <v>538</v>
      </c>
      <c r="I590" s="172">
        <v>0.84</v>
      </c>
      <c r="J590" s="936">
        <v>0.84</v>
      </c>
      <c r="K590" s="141" t="s">
        <v>551</v>
      </c>
      <c r="L590" s="172">
        <v>1.2</v>
      </c>
      <c r="M590" s="936">
        <v>1.2</v>
      </c>
      <c r="O590" s="1026" t="s">
        <v>67</v>
      </c>
      <c r="P590" s="987"/>
      <c r="Q590" s="983"/>
      <c r="R590" s="987"/>
      <c r="S590" s="1082"/>
      <c r="T590" s="987">
        <f>I604</f>
        <v>5</v>
      </c>
      <c r="U590" s="1185">
        <f>J604</f>
        <v>5</v>
      </c>
      <c r="V590" s="987">
        <f t="shared" si="606"/>
        <v>0</v>
      </c>
      <c r="W590" s="1173">
        <f t="shared" si="607"/>
        <v>0</v>
      </c>
      <c r="X590" s="987">
        <f t="shared" si="608"/>
        <v>5</v>
      </c>
      <c r="Y590" s="1082">
        <f t="shared" si="609"/>
        <v>5</v>
      </c>
      <c r="AA590" s="1044"/>
      <c r="AB590" s="840"/>
      <c r="AC590" s="1457"/>
      <c r="AD590" s="1011"/>
      <c r="AE590" s="1172"/>
      <c r="AF590" s="1011"/>
      <c r="AG590" s="1188"/>
      <c r="AH590" s="1011">
        <f t="shared" ref="AH590:AK596" si="615">AB590+AD590</f>
        <v>0</v>
      </c>
      <c r="AI590" s="1173">
        <f t="shared" si="615"/>
        <v>0</v>
      </c>
      <c r="AJ590" s="1011">
        <f t="shared" si="615"/>
        <v>0</v>
      </c>
      <c r="AK590" s="1082">
        <f t="shared" si="615"/>
        <v>0</v>
      </c>
      <c r="AM590" s="1026" t="s">
        <v>50</v>
      </c>
      <c r="AN590" s="1027">
        <f t="shared" si="593"/>
        <v>21.375</v>
      </c>
      <c r="AO590" s="1035">
        <f t="shared" si="594"/>
        <v>21.375</v>
      </c>
      <c r="AP590" s="1044" t="s">
        <v>128</v>
      </c>
      <c r="AQ590" s="1240">
        <f t="shared" si="614"/>
        <v>0</v>
      </c>
      <c r="AR590" s="1254">
        <f t="shared" si="614"/>
        <v>0</v>
      </c>
    </row>
    <row r="591" spans="2:44" ht="15.75" thickBot="1">
      <c r="B591" s="189" t="s">
        <v>446</v>
      </c>
      <c r="C591" s="178" t="s">
        <v>293</v>
      </c>
      <c r="D591" s="177">
        <v>100</v>
      </c>
      <c r="E591" s="1318" t="s">
        <v>89</v>
      </c>
      <c r="F591" s="184">
        <v>5</v>
      </c>
      <c r="G591" s="699">
        <v>5</v>
      </c>
      <c r="K591" s="141" t="s">
        <v>538</v>
      </c>
      <c r="L591" s="172">
        <v>0.6</v>
      </c>
      <c r="M591" s="936">
        <v>0.6</v>
      </c>
      <c r="O591" s="1026" t="s">
        <v>82</v>
      </c>
      <c r="P591" s="1468">
        <f>I573</f>
        <v>4</v>
      </c>
      <c r="Q591" s="1189">
        <f>J573</f>
        <v>4</v>
      </c>
      <c r="R591" s="987">
        <f>I589+I596</f>
        <v>11</v>
      </c>
      <c r="S591" s="1173">
        <f>J589+J596</f>
        <v>11</v>
      </c>
      <c r="T591" s="987">
        <f>F609</f>
        <v>7.6</v>
      </c>
      <c r="U591" s="1190">
        <f>G609</f>
        <v>7.6</v>
      </c>
      <c r="V591" s="987">
        <f t="shared" si="606"/>
        <v>15</v>
      </c>
      <c r="W591" s="1173">
        <f t="shared" si="607"/>
        <v>15</v>
      </c>
      <c r="X591" s="987">
        <f t="shared" si="608"/>
        <v>18.600000000000001</v>
      </c>
      <c r="Y591" s="1082">
        <f t="shared" si="609"/>
        <v>18.600000000000001</v>
      </c>
      <c r="AA591" s="1044" t="s">
        <v>128</v>
      </c>
      <c r="AB591" s="840"/>
      <c r="AC591" s="1457"/>
      <c r="AD591" s="1011"/>
      <c r="AE591" s="1172"/>
      <c r="AF591" s="1011"/>
      <c r="AG591" s="1188"/>
      <c r="AH591" s="1011">
        <f t="shared" si="615"/>
        <v>0</v>
      </c>
      <c r="AI591" s="1173">
        <f t="shared" si="615"/>
        <v>0</v>
      </c>
      <c r="AJ591" s="1011">
        <f t="shared" si="615"/>
        <v>0</v>
      </c>
      <c r="AK591" s="1082">
        <f t="shared" si="615"/>
        <v>0</v>
      </c>
      <c r="AM591" s="1026" t="s">
        <v>140</v>
      </c>
      <c r="AN591" s="1027">
        <f t="shared" si="593"/>
        <v>0</v>
      </c>
      <c r="AO591" s="1035">
        <f t="shared" si="594"/>
        <v>0</v>
      </c>
      <c r="AP591" s="1044" t="s">
        <v>126</v>
      </c>
      <c r="AQ591" s="1240">
        <f t="shared" si="614"/>
        <v>0</v>
      </c>
      <c r="AR591" s="1254">
        <f t="shared" si="614"/>
        <v>0</v>
      </c>
    </row>
    <row r="592" spans="2:44" ht="15.75" thickBot="1">
      <c r="B592" s="60"/>
      <c r="C592" s="1358"/>
      <c r="D592" s="70"/>
      <c r="E592" s="141" t="s">
        <v>558</v>
      </c>
      <c r="F592" s="172">
        <v>3.25</v>
      </c>
      <c r="G592" s="1275">
        <v>2.5</v>
      </c>
      <c r="H592" s="1677" t="s">
        <v>617</v>
      </c>
      <c r="I592" s="38"/>
      <c r="J592" s="49"/>
      <c r="K592" s="141" t="s">
        <v>552</v>
      </c>
      <c r="L592" s="172">
        <v>0.216</v>
      </c>
      <c r="M592" s="936">
        <v>0.216</v>
      </c>
      <c r="O592" s="1026" t="s">
        <v>89</v>
      </c>
      <c r="P592" s="987">
        <f>L574+F573</f>
        <v>8.1</v>
      </c>
      <c r="Q592" s="983">
        <f>M574+G573</f>
        <v>8.1</v>
      </c>
      <c r="R592" s="987">
        <f>F591+L589</f>
        <v>11</v>
      </c>
      <c r="S592" s="1192">
        <f>G591+M589</f>
        <v>11</v>
      </c>
      <c r="T592" s="987">
        <f>F610</f>
        <v>2</v>
      </c>
      <c r="U592" s="1185">
        <f>G610</f>
        <v>2</v>
      </c>
      <c r="V592" s="987">
        <f t="shared" si="606"/>
        <v>19.100000000000001</v>
      </c>
      <c r="W592" s="1173">
        <f t="shared" si="607"/>
        <v>19.100000000000001</v>
      </c>
      <c r="X592" s="987">
        <f t="shared" si="608"/>
        <v>13</v>
      </c>
      <c r="Y592" s="1082">
        <f t="shared" si="609"/>
        <v>13</v>
      </c>
      <c r="AA592" s="1044" t="s">
        <v>126</v>
      </c>
      <c r="AB592" s="840"/>
      <c r="AC592" s="1462"/>
      <c r="AD592" s="1011"/>
      <c r="AE592" s="1172"/>
      <c r="AF592" s="1011"/>
      <c r="AG592" s="1188"/>
      <c r="AH592" s="1011">
        <f t="shared" si="615"/>
        <v>0</v>
      </c>
      <c r="AI592" s="1173">
        <f t="shared" si="615"/>
        <v>0</v>
      </c>
      <c r="AJ592" s="1011">
        <f t="shared" si="615"/>
        <v>0</v>
      </c>
      <c r="AK592" s="1082">
        <f t="shared" si="615"/>
        <v>0</v>
      </c>
      <c r="AM592" s="1026" t="s">
        <v>52</v>
      </c>
      <c r="AN592" s="1027">
        <f t="shared" si="593"/>
        <v>1.5</v>
      </c>
      <c r="AO592" s="1035">
        <f t="shared" si="594"/>
        <v>1.5</v>
      </c>
      <c r="AP592" s="1044" t="s">
        <v>398</v>
      </c>
      <c r="AQ592" s="1240">
        <f t="shared" si="614"/>
        <v>0</v>
      </c>
      <c r="AR592" s="1254">
        <f t="shared" si="614"/>
        <v>0</v>
      </c>
    </row>
    <row r="593" spans="2:45" ht="15.75" thickBot="1">
      <c r="B593" s="60"/>
      <c r="C593" s="1358"/>
      <c r="D593" s="70"/>
      <c r="E593" s="2291" t="s">
        <v>897</v>
      </c>
      <c r="F593" s="1258"/>
      <c r="G593" s="1402"/>
      <c r="H593" s="1373" t="s">
        <v>100</v>
      </c>
      <c r="I593" s="1264" t="s">
        <v>101</v>
      </c>
      <c r="J593" s="1357" t="s">
        <v>102</v>
      </c>
      <c r="K593" s="1318" t="s">
        <v>160</v>
      </c>
      <c r="L593" s="172">
        <v>7.4999999999999997E-2</v>
      </c>
      <c r="M593" s="1277">
        <v>7.4999999999999997E-2</v>
      </c>
      <c r="O593" s="620" t="s">
        <v>144</v>
      </c>
      <c r="P593" s="987"/>
      <c r="Q593" s="1189"/>
      <c r="R593" s="987">
        <f>S593/1000/0.04</f>
        <v>0.36</v>
      </c>
      <c r="S593" s="1173">
        <f>J584</f>
        <v>14.4</v>
      </c>
      <c r="T593" s="1772">
        <f>U593/1000/0.04</f>
        <v>0.3</v>
      </c>
      <c r="U593" s="1190">
        <f>G606</f>
        <v>12</v>
      </c>
      <c r="V593" s="987">
        <f t="shared" si="606"/>
        <v>0.36</v>
      </c>
      <c r="W593" s="1173">
        <f t="shared" si="607"/>
        <v>14.4</v>
      </c>
      <c r="X593" s="987">
        <f t="shared" si="608"/>
        <v>0.65999999999999992</v>
      </c>
      <c r="Y593" s="1082">
        <f t="shared" si="609"/>
        <v>26.4</v>
      </c>
      <c r="AA593" s="1044" t="s">
        <v>398</v>
      </c>
      <c r="AB593" s="840"/>
      <c r="AC593" s="1462"/>
      <c r="AD593" s="1011"/>
      <c r="AE593" s="1172"/>
      <c r="AF593" s="1011"/>
      <c r="AG593" s="1188"/>
      <c r="AH593" s="1011">
        <f t="shared" si="615"/>
        <v>0</v>
      </c>
      <c r="AI593" s="1173">
        <f t="shared" si="615"/>
        <v>0</v>
      </c>
      <c r="AJ593" s="1011">
        <f t="shared" si="615"/>
        <v>0</v>
      </c>
      <c r="AK593" s="1082">
        <f t="shared" si="615"/>
        <v>0</v>
      </c>
      <c r="AM593" s="1026" t="s">
        <v>138</v>
      </c>
      <c r="AN593" s="1027">
        <f t="shared" si="593"/>
        <v>0</v>
      </c>
      <c r="AO593" s="1035">
        <f t="shared" si="594"/>
        <v>0</v>
      </c>
      <c r="AP593" s="2051"/>
      <c r="AQ593" s="2067">
        <f t="shared" si="614"/>
        <v>0</v>
      </c>
      <c r="AR593" s="2053">
        <f t="shared" si="614"/>
        <v>0</v>
      </c>
    </row>
    <row r="594" spans="2:45" ht="15.75" thickBot="1">
      <c r="B594" s="60"/>
      <c r="C594" s="1358"/>
      <c r="D594" s="70"/>
      <c r="E594" s="1318" t="s">
        <v>339</v>
      </c>
      <c r="F594" s="1305">
        <v>7.4999999999999997E-2</v>
      </c>
      <c r="G594" s="1306">
        <v>7.4999999999999997E-2</v>
      </c>
      <c r="H594" s="97" t="s">
        <v>620</v>
      </c>
      <c r="I594" s="96">
        <v>44.1</v>
      </c>
      <c r="J594" s="1343">
        <v>44.1</v>
      </c>
      <c r="K594" s="1353" t="s">
        <v>81</v>
      </c>
      <c r="L594" s="172">
        <v>2.4</v>
      </c>
      <c r="M594" s="1277">
        <v>2.4</v>
      </c>
      <c r="O594" s="1026" t="s">
        <v>50</v>
      </c>
      <c r="P594" s="987">
        <f>L575</f>
        <v>0.67500000000000004</v>
      </c>
      <c r="Q594" s="1191">
        <f>M575</f>
        <v>0.67500000000000004</v>
      </c>
      <c r="R594" s="987">
        <f>F597+L599+L590</f>
        <v>13.7</v>
      </c>
      <c r="S594" s="1173">
        <f>M599+G597+M590</f>
        <v>13.7</v>
      </c>
      <c r="T594" s="987">
        <f>L607</f>
        <v>7</v>
      </c>
      <c r="U594" s="1182">
        <f>M607</f>
        <v>7</v>
      </c>
      <c r="V594" s="987">
        <f t="shared" si="606"/>
        <v>14.375</v>
      </c>
      <c r="W594" s="1173">
        <f t="shared" si="607"/>
        <v>14.375</v>
      </c>
      <c r="X594" s="987">
        <f t="shared" si="608"/>
        <v>20.7</v>
      </c>
      <c r="Y594" s="1082">
        <f t="shared" si="609"/>
        <v>20.7</v>
      </c>
      <c r="AA594" s="1043"/>
      <c r="AB594" s="1467"/>
      <c r="AC594" s="1473"/>
      <c r="AD594" s="1011"/>
      <c r="AE594" s="1172"/>
      <c r="AF594" s="1011"/>
      <c r="AG594" s="1188"/>
      <c r="AH594" s="1011">
        <f t="shared" si="615"/>
        <v>0</v>
      </c>
      <c r="AI594" s="1173">
        <f t="shared" si="615"/>
        <v>0</v>
      </c>
      <c r="AJ594" s="1011">
        <f t="shared" si="615"/>
        <v>0</v>
      </c>
      <c r="AK594" s="1082">
        <f t="shared" si="615"/>
        <v>0</v>
      </c>
      <c r="AM594" s="1026" t="s">
        <v>137</v>
      </c>
      <c r="AN594" s="1027">
        <f t="shared" si="593"/>
        <v>3</v>
      </c>
      <c r="AO594" s="1035">
        <f t="shared" si="594"/>
        <v>3</v>
      </c>
      <c r="AP594" s="2033" t="s">
        <v>788</v>
      </c>
      <c r="AQ594" s="2082">
        <f t="shared" si="614"/>
        <v>0</v>
      </c>
      <c r="AR594" s="1255">
        <f t="shared" si="614"/>
        <v>0</v>
      </c>
    </row>
    <row r="595" spans="2:45" ht="15.75" thickBot="1">
      <c r="B595" s="60"/>
      <c r="C595" s="1358"/>
      <c r="D595" s="70"/>
      <c r="E595" s="1353" t="s">
        <v>615</v>
      </c>
      <c r="F595" s="172">
        <v>3.6749999999999998</v>
      </c>
      <c r="G595" s="1278"/>
      <c r="H595" s="141" t="s">
        <v>81</v>
      </c>
      <c r="I595" s="172">
        <v>136.6</v>
      </c>
      <c r="J595" s="174">
        <v>136.6</v>
      </c>
      <c r="K595" s="2264" t="s">
        <v>707</v>
      </c>
      <c r="L595" s="1339">
        <v>0.6</v>
      </c>
      <c r="M595" s="2297">
        <v>0.6</v>
      </c>
      <c r="O595" s="1026" t="s">
        <v>140</v>
      </c>
      <c r="P595" s="987"/>
      <c r="Q595" s="983"/>
      <c r="R595" s="987"/>
      <c r="S595" s="1082"/>
      <c r="T595" s="987"/>
      <c r="U595" s="1185"/>
      <c r="V595" s="987">
        <f t="shared" si="606"/>
        <v>0</v>
      </c>
      <c r="W595" s="1173">
        <f t="shared" si="607"/>
        <v>0</v>
      </c>
      <c r="X595" s="987">
        <f t="shared" si="608"/>
        <v>0</v>
      </c>
      <c r="Y595" s="1082">
        <f t="shared" si="609"/>
        <v>0</v>
      </c>
      <c r="AA595" s="2033" t="s">
        <v>788</v>
      </c>
      <c r="AB595" s="2038">
        <f t="shared" ref="AB595:AG595" si="616">SUM(AB590:AB594)</f>
        <v>0</v>
      </c>
      <c r="AC595" s="2039">
        <f t="shared" si="616"/>
        <v>0</v>
      </c>
      <c r="AD595" s="2040">
        <f t="shared" si="616"/>
        <v>0</v>
      </c>
      <c r="AE595" s="2039">
        <f t="shared" si="616"/>
        <v>0</v>
      </c>
      <c r="AF595" s="2040">
        <f t="shared" si="616"/>
        <v>0</v>
      </c>
      <c r="AG595" s="2039">
        <f t="shared" si="616"/>
        <v>0</v>
      </c>
      <c r="AH595" s="2041">
        <f t="shared" si="615"/>
        <v>0</v>
      </c>
      <c r="AI595" s="2042">
        <f t="shared" si="615"/>
        <v>0</v>
      </c>
      <c r="AJ595" s="2041">
        <f t="shared" si="615"/>
        <v>0</v>
      </c>
      <c r="AK595" s="2042">
        <f t="shared" si="615"/>
        <v>0</v>
      </c>
      <c r="AM595" s="1026" t="s">
        <v>77</v>
      </c>
      <c r="AN595" s="1027">
        <f t="shared" si="593"/>
        <v>0</v>
      </c>
      <c r="AO595" s="1035">
        <f t="shared" si="594"/>
        <v>0</v>
      </c>
      <c r="AP595" s="2084" t="s">
        <v>135</v>
      </c>
      <c r="AQ595" s="2085">
        <f t="shared" si="614"/>
        <v>407.17</v>
      </c>
      <c r="AR595" s="1255">
        <f t="shared" si="614"/>
        <v>342.505</v>
      </c>
    </row>
    <row r="596" spans="2:45" ht="15.75" thickBot="1">
      <c r="B596" s="60"/>
      <c r="C596" s="1358"/>
      <c r="D596" s="70"/>
      <c r="E596" s="2291" t="s">
        <v>923</v>
      </c>
      <c r="F596" s="1258"/>
      <c r="G596" s="1402"/>
      <c r="H596" s="141" t="s">
        <v>82</v>
      </c>
      <c r="I596" s="173">
        <v>8</v>
      </c>
      <c r="J596" s="940">
        <v>8</v>
      </c>
      <c r="K596" s="929" t="s">
        <v>237</v>
      </c>
      <c r="L596" s="38"/>
      <c r="M596" s="49"/>
      <c r="O596" s="1026" t="s">
        <v>408</v>
      </c>
      <c r="P596" s="987"/>
      <c r="Q596" s="983"/>
      <c r="R596" s="987"/>
      <c r="S596" s="1082"/>
      <c r="T596" s="987">
        <f>L608</f>
        <v>1.5</v>
      </c>
      <c r="U596" s="1185">
        <f>M608</f>
        <v>1.5</v>
      </c>
      <c r="V596" s="987">
        <f t="shared" si="606"/>
        <v>0</v>
      </c>
      <c r="W596" s="1173">
        <f t="shared" si="607"/>
        <v>0</v>
      </c>
      <c r="X596" s="987">
        <f t="shared" si="608"/>
        <v>1.5</v>
      </c>
      <c r="Y596" s="1082">
        <f t="shared" si="609"/>
        <v>1.5</v>
      </c>
      <c r="AA596" s="2028" t="s">
        <v>789</v>
      </c>
      <c r="AB596" s="2029">
        <f t="shared" ref="AB596:AG596" si="617">AB588+AB595</f>
        <v>132.77699999999999</v>
      </c>
      <c r="AC596" s="2050">
        <f t="shared" si="617"/>
        <v>111.97999999999999</v>
      </c>
      <c r="AD596" s="2059">
        <f t="shared" si="617"/>
        <v>219.65</v>
      </c>
      <c r="AE596" s="2058">
        <f t="shared" si="617"/>
        <v>186.72499999999999</v>
      </c>
      <c r="AF596" s="2029">
        <f t="shared" si="617"/>
        <v>54.743000000000002</v>
      </c>
      <c r="AG596" s="2049">
        <f t="shared" si="617"/>
        <v>43.8</v>
      </c>
      <c r="AH596" s="2065">
        <f t="shared" si="615"/>
        <v>352.42700000000002</v>
      </c>
      <c r="AI596" s="2031">
        <f t="shared" si="615"/>
        <v>298.70499999999998</v>
      </c>
      <c r="AJ596" s="2065">
        <f t="shared" si="615"/>
        <v>274.39300000000003</v>
      </c>
      <c r="AK596" s="2077">
        <f t="shared" si="615"/>
        <v>230.52499999999998</v>
      </c>
      <c r="AM596" s="1026" t="s">
        <v>54</v>
      </c>
      <c r="AN596" s="1027">
        <f t="shared" si="593"/>
        <v>4.415</v>
      </c>
      <c r="AO596" s="1035">
        <f t="shared" si="594"/>
        <v>4.415</v>
      </c>
      <c r="AP596" s="2083" t="s">
        <v>379</v>
      </c>
      <c r="AQ596" s="1047"/>
      <c r="AR596" s="70"/>
    </row>
    <row r="597" spans="2:45" ht="15.75" thickBot="1">
      <c r="B597" s="60"/>
      <c r="C597" s="1358"/>
      <c r="D597" s="70"/>
      <c r="E597" s="141" t="s">
        <v>50</v>
      </c>
      <c r="F597" s="172">
        <v>2.5</v>
      </c>
      <c r="G597" s="1278">
        <v>2.5</v>
      </c>
      <c r="H597" s="60"/>
      <c r="J597" s="70"/>
      <c r="K597" s="1286" t="s">
        <v>100</v>
      </c>
      <c r="L597" s="120" t="s">
        <v>101</v>
      </c>
      <c r="M597" s="121" t="s">
        <v>102</v>
      </c>
      <c r="O597" s="1026" t="s">
        <v>138</v>
      </c>
      <c r="P597" s="987"/>
      <c r="Q597" s="983"/>
      <c r="R597" s="987"/>
      <c r="S597" s="1082"/>
      <c r="T597" s="987"/>
      <c r="U597" s="1185"/>
      <c r="V597" s="987">
        <f t="shared" si="606"/>
        <v>0</v>
      </c>
      <c r="W597" s="1173">
        <f t="shared" si="607"/>
        <v>0</v>
      </c>
      <c r="X597" s="987">
        <f t="shared" si="608"/>
        <v>0</v>
      </c>
      <c r="Y597" s="1082">
        <f t="shared" si="609"/>
        <v>0</v>
      </c>
      <c r="AA597" s="1076" t="s">
        <v>379</v>
      </c>
      <c r="AB597" s="1077"/>
      <c r="AC597" s="1078"/>
      <c r="AD597" s="840"/>
      <c r="AE597" s="1079"/>
      <c r="AF597" s="840"/>
      <c r="AG597" s="1080"/>
      <c r="AH597" s="1011"/>
      <c r="AI597" s="1081"/>
      <c r="AJ597" s="1011"/>
      <c r="AK597" s="1082"/>
      <c r="AM597" s="1026" t="s">
        <v>116</v>
      </c>
      <c r="AN597" s="1027">
        <f t="shared" si="593"/>
        <v>0.6</v>
      </c>
      <c r="AO597" s="1035">
        <f t="shared" si="594"/>
        <v>0.6</v>
      </c>
      <c r="AP597" s="1642" t="s">
        <v>500</v>
      </c>
      <c r="AQ597" s="1050">
        <f t="shared" ref="AQ597:AQ613" si="618">AB598+AD598+AF598</f>
        <v>0</v>
      </c>
      <c r="AR597" s="1051">
        <f t="shared" ref="AR597:AR613" si="619">AC598+AE598+AG598</f>
        <v>0</v>
      </c>
    </row>
    <row r="598" spans="2:45" ht="15.75" thickBot="1">
      <c r="B598" s="60"/>
      <c r="C598" s="1358"/>
      <c r="D598" s="70"/>
      <c r="E598" s="141" t="s">
        <v>54</v>
      </c>
      <c r="F598" s="1305">
        <v>1</v>
      </c>
      <c r="G598" s="1306">
        <v>1</v>
      </c>
      <c r="H598" s="1376" t="s">
        <v>293</v>
      </c>
      <c r="I598" s="38"/>
      <c r="J598" s="49"/>
      <c r="K598" s="1327" t="s">
        <v>107</v>
      </c>
      <c r="L598" s="1314">
        <v>3</v>
      </c>
      <c r="M598" s="1315">
        <v>3</v>
      </c>
      <c r="O598" s="1026" t="s">
        <v>137</v>
      </c>
      <c r="P598" s="987"/>
      <c r="Q598" s="983"/>
      <c r="R598" s="987">
        <f>L598</f>
        <v>3</v>
      </c>
      <c r="S598" s="1082">
        <f>M598</f>
        <v>3</v>
      </c>
      <c r="T598" s="987"/>
      <c r="U598" s="1185"/>
      <c r="V598" s="987">
        <f t="shared" si="606"/>
        <v>3</v>
      </c>
      <c r="W598" s="1173">
        <f t="shared" si="607"/>
        <v>3</v>
      </c>
      <c r="X598" s="987">
        <f t="shared" si="608"/>
        <v>3</v>
      </c>
      <c r="Y598" s="1082">
        <f t="shared" si="609"/>
        <v>3</v>
      </c>
      <c r="AA598" s="1642" t="s">
        <v>500</v>
      </c>
      <c r="AB598" s="2027"/>
      <c r="AC598" s="2016"/>
      <c r="AD598" s="840"/>
      <c r="AE598" s="1051"/>
      <c r="AF598" s="840"/>
      <c r="AG598" s="2017"/>
      <c r="AH598" s="1011">
        <f t="shared" ref="AH598" si="620">AB598+AD598</f>
        <v>0</v>
      </c>
      <c r="AI598" s="1088">
        <f t="shared" ref="AI598" si="621">AC598+AE598</f>
        <v>0</v>
      </c>
      <c r="AJ598" s="1011">
        <f t="shared" ref="AJ598" si="622">AD598+AF598</f>
        <v>0</v>
      </c>
      <c r="AK598" s="1089">
        <f t="shared" ref="AK598" si="623">AE598+AG598</f>
        <v>0</v>
      </c>
      <c r="AM598" s="996" t="s">
        <v>164</v>
      </c>
      <c r="AN598" s="1027">
        <f t="shared" si="593"/>
        <v>2.6905000000000001</v>
      </c>
      <c r="AO598" s="1035">
        <f t="shared" si="594"/>
        <v>2.6905000000000001</v>
      </c>
      <c r="AP598" s="1049" t="s">
        <v>380</v>
      </c>
      <c r="AQ598" s="1050">
        <f t="shared" si="618"/>
        <v>11.34</v>
      </c>
      <c r="AR598" s="1051">
        <f t="shared" si="619"/>
        <v>10</v>
      </c>
    </row>
    <row r="599" spans="2:45" ht="15.75" thickBot="1">
      <c r="B599" s="60"/>
      <c r="C599" s="1358"/>
      <c r="D599" s="70"/>
      <c r="E599" s="1318" t="s">
        <v>160</v>
      </c>
      <c r="F599" s="172">
        <v>0.01</v>
      </c>
      <c r="G599" s="1278">
        <v>0.01</v>
      </c>
      <c r="H599" s="1273" t="s">
        <v>100</v>
      </c>
      <c r="I599" s="120" t="s">
        <v>101</v>
      </c>
      <c r="J599" s="121" t="s">
        <v>102</v>
      </c>
      <c r="K599" s="183" t="s">
        <v>50</v>
      </c>
      <c r="L599" s="184">
        <v>10</v>
      </c>
      <c r="M599" s="192">
        <v>10</v>
      </c>
      <c r="O599" s="1026" t="s">
        <v>77</v>
      </c>
      <c r="P599" s="987"/>
      <c r="Q599" s="983"/>
      <c r="R599" s="987"/>
      <c r="S599" s="1082"/>
      <c r="T599" s="987"/>
      <c r="U599" s="1185"/>
      <c r="V599" s="987">
        <f t="shared" si="606"/>
        <v>0</v>
      </c>
      <c r="W599" s="1173">
        <f t="shared" si="607"/>
        <v>0</v>
      </c>
      <c r="X599" s="987">
        <f t="shared" si="608"/>
        <v>0</v>
      </c>
      <c r="Y599" s="1082">
        <f t="shared" si="609"/>
        <v>0</v>
      </c>
      <c r="AA599" s="1083" t="s">
        <v>380</v>
      </c>
      <c r="AB599" s="1084"/>
      <c r="AC599" s="1085"/>
      <c r="AD599" s="840"/>
      <c r="AE599" s="1086"/>
      <c r="AF599" s="1011">
        <f>L606</f>
        <v>11.34</v>
      </c>
      <c r="AG599" s="1087">
        <f>M606</f>
        <v>10</v>
      </c>
      <c r="AH599" s="1011">
        <f t="shared" ref="AH599:AK601" si="624">AB599+AD599</f>
        <v>0</v>
      </c>
      <c r="AI599" s="1088">
        <f t="shared" si="624"/>
        <v>0</v>
      </c>
      <c r="AJ599" s="1011">
        <f t="shared" si="624"/>
        <v>11.34</v>
      </c>
      <c r="AK599" s="1089">
        <f t="shared" si="624"/>
        <v>10</v>
      </c>
      <c r="AM599" s="997" t="s">
        <v>160</v>
      </c>
      <c r="AN599" s="1027">
        <f t="shared" si="593"/>
        <v>9.9499999999999991E-2</v>
      </c>
      <c r="AO599" s="1035">
        <f t="shared" si="594"/>
        <v>9.9499999999999991E-2</v>
      </c>
      <c r="AP599" s="1052" t="s">
        <v>381</v>
      </c>
      <c r="AQ599" s="1027">
        <f t="shared" si="618"/>
        <v>143</v>
      </c>
      <c r="AR599" s="1051">
        <f t="shared" si="619"/>
        <v>100</v>
      </c>
    </row>
    <row r="600" spans="2:45">
      <c r="B600" s="1704"/>
      <c r="C600" s="1358"/>
      <c r="D600" s="70"/>
      <c r="E600" s="1447" t="s">
        <v>81</v>
      </c>
      <c r="F600" s="184">
        <v>200</v>
      </c>
      <c r="G600" s="1283">
        <v>200</v>
      </c>
      <c r="H600" s="97" t="s">
        <v>646</v>
      </c>
      <c r="I600" s="96">
        <v>143</v>
      </c>
      <c r="J600" s="935">
        <f>D591</f>
        <v>100</v>
      </c>
      <c r="K600" s="183" t="s">
        <v>60</v>
      </c>
      <c r="L600" s="1328">
        <v>200</v>
      </c>
      <c r="M600" s="1329">
        <v>200</v>
      </c>
      <c r="O600" s="361" t="s">
        <v>409</v>
      </c>
      <c r="P600" s="987">
        <f>I575+L577</f>
        <v>1.375</v>
      </c>
      <c r="Q600" s="983">
        <f>J575+M577</f>
        <v>1.375</v>
      </c>
      <c r="R600" s="987">
        <f>F598+I590+L591</f>
        <v>2.44</v>
      </c>
      <c r="S600" s="1173">
        <f>G598+J590+M591</f>
        <v>2.44</v>
      </c>
      <c r="T600" s="987">
        <f>F611+I608</f>
        <v>0.6</v>
      </c>
      <c r="U600" s="1185">
        <f>G611+J608</f>
        <v>0.6</v>
      </c>
      <c r="V600" s="987">
        <f t="shared" si="606"/>
        <v>3.8149999999999999</v>
      </c>
      <c r="W600" s="1173">
        <f t="shared" si="607"/>
        <v>3.8149999999999999</v>
      </c>
      <c r="X600" s="987">
        <f t="shared" si="608"/>
        <v>3.04</v>
      </c>
      <c r="Y600" s="1082">
        <f t="shared" si="609"/>
        <v>3.04</v>
      </c>
      <c r="AA600" s="1090" t="s">
        <v>381</v>
      </c>
      <c r="AB600" s="1091"/>
      <c r="AC600" s="1092"/>
      <c r="AD600" s="840">
        <f>I600</f>
        <v>143</v>
      </c>
      <c r="AE600" s="1093">
        <f>D591</f>
        <v>100</v>
      </c>
      <c r="AF600" s="1094"/>
      <c r="AG600" s="1095"/>
      <c r="AH600" s="1011">
        <f t="shared" si="624"/>
        <v>143</v>
      </c>
      <c r="AI600" s="1088">
        <f t="shared" si="624"/>
        <v>100</v>
      </c>
      <c r="AJ600" s="1011">
        <f t="shared" si="624"/>
        <v>143</v>
      </c>
      <c r="AK600" s="1089">
        <f t="shared" si="624"/>
        <v>100</v>
      </c>
      <c r="AM600" s="998" t="s">
        <v>373</v>
      </c>
      <c r="AN600" s="1027">
        <f t="shared" si="593"/>
        <v>2</v>
      </c>
      <c r="AO600" s="1035">
        <f t="shared" si="594"/>
        <v>2</v>
      </c>
      <c r="AP600" s="1053" t="s">
        <v>382</v>
      </c>
      <c r="AQ600" s="1027">
        <f t="shared" si="618"/>
        <v>14.7</v>
      </c>
      <c r="AR600" s="1051">
        <f t="shared" si="619"/>
        <v>10</v>
      </c>
    </row>
    <row r="601" spans="2:45" ht="15.75" thickBot="1">
      <c r="B601" s="1605" t="s">
        <v>365</v>
      </c>
      <c r="D601" s="1749">
        <f>SUM(D580:D600)</f>
        <v>1020</v>
      </c>
      <c r="E601" s="1407" t="s">
        <v>412</v>
      </c>
      <c r="F601" s="1290"/>
      <c r="G601" s="1388">
        <v>1</v>
      </c>
      <c r="H601" s="56"/>
      <c r="I601" s="29"/>
      <c r="J601" s="72"/>
      <c r="K601" s="141" t="s">
        <v>81</v>
      </c>
      <c r="L601" s="172">
        <v>10</v>
      </c>
      <c r="M601" s="174">
        <v>10</v>
      </c>
      <c r="O601" s="1026" t="s">
        <v>410</v>
      </c>
      <c r="P601" s="987"/>
      <c r="Q601" s="983"/>
      <c r="R601" s="987">
        <f>L595</f>
        <v>0.6</v>
      </c>
      <c r="S601" s="1082">
        <f>M595</f>
        <v>0.6</v>
      </c>
      <c r="T601" s="987"/>
      <c r="U601" s="1185"/>
      <c r="V601" s="987">
        <f t="shared" si="606"/>
        <v>0.6</v>
      </c>
      <c r="W601" s="1173">
        <f t="shared" si="607"/>
        <v>0.6</v>
      </c>
      <c r="X601" s="987">
        <f t="shared" si="608"/>
        <v>0.6</v>
      </c>
      <c r="Y601" s="1082">
        <f t="shared" si="609"/>
        <v>0.6</v>
      </c>
      <c r="AA601" s="1096" t="s">
        <v>382</v>
      </c>
      <c r="AB601" s="1091"/>
      <c r="AC601" s="1092"/>
      <c r="AD601" s="840"/>
      <c r="AE601" s="1093"/>
      <c r="AF601" s="1011">
        <f>L605</f>
        <v>14.7</v>
      </c>
      <c r="AG601" s="1095">
        <f>M605</f>
        <v>10</v>
      </c>
      <c r="AH601" s="1011">
        <f t="shared" si="624"/>
        <v>0</v>
      </c>
      <c r="AI601" s="1088">
        <f t="shared" si="624"/>
        <v>0</v>
      </c>
      <c r="AJ601" s="1011">
        <f t="shared" si="624"/>
        <v>14.7</v>
      </c>
      <c r="AK601" s="1089">
        <f t="shared" si="624"/>
        <v>10</v>
      </c>
      <c r="AM601" s="999" t="s">
        <v>136</v>
      </c>
      <c r="AN601" s="1036">
        <f t="shared" si="593"/>
        <v>0.59099999999999997</v>
      </c>
      <c r="AO601" s="1037">
        <f t="shared" si="594"/>
        <v>0.59099999999999997</v>
      </c>
      <c r="AP601" s="1054" t="s">
        <v>383</v>
      </c>
      <c r="AQ601" s="1036">
        <f t="shared" si="618"/>
        <v>0</v>
      </c>
      <c r="AR601" s="1055">
        <f t="shared" si="619"/>
        <v>0</v>
      </c>
    </row>
    <row r="602" spans="2:45" ht="15.75" thickBot="1">
      <c r="B602" s="602"/>
      <c r="C602" s="127" t="s">
        <v>234</v>
      </c>
      <c r="D602" s="1753"/>
      <c r="E602" s="1748" t="s">
        <v>670</v>
      </c>
      <c r="F602" s="1341"/>
      <c r="G602" s="1018"/>
      <c r="H602" s="1744"/>
      <c r="I602" s="1744"/>
      <c r="J602" s="38"/>
      <c r="K602" s="1774" t="s">
        <v>699</v>
      </c>
      <c r="L602" s="1390"/>
      <c r="M602" s="1391"/>
      <c r="O602" s="996" t="s">
        <v>164</v>
      </c>
      <c r="P602" s="991">
        <f t="shared" ref="P602:U602" si="625">P603+P604+P605+P606</f>
        <v>1.3141</v>
      </c>
      <c r="Q602" s="1195">
        <f t="shared" si="625"/>
        <v>1.3141</v>
      </c>
      <c r="R602" s="991">
        <f t="shared" si="625"/>
        <v>1.3759999999999999</v>
      </c>
      <c r="S602" s="1196">
        <f t="shared" si="625"/>
        <v>1.3759999999999999</v>
      </c>
      <c r="T602" s="1001">
        <f t="shared" si="625"/>
        <v>4.0000000000000002E-4</v>
      </c>
      <c r="U602" s="1197">
        <f t="shared" si="625"/>
        <v>4.0000000000000002E-4</v>
      </c>
      <c r="V602" s="987">
        <f t="shared" si="606"/>
        <v>2.6901000000000002</v>
      </c>
      <c r="W602" s="1173">
        <f t="shared" si="607"/>
        <v>2.6901000000000002</v>
      </c>
      <c r="X602" s="987">
        <f t="shared" si="608"/>
        <v>1.3763999999999998</v>
      </c>
      <c r="Y602" s="1082">
        <f t="shared" si="609"/>
        <v>1.3763999999999998</v>
      </c>
      <c r="AA602" s="1097" t="s">
        <v>383</v>
      </c>
      <c r="AB602" s="1098"/>
      <c r="AC602" s="1099"/>
      <c r="AD602" s="1009"/>
      <c r="AE602" s="1100"/>
      <c r="AF602" s="1012"/>
      <c r="AG602" s="1101"/>
      <c r="AH602" s="1012">
        <f>AB602+AD602</f>
        <v>0</v>
      </c>
      <c r="AI602" s="1102"/>
      <c r="AJ602" s="1012">
        <f t="shared" ref="AJ602:AJ614" si="626">AD602+AF602</f>
        <v>0</v>
      </c>
      <c r="AK602" s="1103"/>
      <c r="AM602" s="368" t="s">
        <v>98</v>
      </c>
      <c r="AN602" s="1038">
        <f>P607+R607+T607</f>
        <v>0</v>
      </c>
      <c r="AO602" s="1039">
        <f>Q607+S607+U607</f>
        <v>0</v>
      </c>
      <c r="AP602" s="1056" t="s">
        <v>384</v>
      </c>
      <c r="AQ602" s="1057">
        <f t="shared" si="618"/>
        <v>169.04</v>
      </c>
      <c r="AR602" s="1058">
        <f t="shared" si="619"/>
        <v>120</v>
      </c>
    </row>
    <row r="603" spans="2:45" ht="15.75" thickBot="1">
      <c r="B603" s="2157" t="s">
        <v>832</v>
      </c>
      <c r="C603" s="1751" t="s">
        <v>663</v>
      </c>
      <c r="D603" s="1752">
        <v>200</v>
      </c>
      <c r="E603" s="1309" t="s">
        <v>100</v>
      </c>
      <c r="F603" s="120" t="s">
        <v>101</v>
      </c>
      <c r="G603" s="121" t="s">
        <v>102</v>
      </c>
      <c r="H603" s="1747" t="s">
        <v>100</v>
      </c>
      <c r="I603" s="1264" t="s">
        <v>101</v>
      </c>
      <c r="J603" s="1265" t="s">
        <v>102</v>
      </c>
      <c r="K603" s="1775" t="s">
        <v>700</v>
      </c>
      <c r="L603" s="1399"/>
      <c r="M603" s="1400"/>
      <c r="O603" s="997" t="s">
        <v>160</v>
      </c>
      <c r="P603" s="992">
        <f>I576</f>
        <v>1.41E-2</v>
      </c>
      <c r="Q603" s="1198">
        <f>J576</f>
        <v>1.41E-2</v>
      </c>
      <c r="R603" s="992">
        <f>F599+L593</f>
        <v>8.4999999999999992E-2</v>
      </c>
      <c r="S603" s="1199">
        <f>G599+M593</f>
        <v>8.4999999999999992E-2</v>
      </c>
      <c r="T603" s="1002">
        <f>I607</f>
        <v>4.0000000000000002E-4</v>
      </c>
      <c r="U603" s="1198">
        <f>J607</f>
        <v>4.0000000000000002E-4</v>
      </c>
      <c r="V603" s="1006">
        <f>P603+R603</f>
        <v>9.9099999999999994E-2</v>
      </c>
      <c r="W603" s="1199">
        <f t="shared" si="607"/>
        <v>9.9099999999999994E-2</v>
      </c>
      <c r="X603" s="988">
        <f t="shared" si="608"/>
        <v>8.539999999999999E-2</v>
      </c>
      <c r="Y603" s="1199">
        <f t="shared" si="609"/>
        <v>8.539999999999999E-2</v>
      </c>
      <c r="AA603" s="1104" t="s">
        <v>384</v>
      </c>
      <c r="AB603" s="1105">
        <f t="shared" ref="AB603:AG603" si="627">SUM(AB598:AB602)</f>
        <v>0</v>
      </c>
      <c r="AC603" s="1106">
        <f t="shared" si="627"/>
        <v>0</v>
      </c>
      <c r="AD603" s="1107">
        <f t="shared" si="627"/>
        <v>143</v>
      </c>
      <c r="AE603" s="1108">
        <f t="shared" si="627"/>
        <v>100</v>
      </c>
      <c r="AF603" s="1109">
        <f t="shared" si="627"/>
        <v>26.04</v>
      </c>
      <c r="AG603" s="1110">
        <f t="shared" si="627"/>
        <v>20</v>
      </c>
      <c r="AH603" s="1109">
        <f>AB603+AD603</f>
        <v>143</v>
      </c>
      <c r="AI603" s="1111">
        <f>AC603+AE603</f>
        <v>100</v>
      </c>
      <c r="AJ603" s="1109">
        <f>AD603+AF603</f>
        <v>169.04</v>
      </c>
      <c r="AK603" s="1112">
        <f>AE603+AG603</f>
        <v>120</v>
      </c>
      <c r="AP603" s="1230" t="s">
        <v>393</v>
      </c>
      <c r="AQ603" s="1047">
        <f t="shared" si="618"/>
        <v>0</v>
      </c>
      <c r="AR603" s="1060">
        <f t="shared" si="619"/>
        <v>0</v>
      </c>
    </row>
    <row r="604" spans="2:45" ht="15.75" thickBot="1">
      <c r="B604" s="1608" t="s">
        <v>795</v>
      </c>
      <c r="C604" s="193" t="s">
        <v>668</v>
      </c>
      <c r="D604" s="1746" t="s">
        <v>870</v>
      </c>
      <c r="E604" s="99" t="s">
        <v>65</v>
      </c>
      <c r="F604" s="2150">
        <v>60.03</v>
      </c>
      <c r="G604" s="2532">
        <v>55.2</v>
      </c>
      <c r="H604" s="1271" t="s">
        <v>93</v>
      </c>
      <c r="I604" s="96">
        <v>5</v>
      </c>
      <c r="J604" s="1343">
        <v>5</v>
      </c>
      <c r="K604" s="1747" t="s">
        <v>100</v>
      </c>
      <c r="L604" s="122" t="s">
        <v>101</v>
      </c>
      <c r="M604" s="1296" t="s">
        <v>102</v>
      </c>
      <c r="O604" s="998" t="s">
        <v>373</v>
      </c>
      <c r="P604" s="993">
        <f>J577</f>
        <v>1</v>
      </c>
      <c r="Q604" s="1200">
        <f>J577</f>
        <v>1</v>
      </c>
      <c r="R604" s="993">
        <f>G601</f>
        <v>1</v>
      </c>
      <c r="S604" s="1201">
        <f>G601</f>
        <v>1</v>
      </c>
      <c r="T604" s="1003"/>
      <c r="U604" s="1200"/>
      <c r="V604" s="1006">
        <f>P604+R604</f>
        <v>2</v>
      </c>
      <c r="W604" s="1199">
        <f t="shared" si="607"/>
        <v>2</v>
      </c>
      <c r="X604" s="988">
        <f t="shared" si="608"/>
        <v>1</v>
      </c>
      <c r="Y604" s="1199">
        <f t="shared" si="609"/>
        <v>1</v>
      </c>
      <c r="AA604" s="1230" t="s">
        <v>393</v>
      </c>
      <c r="AB604" s="1127"/>
      <c r="AC604" s="1219"/>
      <c r="AD604" s="1129"/>
      <c r="AE604" s="1222"/>
      <c r="AF604" s="1127"/>
      <c r="AG604" s="1219"/>
      <c r="AH604" s="1010"/>
      <c r="AI604" s="1225"/>
      <c r="AJ604" s="1010">
        <f t="shared" si="626"/>
        <v>0</v>
      </c>
      <c r="AK604" s="1228"/>
      <c r="AP604" s="1215" t="s">
        <v>394</v>
      </c>
      <c r="AQ604" s="1027">
        <f t="shared" si="618"/>
        <v>0</v>
      </c>
      <c r="AR604" s="1051">
        <f t="shared" si="619"/>
        <v>0</v>
      </c>
    </row>
    <row r="605" spans="2:45" ht="15.75" thickBot="1">
      <c r="B605" s="60"/>
      <c r="C605" s="2156" t="s">
        <v>671</v>
      </c>
      <c r="D605" s="70"/>
      <c r="E605" s="141" t="s">
        <v>79</v>
      </c>
      <c r="F605" s="172">
        <v>17.100000000000001</v>
      </c>
      <c r="G605" s="1365">
        <v>17.100000000000001</v>
      </c>
      <c r="H605" s="178" t="s">
        <v>79</v>
      </c>
      <c r="I605" s="172">
        <v>1.5</v>
      </c>
      <c r="J605" s="174">
        <v>1.5</v>
      </c>
      <c r="K605" s="99" t="s">
        <v>296</v>
      </c>
      <c r="L605" s="1332">
        <v>14.7</v>
      </c>
      <c r="M605" s="1326">
        <v>10</v>
      </c>
      <c r="O605" s="999" t="s">
        <v>136</v>
      </c>
      <c r="P605" s="994">
        <f>L576</f>
        <v>0.3</v>
      </c>
      <c r="Q605" s="1202">
        <f>M576</f>
        <v>0.3</v>
      </c>
      <c r="R605" s="994">
        <f>F594+L592</f>
        <v>0.29099999999999998</v>
      </c>
      <c r="S605" s="1203">
        <f>G594+M592</f>
        <v>0.29099999999999998</v>
      </c>
      <c r="T605" s="1004"/>
      <c r="U605" s="1202"/>
      <c r="V605" s="1006">
        <f>P605+R605</f>
        <v>0.59099999999999997</v>
      </c>
      <c r="W605" s="1199">
        <f t="shared" si="607"/>
        <v>0.59099999999999997</v>
      </c>
      <c r="X605" s="988">
        <f t="shared" si="608"/>
        <v>0.29099999999999998</v>
      </c>
      <c r="Y605" s="1199">
        <f t="shared" si="609"/>
        <v>0.29099999999999998</v>
      </c>
      <c r="AA605" s="1215" t="s">
        <v>394</v>
      </c>
      <c r="AB605" s="1133"/>
      <c r="AC605" s="1220"/>
      <c r="AD605" s="1135"/>
      <c r="AE605" s="1223"/>
      <c r="AF605" s="1133"/>
      <c r="AG605" s="1220"/>
      <c r="AH605" s="1011">
        <f t="shared" ref="AH605:AI607" si="628">AB605+AD605</f>
        <v>0</v>
      </c>
      <c r="AI605" s="1226">
        <f t="shared" si="628"/>
        <v>0</v>
      </c>
      <c r="AJ605" s="1011">
        <f t="shared" si="626"/>
        <v>0</v>
      </c>
      <c r="AK605" s="1183">
        <f t="shared" ref="AK605:AK610" si="629">AE605+AG605</f>
        <v>0</v>
      </c>
      <c r="AP605" s="1216" t="s">
        <v>395</v>
      </c>
      <c r="AQ605" s="1036">
        <f t="shared" si="618"/>
        <v>0</v>
      </c>
      <c r="AR605" s="1055">
        <f t="shared" si="619"/>
        <v>0</v>
      </c>
    </row>
    <row r="606" spans="2:45" ht="15.75" thickBot="1">
      <c r="B606" s="144" t="s">
        <v>9</v>
      </c>
      <c r="C606" s="178" t="s">
        <v>392</v>
      </c>
      <c r="D606" s="177">
        <v>30</v>
      </c>
      <c r="E606" s="141" t="s">
        <v>553</v>
      </c>
      <c r="F606" s="172" t="s">
        <v>1095</v>
      </c>
      <c r="G606" s="1278">
        <v>12</v>
      </c>
      <c r="H606" s="178" t="s">
        <v>81</v>
      </c>
      <c r="I606" s="186">
        <v>15</v>
      </c>
      <c r="J606" s="1316">
        <v>15</v>
      </c>
      <c r="K606" s="937" t="s">
        <v>236</v>
      </c>
      <c r="L606" s="1335">
        <v>11.34</v>
      </c>
      <c r="M606" s="174">
        <v>10</v>
      </c>
      <c r="N606" s="451"/>
      <c r="O606" s="999" t="s">
        <v>424</v>
      </c>
      <c r="P606" s="994"/>
      <c r="Q606" s="1202"/>
      <c r="R606" s="994"/>
      <c r="S606" s="1203"/>
      <c r="T606" s="1004"/>
      <c r="U606" s="1202"/>
      <c r="V606" s="1006">
        <f>P606+R606</f>
        <v>0</v>
      </c>
      <c r="W606" s="1199">
        <f t="shared" si="607"/>
        <v>0</v>
      </c>
      <c r="X606" s="988">
        <f>R606+T606</f>
        <v>0</v>
      </c>
      <c r="Y606" s="1199">
        <f t="shared" si="609"/>
        <v>0</v>
      </c>
      <c r="AA606" s="1216" t="s">
        <v>460</v>
      </c>
      <c r="AB606" s="1139"/>
      <c r="AC606" s="1221"/>
      <c r="AD606" s="1141"/>
      <c r="AE606" s="1224"/>
      <c r="AF606" s="1139"/>
      <c r="AG606" s="1221"/>
      <c r="AH606" s="1012">
        <f t="shared" si="628"/>
        <v>0</v>
      </c>
      <c r="AI606" s="1227">
        <f t="shared" si="628"/>
        <v>0</v>
      </c>
      <c r="AJ606" s="1012">
        <f t="shared" si="626"/>
        <v>0</v>
      </c>
      <c r="AK606" s="1229">
        <f t="shared" si="629"/>
        <v>0</v>
      </c>
      <c r="AP606" s="1217" t="s">
        <v>396</v>
      </c>
      <c r="AQ606" s="1074">
        <f t="shared" si="618"/>
        <v>0</v>
      </c>
      <c r="AR606" s="1075">
        <f t="shared" si="619"/>
        <v>0</v>
      </c>
      <c r="AS606" s="616"/>
    </row>
    <row r="607" spans="2:45" ht="15.75" thickBot="1">
      <c r="B607" s="60"/>
      <c r="C607" s="1356"/>
      <c r="D607" s="70"/>
      <c r="E607" s="141" t="s">
        <v>68</v>
      </c>
      <c r="F607" s="172">
        <v>54.743000000000002</v>
      </c>
      <c r="G607" s="1415">
        <v>43.8</v>
      </c>
      <c r="H607" s="1279" t="s">
        <v>160</v>
      </c>
      <c r="I607" s="172">
        <v>4.0000000000000002E-4</v>
      </c>
      <c r="J607" s="174">
        <v>4.0000000000000002E-4</v>
      </c>
      <c r="K607" s="183" t="s">
        <v>50</v>
      </c>
      <c r="L607" s="184">
        <v>7</v>
      </c>
      <c r="M607" s="192">
        <v>7</v>
      </c>
      <c r="O607" s="368" t="s">
        <v>98</v>
      </c>
      <c r="P607" s="995"/>
      <c r="Q607" s="1204"/>
      <c r="R607" s="995"/>
      <c r="S607" s="1205"/>
      <c r="T607" s="1005"/>
      <c r="U607" s="1206"/>
      <c r="V607" s="1007">
        <f>P607+R607</f>
        <v>0</v>
      </c>
      <c r="W607" s="1207">
        <f t="shared" si="607"/>
        <v>0</v>
      </c>
      <c r="X607" s="1007">
        <f>R607+T607</f>
        <v>0</v>
      </c>
      <c r="Y607" s="1207">
        <f t="shared" si="609"/>
        <v>0</v>
      </c>
      <c r="AA607" s="1217" t="s">
        <v>396</v>
      </c>
      <c r="AB607" s="1237">
        <f t="shared" ref="AB607:AG607" si="630">AB604+AB605+AB606</f>
        <v>0</v>
      </c>
      <c r="AC607" s="1168">
        <f t="shared" si="630"/>
        <v>0</v>
      </c>
      <c r="AD607" s="1218">
        <f t="shared" si="630"/>
        <v>0</v>
      </c>
      <c r="AE607" s="1166">
        <f t="shared" si="630"/>
        <v>0</v>
      </c>
      <c r="AF607" s="1237">
        <f t="shared" si="630"/>
        <v>0</v>
      </c>
      <c r="AG607" s="1168">
        <f t="shared" si="630"/>
        <v>0</v>
      </c>
      <c r="AH607" s="1074">
        <f t="shared" si="628"/>
        <v>0</v>
      </c>
      <c r="AI607" s="1167">
        <f t="shared" si="628"/>
        <v>0</v>
      </c>
      <c r="AJ607" s="1074">
        <f t="shared" si="626"/>
        <v>0</v>
      </c>
      <c r="AK607" s="1168">
        <f t="shared" si="629"/>
        <v>0</v>
      </c>
      <c r="AP607" s="1059" t="s">
        <v>254</v>
      </c>
      <c r="AQ607" s="1047">
        <f t="shared" si="618"/>
        <v>0</v>
      </c>
      <c r="AR607" s="1060">
        <f t="shared" si="619"/>
        <v>0</v>
      </c>
      <c r="AS607" s="616"/>
    </row>
    <row r="608" spans="2:45" ht="15.75" thickBot="1">
      <c r="B608" s="60"/>
      <c r="C608" s="1358"/>
      <c r="D608" s="70"/>
      <c r="E608" s="2288" t="s">
        <v>1096</v>
      </c>
      <c r="G608" s="1258"/>
      <c r="H608" s="178" t="s">
        <v>83</v>
      </c>
      <c r="I608" s="1280">
        <v>0.1</v>
      </c>
      <c r="J608" s="174">
        <v>0.1</v>
      </c>
      <c r="K608" s="141" t="s">
        <v>92</v>
      </c>
      <c r="L608" s="172">
        <v>1.5</v>
      </c>
      <c r="M608" s="174">
        <v>1.5</v>
      </c>
      <c r="AA608" s="1059" t="s">
        <v>388</v>
      </c>
      <c r="AB608" s="1113"/>
      <c r="AC608" s="1114"/>
      <c r="AD608" s="1010"/>
      <c r="AE608" s="1115"/>
      <c r="AF608" s="1113"/>
      <c r="AG608" s="1114"/>
      <c r="AH608" s="1010"/>
      <c r="AI608" s="1116">
        <f>AC608+AE608</f>
        <v>0</v>
      </c>
      <c r="AJ608" s="1010">
        <f t="shared" si="626"/>
        <v>0</v>
      </c>
      <c r="AK608" s="1117">
        <f t="shared" si="629"/>
        <v>0</v>
      </c>
      <c r="AP608" s="1061" t="s">
        <v>150</v>
      </c>
      <c r="AQ608" s="1036">
        <f t="shared" si="618"/>
        <v>0</v>
      </c>
      <c r="AR608" s="1055">
        <f t="shared" si="619"/>
        <v>0</v>
      </c>
      <c r="AS608" s="616"/>
    </row>
    <row r="609" spans="2:44" ht="15.75" thickBot="1">
      <c r="B609" s="60"/>
      <c r="C609" s="1358"/>
      <c r="D609" s="70"/>
      <c r="E609" s="141" t="s">
        <v>276</v>
      </c>
      <c r="F609" s="172">
        <v>7.6</v>
      </c>
      <c r="G609" s="1278">
        <v>7.6</v>
      </c>
      <c r="H609" s="1501"/>
      <c r="I609" s="32"/>
      <c r="J609" s="1745"/>
      <c r="K609" s="142" t="s">
        <v>81</v>
      </c>
      <c r="L609" s="1442">
        <v>66</v>
      </c>
      <c r="M609" s="1277"/>
      <c r="AA609" s="1061" t="s">
        <v>389</v>
      </c>
      <c r="AB609" s="1098"/>
      <c r="AC609" s="1118"/>
      <c r="AD609" s="1012"/>
      <c r="AE609" s="1119"/>
      <c r="AF609" s="1098"/>
      <c r="AG609" s="1118"/>
      <c r="AH609" s="1012">
        <f>AB609+AD609</f>
        <v>0</v>
      </c>
      <c r="AI609" s="1120">
        <f>AC609+AE609</f>
        <v>0</v>
      </c>
      <c r="AJ609" s="1012">
        <f t="shared" si="626"/>
        <v>0</v>
      </c>
      <c r="AK609" s="1121">
        <f t="shared" si="629"/>
        <v>0</v>
      </c>
      <c r="AP609" s="1062" t="s">
        <v>385</v>
      </c>
      <c r="AQ609" s="1063">
        <f t="shared" si="618"/>
        <v>0</v>
      </c>
      <c r="AR609" s="1064">
        <f t="shared" si="619"/>
        <v>0</v>
      </c>
    </row>
    <row r="610" spans="2:44" ht="15.75" thickBot="1">
      <c r="B610" s="60"/>
      <c r="C610" s="1358"/>
      <c r="D610" s="70"/>
      <c r="E610" s="141" t="s">
        <v>669</v>
      </c>
      <c r="F610" s="172">
        <v>2</v>
      </c>
      <c r="G610" s="1278">
        <v>2</v>
      </c>
      <c r="H610" s="1773"/>
      <c r="I610" s="77"/>
      <c r="J610" s="1296"/>
      <c r="K610" s="2449" t="s">
        <v>1047</v>
      </c>
      <c r="M610" s="70"/>
      <c r="O610" s="2478"/>
      <c r="S610" s="980"/>
      <c r="U610" s="980"/>
      <c r="W610" s="217"/>
      <c r="Y610" s="217"/>
      <c r="AA610" s="1062" t="s">
        <v>385</v>
      </c>
      <c r="AB610" s="1122">
        <f t="shared" ref="AB610:AG610" si="631">SUM(AB608:AB609)</f>
        <v>0</v>
      </c>
      <c r="AC610" s="1123">
        <f t="shared" si="631"/>
        <v>0</v>
      </c>
      <c r="AD610" s="1124">
        <f t="shared" si="631"/>
        <v>0</v>
      </c>
      <c r="AE610" s="1064">
        <f t="shared" si="631"/>
        <v>0</v>
      </c>
      <c r="AF610" s="1122">
        <f t="shared" si="631"/>
        <v>0</v>
      </c>
      <c r="AG610" s="1123">
        <f t="shared" si="631"/>
        <v>0</v>
      </c>
      <c r="AH610" s="1063">
        <f>AB610+AD610</f>
        <v>0</v>
      </c>
      <c r="AI610" s="1125">
        <f>AC610+AE610</f>
        <v>0</v>
      </c>
      <c r="AJ610" s="1063">
        <f t="shared" si="626"/>
        <v>0</v>
      </c>
      <c r="AK610" s="1126">
        <f t="shared" si="629"/>
        <v>0</v>
      </c>
      <c r="AP610" s="1065" t="s">
        <v>252</v>
      </c>
      <c r="AQ610" s="1047">
        <f t="shared" si="618"/>
        <v>0</v>
      </c>
      <c r="AR610" s="1060">
        <f t="shared" si="619"/>
        <v>0</v>
      </c>
    </row>
    <row r="611" spans="2:44" ht="15.75" thickBot="1">
      <c r="B611" s="1213" t="s">
        <v>366</v>
      </c>
      <c r="C611" s="1214"/>
      <c r="D611" s="1470">
        <f>D603+D606+100+20</f>
        <v>350</v>
      </c>
      <c r="E611" s="190" t="s">
        <v>538</v>
      </c>
      <c r="F611" s="1387">
        <v>0.5</v>
      </c>
      <c r="G611" s="1388">
        <v>0.5</v>
      </c>
      <c r="H611" s="873"/>
      <c r="I611" s="29"/>
      <c r="J611" s="72"/>
      <c r="K611" s="1375" t="s">
        <v>81</v>
      </c>
      <c r="L611" s="2565">
        <v>130</v>
      </c>
      <c r="M611" s="1322"/>
      <c r="O611" s="123"/>
      <c r="P611" s="77"/>
      <c r="Q611" s="103"/>
      <c r="S611" s="980"/>
      <c r="U611" s="980"/>
      <c r="W611" s="217"/>
      <c r="Y611" s="217"/>
      <c r="AA611" s="1065" t="s">
        <v>252</v>
      </c>
      <c r="AB611" s="1127"/>
      <c r="AC611" s="1128"/>
      <c r="AD611" s="1129"/>
      <c r="AE611" s="1130"/>
      <c r="AF611" s="1127"/>
      <c r="AG611" s="1128"/>
      <c r="AH611" s="1010"/>
      <c r="AI611" s="1131"/>
      <c r="AJ611" s="1010">
        <f t="shared" si="626"/>
        <v>0</v>
      </c>
      <c r="AK611" s="1132"/>
      <c r="AN611" s="108"/>
      <c r="AO611" s="12"/>
      <c r="AP611" s="1066" t="s">
        <v>103</v>
      </c>
      <c r="AQ611" s="1027">
        <f t="shared" si="618"/>
        <v>0</v>
      </c>
      <c r="AR611" s="1051">
        <f t="shared" si="619"/>
        <v>0</v>
      </c>
    </row>
    <row r="612" spans="2:44" ht="15.75" thickBot="1">
      <c r="O612" s="4"/>
      <c r="P612" s="307"/>
      <c r="Q612" s="1619"/>
      <c r="S612" s="980"/>
      <c r="U612" s="980"/>
      <c r="W612" s="217"/>
      <c r="Y612" s="217"/>
      <c r="AA612" s="1066" t="s">
        <v>103</v>
      </c>
      <c r="AB612" s="1133"/>
      <c r="AC612" s="1134"/>
      <c r="AD612" s="1135"/>
      <c r="AE612" s="1136"/>
      <c r="AF612" s="1133"/>
      <c r="AG612" s="1134"/>
      <c r="AH612" s="1011">
        <f t="shared" ref="AH612:AI614" si="632">AB612+AD612</f>
        <v>0</v>
      </c>
      <c r="AI612" s="1137">
        <f t="shared" si="632"/>
        <v>0</v>
      </c>
      <c r="AJ612" s="1011">
        <f t="shared" si="626"/>
        <v>0</v>
      </c>
      <c r="AK612" s="1138">
        <f>AE612+AG612</f>
        <v>0</v>
      </c>
      <c r="AN612" s="108"/>
      <c r="AO612" s="123"/>
      <c r="AP612" s="1067" t="s">
        <v>253</v>
      </c>
      <c r="AQ612" s="1036">
        <f t="shared" si="618"/>
        <v>186.73</v>
      </c>
      <c r="AR612" s="1055">
        <f t="shared" si="619"/>
        <v>132.5</v>
      </c>
    </row>
    <row r="613" spans="2:44" ht="15.75" thickBot="1">
      <c r="H613" s="138"/>
      <c r="O613" s="146"/>
      <c r="P613" s="46"/>
      <c r="Q613" s="98"/>
      <c r="S613" s="237"/>
      <c r="U613" s="237"/>
      <c r="W613" s="980"/>
      <c r="Y613" s="980"/>
      <c r="AA613" s="1067" t="s">
        <v>253</v>
      </c>
      <c r="AB613" s="1139">
        <f>F571</f>
        <v>186.73</v>
      </c>
      <c r="AC613" s="1140">
        <f>G571</f>
        <v>132.5</v>
      </c>
      <c r="AD613" s="1141"/>
      <c r="AE613" s="1142"/>
      <c r="AF613" s="1139"/>
      <c r="AG613" s="1140"/>
      <c r="AH613" s="1012">
        <f t="shared" si="632"/>
        <v>186.73</v>
      </c>
      <c r="AI613" s="1143">
        <f t="shared" si="632"/>
        <v>132.5</v>
      </c>
      <c r="AJ613" s="1012">
        <f t="shared" si="626"/>
        <v>0</v>
      </c>
      <c r="AK613" s="1144">
        <f>AE613+AG613</f>
        <v>0</v>
      </c>
      <c r="AN613" s="106"/>
      <c r="AO613" s="4"/>
      <c r="AP613" s="1068" t="s">
        <v>386</v>
      </c>
      <c r="AQ613" s="1069">
        <f t="shared" si="618"/>
        <v>186.73</v>
      </c>
      <c r="AR613" s="1070">
        <f t="shared" si="619"/>
        <v>132.5</v>
      </c>
    </row>
    <row r="614" spans="2:44" ht="15.75" thickBot="1">
      <c r="B614" s="62"/>
      <c r="C614" s="4"/>
      <c r="D614" s="44"/>
      <c r="O614" s="47"/>
      <c r="P614" s="46"/>
      <c r="Q614" s="98"/>
      <c r="S614" s="980"/>
      <c r="U614" s="980"/>
      <c r="W614" s="217"/>
      <c r="Y614" s="980"/>
      <c r="AA614" s="1231" t="s">
        <v>386</v>
      </c>
      <c r="AB614" s="1232">
        <f t="shared" ref="AB614:AG614" si="633">AB611+AB612+AB613</f>
        <v>186.73</v>
      </c>
      <c r="AC614" s="1110">
        <f t="shared" si="633"/>
        <v>132.5</v>
      </c>
      <c r="AD614" s="1232">
        <f t="shared" si="633"/>
        <v>0</v>
      </c>
      <c r="AE614" s="1110">
        <f t="shared" si="633"/>
        <v>0</v>
      </c>
      <c r="AF614" s="1232">
        <f t="shared" si="633"/>
        <v>0</v>
      </c>
      <c r="AG614" s="1110">
        <f t="shared" si="633"/>
        <v>0</v>
      </c>
      <c r="AH614" s="1109">
        <f t="shared" si="632"/>
        <v>186.73</v>
      </c>
      <c r="AI614" s="1111">
        <f t="shared" si="632"/>
        <v>132.5</v>
      </c>
      <c r="AJ614" s="1109">
        <f t="shared" si="626"/>
        <v>0</v>
      </c>
      <c r="AK614" s="1112">
        <f>AE614+AG614</f>
        <v>0</v>
      </c>
    </row>
    <row r="615" spans="2:44">
      <c r="B615" s="62"/>
      <c r="C615" s="164"/>
      <c r="O615" s="47"/>
      <c r="P615" s="46"/>
      <c r="Q615" s="98"/>
      <c r="S615" s="980"/>
      <c r="U615" s="980"/>
      <c r="W615" s="217"/>
      <c r="Y615" s="217"/>
      <c r="AC615" s="980"/>
      <c r="AE615" s="980"/>
      <c r="AI615" s="191"/>
      <c r="AK615" s="191"/>
    </row>
    <row r="616" spans="2:44">
      <c r="O616" s="47"/>
      <c r="P616" s="8"/>
      <c r="Q616" s="108"/>
      <c r="R616" s="624"/>
      <c r="W616" s="217"/>
      <c r="Y616" s="217"/>
      <c r="AC616" s="980"/>
      <c r="AE616" s="980"/>
      <c r="AI616" s="191"/>
      <c r="AK616" s="191"/>
    </row>
    <row r="617" spans="2:44">
      <c r="AA617" t="s">
        <v>367</v>
      </c>
      <c r="AP617" s="104"/>
    </row>
    <row r="618" spans="2:44" ht="15.75" thickBot="1">
      <c r="C618" s="133" t="s">
        <v>929</v>
      </c>
      <c r="G618" s="2"/>
      <c r="H618" s="2"/>
      <c r="I618" s="2"/>
      <c r="L618" s="2"/>
      <c r="O618" s="133" t="s">
        <v>930</v>
      </c>
      <c r="AA618" s="81" t="str">
        <f>B624</f>
        <v>12- й   день</v>
      </c>
      <c r="AB618" s="2" t="s">
        <v>836</v>
      </c>
      <c r="AG618" s="100" t="str">
        <f>U620</f>
        <v>2 - я   неделя</v>
      </c>
      <c r="AI618" s="45" t="str">
        <f>J620</f>
        <v>ЗИМА - ВЕСНА    2023 -  __  г.г.</v>
      </c>
      <c r="AJ618" s="62"/>
    </row>
    <row r="619" spans="2:44" ht="15.75" thickBot="1">
      <c r="C619"/>
      <c r="D619" s="81" t="s">
        <v>523</v>
      </c>
      <c r="F619" s="15"/>
      <c r="L619" s="1620" t="s">
        <v>118</v>
      </c>
      <c r="O619" t="s">
        <v>367</v>
      </c>
      <c r="AA619" s="133" t="s">
        <v>930</v>
      </c>
      <c r="AM619" s="1395" t="s">
        <v>376</v>
      </c>
      <c r="AP619" s="38"/>
      <c r="AQ619" s="38"/>
      <c r="AR619" s="49"/>
    </row>
    <row r="620" spans="2:44" ht="15.75" thickBot="1">
      <c r="B620" s="2" t="s">
        <v>836</v>
      </c>
      <c r="C620" s="2"/>
      <c r="D620" s="73"/>
      <c r="F620" s="100" t="s">
        <v>142</v>
      </c>
      <c r="I620" s="74"/>
      <c r="J620" s="609" t="s">
        <v>522</v>
      </c>
      <c r="K620" s="216"/>
      <c r="O620" s="81" t="str">
        <f>B624</f>
        <v>12- й   день</v>
      </c>
      <c r="P620" s="2" t="s">
        <v>836</v>
      </c>
      <c r="U620" s="100" t="s">
        <v>142</v>
      </c>
      <c r="W620" s="45" t="str">
        <f>J620</f>
        <v>ЗИМА - ВЕСНА    2023 -  __  г.г.</v>
      </c>
      <c r="X620" s="62"/>
      <c r="Y620" s="1176"/>
      <c r="AA620" s="974" t="s">
        <v>292</v>
      </c>
      <c r="AB620" s="975" t="s">
        <v>368</v>
      </c>
      <c r="AC620" s="976"/>
      <c r="AD620" s="975" t="s">
        <v>369</v>
      </c>
      <c r="AE620" s="976"/>
      <c r="AF620" s="975" t="s">
        <v>370</v>
      </c>
      <c r="AG620" s="976"/>
      <c r="AH620" s="975" t="s">
        <v>374</v>
      </c>
      <c r="AI620" s="976"/>
      <c r="AJ620" s="1014" t="s">
        <v>375</v>
      </c>
      <c r="AK620" s="976"/>
      <c r="AM620" s="133" t="s">
        <v>930</v>
      </c>
      <c r="AP620" s="974" t="s">
        <v>292</v>
      </c>
      <c r="AQ620" s="1040" t="s">
        <v>377</v>
      </c>
      <c r="AR620" s="1041"/>
    </row>
    <row r="621" spans="2:44" ht="15.75" thickBot="1">
      <c r="AA621" s="1238" t="s">
        <v>401</v>
      </c>
      <c r="AB621" s="977" t="s">
        <v>101</v>
      </c>
      <c r="AC621" s="979" t="s">
        <v>102</v>
      </c>
      <c r="AD621" s="1015" t="s">
        <v>101</v>
      </c>
      <c r="AE621" s="1016" t="s">
        <v>102</v>
      </c>
      <c r="AF621" s="1015" t="s">
        <v>101</v>
      </c>
      <c r="AG621" s="1016" t="s">
        <v>102</v>
      </c>
      <c r="AH621" s="977" t="s">
        <v>101</v>
      </c>
      <c r="AI621" s="978" t="s">
        <v>102</v>
      </c>
      <c r="AJ621" s="1017" t="s">
        <v>101</v>
      </c>
      <c r="AK621" s="978" t="s">
        <v>102</v>
      </c>
      <c r="AM621" s="56"/>
      <c r="AO621" s="29"/>
      <c r="AP621" s="29"/>
      <c r="AQ621" s="1241" t="s">
        <v>101</v>
      </c>
      <c r="AR621" s="1242" t="s">
        <v>102</v>
      </c>
    </row>
    <row r="622" spans="2:44">
      <c r="B622" s="25" t="s">
        <v>2</v>
      </c>
      <c r="C622" s="75" t="s">
        <v>3</v>
      </c>
      <c r="D622" s="76" t="s">
        <v>4</v>
      </c>
      <c r="E622" s="78" t="s">
        <v>61</v>
      </c>
      <c r="F622" s="67"/>
      <c r="G622" s="67"/>
      <c r="H622" s="67"/>
      <c r="I622" s="67"/>
      <c r="J622" s="67"/>
      <c r="K622" s="67"/>
      <c r="L622" s="67"/>
      <c r="M622" s="53"/>
      <c r="O622" s="1256" t="s">
        <v>405</v>
      </c>
      <c r="P622" s="140"/>
      <c r="Q622" s="140"/>
      <c r="R622" s="140"/>
      <c r="S622" s="140"/>
      <c r="T622" s="140"/>
      <c r="U622" s="140"/>
      <c r="V622" s="140"/>
      <c r="W622" s="140"/>
      <c r="X622" s="140"/>
      <c r="Y622" s="972"/>
      <c r="AA622" s="1071" t="s">
        <v>69</v>
      </c>
      <c r="AB622" s="1113"/>
      <c r="AC622" s="1145"/>
      <c r="AD622" s="1113"/>
      <c r="AE622" s="1146"/>
      <c r="AF622" s="1113"/>
      <c r="AG622" s="1147"/>
      <c r="AH622" s="1010">
        <f t="shared" ref="AH622:AH645" si="634">AB622+AD622</f>
        <v>0</v>
      </c>
      <c r="AI622" s="1148">
        <f t="shared" ref="AI622:AI645" si="635">AC622+AE622</f>
        <v>0</v>
      </c>
      <c r="AJ622" s="1010">
        <f t="shared" ref="AJ622:AJ645" si="636">AD622+AF622</f>
        <v>0</v>
      </c>
      <c r="AK622" s="1149">
        <f t="shared" ref="AK622:AK645" si="637">AE622+AG622</f>
        <v>0</v>
      </c>
      <c r="AM622" s="974" t="s">
        <v>292</v>
      </c>
      <c r="AN622" s="1019" t="s">
        <v>377</v>
      </c>
      <c r="AO622" s="1020"/>
      <c r="AP622" s="1071" t="s">
        <v>69</v>
      </c>
      <c r="AQ622" s="1047">
        <f t="shared" ref="AQ622:AQ630" si="638">AB622+AD622+AF622</f>
        <v>0</v>
      </c>
      <c r="AR622" s="1060">
        <f t="shared" ref="AR622:AR645" si="639">AC622+AE622+AG622</f>
        <v>0</v>
      </c>
    </row>
    <row r="623" spans="2:44" ht="15.75" thickBot="1">
      <c r="B623" s="196" t="s">
        <v>5</v>
      </c>
      <c r="C623"/>
      <c r="D623" s="197" t="s">
        <v>62</v>
      </c>
      <c r="E623" s="60"/>
      <c r="M623" s="70"/>
      <c r="O623" s="701"/>
      <c r="P623" s="11" t="s">
        <v>406</v>
      </c>
      <c r="Q623" s="11"/>
      <c r="R623" s="11"/>
      <c r="S623" s="11"/>
      <c r="T623" s="11"/>
      <c r="U623" s="11"/>
      <c r="V623" s="11"/>
      <c r="W623" s="11"/>
      <c r="X623" s="11"/>
      <c r="Y623" s="973"/>
      <c r="AA623" s="1071" t="s">
        <v>71</v>
      </c>
      <c r="AB623" s="1091"/>
      <c r="AC623" s="1150"/>
      <c r="AD623" s="1091"/>
      <c r="AE623" s="1151"/>
      <c r="AF623" s="1091"/>
      <c r="AG623" s="1152"/>
      <c r="AH623" s="1011">
        <f t="shared" si="634"/>
        <v>0</v>
      </c>
      <c r="AI623" s="1153">
        <f t="shared" si="635"/>
        <v>0</v>
      </c>
      <c r="AJ623" s="1011">
        <f t="shared" si="636"/>
        <v>0</v>
      </c>
      <c r="AK623" s="1082">
        <f t="shared" si="637"/>
        <v>0</v>
      </c>
      <c r="AM623" s="712"/>
      <c r="AN623" s="1021" t="s">
        <v>101</v>
      </c>
      <c r="AO623" s="1022" t="s">
        <v>102</v>
      </c>
      <c r="AP623" s="1071" t="s">
        <v>71</v>
      </c>
      <c r="AQ623" s="1027">
        <f t="shared" si="638"/>
        <v>0</v>
      </c>
      <c r="AR623" s="1051">
        <f t="shared" si="639"/>
        <v>0</v>
      </c>
    </row>
    <row r="624" spans="2:44" ht="16.5" thickBot="1">
      <c r="B624" s="612" t="s">
        <v>931</v>
      </c>
      <c r="C624" s="67"/>
      <c r="D624" s="1410"/>
      <c r="E624" s="2427" t="s">
        <v>1034</v>
      </c>
      <c r="F624" s="1397"/>
      <c r="G624" s="1397"/>
      <c r="H624" s="2419" t="s">
        <v>968</v>
      </c>
      <c r="I624" s="1350"/>
      <c r="J624" s="1282"/>
      <c r="K624" s="907" t="s">
        <v>237</v>
      </c>
      <c r="L624" s="38"/>
      <c r="M624" s="49"/>
      <c r="AA624" s="1071" t="s">
        <v>72</v>
      </c>
      <c r="AB624" s="1154">
        <f>F627</f>
        <v>19.3</v>
      </c>
      <c r="AC624" s="1208">
        <f>G627</f>
        <v>19.3</v>
      </c>
      <c r="AD624" s="1154"/>
      <c r="AE624" s="1156"/>
      <c r="AF624" s="1154"/>
      <c r="AG624" s="1157"/>
      <c r="AH624" s="1011">
        <f t="shared" si="634"/>
        <v>19.3</v>
      </c>
      <c r="AI624" s="1153">
        <f t="shared" si="635"/>
        <v>19.3</v>
      </c>
      <c r="AJ624" s="1011">
        <f t="shared" si="636"/>
        <v>0</v>
      </c>
      <c r="AK624" s="1082">
        <f t="shared" si="637"/>
        <v>0</v>
      </c>
      <c r="AM624" s="1023" t="s">
        <v>134</v>
      </c>
      <c r="AN624" s="1024">
        <f t="shared" ref="AN624:AN658" si="640">P628+R628+T628</f>
        <v>94</v>
      </c>
      <c r="AO624" s="1025">
        <f t="shared" ref="AO624:AO658" si="641">Q628+S628+U628</f>
        <v>94</v>
      </c>
      <c r="AP624" s="1071" t="s">
        <v>72</v>
      </c>
      <c r="AQ624" s="1027">
        <f t="shared" si="638"/>
        <v>19.3</v>
      </c>
      <c r="AR624" s="1051">
        <f t="shared" si="639"/>
        <v>19.3</v>
      </c>
    </row>
    <row r="625" spans="2:44" ht="15.75" thickBot="1">
      <c r="B625" s="1295"/>
      <c r="C625" s="127" t="s">
        <v>156</v>
      </c>
      <c r="D625" s="101"/>
      <c r="E625" s="1310" t="s">
        <v>100</v>
      </c>
      <c r="F625" s="120" t="s">
        <v>101</v>
      </c>
      <c r="G625" s="121" t="s">
        <v>102</v>
      </c>
      <c r="H625" s="1373" t="s">
        <v>100</v>
      </c>
      <c r="I625" s="1264" t="s">
        <v>101</v>
      </c>
      <c r="J625" s="1374" t="s">
        <v>102</v>
      </c>
      <c r="K625" s="1286" t="s">
        <v>100</v>
      </c>
      <c r="L625" s="120" t="s">
        <v>101</v>
      </c>
      <c r="M625" s="121" t="s">
        <v>102</v>
      </c>
      <c r="AA625" s="1071" t="s">
        <v>73</v>
      </c>
      <c r="AB625" s="1091"/>
      <c r="AC625" s="1155"/>
      <c r="AD625" s="1091"/>
      <c r="AE625" s="1156"/>
      <c r="AF625" s="1091"/>
      <c r="AG625" s="1157"/>
      <c r="AH625" s="1011">
        <f t="shared" si="634"/>
        <v>0</v>
      </c>
      <c r="AI625" s="1153">
        <f t="shared" si="635"/>
        <v>0</v>
      </c>
      <c r="AJ625" s="1011">
        <f t="shared" si="636"/>
        <v>0</v>
      </c>
      <c r="AK625" s="1082">
        <f t="shared" si="637"/>
        <v>0</v>
      </c>
      <c r="AM625" s="1026" t="s">
        <v>133</v>
      </c>
      <c r="AN625" s="1027">
        <f t="shared" si="640"/>
        <v>130</v>
      </c>
      <c r="AO625" s="1028">
        <f t="shared" si="641"/>
        <v>130</v>
      </c>
      <c r="AP625" s="1071" t="s">
        <v>73</v>
      </c>
      <c r="AQ625" s="1027">
        <f t="shared" si="638"/>
        <v>0</v>
      </c>
      <c r="AR625" s="1051">
        <f t="shared" si="639"/>
        <v>0</v>
      </c>
    </row>
    <row r="626" spans="2:44">
      <c r="B626" s="321" t="s">
        <v>1035</v>
      </c>
      <c r="C626" s="267" t="s">
        <v>1033</v>
      </c>
      <c r="D626" s="272">
        <v>250</v>
      </c>
      <c r="E626" s="1269" t="s">
        <v>80</v>
      </c>
      <c r="F626" s="2485">
        <v>244.37</v>
      </c>
      <c r="G626" s="2486">
        <v>244.37</v>
      </c>
      <c r="H626" s="97" t="s">
        <v>966</v>
      </c>
      <c r="I626" s="1314">
        <v>10.4</v>
      </c>
      <c r="J626" s="1315">
        <v>10</v>
      </c>
      <c r="K626" s="1362" t="s">
        <v>60</v>
      </c>
      <c r="L626" s="1405">
        <v>200</v>
      </c>
      <c r="M626" s="1406">
        <v>200</v>
      </c>
      <c r="O626" s="974" t="s">
        <v>292</v>
      </c>
      <c r="P626" s="975" t="s">
        <v>368</v>
      </c>
      <c r="Q626" s="976"/>
      <c r="R626" s="975" t="s">
        <v>369</v>
      </c>
      <c r="S626" s="976"/>
      <c r="T626" s="975" t="s">
        <v>370</v>
      </c>
      <c r="U626" s="976"/>
      <c r="V626" s="975" t="s">
        <v>371</v>
      </c>
      <c r="W626" s="976"/>
      <c r="X626" s="975" t="s">
        <v>372</v>
      </c>
      <c r="Y626" s="976"/>
      <c r="AA626" s="1071" t="s">
        <v>75</v>
      </c>
      <c r="AB626" s="1091"/>
      <c r="AC626" s="1150"/>
      <c r="AD626" s="1091"/>
      <c r="AE626" s="1151"/>
      <c r="AF626" s="1091"/>
      <c r="AG626" s="1152"/>
      <c r="AH626" s="1011">
        <f t="shared" si="634"/>
        <v>0</v>
      </c>
      <c r="AI626" s="1153">
        <f t="shared" si="635"/>
        <v>0</v>
      </c>
      <c r="AJ626" s="1011">
        <f t="shared" si="636"/>
        <v>0</v>
      </c>
      <c r="AK626" s="1082">
        <f t="shared" si="637"/>
        <v>0</v>
      </c>
      <c r="AM626" s="1026" t="s">
        <v>79</v>
      </c>
      <c r="AN626" s="1027">
        <f t="shared" si="640"/>
        <v>2.4</v>
      </c>
      <c r="AO626" s="1028">
        <f t="shared" si="641"/>
        <v>2.4</v>
      </c>
      <c r="AP626" s="1071" t="s">
        <v>75</v>
      </c>
      <c r="AQ626" s="1027">
        <f t="shared" si="638"/>
        <v>0</v>
      </c>
      <c r="AR626" s="1051">
        <f t="shared" si="639"/>
        <v>0</v>
      </c>
    </row>
    <row r="627" spans="2:44" ht="15.75" thickBot="1">
      <c r="B627" s="1299" t="s">
        <v>352</v>
      </c>
      <c r="C627" s="1382" t="s">
        <v>351</v>
      </c>
      <c r="D627" s="251">
        <v>10</v>
      </c>
      <c r="E627" s="185" t="s">
        <v>620</v>
      </c>
      <c r="F627" s="172">
        <v>19.3</v>
      </c>
      <c r="G627" s="936">
        <v>19.3</v>
      </c>
      <c r="H627" s="60"/>
      <c r="J627" s="70"/>
      <c r="K627" s="1580" t="s">
        <v>107</v>
      </c>
      <c r="L627" s="697">
        <v>2.8</v>
      </c>
      <c r="M627" s="699">
        <v>2.8</v>
      </c>
      <c r="O627" s="712"/>
      <c r="P627" s="977" t="s">
        <v>101</v>
      </c>
      <c r="Q627" s="978" t="s">
        <v>102</v>
      </c>
      <c r="R627" s="977" t="s">
        <v>101</v>
      </c>
      <c r="S627" s="978" t="s">
        <v>102</v>
      </c>
      <c r="T627" s="977" t="s">
        <v>101</v>
      </c>
      <c r="U627" s="978" t="s">
        <v>102</v>
      </c>
      <c r="V627" s="977" t="s">
        <v>101</v>
      </c>
      <c r="W627" s="978" t="s">
        <v>102</v>
      </c>
      <c r="X627" s="977" t="s">
        <v>101</v>
      </c>
      <c r="Y627" s="979" t="s">
        <v>102</v>
      </c>
      <c r="AA627" s="1071" t="s">
        <v>76</v>
      </c>
      <c r="AB627" s="1091"/>
      <c r="AC627" s="1158"/>
      <c r="AD627" s="1091"/>
      <c r="AE627" s="1151"/>
      <c r="AF627" s="1091"/>
      <c r="AG627" s="1152"/>
      <c r="AH627" s="1011">
        <f t="shared" si="634"/>
        <v>0</v>
      </c>
      <c r="AI627" s="1153">
        <f t="shared" si="635"/>
        <v>0</v>
      </c>
      <c r="AJ627" s="1011">
        <f t="shared" si="636"/>
        <v>0</v>
      </c>
      <c r="AK627" s="1082">
        <f t="shared" si="637"/>
        <v>0</v>
      </c>
      <c r="AM627" s="1029" t="s">
        <v>378</v>
      </c>
      <c r="AN627" s="1030">
        <f t="shared" si="640"/>
        <v>25</v>
      </c>
      <c r="AO627" s="1031">
        <f t="shared" si="641"/>
        <v>25</v>
      </c>
      <c r="AP627" s="1071" t="s">
        <v>76</v>
      </c>
      <c r="AQ627" s="1027">
        <f t="shared" si="638"/>
        <v>0</v>
      </c>
      <c r="AR627" s="1051">
        <f t="shared" si="639"/>
        <v>0</v>
      </c>
    </row>
    <row r="628" spans="2:44" ht="15.75" thickBot="1">
      <c r="B628" s="321" t="s">
        <v>978</v>
      </c>
      <c r="C628" s="193" t="s">
        <v>299</v>
      </c>
      <c r="D628" s="618">
        <v>200</v>
      </c>
      <c r="E628" s="185" t="s">
        <v>82</v>
      </c>
      <c r="F628" s="172">
        <v>5</v>
      </c>
      <c r="G628" s="174">
        <v>5</v>
      </c>
      <c r="K628" s="142" t="s">
        <v>50</v>
      </c>
      <c r="L628" s="173">
        <v>10</v>
      </c>
      <c r="M628" s="1277">
        <v>10</v>
      </c>
      <c r="O628" s="1257" t="s">
        <v>134</v>
      </c>
      <c r="P628" s="986">
        <f>D632</f>
        <v>40</v>
      </c>
      <c r="Q628" s="1177">
        <f>D632</f>
        <v>40</v>
      </c>
      <c r="R628" s="1000">
        <f>D641</f>
        <v>54</v>
      </c>
      <c r="S628" s="1171">
        <f>D641</f>
        <v>54</v>
      </c>
      <c r="T628" s="1000"/>
      <c r="U628" s="1178"/>
      <c r="V628" s="1000">
        <f>P628+R628</f>
        <v>94</v>
      </c>
      <c r="W628" s="1170">
        <f>Q628+S628</f>
        <v>94</v>
      </c>
      <c r="X628" s="1000">
        <f>R628+T628</f>
        <v>54</v>
      </c>
      <c r="Y628" s="1171">
        <f>S628+U628</f>
        <v>54</v>
      </c>
      <c r="AA628" s="1072" t="s">
        <v>403</v>
      </c>
      <c r="AB628" s="1091"/>
      <c r="AC628" s="1150"/>
      <c r="AD628" s="1091">
        <f>F641</f>
        <v>5.7</v>
      </c>
      <c r="AE628" s="1151">
        <f>G641</f>
        <v>5.7</v>
      </c>
      <c r="AF628" s="1091"/>
      <c r="AG628" s="1152"/>
      <c r="AH628" s="1011">
        <f t="shared" si="634"/>
        <v>5.7</v>
      </c>
      <c r="AI628" s="1153">
        <f t="shared" si="635"/>
        <v>5.7</v>
      </c>
      <c r="AJ628" s="1011">
        <f t="shared" si="636"/>
        <v>5.7</v>
      </c>
      <c r="AK628" s="1082">
        <f t="shared" si="637"/>
        <v>5.7</v>
      </c>
      <c r="AM628" s="1026" t="s">
        <v>105</v>
      </c>
      <c r="AN628" s="1027">
        <f t="shared" si="640"/>
        <v>28</v>
      </c>
      <c r="AO628" s="1028">
        <f t="shared" si="641"/>
        <v>28</v>
      </c>
      <c r="AP628" s="1072" t="s">
        <v>403</v>
      </c>
      <c r="AQ628" s="1027">
        <f t="shared" si="638"/>
        <v>5.7</v>
      </c>
      <c r="AR628" s="1051">
        <f t="shared" si="639"/>
        <v>5.7</v>
      </c>
    </row>
    <row r="629" spans="2:44" ht="15.75" thickBot="1">
      <c r="B629" s="228"/>
      <c r="C629" s="2168" t="s">
        <v>300</v>
      </c>
      <c r="D629" s="212"/>
      <c r="E629" s="185" t="s">
        <v>551</v>
      </c>
      <c r="F629" s="1305">
        <v>2</v>
      </c>
      <c r="G629" s="940">
        <v>2</v>
      </c>
      <c r="H629" s="1568" t="s">
        <v>1127</v>
      </c>
      <c r="I629" s="38"/>
      <c r="J629" s="49"/>
      <c r="K629" s="1281" t="s">
        <v>81</v>
      </c>
      <c r="L629" s="697">
        <v>20</v>
      </c>
      <c r="M629" s="699">
        <v>20</v>
      </c>
      <c r="O629" s="1026" t="s">
        <v>133</v>
      </c>
      <c r="P629" s="987">
        <f>D631</f>
        <v>60</v>
      </c>
      <c r="Q629" s="1179">
        <f>D631</f>
        <v>60</v>
      </c>
      <c r="R629" s="987">
        <f>D640</f>
        <v>70</v>
      </c>
      <c r="S629" s="1180">
        <f>D640</f>
        <v>70</v>
      </c>
      <c r="T629" s="987"/>
      <c r="U629" s="1179"/>
      <c r="V629" s="987">
        <f t="shared" ref="V629:V664" si="642">P629+R629</f>
        <v>130</v>
      </c>
      <c r="W629" s="1173">
        <f t="shared" ref="W629:W664" si="643">Q629+S629</f>
        <v>130</v>
      </c>
      <c r="X629" s="987">
        <f t="shared" ref="X629:X662" si="644">R629+T629</f>
        <v>70</v>
      </c>
      <c r="Y629" s="1082">
        <f t="shared" ref="Y629:Y664" si="645">S629+U629</f>
        <v>70</v>
      </c>
      <c r="AA629" s="1239" t="s">
        <v>402</v>
      </c>
      <c r="AB629" s="1098"/>
      <c r="AC629" s="1159"/>
      <c r="AD629" s="1098"/>
      <c r="AE629" s="1160"/>
      <c r="AF629" s="1098"/>
      <c r="AG629" s="1161"/>
      <c r="AH629" s="1012">
        <f t="shared" si="634"/>
        <v>0</v>
      </c>
      <c r="AI629" s="1162">
        <f t="shared" si="635"/>
        <v>0</v>
      </c>
      <c r="AJ629" s="1012">
        <f t="shared" si="636"/>
        <v>0</v>
      </c>
      <c r="AK629" s="981">
        <f t="shared" si="637"/>
        <v>0</v>
      </c>
      <c r="AM629" s="361" t="s">
        <v>45</v>
      </c>
      <c r="AN629" s="1027">
        <f t="shared" si="640"/>
        <v>163.74700000000001</v>
      </c>
      <c r="AO629" s="1028">
        <f t="shared" si="641"/>
        <v>122.07</v>
      </c>
      <c r="AP629" s="1239" t="s">
        <v>402</v>
      </c>
      <c r="AQ629" s="1036">
        <f t="shared" si="638"/>
        <v>0</v>
      </c>
      <c r="AR629" s="1055">
        <f t="shared" si="639"/>
        <v>0</v>
      </c>
    </row>
    <row r="630" spans="2:44" ht="15.75" thickBot="1">
      <c r="B630" s="144" t="s">
        <v>1128</v>
      </c>
      <c r="C630" s="178" t="s">
        <v>1127</v>
      </c>
      <c r="D630" s="177">
        <v>40</v>
      </c>
      <c r="E630" s="185" t="s">
        <v>538</v>
      </c>
      <c r="F630" s="172">
        <v>1.2</v>
      </c>
      <c r="G630" s="1277">
        <v>1.2</v>
      </c>
      <c r="H630" s="1373" t="s">
        <v>100</v>
      </c>
      <c r="I630" s="1264" t="s">
        <v>101</v>
      </c>
      <c r="J630" s="1374" t="s">
        <v>102</v>
      </c>
      <c r="K630" s="2445"/>
      <c r="L630" s="1335"/>
      <c r="M630" s="1767"/>
      <c r="O630" s="1026" t="s">
        <v>79</v>
      </c>
      <c r="P630" s="987"/>
      <c r="Q630" s="1472"/>
      <c r="R630" s="987">
        <f>I642</f>
        <v>2.4</v>
      </c>
      <c r="S630" s="1173">
        <f>J642</f>
        <v>2.4</v>
      </c>
      <c r="T630" s="987"/>
      <c r="U630" s="1182"/>
      <c r="V630" s="987">
        <f t="shared" si="642"/>
        <v>2.4</v>
      </c>
      <c r="W630" s="1173">
        <f t="shared" si="643"/>
        <v>2.4</v>
      </c>
      <c r="X630" s="987">
        <f t="shared" si="644"/>
        <v>2.4</v>
      </c>
      <c r="Y630" s="1082">
        <f t="shared" si="645"/>
        <v>2.4</v>
      </c>
      <c r="AA630" s="1073" t="s">
        <v>387</v>
      </c>
      <c r="AB630" s="1163">
        <f t="shared" ref="AB630:AG630" si="646">SUM(AB622:AB629)</f>
        <v>19.3</v>
      </c>
      <c r="AC630" s="1164">
        <f t="shared" si="646"/>
        <v>19.3</v>
      </c>
      <c r="AD630" s="1165">
        <f t="shared" si="646"/>
        <v>5.7</v>
      </c>
      <c r="AE630" s="1075">
        <f t="shared" si="646"/>
        <v>5.7</v>
      </c>
      <c r="AF630" s="1163">
        <f t="shared" si="646"/>
        <v>0</v>
      </c>
      <c r="AG630" s="1166">
        <f t="shared" si="646"/>
        <v>0</v>
      </c>
      <c r="AH630" s="1074">
        <f t="shared" si="634"/>
        <v>25</v>
      </c>
      <c r="AI630" s="1167">
        <f t="shared" si="635"/>
        <v>25</v>
      </c>
      <c r="AJ630" s="1074">
        <f t="shared" si="636"/>
        <v>5.7</v>
      </c>
      <c r="AK630" s="1168">
        <f t="shared" si="637"/>
        <v>5.7</v>
      </c>
      <c r="AM630" s="2106" t="s">
        <v>797</v>
      </c>
      <c r="AN630" s="2110">
        <f t="shared" si="640"/>
        <v>148.12</v>
      </c>
      <c r="AO630" s="1033">
        <f t="shared" si="641"/>
        <v>105.4</v>
      </c>
      <c r="AP630" s="1073" t="s">
        <v>387</v>
      </c>
      <c r="AQ630" s="1074">
        <f t="shared" si="638"/>
        <v>25</v>
      </c>
      <c r="AR630" s="1075">
        <f t="shared" si="639"/>
        <v>25</v>
      </c>
    </row>
    <row r="631" spans="2:44">
      <c r="B631" s="144" t="s">
        <v>9</v>
      </c>
      <c r="C631" s="178" t="s">
        <v>10</v>
      </c>
      <c r="D631" s="177">
        <v>60</v>
      </c>
      <c r="E631" s="185" t="s">
        <v>527</v>
      </c>
      <c r="F631" s="172">
        <v>5.63</v>
      </c>
      <c r="G631" s="1277">
        <v>5.63</v>
      </c>
      <c r="H631" s="1324" t="s">
        <v>1129</v>
      </c>
      <c r="I631" s="1314">
        <v>46</v>
      </c>
      <c r="J631" s="1315">
        <v>40</v>
      </c>
      <c r="K631" s="60"/>
      <c r="M631" s="70"/>
      <c r="O631" s="1029" t="s">
        <v>378</v>
      </c>
      <c r="P631" s="988">
        <f t="shared" ref="P631" si="647">AB630</f>
        <v>19.3</v>
      </c>
      <c r="Q631" s="1209">
        <f t="shared" ref="Q631" si="648">AC630</f>
        <v>19.3</v>
      </c>
      <c r="R631" s="988">
        <f t="shared" ref="R631" si="649">AD630</f>
        <v>5.7</v>
      </c>
      <c r="S631" s="1183">
        <f t="shared" ref="S631" si="650">AE630</f>
        <v>5.7</v>
      </c>
      <c r="T631" s="988">
        <f t="shared" ref="T631" si="651">AF630</f>
        <v>0</v>
      </c>
      <c r="U631" s="1184">
        <f t="shared" ref="U631" si="652">AG630</f>
        <v>0</v>
      </c>
      <c r="V631" s="988">
        <f t="shared" si="642"/>
        <v>25</v>
      </c>
      <c r="W631" s="1031">
        <f t="shared" si="643"/>
        <v>25</v>
      </c>
      <c r="X631" s="988">
        <f t="shared" si="644"/>
        <v>5.7</v>
      </c>
      <c r="Y631" s="1183">
        <f t="shared" si="645"/>
        <v>5.7</v>
      </c>
      <c r="AA631" s="79" t="s">
        <v>786</v>
      </c>
      <c r="AB631" s="1008"/>
      <c r="AC631" s="1455"/>
      <c r="AD631" s="1010"/>
      <c r="AE631" s="1169"/>
      <c r="AF631" s="1013"/>
      <c r="AG631" s="1464"/>
      <c r="AH631" s="1013">
        <f t="shared" si="634"/>
        <v>0</v>
      </c>
      <c r="AI631" s="1170">
        <f t="shared" si="635"/>
        <v>0</v>
      </c>
      <c r="AJ631" s="1013">
        <f t="shared" si="636"/>
        <v>0</v>
      </c>
      <c r="AK631" s="1171">
        <f t="shared" si="637"/>
        <v>0</v>
      </c>
      <c r="AM631" s="2107" t="s">
        <v>798</v>
      </c>
      <c r="AN631" s="1032">
        <f t="shared" si="640"/>
        <v>25</v>
      </c>
      <c r="AO631" s="1033">
        <f t="shared" si="641"/>
        <v>22.39</v>
      </c>
      <c r="AP631" s="79" t="s">
        <v>786</v>
      </c>
      <c r="AQ631" s="1240"/>
      <c r="AR631" s="1254">
        <f t="shared" si="639"/>
        <v>0</v>
      </c>
    </row>
    <row r="632" spans="2:44">
      <c r="B632" s="144" t="s">
        <v>9</v>
      </c>
      <c r="C632" s="178" t="s">
        <v>392</v>
      </c>
      <c r="D632" s="177">
        <v>40</v>
      </c>
      <c r="H632" s="2627" t="s">
        <v>1130</v>
      </c>
      <c r="I632" s="1635" t="s">
        <v>1131</v>
      </c>
      <c r="J632" s="212"/>
      <c r="K632" s="2441"/>
      <c r="M632" s="70"/>
      <c r="O632" s="1026" t="s">
        <v>105</v>
      </c>
      <c r="P632" s="987"/>
      <c r="Q632" s="983"/>
      <c r="R632" s="987"/>
      <c r="S632" s="1082"/>
      <c r="T632" s="987">
        <f>F654</f>
        <v>28</v>
      </c>
      <c r="U632" s="1185">
        <f>G654</f>
        <v>28</v>
      </c>
      <c r="V632" s="987">
        <f t="shared" si="642"/>
        <v>0</v>
      </c>
      <c r="W632" s="1173">
        <f t="shared" si="643"/>
        <v>0</v>
      </c>
      <c r="X632" s="987">
        <f t="shared" si="644"/>
        <v>28</v>
      </c>
      <c r="Y632" s="1082">
        <f t="shared" si="645"/>
        <v>28</v>
      </c>
      <c r="AA632" s="1043" t="s">
        <v>400</v>
      </c>
      <c r="AB632" s="840"/>
      <c r="AC632" s="1456"/>
      <c r="AD632" s="1011"/>
      <c r="AE632" s="1172"/>
      <c r="AF632" s="1011"/>
      <c r="AG632" s="1188"/>
      <c r="AH632" s="1011">
        <f t="shared" si="634"/>
        <v>0</v>
      </c>
      <c r="AI632" s="1173">
        <f t="shared" si="635"/>
        <v>0</v>
      </c>
      <c r="AJ632" s="1011">
        <f t="shared" si="636"/>
        <v>0</v>
      </c>
      <c r="AK632" s="1082">
        <f t="shared" si="637"/>
        <v>0</v>
      </c>
      <c r="AM632" s="1026" t="s">
        <v>70</v>
      </c>
      <c r="AN632" s="1027">
        <f t="shared" si="640"/>
        <v>134.54</v>
      </c>
      <c r="AO632" s="1028">
        <f t="shared" si="641"/>
        <v>134</v>
      </c>
      <c r="AP632" s="1043" t="s">
        <v>400</v>
      </c>
      <c r="AQ632" s="1240">
        <f t="shared" ref="AQ632:AQ645" si="653">AB632+AD632+AF632</f>
        <v>0</v>
      </c>
      <c r="AR632" s="1254">
        <f t="shared" si="639"/>
        <v>0</v>
      </c>
    </row>
    <row r="633" spans="2:44" ht="15.75" thickBot="1">
      <c r="B633" s="1213" t="s">
        <v>364</v>
      </c>
      <c r="C633" s="1214"/>
      <c r="D633" s="1470">
        <f>SUM(D626:D632)</f>
        <v>600</v>
      </c>
      <c r="H633" s="60"/>
      <c r="J633" s="70"/>
      <c r="K633" s="60"/>
      <c r="M633" s="70"/>
      <c r="O633" s="361" t="s">
        <v>45</v>
      </c>
      <c r="P633" s="987"/>
      <c r="Q633" s="983"/>
      <c r="R633" s="1468">
        <f>F636+I638</f>
        <v>163.74700000000001</v>
      </c>
      <c r="S633" s="1173">
        <f>G636+J638</f>
        <v>122.07</v>
      </c>
      <c r="T633" s="987"/>
      <c r="U633" s="1185"/>
      <c r="V633" s="987">
        <f t="shared" si="642"/>
        <v>163.74700000000001</v>
      </c>
      <c r="W633" s="1173">
        <f t="shared" si="643"/>
        <v>122.07</v>
      </c>
      <c r="X633" s="987">
        <f t="shared" si="644"/>
        <v>163.74700000000001</v>
      </c>
      <c r="Y633" s="1082">
        <f t="shared" si="645"/>
        <v>122.07</v>
      </c>
      <c r="AA633" s="1042" t="s">
        <v>275</v>
      </c>
      <c r="AB633" s="840"/>
      <c r="AC633" s="1457"/>
      <c r="AD633" s="1011"/>
      <c r="AE633" s="1172"/>
      <c r="AF633" s="1011"/>
      <c r="AG633" s="1188"/>
      <c r="AH633" s="1011">
        <f t="shared" si="634"/>
        <v>0</v>
      </c>
      <c r="AI633" s="1173">
        <f t="shared" si="635"/>
        <v>0</v>
      </c>
      <c r="AJ633" s="1011">
        <f t="shared" si="636"/>
        <v>0</v>
      </c>
      <c r="AK633" s="1082">
        <f t="shared" si="637"/>
        <v>0</v>
      </c>
      <c r="AM633" s="1034" t="s">
        <v>104</v>
      </c>
      <c r="AN633" s="1027">
        <f t="shared" si="640"/>
        <v>21</v>
      </c>
      <c r="AO633" s="1028">
        <f t="shared" si="641"/>
        <v>21</v>
      </c>
      <c r="AP633" s="1042" t="s">
        <v>275</v>
      </c>
      <c r="AQ633" s="1240">
        <f t="shared" si="653"/>
        <v>0</v>
      </c>
      <c r="AR633" s="1254">
        <f t="shared" si="639"/>
        <v>0</v>
      </c>
    </row>
    <row r="634" spans="2:44" ht="15.75" thickBot="1">
      <c r="B634" s="269"/>
      <c r="C634" s="126" t="s">
        <v>123</v>
      </c>
      <c r="D634" s="53"/>
      <c r="E634" s="1394" t="s">
        <v>997</v>
      </c>
      <c r="F634" s="2435"/>
      <c r="G634" s="2436"/>
      <c r="H634" s="1765" t="s">
        <v>239</v>
      </c>
      <c r="I634" s="38"/>
      <c r="J634" s="38"/>
      <c r="K634" s="1396" t="s">
        <v>1101</v>
      </c>
      <c r="L634" s="704"/>
      <c r="M634" s="1557"/>
      <c r="O634" s="2106" t="s">
        <v>797</v>
      </c>
      <c r="P634" s="989">
        <f t="shared" ref="P634" si="654">AB645</f>
        <v>0</v>
      </c>
      <c r="Q634" s="1186">
        <f t="shared" ref="Q634" si="655">AC645</f>
        <v>0</v>
      </c>
      <c r="R634" s="2108">
        <f t="shared" ref="R634" si="656">AD645</f>
        <v>148.12</v>
      </c>
      <c r="S634" s="2109">
        <f t="shared" ref="S634" si="657">AE645</f>
        <v>105.4</v>
      </c>
      <c r="T634" s="989">
        <f t="shared" ref="T634" si="658">AF645</f>
        <v>0</v>
      </c>
      <c r="U634" s="1188">
        <f t="shared" ref="U634" si="659">AG645</f>
        <v>0</v>
      </c>
      <c r="V634" s="2108">
        <f t="shared" si="642"/>
        <v>148.12</v>
      </c>
      <c r="W634" s="1033">
        <f t="shared" si="643"/>
        <v>105.4</v>
      </c>
      <c r="X634" s="2108">
        <f t="shared" si="644"/>
        <v>148.12</v>
      </c>
      <c r="Y634" s="2109">
        <f t="shared" si="645"/>
        <v>105.4</v>
      </c>
      <c r="AA634" s="1044" t="s">
        <v>456</v>
      </c>
      <c r="AB634" s="840"/>
      <c r="AC634" s="1458"/>
      <c r="AD634" s="1011"/>
      <c r="AE634" s="1172"/>
      <c r="AF634" s="1012"/>
      <c r="AG634" s="1465"/>
      <c r="AH634" s="1012">
        <f t="shared" si="634"/>
        <v>0</v>
      </c>
      <c r="AI634" s="1175">
        <f t="shared" si="635"/>
        <v>0</v>
      </c>
      <c r="AJ634" s="1012">
        <f t="shared" si="636"/>
        <v>0</v>
      </c>
      <c r="AK634" s="981">
        <f t="shared" si="637"/>
        <v>0</v>
      </c>
      <c r="AM634" s="1026" t="s">
        <v>132</v>
      </c>
      <c r="AN634" s="1027">
        <f t="shared" si="640"/>
        <v>80</v>
      </c>
      <c r="AO634" s="1028">
        <f t="shared" si="641"/>
        <v>80</v>
      </c>
      <c r="AP634" s="1044" t="s">
        <v>456</v>
      </c>
      <c r="AQ634" s="1240">
        <f t="shared" si="653"/>
        <v>0</v>
      </c>
      <c r="AR634" s="1254">
        <f t="shared" si="639"/>
        <v>0</v>
      </c>
    </row>
    <row r="635" spans="2:44" ht="15.75" thickBot="1">
      <c r="B635" s="124" t="s">
        <v>1103</v>
      </c>
      <c r="C635" s="193" t="s">
        <v>1101</v>
      </c>
      <c r="D635" s="272">
        <v>60</v>
      </c>
      <c r="E635" s="1286" t="s">
        <v>100</v>
      </c>
      <c r="F635" s="120" t="s">
        <v>101</v>
      </c>
      <c r="G635" s="121" t="s">
        <v>102</v>
      </c>
      <c r="H635" s="1310" t="s">
        <v>100</v>
      </c>
      <c r="I635" s="120" t="s">
        <v>101</v>
      </c>
      <c r="J635" s="1360" t="s">
        <v>102</v>
      </c>
      <c r="K635" s="1651" t="s">
        <v>1102</v>
      </c>
      <c r="L635" s="1540"/>
      <c r="M635" s="1374"/>
      <c r="O635" s="2107" t="s">
        <v>798</v>
      </c>
      <c r="P635" s="989">
        <f t="shared" ref="P635" si="660">AB652</f>
        <v>0</v>
      </c>
      <c r="Q635" s="1186">
        <f t="shared" ref="Q635" si="661">AC652</f>
        <v>0</v>
      </c>
      <c r="R635" s="989">
        <f t="shared" ref="R635" si="662">AD652</f>
        <v>25</v>
      </c>
      <c r="S635" s="1187">
        <f t="shared" ref="S635" si="663">AE652</f>
        <v>22.39</v>
      </c>
      <c r="T635" s="989">
        <f t="shared" ref="T635" si="664">AF652</f>
        <v>0</v>
      </c>
      <c r="U635" s="1188">
        <f t="shared" ref="U635" si="665">AG652</f>
        <v>0</v>
      </c>
      <c r="V635" s="989">
        <f t="shared" si="642"/>
        <v>25</v>
      </c>
      <c r="W635" s="1033">
        <f t="shared" si="643"/>
        <v>22.39</v>
      </c>
      <c r="X635" s="989">
        <f t="shared" si="644"/>
        <v>25</v>
      </c>
      <c r="Y635" s="1187">
        <f t="shared" si="645"/>
        <v>22.39</v>
      </c>
      <c r="AA635" s="1042" t="s">
        <v>1104</v>
      </c>
      <c r="AB635" s="1008"/>
      <c r="AC635" s="1455"/>
      <c r="AD635" s="1010">
        <f>L637</f>
        <v>89.32</v>
      </c>
      <c r="AE635" s="1169">
        <f>M637</f>
        <v>58</v>
      </c>
      <c r="AF635" s="1011"/>
      <c r="AG635" s="1188"/>
      <c r="AH635" s="1011">
        <f t="shared" si="634"/>
        <v>89.32</v>
      </c>
      <c r="AI635" s="1173">
        <f t="shared" si="635"/>
        <v>58</v>
      </c>
      <c r="AJ635" s="1011">
        <f t="shared" si="636"/>
        <v>89.32</v>
      </c>
      <c r="AK635" s="1082">
        <f t="shared" si="637"/>
        <v>58</v>
      </c>
      <c r="AM635" s="361" t="s">
        <v>85</v>
      </c>
      <c r="AN635" s="1027">
        <f t="shared" si="640"/>
        <v>96.39</v>
      </c>
      <c r="AO635" s="1028">
        <f t="shared" si="641"/>
        <v>83.34</v>
      </c>
      <c r="AP635" s="1044" t="s">
        <v>63</v>
      </c>
      <c r="AQ635" s="1240">
        <f t="shared" si="653"/>
        <v>89.32</v>
      </c>
      <c r="AR635" s="1254">
        <f t="shared" si="639"/>
        <v>58</v>
      </c>
    </row>
    <row r="636" spans="2:44" ht="15.75" thickBot="1">
      <c r="B636" s="2568"/>
      <c r="C636" s="130" t="s">
        <v>1102</v>
      </c>
      <c r="D636" s="2569"/>
      <c r="E636" s="1362" t="s">
        <v>45</v>
      </c>
      <c r="F636" s="1332">
        <v>35.347000000000001</v>
      </c>
      <c r="G636" s="2448">
        <v>26</v>
      </c>
      <c r="H636" s="1269" t="s">
        <v>85</v>
      </c>
      <c r="I636" s="96">
        <v>96.39</v>
      </c>
      <c r="J636" s="935">
        <v>83.34</v>
      </c>
      <c r="K636" s="1286" t="s">
        <v>100</v>
      </c>
      <c r="L636" s="120" t="s">
        <v>101</v>
      </c>
      <c r="M636" s="121" t="s">
        <v>102</v>
      </c>
      <c r="O636" s="1026" t="s">
        <v>70</v>
      </c>
      <c r="P636" s="990">
        <f t="shared" ref="P636" si="666">AB660</f>
        <v>0</v>
      </c>
      <c r="Q636" s="1189">
        <f t="shared" ref="Q636" si="667">AC660</f>
        <v>0</v>
      </c>
      <c r="R636" s="990">
        <f t="shared" ref="R636" si="668">AD660</f>
        <v>134.54</v>
      </c>
      <c r="S636" s="1082">
        <f t="shared" ref="S636" si="669">AE660</f>
        <v>134</v>
      </c>
      <c r="T636" s="990">
        <f t="shared" ref="T636" si="670">AF660</f>
        <v>0</v>
      </c>
      <c r="U636" s="1185">
        <f t="shared" ref="U636" si="671">AG660</f>
        <v>0</v>
      </c>
      <c r="V636" s="990">
        <f t="shared" si="642"/>
        <v>134.54</v>
      </c>
      <c r="W636" s="1173">
        <f t="shared" si="643"/>
        <v>134</v>
      </c>
      <c r="X636" s="990">
        <f t="shared" si="644"/>
        <v>134.54</v>
      </c>
      <c r="Y636" s="1082">
        <f t="shared" si="645"/>
        <v>134</v>
      </c>
      <c r="AA636" s="1630" t="s">
        <v>541</v>
      </c>
      <c r="AB636" s="840"/>
      <c r="AC636" s="1456"/>
      <c r="AD636" s="1011"/>
      <c r="AE636" s="1172"/>
      <c r="AF636" s="1011"/>
      <c r="AG636" s="1188"/>
      <c r="AH636" s="1011">
        <f t="shared" si="634"/>
        <v>0</v>
      </c>
      <c r="AI636" s="1173">
        <f t="shared" si="635"/>
        <v>0</v>
      </c>
      <c r="AJ636" s="1011">
        <f t="shared" si="636"/>
        <v>0</v>
      </c>
      <c r="AK636" s="1082">
        <f t="shared" si="637"/>
        <v>0</v>
      </c>
      <c r="AM636" s="361" t="s">
        <v>404</v>
      </c>
      <c r="AN636" s="1027">
        <f t="shared" si="640"/>
        <v>20.079999999999998</v>
      </c>
      <c r="AO636" s="1028">
        <f t="shared" si="641"/>
        <v>17.760000000000002</v>
      </c>
      <c r="AP636" s="1630" t="s">
        <v>541</v>
      </c>
      <c r="AQ636" s="1240">
        <f t="shared" si="653"/>
        <v>0</v>
      </c>
      <c r="AR636" s="1254">
        <f t="shared" si="639"/>
        <v>0</v>
      </c>
    </row>
    <row r="637" spans="2:44">
      <c r="B637" s="1820" t="s">
        <v>1041</v>
      </c>
      <c r="C637" s="193" t="s">
        <v>997</v>
      </c>
      <c r="D637" s="1408">
        <v>250</v>
      </c>
      <c r="E637" s="323" t="s">
        <v>998</v>
      </c>
      <c r="F637" s="2497">
        <v>25</v>
      </c>
      <c r="G637" s="192">
        <v>22.39</v>
      </c>
      <c r="H637" s="1176" t="s">
        <v>1000</v>
      </c>
      <c r="I637" s="1686"/>
      <c r="J637" s="2321"/>
      <c r="K637" s="2570" t="s">
        <v>1100</v>
      </c>
      <c r="L637" s="1332">
        <v>89.32</v>
      </c>
      <c r="M637" s="1326">
        <v>58</v>
      </c>
      <c r="O637" s="1034" t="s">
        <v>104</v>
      </c>
      <c r="P637" s="990">
        <f t="shared" ref="P637" si="672">AB664</f>
        <v>0</v>
      </c>
      <c r="Q637" s="983">
        <f t="shared" ref="Q637" si="673">AC664</f>
        <v>0</v>
      </c>
      <c r="R637" s="990">
        <f t="shared" ref="R637" si="674">AD664</f>
        <v>21</v>
      </c>
      <c r="S637" s="1173">
        <f t="shared" ref="S637" si="675">AE664</f>
        <v>21</v>
      </c>
      <c r="T637" s="990">
        <f t="shared" ref="T637" si="676">AF664</f>
        <v>0</v>
      </c>
      <c r="U637" s="1185">
        <f t="shared" ref="U637" si="677">AG664</f>
        <v>0</v>
      </c>
      <c r="V637" s="987">
        <f t="shared" si="642"/>
        <v>21</v>
      </c>
      <c r="W637" s="1173">
        <f t="shared" si="643"/>
        <v>21</v>
      </c>
      <c r="X637" s="987">
        <f t="shared" si="644"/>
        <v>21</v>
      </c>
      <c r="Y637" s="1082">
        <f t="shared" si="645"/>
        <v>21</v>
      </c>
      <c r="AA637" s="1043" t="s">
        <v>542</v>
      </c>
      <c r="AB637" s="840"/>
      <c r="AC637" s="1457"/>
      <c r="AD637" s="1011"/>
      <c r="AE637" s="1172"/>
      <c r="AF637" s="1011"/>
      <c r="AG637" s="1188"/>
      <c r="AH637" s="1011">
        <f t="shared" si="634"/>
        <v>0</v>
      </c>
      <c r="AI637" s="1173">
        <f t="shared" si="635"/>
        <v>0</v>
      </c>
      <c r="AJ637" s="1011">
        <f t="shared" si="636"/>
        <v>0</v>
      </c>
      <c r="AK637" s="1082">
        <f t="shared" si="637"/>
        <v>0</v>
      </c>
      <c r="AM637" s="1026" t="s">
        <v>121</v>
      </c>
      <c r="AN637" s="1027">
        <f t="shared" si="640"/>
        <v>0</v>
      </c>
      <c r="AO637" s="1028">
        <f t="shared" si="641"/>
        <v>0</v>
      </c>
      <c r="AP637" s="1043" t="s">
        <v>542</v>
      </c>
      <c r="AQ637" s="1240">
        <f t="shared" si="653"/>
        <v>0</v>
      </c>
      <c r="AR637" s="1254">
        <f t="shared" si="639"/>
        <v>0</v>
      </c>
    </row>
    <row r="638" spans="2:44">
      <c r="B638" s="124" t="s">
        <v>999</v>
      </c>
      <c r="C638" s="1559" t="s">
        <v>239</v>
      </c>
      <c r="D638" s="207">
        <v>200</v>
      </c>
      <c r="E638" s="2498" t="s">
        <v>1042</v>
      </c>
      <c r="F638" s="11"/>
      <c r="G638" s="212"/>
      <c r="H638" s="185" t="s">
        <v>45</v>
      </c>
      <c r="I638" s="1686">
        <v>128.4</v>
      </c>
      <c r="J638" s="2321">
        <v>96.07</v>
      </c>
      <c r="K638" s="141" t="s">
        <v>82</v>
      </c>
      <c r="L638" s="172">
        <v>2.02</v>
      </c>
      <c r="M638" s="174">
        <v>2.02</v>
      </c>
      <c r="O638" s="130" t="s">
        <v>595</v>
      </c>
      <c r="P638" s="987"/>
      <c r="Q638" s="983"/>
      <c r="R638" s="987">
        <f>L648</f>
        <v>80</v>
      </c>
      <c r="S638" s="1082">
        <f>M648</f>
        <v>80</v>
      </c>
      <c r="T638" s="987"/>
      <c r="U638" s="1185"/>
      <c r="V638" s="987">
        <f t="shared" si="642"/>
        <v>80</v>
      </c>
      <c r="W638" s="1173">
        <f t="shared" si="643"/>
        <v>80</v>
      </c>
      <c r="X638" s="987">
        <f t="shared" si="644"/>
        <v>80</v>
      </c>
      <c r="Y638" s="1082">
        <f t="shared" si="645"/>
        <v>80</v>
      </c>
      <c r="AA638" s="1044" t="s">
        <v>125</v>
      </c>
      <c r="AB638" s="840"/>
      <c r="AC638" s="1457"/>
      <c r="AD638" s="1011"/>
      <c r="AE638" s="1172"/>
      <c r="AF638" s="1011"/>
      <c r="AG638" s="1188"/>
      <c r="AH638" s="1011">
        <f t="shared" si="634"/>
        <v>0</v>
      </c>
      <c r="AI638" s="1173">
        <f t="shared" si="635"/>
        <v>0</v>
      </c>
      <c r="AJ638" s="1011">
        <f t="shared" si="636"/>
        <v>0</v>
      </c>
      <c r="AK638" s="1082">
        <f t="shared" si="637"/>
        <v>0</v>
      </c>
      <c r="AM638" s="1026" t="s">
        <v>65</v>
      </c>
      <c r="AN638" s="1027">
        <f t="shared" si="640"/>
        <v>0</v>
      </c>
      <c r="AO638" s="1028">
        <f t="shared" si="641"/>
        <v>0</v>
      </c>
      <c r="AP638" s="1044" t="s">
        <v>125</v>
      </c>
      <c r="AQ638" s="1240">
        <f t="shared" si="653"/>
        <v>0</v>
      </c>
      <c r="AR638" s="1254">
        <f t="shared" si="639"/>
        <v>0</v>
      </c>
    </row>
    <row r="639" spans="2:44">
      <c r="B639" s="124" t="s">
        <v>1005</v>
      </c>
      <c r="C639" s="193" t="s">
        <v>1004</v>
      </c>
      <c r="D639" s="1408">
        <v>200</v>
      </c>
      <c r="E639" s="781" t="s">
        <v>94</v>
      </c>
      <c r="F639" s="1592">
        <v>12</v>
      </c>
      <c r="G639" s="1724">
        <v>10</v>
      </c>
      <c r="H639" s="185" t="s">
        <v>68</v>
      </c>
      <c r="I639" s="172">
        <v>26.4</v>
      </c>
      <c r="J639" s="1275">
        <v>20.399999999999999</v>
      </c>
      <c r="K639" s="2571"/>
      <c r="L639" s="8"/>
      <c r="M639" s="1337"/>
      <c r="O639" s="361" t="s">
        <v>390</v>
      </c>
      <c r="P639" s="987">
        <f t="shared" ref="P639" si="678">AB667</f>
        <v>0</v>
      </c>
      <c r="Q639" s="983">
        <f t="shared" ref="Q639" si="679">AC667</f>
        <v>0</v>
      </c>
      <c r="R639" s="987">
        <f t="shared" ref="R639" si="680">AD667</f>
        <v>96.39</v>
      </c>
      <c r="S639" s="1082">
        <f t="shared" ref="S639" si="681">AE667</f>
        <v>83.34</v>
      </c>
      <c r="T639" s="987">
        <f t="shared" ref="T639" si="682">AF667</f>
        <v>0</v>
      </c>
      <c r="U639" s="1185">
        <f t="shared" ref="U639" si="683">AG667</f>
        <v>0</v>
      </c>
      <c r="V639" s="987">
        <f t="shared" si="642"/>
        <v>96.39</v>
      </c>
      <c r="W639" s="1173">
        <f t="shared" si="643"/>
        <v>83.34</v>
      </c>
      <c r="X639" s="987">
        <f t="shared" si="644"/>
        <v>96.39</v>
      </c>
      <c r="Y639" s="1082">
        <f t="shared" si="645"/>
        <v>83.34</v>
      </c>
      <c r="AA639" s="1044" t="s">
        <v>87</v>
      </c>
      <c r="AB639" s="840"/>
      <c r="AC639" s="1460"/>
      <c r="AD639" s="1011">
        <f>F642+I640</f>
        <v>20.399999999999999</v>
      </c>
      <c r="AE639" s="1629">
        <f>G642+J640</f>
        <v>17</v>
      </c>
      <c r="AF639" s="1011"/>
      <c r="AG639" s="1188"/>
      <c r="AH639" s="1011">
        <f t="shared" si="634"/>
        <v>20.399999999999999</v>
      </c>
      <c r="AI639" s="1173">
        <f t="shared" si="635"/>
        <v>17</v>
      </c>
      <c r="AJ639" s="1011">
        <f t="shared" si="636"/>
        <v>20.399999999999999</v>
      </c>
      <c r="AK639" s="1082">
        <f t="shared" si="637"/>
        <v>17</v>
      </c>
      <c r="AM639" s="1026" t="s">
        <v>60</v>
      </c>
      <c r="AN639" s="1027">
        <f t="shared" si="640"/>
        <v>631.37</v>
      </c>
      <c r="AO639" s="1028">
        <f t="shared" si="641"/>
        <v>631.37</v>
      </c>
      <c r="AP639" s="1044" t="s">
        <v>87</v>
      </c>
      <c r="AQ639" s="1240">
        <f t="shared" si="653"/>
        <v>20.399999999999999</v>
      </c>
      <c r="AR639" s="1254">
        <f t="shared" si="639"/>
        <v>17</v>
      </c>
    </row>
    <row r="640" spans="2:44" ht="15.75" thickBot="1">
      <c r="B640" s="144" t="s">
        <v>9</v>
      </c>
      <c r="C640" s="178" t="s">
        <v>10</v>
      </c>
      <c r="D640" s="687">
        <v>70</v>
      </c>
      <c r="E640" s="2288" t="s">
        <v>1043</v>
      </c>
      <c r="G640" s="70"/>
      <c r="H640" s="185" t="s">
        <v>593</v>
      </c>
      <c r="I640" s="172">
        <v>14.4</v>
      </c>
      <c r="J640" s="1275">
        <v>12</v>
      </c>
      <c r="K640" s="56"/>
      <c r="L640" s="29"/>
      <c r="M640" s="72"/>
      <c r="O640" s="1026" t="s">
        <v>391</v>
      </c>
      <c r="P640" s="987">
        <f t="shared" ref="P640" si="684">AB671</f>
        <v>0</v>
      </c>
      <c r="Q640" s="1189">
        <f t="shared" ref="Q640" si="685">AC671</f>
        <v>0</v>
      </c>
      <c r="R640" s="987">
        <f t="shared" ref="R640" si="686">AD671</f>
        <v>20.079999999999998</v>
      </c>
      <c r="S640" s="1173">
        <f t="shared" ref="S640" si="687">AE671</f>
        <v>17.760000000000002</v>
      </c>
      <c r="T640" s="987">
        <f t="shared" ref="T640" si="688">AF671</f>
        <v>0</v>
      </c>
      <c r="U640" s="1190">
        <f t="shared" ref="U640" si="689">AG671</f>
        <v>0</v>
      </c>
      <c r="V640" s="987">
        <f t="shared" si="642"/>
        <v>20.079999999999998</v>
      </c>
      <c r="W640" s="1173">
        <f t="shared" si="643"/>
        <v>17.760000000000002</v>
      </c>
      <c r="X640" s="987">
        <f t="shared" si="644"/>
        <v>20.079999999999998</v>
      </c>
      <c r="Y640" s="1082">
        <f t="shared" si="645"/>
        <v>17.760000000000002</v>
      </c>
      <c r="AA640" s="1044" t="s">
        <v>68</v>
      </c>
      <c r="AB640" s="840"/>
      <c r="AC640" s="1460"/>
      <c r="AD640" s="1713">
        <f>F639+I639</f>
        <v>38.4</v>
      </c>
      <c r="AE640" s="2450">
        <f>G639+J639</f>
        <v>30.4</v>
      </c>
      <c r="AF640" s="1011"/>
      <c r="AG640" s="1188"/>
      <c r="AH640" s="1011">
        <f t="shared" si="634"/>
        <v>38.4</v>
      </c>
      <c r="AI640" s="1173">
        <f t="shared" si="635"/>
        <v>30.4</v>
      </c>
      <c r="AJ640" s="1011">
        <f t="shared" si="636"/>
        <v>38.4</v>
      </c>
      <c r="AK640" s="1082">
        <f t="shared" si="637"/>
        <v>30.4</v>
      </c>
      <c r="AM640" s="1026" t="s">
        <v>139</v>
      </c>
      <c r="AN640" s="1027">
        <f t="shared" si="640"/>
        <v>0</v>
      </c>
      <c r="AO640" s="1035">
        <f t="shared" si="641"/>
        <v>0</v>
      </c>
      <c r="AP640" s="1044" t="s">
        <v>68</v>
      </c>
      <c r="AQ640" s="1240">
        <f t="shared" si="653"/>
        <v>38.4</v>
      </c>
      <c r="AR640" s="1254">
        <f t="shared" si="639"/>
        <v>30.4</v>
      </c>
    </row>
    <row r="641" spans="2:44" ht="15.75" thickBot="1">
      <c r="B641" s="144" t="s">
        <v>9</v>
      </c>
      <c r="C641" s="178" t="s">
        <v>392</v>
      </c>
      <c r="D641" s="195">
        <v>54</v>
      </c>
      <c r="E641" s="183" t="s">
        <v>97</v>
      </c>
      <c r="F641" s="267">
        <v>5.7</v>
      </c>
      <c r="G641" s="1354">
        <v>5.7</v>
      </c>
      <c r="H641" s="185" t="s">
        <v>695</v>
      </c>
      <c r="I641" s="172">
        <v>7.2</v>
      </c>
      <c r="J641" s="174">
        <v>7.2</v>
      </c>
      <c r="K641" s="1765" t="s">
        <v>1004</v>
      </c>
      <c r="L641" s="1744"/>
      <c r="M641" s="121"/>
      <c r="O641" s="1026" t="s">
        <v>121</v>
      </c>
      <c r="P641" s="987"/>
      <c r="Q641" s="983"/>
      <c r="R641" s="990"/>
      <c r="S641" s="1082"/>
      <c r="T641" s="987"/>
      <c r="U641" s="1185"/>
      <c r="V641" s="987">
        <f t="shared" si="642"/>
        <v>0</v>
      </c>
      <c r="W641" s="1173">
        <f t="shared" si="643"/>
        <v>0</v>
      </c>
      <c r="X641" s="987">
        <f t="shared" si="644"/>
        <v>0</v>
      </c>
      <c r="Y641" s="1082">
        <f t="shared" si="645"/>
        <v>0</v>
      </c>
      <c r="AA641" s="1044" t="s">
        <v>74</v>
      </c>
      <c r="AB641" s="840"/>
      <c r="AC641" s="1457"/>
      <c r="AD641" s="1011"/>
      <c r="AE641" s="1172"/>
      <c r="AF641" s="1011"/>
      <c r="AG641" s="1188"/>
      <c r="AH641" s="1011">
        <f t="shared" si="634"/>
        <v>0</v>
      </c>
      <c r="AI641" s="1173">
        <f t="shared" si="635"/>
        <v>0</v>
      </c>
      <c r="AJ641" s="1011">
        <f t="shared" si="636"/>
        <v>0</v>
      </c>
      <c r="AK641" s="1082">
        <f t="shared" si="637"/>
        <v>0</v>
      </c>
      <c r="AM641" s="1026" t="s">
        <v>64</v>
      </c>
      <c r="AN641" s="1027">
        <f t="shared" si="640"/>
        <v>84.64</v>
      </c>
      <c r="AO641" s="1035">
        <f t="shared" si="641"/>
        <v>84</v>
      </c>
      <c r="AP641" s="1044" t="s">
        <v>74</v>
      </c>
      <c r="AQ641" s="1240">
        <f t="shared" si="653"/>
        <v>0</v>
      </c>
      <c r="AR641" s="1254">
        <f t="shared" si="639"/>
        <v>0</v>
      </c>
    </row>
    <row r="642" spans="2:44" ht="15.75" thickBot="1">
      <c r="B642" s="1707" t="s">
        <v>648</v>
      </c>
      <c r="C642" s="178" t="s">
        <v>449</v>
      </c>
      <c r="D642" s="295">
        <v>130</v>
      </c>
      <c r="E642" s="323" t="s">
        <v>169</v>
      </c>
      <c r="F642" s="184">
        <v>6</v>
      </c>
      <c r="G642" s="192">
        <v>5</v>
      </c>
      <c r="H642" s="185" t="s">
        <v>79</v>
      </c>
      <c r="I642" s="172">
        <v>2.4</v>
      </c>
      <c r="J642" s="174">
        <v>2.4</v>
      </c>
      <c r="K642" s="1298" t="s">
        <v>100</v>
      </c>
      <c r="L642" s="120" t="s">
        <v>101</v>
      </c>
      <c r="M642" s="121" t="s">
        <v>102</v>
      </c>
      <c r="O642" s="1026" t="s">
        <v>65</v>
      </c>
      <c r="P642" s="987"/>
      <c r="Q642" s="983"/>
      <c r="R642" s="987"/>
      <c r="S642" s="1082"/>
      <c r="T642" s="987"/>
      <c r="U642" s="1185"/>
      <c r="V642" s="987">
        <f t="shared" si="642"/>
        <v>0</v>
      </c>
      <c r="W642" s="1173">
        <f t="shared" si="643"/>
        <v>0</v>
      </c>
      <c r="X642" s="987">
        <f t="shared" si="644"/>
        <v>0</v>
      </c>
      <c r="Y642" s="1082">
        <f t="shared" si="645"/>
        <v>0</v>
      </c>
      <c r="AA642" s="1044" t="s">
        <v>129</v>
      </c>
      <c r="AB642" s="840"/>
      <c r="AC642" s="1461"/>
      <c r="AD642" s="1011"/>
      <c r="AE642" s="1172"/>
      <c r="AF642" s="1011"/>
      <c r="AG642" s="1188"/>
      <c r="AH642" s="1011">
        <f t="shared" si="634"/>
        <v>0</v>
      </c>
      <c r="AI642" s="1173">
        <f t="shared" si="635"/>
        <v>0</v>
      </c>
      <c r="AJ642" s="1011">
        <f t="shared" si="636"/>
        <v>0</v>
      </c>
      <c r="AK642" s="1082">
        <f t="shared" si="637"/>
        <v>0</v>
      </c>
      <c r="AM642" s="1026" t="s">
        <v>47</v>
      </c>
      <c r="AN642" s="1027">
        <f t="shared" si="640"/>
        <v>10.4</v>
      </c>
      <c r="AO642" s="1035">
        <f t="shared" si="641"/>
        <v>10</v>
      </c>
      <c r="AP642" s="1044" t="s">
        <v>129</v>
      </c>
      <c r="AQ642" s="1240">
        <f t="shared" si="653"/>
        <v>0</v>
      </c>
      <c r="AR642" s="1254">
        <f t="shared" si="639"/>
        <v>0</v>
      </c>
    </row>
    <row r="643" spans="2:44">
      <c r="B643" s="60"/>
      <c r="C643" s="1358"/>
      <c r="E643" s="2498" t="s">
        <v>1044</v>
      </c>
      <c r="F643" s="11"/>
      <c r="G643" s="212"/>
      <c r="H643" s="1303" t="s">
        <v>160</v>
      </c>
      <c r="I643" s="172">
        <v>0.08</v>
      </c>
      <c r="J643" s="1277">
        <v>0.08</v>
      </c>
      <c r="K643" s="2489" t="s">
        <v>1001</v>
      </c>
      <c r="L643" s="1344">
        <v>21</v>
      </c>
      <c r="M643" s="1345">
        <v>21</v>
      </c>
      <c r="O643" s="1026" t="s">
        <v>60</v>
      </c>
      <c r="P643" s="1532">
        <f>F626+L626</f>
        <v>444.37</v>
      </c>
      <c r="Q643" s="1191">
        <f>G626+M626</f>
        <v>444.37</v>
      </c>
      <c r="R643" s="987"/>
      <c r="S643" s="1173"/>
      <c r="T643" s="987">
        <f>F657+L655</f>
        <v>187</v>
      </c>
      <c r="U643" s="1193">
        <f>G657+M655</f>
        <v>187</v>
      </c>
      <c r="V643" s="987">
        <f t="shared" si="642"/>
        <v>444.37</v>
      </c>
      <c r="W643" s="1173">
        <f t="shared" si="643"/>
        <v>444.37</v>
      </c>
      <c r="X643" s="987">
        <f t="shared" si="644"/>
        <v>187</v>
      </c>
      <c r="Y643" s="1082">
        <f t="shared" si="645"/>
        <v>187</v>
      </c>
      <c r="AA643" s="1044" t="s">
        <v>130</v>
      </c>
      <c r="AB643" s="840"/>
      <c r="AC643" s="1462"/>
      <c r="AD643" s="1011"/>
      <c r="AE643" s="1172"/>
      <c r="AF643" s="1011"/>
      <c r="AG643" s="1188"/>
      <c r="AH643" s="1011">
        <f t="shared" si="634"/>
        <v>0</v>
      </c>
      <c r="AI643" s="1173">
        <f t="shared" si="635"/>
        <v>0</v>
      </c>
      <c r="AJ643" s="1011">
        <f t="shared" si="636"/>
        <v>0</v>
      </c>
      <c r="AK643" s="1082">
        <f t="shared" si="637"/>
        <v>0</v>
      </c>
      <c r="AM643" s="1026" t="s">
        <v>67</v>
      </c>
      <c r="AN643" s="1027">
        <f t="shared" si="640"/>
        <v>0</v>
      </c>
      <c r="AO643" s="1035">
        <f t="shared" si="641"/>
        <v>0</v>
      </c>
      <c r="AP643" s="1044" t="s">
        <v>130</v>
      </c>
      <c r="AQ643" s="1240">
        <f t="shared" si="653"/>
        <v>0</v>
      </c>
      <c r="AR643" s="1254">
        <f t="shared" si="639"/>
        <v>0</v>
      </c>
    </row>
    <row r="644" spans="2:44" ht="15.75" thickBot="1">
      <c r="B644" s="60"/>
      <c r="C644" s="1358"/>
      <c r="E644" s="1287" t="s">
        <v>89</v>
      </c>
      <c r="F644" s="1592">
        <v>1.8</v>
      </c>
      <c r="G644" s="2495">
        <v>1.8</v>
      </c>
      <c r="H644" s="185" t="s">
        <v>538</v>
      </c>
      <c r="I644" s="1305">
        <v>0.63</v>
      </c>
      <c r="J644" s="940">
        <v>0.63</v>
      </c>
      <c r="K644" s="141" t="s">
        <v>1002</v>
      </c>
      <c r="L644" s="172">
        <v>16</v>
      </c>
      <c r="M644" s="174">
        <v>16</v>
      </c>
      <c r="O644" s="1026" t="s">
        <v>139</v>
      </c>
      <c r="P644" s="987"/>
      <c r="Q644" s="983"/>
      <c r="R644" s="987"/>
      <c r="S644" s="1082"/>
      <c r="T644" s="987"/>
      <c r="U644" s="1185"/>
      <c r="V644" s="987">
        <f t="shared" si="642"/>
        <v>0</v>
      </c>
      <c r="W644" s="1173">
        <f t="shared" si="643"/>
        <v>0</v>
      </c>
      <c r="X644" s="987">
        <f t="shared" si="644"/>
        <v>0</v>
      </c>
      <c r="Y644" s="1082">
        <f t="shared" si="645"/>
        <v>0</v>
      </c>
      <c r="AA644" s="1043" t="s">
        <v>96</v>
      </c>
      <c r="AB644" s="1009"/>
      <c r="AC644" s="1463"/>
      <c r="AD644" s="2037"/>
      <c r="AE644" s="1174"/>
      <c r="AF644" s="1012"/>
      <c r="AG644" s="1465"/>
      <c r="AH644" s="1012">
        <f t="shared" si="634"/>
        <v>0</v>
      </c>
      <c r="AI644" s="1175">
        <f t="shared" si="635"/>
        <v>0</v>
      </c>
      <c r="AJ644" s="1012">
        <f t="shared" si="636"/>
        <v>0</v>
      </c>
      <c r="AK644" s="981">
        <f t="shared" si="637"/>
        <v>0</v>
      </c>
      <c r="AM644" s="1026" t="s">
        <v>82</v>
      </c>
      <c r="AN644" s="1027">
        <f t="shared" si="640"/>
        <v>14.6</v>
      </c>
      <c r="AO644" s="1035">
        <f t="shared" si="641"/>
        <v>14.6</v>
      </c>
      <c r="AP644" s="1043" t="s">
        <v>96</v>
      </c>
      <c r="AQ644" s="1240">
        <f t="shared" si="653"/>
        <v>0</v>
      </c>
      <c r="AR644" s="1254">
        <f t="shared" si="639"/>
        <v>0</v>
      </c>
    </row>
    <row r="645" spans="2:44" ht="15.75" thickBot="1">
      <c r="B645" s="60"/>
      <c r="C645" s="1358"/>
      <c r="E645" s="1287" t="s">
        <v>89</v>
      </c>
      <c r="F645" s="172">
        <v>3.2</v>
      </c>
      <c r="G645" s="936">
        <v>3.2</v>
      </c>
      <c r="H645" s="2430" t="s">
        <v>1017</v>
      </c>
      <c r="I645" s="1258"/>
      <c r="J645" s="1393"/>
      <c r="K645" s="141" t="s">
        <v>145</v>
      </c>
      <c r="L645" s="172">
        <v>10</v>
      </c>
      <c r="M645" s="174">
        <v>10</v>
      </c>
      <c r="O645" s="1026" t="s">
        <v>64</v>
      </c>
      <c r="P645" s="987"/>
      <c r="Q645" s="983"/>
      <c r="R645" s="987"/>
      <c r="S645" s="1082"/>
      <c r="T645" s="987">
        <f>F658</f>
        <v>84.64</v>
      </c>
      <c r="U645" s="1185">
        <f>G658</f>
        <v>84</v>
      </c>
      <c r="V645" s="987">
        <f t="shared" si="642"/>
        <v>0</v>
      </c>
      <c r="W645" s="1173">
        <f t="shared" si="643"/>
        <v>0</v>
      </c>
      <c r="X645" s="987">
        <f t="shared" si="644"/>
        <v>84.64</v>
      </c>
      <c r="Y645" s="1082">
        <f t="shared" si="645"/>
        <v>84</v>
      </c>
      <c r="AA645" s="2033" t="s">
        <v>787</v>
      </c>
      <c r="AB645" s="2034">
        <f t="shared" ref="AB645:AG645" si="690">SUM(AB632:AB644)</f>
        <v>0</v>
      </c>
      <c r="AC645" s="2045">
        <f t="shared" si="690"/>
        <v>0</v>
      </c>
      <c r="AD645" s="2046">
        <f t="shared" si="690"/>
        <v>148.12</v>
      </c>
      <c r="AE645" s="2047">
        <f t="shared" si="690"/>
        <v>105.4</v>
      </c>
      <c r="AF645" s="2048">
        <f t="shared" si="690"/>
        <v>0</v>
      </c>
      <c r="AG645" s="2035">
        <f t="shared" si="690"/>
        <v>0</v>
      </c>
      <c r="AH645" s="1713">
        <f t="shared" si="634"/>
        <v>148.12</v>
      </c>
      <c r="AI645" s="1173">
        <f t="shared" si="635"/>
        <v>105.4</v>
      </c>
      <c r="AJ645" s="1713">
        <f t="shared" si="636"/>
        <v>148.12</v>
      </c>
      <c r="AK645" s="1194">
        <f t="shared" si="637"/>
        <v>105.4</v>
      </c>
      <c r="AM645" s="1026" t="s">
        <v>89</v>
      </c>
      <c r="AN645" s="1027">
        <f t="shared" si="640"/>
        <v>12.2</v>
      </c>
      <c r="AO645" s="1035">
        <f t="shared" si="641"/>
        <v>12.2</v>
      </c>
      <c r="AP645" s="2033" t="s">
        <v>787</v>
      </c>
      <c r="AQ645" s="2001">
        <f t="shared" si="653"/>
        <v>148.12</v>
      </c>
      <c r="AR645" s="1254">
        <f t="shared" si="639"/>
        <v>105.4</v>
      </c>
    </row>
    <row r="646" spans="2:44">
      <c r="B646" s="60"/>
      <c r="C646" s="1358"/>
      <c r="E646" s="141" t="s">
        <v>538</v>
      </c>
      <c r="F646" s="1305">
        <v>0.82</v>
      </c>
      <c r="G646" s="940">
        <v>0.82</v>
      </c>
      <c r="J646" s="70"/>
      <c r="K646" s="141" t="s">
        <v>1105</v>
      </c>
      <c r="L646" s="172">
        <v>4.54</v>
      </c>
      <c r="M646" s="174">
        <v>4</v>
      </c>
      <c r="O646" s="1026" t="s">
        <v>411</v>
      </c>
      <c r="P646" s="987">
        <f>I626</f>
        <v>10.4</v>
      </c>
      <c r="Q646" s="983">
        <f>J626</f>
        <v>10</v>
      </c>
      <c r="R646" s="987"/>
      <c r="S646" s="1082"/>
      <c r="T646" s="987"/>
      <c r="U646" s="1185"/>
      <c r="V646" s="987">
        <f t="shared" si="642"/>
        <v>10.4</v>
      </c>
      <c r="W646" s="1173">
        <f t="shared" si="643"/>
        <v>10</v>
      </c>
      <c r="X646" s="987">
        <f t="shared" si="644"/>
        <v>0</v>
      </c>
      <c r="Y646" s="1082">
        <f t="shared" si="645"/>
        <v>0</v>
      </c>
      <c r="AA646" s="79" t="s">
        <v>882</v>
      </c>
      <c r="AB646" s="1008"/>
      <c r="AC646" s="2003"/>
      <c r="AD646" s="1010"/>
      <c r="AE646" s="2004"/>
      <c r="AF646" s="1010"/>
      <c r="AG646" s="11"/>
      <c r="AM646" s="1026" t="s">
        <v>131</v>
      </c>
      <c r="AN646" s="1027">
        <f t="shared" si="640"/>
        <v>1.355</v>
      </c>
      <c r="AO646" s="1035">
        <f t="shared" si="641"/>
        <v>54.2</v>
      </c>
      <c r="AP646" s="79" t="s">
        <v>881</v>
      </c>
    </row>
    <row r="647" spans="2:44" ht="15.75" thickBot="1">
      <c r="B647" s="60"/>
      <c r="C647" s="1358"/>
      <c r="E647" s="1318" t="s">
        <v>160</v>
      </c>
      <c r="F647" s="172">
        <v>0.01</v>
      </c>
      <c r="G647" s="1277">
        <v>0.01</v>
      </c>
      <c r="K647" s="1353" t="s">
        <v>1003</v>
      </c>
      <c r="L647" s="172">
        <v>0.2</v>
      </c>
      <c r="M647" s="174">
        <v>0.2</v>
      </c>
      <c r="O647" s="1026" t="s">
        <v>67</v>
      </c>
      <c r="P647" s="987"/>
      <c r="Q647" s="983"/>
      <c r="R647" s="987"/>
      <c r="S647" s="1082"/>
      <c r="T647" s="987"/>
      <c r="U647" s="1185"/>
      <c r="V647" s="987">
        <f t="shared" si="642"/>
        <v>0</v>
      </c>
      <c r="W647" s="1173">
        <f t="shared" si="643"/>
        <v>0</v>
      </c>
      <c r="X647" s="987">
        <f t="shared" si="644"/>
        <v>0</v>
      </c>
      <c r="Y647" s="1082">
        <f t="shared" si="645"/>
        <v>0</v>
      </c>
      <c r="AA647" s="1044"/>
      <c r="AB647" s="840"/>
      <c r="AC647" s="1457"/>
      <c r="AD647" s="1011"/>
      <c r="AE647" s="1172"/>
      <c r="AF647" s="1011"/>
      <c r="AG647" s="1188"/>
      <c r="AH647" s="1011">
        <f t="shared" ref="AH647:AH652" si="691">AB647+AD647</f>
        <v>0</v>
      </c>
      <c r="AI647" s="1173">
        <f t="shared" ref="AI647:AI652" si="692">AC647+AE647</f>
        <v>0</v>
      </c>
      <c r="AJ647" s="1011">
        <f t="shared" ref="AJ647:AJ653" si="693">AD647+AF647</f>
        <v>0</v>
      </c>
      <c r="AK647" s="1082">
        <f t="shared" ref="AK647:AK653" si="694">AE647+AG647</f>
        <v>0</v>
      </c>
      <c r="AM647" s="1026" t="s">
        <v>50</v>
      </c>
      <c r="AN647" s="1027">
        <f t="shared" si="640"/>
        <v>46</v>
      </c>
      <c r="AO647" s="1035">
        <f t="shared" si="641"/>
        <v>46</v>
      </c>
      <c r="AP647" s="1044"/>
      <c r="AQ647" s="1240">
        <f t="shared" ref="AQ647:AQ653" si="695">AB647+AD647+AF647</f>
        <v>0</v>
      </c>
      <c r="AR647" s="1254">
        <f t="shared" ref="AR647:AR653" si="696">AC647+AE647+AG647</f>
        <v>0</v>
      </c>
    </row>
    <row r="648" spans="2:44" ht="15.75" thickBot="1">
      <c r="B648" s="60"/>
      <c r="C648" s="1358"/>
      <c r="E648" s="141" t="s">
        <v>527</v>
      </c>
      <c r="F648" s="172">
        <v>225</v>
      </c>
      <c r="G648" s="1277">
        <v>225</v>
      </c>
      <c r="H648" s="1376" t="s">
        <v>449</v>
      </c>
      <c r="I648" s="38"/>
      <c r="J648" s="49"/>
      <c r="K648" s="1318" t="s">
        <v>649</v>
      </c>
      <c r="L648" s="172">
        <v>80</v>
      </c>
      <c r="M648" s="1277">
        <v>80</v>
      </c>
      <c r="N648" s="155"/>
      <c r="O648" s="1026" t="s">
        <v>82</v>
      </c>
      <c r="P648" s="987">
        <f>F628</f>
        <v>5</v>
      </c>
      <c r="Q648" s="1189">
        <f>G628</f>
        <v>5</v>
      </c>
      <c r="R648" s="987">
        <f>L638</f>
        <v>2.02</v>
      </c>
      <c r="S648" s="1173">
        <f>M638</f>
        <v>2.02</v>
      </c>
      <c r="T648" s="987">
        <f>I658+I660</f>
        <v>7.58</v>
      </c>
      <c r="U648" s="1190">
        <f>J658+J660</f>
        <v>7.58</v>
      </c>
      <c r="V648" s="987">
        <f t="shared" si="642"/>
        <v>7.02</v>
      </c>
      <c r="W648" s="1173">
        <f t="shared" si="643"/>
        <v>7.02</v>
      </c>
      <c r="X648" s="987">
        <f t="shared" si="644"/>
        <v>9.6</v>
      </c>
      <c r="Y648" s="1082">
        <f t="shared" si="645"/>
        <v>9.6</v>
      </c>
      <c r="AA648" s="1044" t="s">
        <v>128</v>
      </c>
      <c r="AB648" s="840"/>
      <c r="AC648" s="1457"/>
      <c r="AD648" s="1011"/>
      <c r="AE648" s="1172"/>
      <c r="AF648" s="1011"/>
      <c r="AG648" s="1188"/>
      <c r="AH648" s="1011">
        <f t="shared" si="691"/>
        <v>0</v>
      </c>
      <c r="AI648" s="1173">
        <f t="shared" si="692"/>
        <v>0</v>
      </c>
      <c r="AJ648" s="1011">
        <f t="shared" si="693"/>
        <v>0</v>
      </c>
      <c r="AK648" s="1082">
        <f t="shared" si="694"/>
        <v>0</v>
      </c>
      <c r="AM648" s="1026" t="s">
        <v>140</v>
      </c>
      <c r="AN648" s="1027">
        <f t="shared" si="640"/>
        <v>0</v>
      </c>
      <c r="AO648" s="1035">
        <f t="shared" si="641"/>
        <v>0</v>
      </c>
      <c r="AP648" s="1044" t="s">
        <v>128</v>
      </c>
      <c r="AQ648" s="1240">
        <f t="shared" si="695"/>
        <v>0</v>
      </c>
      <c r="AR648" s="1254">
        <f t="shared" si="696"/>
        <v>0</v>
      </c>
    </row>
    <row r="649" spans="2:44" ht="15.75" thickBot="1">
      <c r="B649" s="60"/>
      <c r="C649" s="1358"/>
      <c r="E649" s="1447" t="s">
        <v>420</v>
      </c>
      <c r="F649" s="184"/>
      <c r="G649" s="192">
        <v>1.4</v>
      </c>
      <c r="H649" s="1286" t="s">
        <v>100</v>
      </c>
      <c r="I649" s="120" t="s">
        <v>101</v>
      </c>
      <c r="J649" s="121" t="s">
        <v>102</v>
      </c>
      <c r="K649" s="141" t="s">
        <v>527</v>
      </c>
      <c r="L649" s="172">
        <v>138</v>
      </c>
      <c r="M649" s="174">
        <v>138</v>
      </c>
      <c r="O649" s="1026" t="s">
        <v>89</v>
      </c>
      <c r="P649" s="987"/>
      <c r="Q649" s="983"/>
      <c r="R649" s="1468">
        <f>F644+I641+F645</f>
        <v>12.2</v>
      </c>
      <c r="S649" s="1173">
        <f>G644+J641+G645</f>
        <v>12.2</v>
      </c>
      <c r="T649" s="987"/>
      <c r="U649" s="1185"/>
      <c r="V649" s="987">
        <f t="shared" si="642"/>
        <v>12.2</v>
      </c>
      <c r="W649" s="1173">
        <f t="shared" si="643"/>
        <v>12.2</v>
      </c>
      <c r="X649" s="987">
        <f t="shared" si="644"/>
        <v>12.2</v>
      </c>
      <c r="Y649" s="1082">
        <f t="shared" si="645"/>
        <v>12.2</v>
      </c>
      <c r="AA649" s="1044" t="s">
        <v>126</v>
      </c>
      <c r="AB649" s="840"/>
      <c r="AC649" s="1461"/>
      <c r="AD649" s="1011">
        <f>F637</f>
        <v>25</v>
      </c>
      <c r="AE649" s="1172">
        <f>G637</f>
        <v>22.39</v>
      </c>
      <c r="AF649" s="1011"/>
      <c r="AG649" s="1188"/>
      <c r="AH649" s="1011">
        <f t="shared" si="691"/>
        <v>25</v>
      </c>
      <c r="AI649" s="1173">
        <f t="shared" si="692"/>
        <v>22.39</v>
      </c>
      <c r="AJ649" s="1011">
        <f t="shared" si="693"/>
        <v>25</v>
      </c>
      <c r="AK649" s="1082">
        <f t="shared" si="694"/>
        <v>22.39</v>
      </c>
      <c r="AM649" s="1026" t="s">
        <v>52</v>
      </c>
      <c r="AN649" s="1027">
        <f t="shared" si="640"/>
        <v>0</v>
      </c>
      <c r="AO649" s="1035">
        <f t="shared" si="641"/>
        <v>0</v>
      </c>
      <c r="AP649" s="1044" t="s">
        <v>126</v>
      </c>
      <c r="AQ649" s="1240">
        <f t="shared" si="695"/>
        <v>25</v>
      </c>
      <c r="AR649" s="1254">
        <f t="shared" si="696"/>
        <v>22.39</v>
      </c>
    </row>
    <row r="650" spans="2:44">
      <c r="B650" s="60"/>
      <c r="C650" s="1358"/>
      <c r="E650" s="323" t="s">
        <v>229</v>
      </c>
      <c r="F650" s="2497">
        <v>20.079999999999998</v>
      </c>
      <c r="G650" s="192">
        <v>17.760000000000002</v>
      </c>
      <c r="H650" s="97" t="s">
        <v>236</v>
      </c>
      <c r="I650" s="2548">
        <f>D642</f>
        <v>130</v>
      </c>
      <c r="J650" s="1343">
        <f>D642</f>
        <v>130</v>
      </c>
      <c r="K650" s="60"/>
      <c r="M650" s="70"/>
      <c r="O650" s="620" t="s">
        <v>144</v>
      </c>
      <c r="P650" s="1468">
        <f>Q650/1000/0.04</f>
        <v>1</v>
      </c>
      <c r="Q650" s="1189">
        <f>J631</f>
        <v>40</v>
      </c>
      <c r="R650" s="1468">
        <f>S650/1000/0.04</f>
        <v>0</v>
      </c>
      <c r="S650" s="1173"/>
      <c r="T650" s="1614">
        <f>U650/1000/0.04</f>
        <v>0.35499999999999998</v>
      </c>
      <c r="U650" s="1190">
        <f>G659</f>
        <v>14.2</v>
      </c>
      <c r="V650" s="987">
        <f t="shared" si="642"/>
        <v>1</v>
      </c>
      <c r="W650" s="1173">
        <f t="shared" si="643"/>
        <v>40</v>
      </c>
      <c r="X650" s="987">
        <f t="shared" si="644"/>
        <v>0.35499999999999998</v>
      </c>
      <c r="Y650" s="1082">
        <f t="shared" si="645"/>
        <v>14.2</v>
      </c>
      <c r="AA650" s="1044" t="s">
        <v>398</v>
      </c>
      <c r="AB650" s="840"/>
      <c r="AC650" s="1462"/>
      <c r="AD650" s="1011"/>
      <c r="AE650" s="1172"/>
      <c r="AF650" s="1011"/>
      <c r="AG650" s="1188"/>
      <c r="AH650" s="1011">
        <f t="shared" si="691"/>
        <v>0</v>
      </c>
      <c r="AI650" s="1173">
        <f t="shared" si="692"/>
        <v>0</v>
      </c>
      <c r="AJ650" s="1011">
        <f t="shared" si="693"/>
        <v>0</v>
      </c>
      <c r="AK650" s="1082">
        <f t="shared" si="694"/>
        <v>0</v>
      </c>
      <c r="AM650" s="1026" t="s">
        <v>138</v>
      </c>
      <c r="AN650" s="1027">
        <f t="shared" si="640"/>
        <v>2.38</v>
      </c>
      <c r="AO650" s="1035">
        <f t="shared" si="641"/>
        <v>2.38</v>
      </c>
      <c r="AP650" s="1044" t="s">
        <v>398</v>
      </c>
      <c r="AQ650" s="1240">
        <f t="shared" si="695"/>
        <v>0</v>
      </c>
      <c r="AR650" s="1254">
        <f t="shared" si="696"/>
        <v>0</v>
      </c>
    </row>
    <row r="651" spans="2:44" ht="15.75" thickBot="1">
      <c r="B651" s="1213" t="s">
        <v>365</v>
      </c>
      <c r="C651" s="1361"/>
      <c r="D651" s="1363"/>
      <c r="E651" s="2496" t="s">
        <v>1040</v>
      </c>
      <c r="F651" s="29"/>
      <c r="G651" s="72"/>
      <c r="H651" s="29"/>
      <c r="I651" s="29"/>
      <c r="J651" s="72"/>
      <c r="K651" s="56"/>
      <c r="L651" s="29"/>
      <c r="M651" s="72"/>
      <c r="O651" s="1026" t="s">
        <v>50</v>
      </c>
      <c r="P651" s="987">
        <f>F629+L628</f>
        <v>12</v>
      </c>
      <c r="Q651" s="1191">
        <f>G629+M628</f>
        <v>12</v>
      </c>
      <c r="R651" s="987">
        <f>L644</f>
        <v>16</v>
      </c>
      <c r="S651" s="1194">
        <f>M644</f>
        <v>16</v>
      </c>
      <c r="T651" s="987">
        <f>I654+L656</f>
        <v>18</v>
      </c>
      <c r="U651" s="1190">
        <f>J654+M656</f>
        <v>18</v>
      </c>
      <c r="V651" s="987">
        <f t="shared" si="642"/>
        <v>28</v>
      </c>
      <c r="W651" s="1173">
        <f t="shared" si="643"/>
        <v>28</v>
      </c>
      <c r="X651" s="987">
        <f t="shared" si="644"/>
        <v>34</v>
      </c>
      <c r="Y651" s="1082">
        <f t="shared" si="645"/>
        <v>34</v>
      </c>
      <c r="AA651" s="1043"/>
      <c r="AB651" s="840"/>
      <c r="AC651" s="1459"/>
      <c r="AD651" s="1713"/>
      <c r="AE651" s="1172"/>
      <c r="AF651" s="1011"/>
      <c r="AG651" s="1188"/>
      <c r="AH651" s="1011">
        <f t="shared" si="691"/>
        <v>0</v>
      </c>
      <c r="AI651" s="1173">
        <f t="shared" si="692"/>
        <v>0</v>
      </c>
      <c r="AJ651" s="1011">
        <f t="shared" si="693"/>
        <v>0</v>
      </c>
      <c r="AK651" s="1082">
        <f t="shared" si="694"/>
        <v>0</v>
      </c>
      <c r="AM651" s="1026" t="s">
        <v>137</v>
      </c>
      <c r="AN651" s="1027">
        <f t="shared" si="640"/>
        <v>2.8</v>
      </c>
      <c r="AO651" s="1035">
        <f t="shared" si="641"/>
        <v>2.8</v>
      </c>
      <c r="AP651" s="1043"/>
      <c r="AQ651" s="1240">
        <f t="shared" si="695"/>
        <v>0</v>
      </c>
      <c r="AR651" s="1254">
        <f t="shared" si="696"/>
        <v>0</v>
      </c>
    </row>
    <row r="652" spans="2:44" ht="15.75" thickBot="1">
      <c r="B652" s="269"/>
      <c r="C652" s="126" t="s">
        <v>234</v>
      </c>
      <c r="D652" s="538"/>
      <c r="E652" s="1641" t="s">
        <v>989</v>
      </c>
      <c r="F652" s="38"/>
      <c r="G652" s="38"/>
      <c r="H652" s="1018"/>
      <c r="I652" s="38"/>
      <c r="J652" s="49"/>
      <c r="K652" s="2428" t="s">
        <v>14</v>
      </c>
      <c r="L652" s="216"/>
      <c r="M652" s="1263"/>
      <c r="O652" s="1026" t="s">
        <v>140</v>
      </c>
      <c r="P652" s="987"/>
      <c r="Q652" s="983"/>
      <c r="R652" s="987"/>
      <c r="S652" s="1082"/>
      <c r="T652" s="987"/>
      <c r="U652" s="1185"/>
      <c r="V652" s="987">
        <f t="shared" si="642"/>
        <v>0</v>
      </c>
      <c r="W652" s="1173">
        <f t="shared" si="643"/>
        <v>0</v>
      </c>
      <c r="X652" s="987">
        <f t="shared" si="644"/>
        <v>0</v>
      </c>
      <c r="Y652" s="1082">
        <f t="shared" si="645"/>
        <v>0</v>
      </c>
      <c r="AA652" s="2033" t="s">
        <v>788</v>
      </c>
      <c r="AB652" s="2038">
        <f t="shared" ref="AB652:AG652" si="697">SUM(AB647:AB651)</f>
        <v>0</v>
      </c>
      <c r="AC652" s="2039">
        <f t="shared" si="697"/>
        <v>0</v>
      </c>
      <c r="AD652" s="2040">
        <f t="shared" si="697"/>
        <v>25</v>
      </c>
      <c r="AE652" s="2039">
        <f t="shared" si="697"/>
        <v>22.39</v>
      </c>
      <c r="AF652" s="2040">
        <f t="shared" si="697"/>
        <v>0</v>
      </c>
      <c r="AG652" s="2039">
        <f t="shared" si="697"/>
        <v>0</v>
      </c>
      <c r="AH652" s="2041">
        <f t="shared" si="691"/>
        <v>25</v>
      </c>
      <c r="AI652" s="2042">
        <f t="shared" si="692"/>
        <v>22.39</v>
      </c>
      <c r="AJ652" s="2041">
        <f t="shared" si="693"/>
        <v>25</v>
      </c>
      <c r="AK652" s="2043">
        <f t="shared" si="694"/>
        <v>22.39</v>
      </c>
      <c r="AM652" s="1026" t="s">
        <v>77</v>
      </c>
      <c r="AN652" s="1027">
        <f t="shared" si="640"/>
        <v>0</v>
      </c>
      <c r="AO652" s="1035">
        <f t="shared" si="641"/>
        <v>0</v>
      </c>
      <c r="AP652" s="2033" t="s">
        <v>788</v>
      </c>
      <c r="AQ652" s="2001">
        <f t="shared" si="695"/>
        <v>25</v>
      </c>
      <c r="AR652" s="1254">
        <f t="shared" si="696"/>
        <v>22.39</v>
      </c>
    </row>
    <row r="653" spans="2:44" ht="15.75" thickBot="1">
      <c r="B653" s="124" t="s">
        <v>833</v>
      </c>
      <c r="C653" s="193" t="s">
        <v>14</v>
      </c>
      <c r="D653" s="129">
        <v>200</v>
      </c>
      <c r="E653" s="1310" t="s">
        <v>100</v>
      </c>
      <c r="F653" s="120" t="s">
        <v>101</v>
      </c>
      <c r="G653" s="1360" t="s">
        <v>102</v>
      </c>
      <c r="H653" s="1273" t="s">
        <v>100</v>
      </c>
      <c r="I653" s="120" t="s">
        <v>101</v>
      </c>
      <c r="J653" s="121" t="s">
        <v>102</v>
      </c>
      <c r="K653" s="1273" t="s">
        <v>100</v>
      </c>
      <c r="L653" s="120" t="s">
        <v>101</v>
      </c>
      <c r="M653" s="121" t="s">
        <v>102</v>
      </c>
      <c r="O653" s="1026" t="s">
        <v>408</v>
      </c>
      <c r="P653" s="987"/>
      <c r="Q653" s="983"/>
      <c r="R653" s="987"/>
      <c r="S653" s="1082"/>
      <c r="T653" s="987"/>
      <c r="U653" s="1185"/>
      <c r="V653" s="987">
        <f t="shared" si="642"/>
        <v>0</v>
      </c>
      <c r="W653" s="1173">
        <f t="shared" si="643"/>
        <v>0</v>
      </c>
      <c r="X653" s="987">
        <f t="shared" si="644"/>
        <v>0</v>
      </c>
      <c r="Y653" s="1082">
        <f t="shared" si="645"/>
        <v>0</v>
      </c>
      <c r="AA653" s="2028" t="s">
        <v>789</v>
      </c>
      <c r="AB653" s="2029">
        <f t="shared" ref="AB653:AG653" si="698">AB645+AB652</f>
        <v>0</v>
      </c>
      <c r="AC653" s="2050">
        <f t="shared" si="698"/>
        <v>0</v>
      </c>
      <c r="AD653" s="2059">
        <f t="shared" si="698"/>
        <v>173.12</v>
      </c>
      <c r="AE653" s="2058">
        <f t="shared" si="698"/>
        <v>127.79</v>
      </c>
      <c r="AF653" s="2029">
        <f t="shared" si="698"/>
        <v>0</v>
      </c>
      <c r="AG653" s="2049">
        <f t="shared" si="698"/>
        <v>0</v>
      </c>
      <c r="AH653" s="2065">
        <f>AB653+AD653</f>
        <v>173.12</v>
      </c>
      <c r="AI653" s="2031">
        <f>AC653+AE653</f>
        <v>127.79</v>
      </c>
      <c r="AJ653" s="2030">
        <f t="shared" si="693"/>
        <v>173.12</v>
      </c>
      <c r="AK653" s="2032">
        <f t="shared" si="694"/>
        <v>127.79</v>
      </c>
      <c r="AM653" s="1026" t="s">
        <v>54</v>
      </c>
      <c r="AN653" s="1027">
        <f t="shared" si="640"/>
        <v>3.15</v>
      </c>
      <c r="AO653" s="1035">
        <f t="shared" si="641"/>
        <v>3.15</v>
      </c>
      <c r="AP653" s="1046" t="s">
        <v>135</v>
      </c>
      <c r="AQ653" s="2064">
        <f t="shared" si="695"/>
        <v>173.12</v>
      </c>
      <c r="AR653" s="2063">
        <f t="shared" si="696"/>
        <v>127.79</v>
      </c>
    </row>
    <row r="654" spans="2:44">
      <c r="B654" s="124" t="s">
        <v>992</v>
      </c>
      <c r="C654" s="193" t="s">
        <v>991</v>
      </c>
      <c r="D654" s="207">
        <v>200</v>
      </c>
      <c r="E654" s="97" t="s">
        <v>105</v>
      </c>
      <c r="F654" s="96">
        <v>28</v>
      </c>
      <c r="G654" s="1403">
        <v>28</v>
      </c>
      <c r="H654" s="2434" t="s">
        <v>994</v>
      </c>
      <c r="I654" s="96">
        <v>8</v>
      </c>
      <c r="J654" s="1343">
        <v>8</v>
      </c>
      <c r="K654" s="99" t="s">
        <v>266</v>
      </c>
      <c r="L654" s="1314">
        <v>2.38</v>
      </c>
      <c r="M654" s="1315">
        <v>2.38</v>
      </c>
      <c r="O654" s="1026" t="s">
        <v>138</v>
      </c>
      <c r="P654" s="987"/>
      <c r="Q654" s="983"/>
      <c r="R654" s="987"/>
      <c r="S654" s="1082"/>
      <c r="T654" s="987">
        <f>L654</f>
        <v>2.38</v>
      </c>
      <c r="U654" s="1185">
        <f>M654</f>
        <v>2.38</v>
      </c>
      <c r="V654" s="987">
        <f t="shared" si="642"/>
        <v>0</v>
      </c>
      <c r="W654" s="1173">
        <f t="shared" si="643"/>
        <v>0</v>
      </c>
      <c r="X654" s="987">
        <f t="shared" si="644"/>
        <v>2.38</v>
      </c>
      <c r="Y654" s="1082">
        <f t="shared" si="645"/>
        <v>2.38</v>
      </c>
      <c r="AA654" s="1076" t="s">
        <v>379</v>
      </c>
      <c r="AB654" s="1077"/>
      <c r="AC654" s="1078"/>
      <c r="AD654" s="840"/>
      <c r="AE654" s="1079"/>
      <c r="AF654" s="840"/>
      <c r="AG654" s="1080"/>
      <c r="AH654" s="1011"/>
      <c r="AI654" s="1081"/>
      <c r="AJ654" s="1011"/>
      <c r="AK654" s="1082"/>
      <c r="AM654" s="1026" t="s">
        <v>116</v>
      </c>
      <c r="AN654" s="1027">
        <f t="shared" si="640"/>
        <v>10</v>
      </c>
      <c r="AO654" s="1035">
        <f t="shared" si="641"/>
        <v>10</v>
      </c>
      <c r="AP654" s="1048" t="s">
        <v>379</v>
      </c>
      <c r="AQ654" s="1027"/>
      <c r="AR654" s="70"/>
    </row>
    <row r="655" spans="2:44">
      <c r="B655" s="270"/>
      <c r="C655" s="541" t="s">
        <v>990</v>
      </c>
      <c r="E655" s="1318" t="s">
        <v>585</v>
      </c>
      <c r="F655" s="1280"/>
      <c r="G655" s="1338">
        <v>168</v>
      </c>
      <c r="H655" s="178" t="s">
        <v>54</v>
      </c>
      <c r="I655" s="1288">
        <v>0.5</v>
      </c>
      <c r="J655" s="1401">
        <v>0.5</v>
      </c>
      <c r="K655" s="142" t="s">
        <v>60</v>
      </c>
      <c r="L655" s="172">
        <v>140</v>
      </c>
      <c r="M655" s="174">
        <v>140</v>
      </c>
      <c r="O655" s="1026" t="s">
        <v>137</v>
      </c>
      <c r="P655" s="987">
        <f>L627</f>
        <v>2.8</v>
      </c>
      <c r="Q655" s="983">
        <f>M627</f>
        <v>2.8</v>
      </c>
      <c r="R655" s="987"/>
      <c r="S655" s="1082"/>
      <c r="T655" s="987"/>
      <c r="U655" s="1185"/>
      <c r="V655" s="987">
        <f t="shared" si="642"/>
        <v>2.8</v>
      </c>
      <c r="W655" s="1173">
        <f t="shared" si="643"/>
        <v>2.8</v>
      </c>
      <c r="X655" s="987">
        <f t="shared" si="644"/>
        <v>0</v>
      </c>
      <c r="Y655" s="1082">
        <f t="shared" si="645"/>
        <v>0</v>
      </c>
      <c r="AA655" s="1642" t="s">
        <v>500</v>
      </c>
      <c r="AB655" s="2027"/>
      <c r="AC655" s="2016"/>
      <c r="AD655" s="840"/>
      <c r="AE655" s="1051"/>
      <c r="AF655" s="840"/>
      <c r="AG655" s="2017"/>
      <c r="AH655" s="1011">
        <f t="shared" ref="AH655:AH658" si="699">AB655+AD655</f>
        <v>0</v>
      </c>
      <c r="AI655" s="1088">
        <f t="shared" ref="AI655:AI658" si="700">AC655+AE655</f>
        <v>0</v>
      </c>
      <c r="AJ655" s="1011">
        <f t="shared" ref="AJ655:AJ671" si="701">AD655+AF655</f>
        <v>0</v>
      </c>
      <c r="AK655" s="1089">
        <f t="shared" ref="AK655:AK658" si="702">AE655+AG655</f>
        <v>0</v>
      </c>
      <c r="AM655" s="996" t="s">
        <v>164</v>
      </c>
      <c r="AN655" s="1027">
        <f t="shared" si="640"/>
        <v>1.69</v>
      </c>
      <c r="AO655" s="1035">
        <f t="shared" si="641"/>
        <v>1.69</v>
      </c>
      <c r="AP655" s="1642" t="s">
        <v>500</v>
      </c>
      <c r="AQ655" s="1050">
        <f t="shared" ref="AQ655:AQ671" si="703">AB655+AD655+AF655</f>
        <v>0</v>
      </c>
      <c r="AR655" s="1051">
        <f t="shared" ref="AR655:AR671" si="704">AC655+AE655+AG655</f>
        <v>0</v>
      </c>
    </row>
    <row r="656" spans="2:44">
      <c r="B656" s="327"/>
      <c r="C656" s="1356"/>
      <c r="D656" s="140"/>
      <c r="E656" s="2288" t="s">
        <v>993</v>
      </c>
      <c r="F656" s="1280"/>
      <c r="G656" s="1338"/>
      <c r="H656" s="178" t="s">
        <v>571</v>
      </c>
      <c r="I656" s="172">
        <v>4</v>
      </c>
      <c r="J656" s="936">
        <v>4</v>
      </c>
      <c r="K656" s="1281" t="s">
        <v>50</v>
      </c>
      <c r="L656" s="184">
        <v>10</v>
      </c>
      <c r="M656" s="192">
        <v>10</v>
      </c>
      <c r="O656" s="1026" t="s">
        <v>77</v>
      </c>
      <c r="P656" s="987"/>
      <c r="Q656" s="983"/>
      <c r="R656" s="987"/>
      <c r="S656" s="1082"/>
      <c r="T656" s="987"/>
      <c r="U656" s="1185"/>
      <c r="V656" s="987">
        <f t="shared" si="642"/>
        <v>0</v>
      </c>
      <c r="W656" s="1173">
        <f t="shared" si="643"/>
        <v>0</v>
      </c>
      <c r="X656" s="987">
        <f t="shared" si="644"/>
        <v>0</v>
      </c>
      <c r="Y656" s="1082">
        <f t="shared" si="645"/>
        <v>0</v>
      </c>
      <c r="AA656" s="1083" t="s">
        <v>380</v>
      </c>
      <c r="AB656" s="1154"/>
      <c r="AC656" s="1085"/>
      <c r="AD656" s="2573">
        <f>L646+I650</f>
        <v>134.54</v>
      </c>
      <c r="AE656" s="1086">
        <f>M646+J650</f>
        <v>134</v>
      </c>
      <c r="AF656" s="1011"/>
      <c r="AG656" s="1087"/>
      <c r="AH656" s="1011">
        <f t="shared" si="699"/>
        <v>134.54</v>
      </c>
      <c r="AI656" s="1088">
        <f t="shared" si="700"/>
        <v>134</v>
      </c>
      <c r="AJ656" s="1011">
        <f t="shared" si="701"/>
        <v>134.54</v>
      </c>
      <c r="AK656" s="1089">
        <f t="shared" si="702"/>
        <v>134</v>
      </c>
      <c r="AM656" s="997" t="s">
        <v>160</v>
      </c>
      <c r="AN656" s="1027">
        <f t="shared" si="640"/>
        <v>0.09</v>
      </c>
      <c r="AO656" s="1035">
        <f t="shared" si="641"/>
        <v>0.09</v>
      </c>
      <c r="AP656" s="1049" t="s">
        <v>380</v>
      </c>
      <c r="AQ656" s="1050">
        <f t="shared" si="703"/>
        <v>134.54</v>
      </c>
      <c r="AR656" s="1051">
        <f t="shared" si="704"/>
        <v>134</v>
      </c>
    </row>
    <row r="657" spans="2:44">
      <c r="B657" s="60"/>
      <c r="C657" s="1358"/>
      <c r="E657" s="1318" t="s">
        <v>80</v>
      </c>
      <c r="F657" s="1280">
        <v>47</v>
      </c>
      <c r="G657" s="1338">
        <v>47</v>
      </c>
      <c r="H657" s="1382" t="s">
        <v>1018</v>
      </c>
      <c r="I657" s="172"/>
      <c r="J657" s="174"/>
      <c r="K657" s="142" t="s">
        <v>81</v>
      </c>
      <c r="L657" s="172">
        <v>70</v>
      </c>
      <c r="M657" s="174">
        <v>70</v>
      </c>
      <c r="O657" s="361" t="s">
        <v>409</v>
      </c>
      <c r="P657" s="987">
        <f>F630</f>
        <v>1.2</v>
      </c>
      <c r="Q657" s="983">
        <f>G630</f>
        <v>1.2</v>
      </c>
      <c r="R657" s="1468">
        <f>F646+I644</f>
        <v>1.45</v>
      </c>
      <c r="S657" s="1173">
        <f>G646+J644</f>
        <v>1.45</v>
      </c>
      <c r="T657" s="987">
        <f>I655</f>
        <v>0.5</v>
      </c>
      <c r="U657" s="1185">
        <f>J655</f>
        <v>0.5</v>
      </c>
      <c r="V657" s="987">
        <f t="shared" si="642"/>
        <v>2.65</v>
      </c>
      <c r="W657" s="1173">
        <f t="shared" si="643"/>
        <v>2.65</v>
      </c>
      <c r="X657" s="987">
        <f t="shared" si="644"/>
        <v>1.95</v>
      </c>
      <c r="Y657" s="1082">
        <f t="shared" si="645"/>
        <v>1.95</v>
      </c>
      <c r="AA657" s="1090" t="s">
        <v>381</v>
      </c>
      <c r="AB657" s="1091"/>
      <c r="AC657" s="1092"/>
      <c r="AD657" s="840"/>
      <c r="AE657" s="1093"/>
      <c r="AF657" s="1094"/>
      <c r="AG657" s="1095"/>
      <c r="AH657" s="1011">
        <f t="shared" si="699"/>
        <v>0</v>
      </c>
      <c r="AI657" s="1088">
        <f t="shared" si="700"/>
        <v>0</v>
      </c>
      <c r="AJ657" s="1011">
        <f t="shared" si="701"/>
        <v>0</v>
      </c>
      <c r="AK657" s="1089">
        <f t="shared" si="702"/>
        <v>0</v>
      </c>
      <c r="AM657" s="998" t="s">
        <v>373</v>
      </c>
      <c r="AN657" s="1027">
        <f t="shared" si="640"/>
        <v>1.4</v>
      </c>
      <c r="AO657" s="1035">
        <f t="shared" si="641"/>
        <v>1.4</v>
      </c>
      <c r="AP657" s="1052" t="s">
        <v>381</v>
      </c>
      <c r="AQ657" s="1027">
        <f t="shared" si="703"/>
        <v>0</v>
      </c>
      <c r="AR657" s="1051">
        <f t="shared" si="704"/>
        <v>0</v>
      </c>
    </row>
    <row r="658" spans="2:44">
      <c r="B658" s="60"/>
      <c r="C658" s="1358"/>
      <c r="E658" s="1318" t="s">
        <v>91</v>
      </c>
      <c r="F658" s="172">
        <v>84.64</v>
      </c>
      <c r="G658" s="1338">
        <v>84</v>
      </c>
      <c r="H658" s="1382" t="s">
        <v>996</v>
      </c>
      <c r="I658" s="172">
        <v>2</v>
      </c>
      <c r="J658" s="936">
        <v>2</v>
      </c>
      <c r="K658" s="60"/>
      <c r="M658" s="70"/>
      <c r="O658" s="1026" t="s">
        <v>410</v>
      </c>
      <c r="P658" s="987"/>
      <c r="Q658" s="983"/>
      <c r="R658" s="987">
        <f>L645</f>
        <v>10</v>
      </c>
      <c r="S658" s="1082">
        <f>M645</f>
        <v>10</v>
      </c>
      <c r="T658" s="987"/>
      <c r="U658" s="1185"/>
      <c r="V658" s="987">
        <f t="shared" si="642"/>
        <v>10</v>
      </c>
      <c r="W658" s="1173">
        <f t="shared" si="643"/>
        <v>10</v>
      </c>
      <c r="X658" s="987">
        <f t="shared" si="644"/>
        <v>10</v>
      </c>
      <c r="Y658" s="1082">
        <f t="shared" si="645"/>
        <v>10</v>
      </c>
      <c r="AA658" s="1096" t="s">
        <v>382</v>
      </c>
      <c r="AB658" s="1091"/>
      <c r="AC658" s="1092"/>
      <c r="AD658" s="840"/>
      <c r="AE658" s="1093"/>
      <c r="AF658" s="1011"/>
      <c r="AG658" s="1095"/>
      <c r="AH658" s="1011">
        <f t="shared" si="699"/>
        <v>0</v>
      </c>
      <c r="AI658" s="1088">
        <f t="shared" si="700"/>
        <v>0</v>
      </c>
      <c r="AJ658" s="1011">
        <f t="shared" si="701"/>
        <v>0</v>
      </c>
      <c r="AK658" s="1089">
        <f t="shared" si="702"/>
        <v>0</v>
      </c>
      <c r="AM658" s="999" t="s">
        <v>136</v>
      </c>
      <c r="AN658" s="1036">
        <f t="shared" si="640"/>
        <v>0.2</v>
      </c>
      <c r="AO658" s="1037">
        <f t="shared" si="641"/>
        <v>0.2</v>
      </c>
      <c r="AP658" s="1053" t="s">
        <v>382</v>
      </c>
      <c r="AQ658" s="1027">
        <f t="shared" si="703"/>
        <v>0</v>
      </c>
      <c r="AR658" s="1051">
        <f t="shared" si="704"/>
        <v>0</v>
      </c>
    </row>
    <row r="659" spans="2:44" ht="15.75" thickBot="1">
      <c r="B659" s="60"/>
      <c r="C659" s="1358"/>
      <c r="E659" s="937" t="s">
        <v>604</v>
      </c>
      <c r="F659" s="184" t="s">
        <v>1107</v>
      </c>
      <c r="G659" s="2488">
        <v>14.2</v>
      </c>
      <c r="H659" s="2487" t="s">
        <v>995</v>
      </c>
      <c r="I659" s="8"/>
      <c r="J659" s="1768">
        <v>236</v>
      </c>
      <c r="K659" s="60"/>
      <c r="L659" s="8"/>
      <c r="M659" s="1768"/>
      <c r="O659" s="996" t="s">
        <v>164</v>
      </c>
      <c r="P659" s="991">
        <f t="shared" ref="P659:U659" si="705">P660+P661+P662+P663</f>
        <v>0</v>
      </c>
      <c r="Q659" s="1195">
        <f t="shared" si="705"/>
        <v>0</v>
      </c>
      <c r="R659" s="991">
        <f t="shared" si="705"/>
        <v>1.69</v>
      </c>
      <c r="S659" s="1196">
        <f t="shared" si="705"/>
        <v>1.69</v>
      </c>
      <c r="T659" s="1001">
        <f t="shared" si="705"/>
        <v>0</v>
      </c>
      <c r="U659" s="1197">
        <f t="shared" si="705"/>
        <v>0</v>
      </c>
      <c r="V659" s="1475">
        <f t="shared" si="642"/>
        <v>1.69</v>
      </c>
      <c r="W659" s="1173">
        <f t="shared" si="643"/>
        <v>1.69</v>
      </c>
      <c r="X659" s="987">
        <f t="shared" si="644"/>
        <v>1.69</v>
      </c>
      <c r="Y659" s="1082">
        <f t="shared" si="645"/>
        <v>1.69</v>
      </c>
      <c r="AA659" s="1097" t="s">
        <v>383</v>
      </c>
      <c r="AB659" s="1098"/>
      <c r="AC659" s="1099"/>
      <c r="AD659" s="1009"/>
      <c r="AE659" s="1100"/>
      <c r="AF659" s="1012"/>
      <c r="AG659" s="1101"/>
      <c r="AH659" s="1012">
        <f>AB659+AD659</f>
        <v>0</v>
      </c>
      <c r="AI659" s="1102"/>
      <c r="AJ659" s="1012">
        <f t="shared" si="701"/>
        <v>0</v>
      </c>
      <c r="AK659" s="1103"/>
      <c r="AM659" s="368" t="s">
        <v>98</v>
      </c>
      <c r="AN659" s="1038">
        <f>P664+R664+T664</f>
        <v>4</v>
      </c>
      <c r="AO659" s="1039">
        <f>Q664+S664+U664</f>
        <v>4</v>
      </c>
      <c r="AP659" s="1054" t="s">
        <v>383</v>
      </c>
      <c r="AQ659" s="1036">
        <f t="shared" si="703"/>
        <v>0</v>
      </c>
      <c r="AR659" s="1055">
        <f t="shared" si="704"/>
        <v>0</v>
      </c>
    </row>
    <row r="660" spans="2:44" ht="15.75" thickBot="1">
      <c r="B660" s="1213" t="s">
        <v>366</v>
      </c>
      <c r="C660" s="1214"/>
      <c r="D660" s="29">
        <f>SUM(D653:D656)</f>
        <v>400</v>
      </c>
      <c r="E660" s="175"/>
      <c r="F660" s="171"/>
      <c r="G660" s="2432"/>
      <c r="H660" s="2214" t="s">
        <v>1036</v>
      </c>
      <c r="I660" s="1290">
        <v>5.58</v>
      </c>
      <c r="J660" s="1417">
        <v>5.58</v>
      </c>
      <c r="K660" s="56"/>
      <c r="L660" s="29"/>
      <c r="M660" s="72"/>
      <c r="O660" s="997" t="s">
        <v>160</v>
      </c>
      <c r="P660" s="992"/>
      <c r="Q660" s="1198"/>
      <c r="R660" s="992">
        <f>F647+I643</f>
        <v>0.09</v>
      </c>
      <c r="S660" s="1199">
        <f>G647+J643</f>
        <v>0.09</v>
      </c>
      <c r="T660" s="1002"/>
      <c r="U660" s="1198"/>
      <c r="V660" s="1006">
        <f t="shared" si="642"/>
        <v>0.09</v>
      </c>
      <c r="W660" s="1199">
        <f t="shared" si="643"/>
        <v>0.09</v>
      </c>
      <c r="X660" s="988">
        <f t="shared" si="644"/>
        <v>0.09</v>
      </c>
      <c r="Y660" s="1199">
        <f t="shared" si="645"/>
        <v>0.09</v>
      </c>
      <c r="AA660" s="1104" t="s">
        <v>384</v>
      </c>
      <c r="AB660" s="1105">
        <f>SUM(AB656:AB659)</f>
        <v>0</v>
      </c>
      <c r="AC660" s="1106">
        <f>AC656+AC657+AC658+AC659</f>
        <v>0</v>
      </c>
      <c r="AD660" s="1107">
        <f>AD656+AD657+AD658+AD659</f>
        <v>134.54</v>
      </c>
      <c r="AE660" s="1108">
        <f>AE656+AE657+AE658+AE659</f>
        <v>134</v>
      </c>
      <c r="AF660" s="1109">
        <f>SUM(AF656:AF659)</f>
        <v>0</v>
      </c>
      <c r="AG660" s="1110">
        <f>SUM(AG656:AG659)</f>
        <v>0</v>
      </c>
      <c r="AH660" s="1109">
        <f>AB660+AD660</f>
        <v>134.54</v>
      </c>
      <c r="AI660" s="1111">
        <f>AC660+AE660</f>
        <v>134</v>
      </c>
      <c r="AJ660" s="1109">
        <f t="shared" si="701"/>
        <v>134.54</v>
      </c>
      <c r="AK660" s="1112">
        <f>AE660+AG660</f>
        <v>134</v>
      </c>
      <c r="AP660" s="1056" t="s">
        <v>384</v>
      </c>
      <c r="AQ660" s="1057">
        <f t="shared" si="703"/>
        <v>134.54</v>
      </c>
      <c r="AR660" s="1058">
        <f t="shared" si="704"/>
        <v>134</v>
      </c>
    </row>
    <row r="661" spans="2:44">
      <c r="O661" s="998" t="s">
        <v>373</v>
      </c>
      <c r="P661" s="993"/>
      <c r="Q661" s="1200"/>
      <c r="R661" s="993">
        <f>G649</f>
        <v>1.4</v>
      </c>
      <c r="S661" s="1201">
        <f>G649</f>
        <v>1.4</v>
      </c>
      <c r="T661" s="1003"/>
      <c r="U661" s="1200"/>
      <c r="V661" s="1006">
        <f t="shared" si="642"/>
        <v>1.4</v>
      </c>
      <c r="W661" s="1199">
        <f t="shared" si="643"/>
        <v>1.4</v>
      </c>
      <c r="X661" s="988">
        <f t="shared" si="644"/>
        <v>1.4</v>
      </c>
      <c r="Y661" s="1199">
        <f t="shared" si="645"/>
        <v>1.4</v>
      </c>
      <c r="AA661" s="1230" t="s">
        <v>393</v>
      </c>
      <c r="AB661" s="1127"/>
      <c r="AC661" s="1219"/>
      <c r="AD661" s="1129"/>
      <c r="AE661" s="1222"/>
      <c r="AF661" s="1127"/>
      <c r="AG661" s="1219"/>
      <c r="AH661" s="1010"/>
      <c r="AI661" s="1225"/>
      <c r="AJ661" s="1010">
        <f t="shared" si="701"/>
        <v>0</v>
      </c>
      <c r="AK661" s="1228"/>
      <c r="AP661" s="1230" t="s">
        <v>393</v>
      </c>
      <c r="AQ661" s="1047">
        <f t="shared" si="703"/>
        <v>0</v>
      </c>
      <c r="AR661" s="1060">
        <f t="shared" si="704"/>
        <v>0</v>
      </c>
    </row>
    <row r="662" spans="2:44">
      <c r="O662" s="999" t="s">
        <v>136</v>
      </c>
      <c r="P662" s="994"/>
      <c r="Q662" s="1202"/>
      <c r="R662" s="994">
        <f>L647</f>
        <v>0.2</v>
      </c>
      <c r="S662" s="1203">
        <f>M647</f>
        <v>0.2</v>
      </c>
      <c r="T662" s="1004"/>
      <c r="U662" s="1202"/>
      <c r="V662" s="1006">
        <f t="shared" si="642"/>
        <v>0.2</v>
      </c>
      <c r="W662" s="1199">
        <f t="shared" si="643"/>
        <v>0.2</v>
      </c>
      <c r="X662" s="988">
        <f t="shared" si="644"/>
        <v>0.2</v>
      </c>
      <c r="Y662" s="1199">
        <f t="shared" si="645"/>
        <v>0.2</v>
      </c>
      <c r="AA662" s="1215" t="s">
        <v>394</v>
      </c>
      <c r="AB662" s="1133"/>
      <c r="AC662" s="1220"/>
      <c r="AD662" s="1135"/>
      <c r="AE662" s="1223"/>
      <c r="AF662" s="1133"/>
      <c r="AG662" s="1220"/>
      <c r="AH662" s="1011">
        <f t="shared" ref="AH662:AH664" si="706">AB662+AD662</f>
        <v>0</v>
      </c>
      <c r="AI662" s="1226">
        <f t="shared" ref="AI662:AI664" si="707">AC662+AE662</f>
        <v>0</v>
      </c>
      <c r="AJ662" s="1011">
        <f t="shared" si="701"/>
        <v>0</v>
      </c>
      <c r="AK662" s="1183">
        <f t="shared" ref="AK662:AK667" si="708">AE662+AG662</f>
        <v>0</v>
      </c>
      <c r="AP662" s="1215" t="s">
        <v>394</v>
      </c>
      <c r="AQ662" s="1027">
        <f t="shared" si="703"/>
        <v>0</v>
      </c>
      <c r="AR662" s="1051">
        <f t="shared" si="704"/>
        <v>0</v>
      </c>
    </row>
    <row r="663" spans="2:44" ht="15.75" thickBot="1">
      <c r="O663" s="999" t="s">
        <v>424</v>
      </c>
      <c r="P663" s="994"/>
      <c r="Q663" s="1202"/>
      <c r="R663" s="994"/>
      <c r="S663" s="1203"/>
      <c r="T663" s="1004"/>
      <c r="U663" s="1202"/>
      <c r="V663" s="1006">
        <f t="shared" si="642"/>
        <v>0</v>
      </c>
      <c r="W663" s="1199">
        <f t="shared" si="643"/>
        <v>0</v>
      </c>
      <c r="X663" s="988">
        <f>R663+T663</f>
        <v>0</v>
      </c>
      <c r="Y663" s="1199">
        <f t="shared" si="645"/>
        <v>0</v>
      </c>
      <c r="AA663" s="1216" t="s">
        <v>460</v>
      </c>
      <c r="AB663" s="1139"/>
      <c r="AC663" s="1221"/>
      <c r="AD663" s="2446">
        <f>L643</f>
        <v>21</v>
      </c>
      <c r="AE663" s="2437">
        <f>M643</f>
        <v>21</v>
      </c>
      <c r="AF663" s="1139"/>
      <c r="AG663" s="1221"/>
      <c r="AH663" s="1012">
        <f t="shared" si="706"/>
        <v>21</v>
      </c>
      <c r="AI663" s="1227">
        <f t="shared" si="707"/>
        <v>21</v>
      </c>
      <c r="AJ663" s="1012">
        <f t="shared" si="701"/>
        <v>21</v>
      </c>
      <c r="AK663" s="1229">
        <f t="shared" si="708"/>
        <v>21</v>
      </c>
      <c r="AP663" s="1216" t="s">
        <v>395</v>
      </c>
      <c r="AQ663" s="1036">
        <f t="shared" si="703"/>
        <v>21</v>
      </c>
      <c r="AR663" s="1055">
        <f t="shared" si="704"/>
        <v>21</v>
      </c>
    </row>
    <row r="664" spans="2:44" ht="15.75" thickBot="1">
      <c r="O664" s="368" t="s">
        <v>98</v>
      </c>
      <c r="P664" s="995"/>
      <c r="Q664" s="1204"/>
      <c r="R664" s="995"/>
      <c r="S664" s="1205"/>
      <c r="T664" s="1005">
        <f>I656</f>
        <v>4</v>
      </c>
      <c r="U664" s="1206">
        <f>J656</f>
        <v>4</v>
      </c>
      <c r="V664" s="1007">
        <f t="shared" si="642"/>
        <v>0</v>
      </c>
      <c r="W664" s="1207">
        <f t="shared" si="643"/>
        <v>0</v>
      </c>
      <c r="X664" s="1007">
        <f>R664+T664</f>
        <v>4</v>
      </c>
      <c r="Y664" s="1207">
        <f t="shared" si="645"/>
        <v>4</v>
      </c>
      <c r="AA664" s="1217" t="s">
        <v>396</v>
      </c>
      <c r="AB664" s="1237">
        <f t="shared" ref="AB664:AG664" si="709">AB661+AB662+AB663</f>
        <v>0</v>
      </c>
      <c r="AC664" s="1168">
        <f t="shared" si="709"/>
        <v>0</v>
      </c>
      <c r="AD664" s="1218">
        <f t="shared" si="709"/>
        <v>21</v>
      </c>
      <c r="AE664" s="1166">
        <f t="shared" si="709"/>
        <v>21</v>
      </c>
      <c r="AF664" s="1237">
        <f t="shared" si="709"/>
        <v>0</v>
      </c>
      <c r="AG664" s="1168">
        <f t="shared" si="709"/>
        <v>0</v>
      </c>
      <c r="AH664" s="1074">
        <f t="shared" si="706"/>
        <v>21</v>
      </c>
      <c r="AI664" s="1167">
        <f t="shared" si="707"/>
        <v>21</v>
      </c>
      <c r="AJ664" s="1074">
        <f t="shared" si="701"/>
        <v>21</v>
      </c>
      <c r="AK664" s="1168">
        <f t="shared" si="708"/>
        <v>21</v>
      </c>
      <c r="AP664" s="1217" t="s">
        <v>396</v>
      </c>
      <c r="AQ664" s="1074">
        <f t="shared" si="703"/>
        <v>21</v>
      </c>
      <c r="AR664" s="1075">
        <f t="shared" si="704"/>
        <v>21</v>
      </c>
    </row>
    <row r="665" spans="2:44">
      <c r="AA665" s="1059" t="s">
        <v>388</v>
      </c>
      <c r="AB665" s="1113"/>
      <c r="AC665" s="1114"/>
      <c r="AD665" s="1010">
        <f>I636</f>
        <v>96.39</v>
      </c>
      <c r="AE665" s="1115">
        <f>J636</f>
        <v>83.34</v>
      </c>
      <c r="AF665" s="1113"/>
      <c r="AG665" s="1114"/>
      <c r="AH665" s="1010"/>
      <c r="AI665" s="1116">
        <f>AC665+AE665</f>
        <v>83.34</v>
      </c>
      <c r="AJ665" s="1010">
        <f t="shared" si="701"/>
        <v>96.39</v>
      </c>
      <c r="AK665" s="1117">
        <f t="shared" si="708"/>
        <v>83.34</v>
      </c>
      <c r="AP665" s="1059" t="s">
        <v>254</v>
      </c>
      <c r="AQ665" s="1047">
        <f t="shared" si="703"/>
        <v>96.39</v>
      </c>
      <c r="AR665" s="1060">
        <f t="shared" si="704"/>
        <v>83.34</v>
      </c>
    </row>
    <row r="666" spans="2:44" ht="15.75" thickBot="1">
      <c r="E666" s="1212"/>
      <c r="AA666" s="1061" t="s">
        <v>389</v>
      </c>
      <c r="AB666" s="1098"/>
      <c r="AC666" s="1118"/>
      <c r="AD666" s="1012"/>
      <c r="AE666" s="1663"/>
      <c r="AF666" s="1098"/>
      <c r="AG666" s="1118"/>
      <c r="AH666" s="1012">
        <f>AB666+AD666</f>
        <v>0</v>
      </c>
      <c r="AI666" s="1120">
        <f>AC666+AE666</f>
        <v>0</v>
      </c>
      <c r="AJ666" s="1012">
        <f t="shared" si="701"/>
        <v>0</v>
      </c>
      <c r="AK666" s="1121">
        <f t="shared" si="708"/>
        <v>0</v>
      </c>
      <c r="AP666" s="1061" t="s">
        <v>150</v>
      </c>
      <c r="AQ666" s="1036">
        <f t="shared" si="703"/>
        <v>0</v>
      </c>
      <c r="AR666" s="1055">
        <f t="shared" si="704"/>
        <v>0</v>
      </c>
    </row>
    <row r="667" spans="2:44" ht="15.75" thickBot="1">
      <c r="B667" s="4"/>
      <c r="C667" s="91"/>
      <c r="D667" s="106"/>
      <c r="E667" s="2055"/>
      <c r="F667" s="1694"/>
      <c r="G667" s="1695"/>
      <c r="H667" s="4"/>
      <c r="I667" s="8"/>
      <c r="J667" s="108"/>
      <c r="L667" s="8"/>
      <c r="M667" s="108"/>
      <c r="Y667" s="217"/>
      <c r="AA667" s="1062" t="s">
        <v>385</v>
      </c>
      <c r="AB667" s="1122">
        <f t="shared" ref="AB667:AG667" si="710">SUM(AB665:AB666)</f>
        <v>0</v>
      </c>
      <c r="AC667" s="1123">
        <f t="shared" si="710"/>
        <v>0</v>
      </c>
      <c r="AD667" s="1124">
        <f t="shared" si="710"/>
        <v>96.39</v>
      </c>
      <c r="AE667" s="1064">
        <f t="shared" si="710"/>
        <v>83.34</v>
      </c>
      <c r="AF667" s="1122">
        <f t="shared" si="710"/>
        <v>0</v>
      </c>
      <c r="AG667" s="1123">
        <f t="shared" si="710"/>
        <v>0</v>
      </c>
      <c r="AH667" s="1063">
        <f>AB667+AD667</f>
        <v>96.39</v>
      </c>
      <c r="AI667" s="1125">
        <f>AC667+AE667</f>
        <v>83.34</v>
      </c>
      <c r="AJ667" s="1063">
        <f t="shared" si="701"/>
        <v>96.39</v>
      </c>
      <c r="AK667" s="1126">
        <f t="shared" si="708"/>
        <v>83.34</v>
      </c>
      <c r="AP667" s="1062" t="s">
        <v>385</v>
      </c>
      <c r="AQ667" s="1063">
        <f t="shared" si="703"/>
        <v>96.39</v>
      </c>
      <c r="AR667" s="1064">
        <f t="shared" si="704"/>
        <v>83.34</v>
      </c>
    </row>
    <row r="668" spans="2:44">
      <c r="B668" s="47"/>
      <c r="C668" s="8"/>
      <c r="D668" s="104"/>
      <c r="E668" s="2055"/>
      <c r="F668" s="32"/>
      <c r="G668" s="104"/>
      <c r="H668" s="4"/>
      <c r="I668" s="8"/>
      <c r="J668" s="104"/>
      <c r="L668" s="8"/>
      <c r="M668" s="104"/>
      <c r="Y668" s="217"/>
      <c r="AA668" s="1065" t="s">
        <v>252</v>
      </c>
      <c r="AB668" s="1127"/>
      <c r="AC668" s="1128"/>
      <c r="AD668" s="1129"/>
      <c r="AE668" s="1130"/>
      <c r="AF668" s="1127"/>
      <c r="AG668" s="1128"/>
      <c r="AH668" s="1010"/>
      <c r="AI668" s="1131"/>
      <c r="AJ668" s="1010">
        <f t="shared" si="701"/>
        <v>0</v>
      </c>
      <c r="AK668" s="1132"/>
      <c r="AN668" s="108"/>
      <c r="AO668" s="12"/>
      <c r="AP668" s="1065" t="s">
        <v>252</v>
      </c>
      <c r="AQ668" s="1047">
        <f t="shared" si="703"/>
        <v>0</v>
      </c>
      <c r="AR668" s="1060">
        <f t="shared" si="704"/>
        <v>0</v>
      </c>
    </row>
    <row r="669" spans="2:44">
      <c r="B669" s="80"/>
      <c r="C669" s="8"/>
      <c r="D669" s="104"/>
      <c r="E669" s="2055"/>
      <c r="F669" s="32"/>
      <c r="G669" s="104"/>
      <c r="H669" s="312"/>
      <c r="I669" s="8"/>
      <c r="J669" s="104"/>
      <c r="Y669" s="217"/>
      <c r="AA669" s="1066" t="s">
        <v>103</v>
      </c>
      <c r="AB669" s="1133"/>
      <c r="AC669" s="1134"/>
      <c r="AD669" s="1135"/>
      <c r="AE669" s="1136"/>
      <c r="AF669" s="1133"/>
      <c r="AG669" s="1134"/>
      <c r="AH669" s="1011">
        <f t="shared" ref="AH669:AH671" si="711">AB669+AD669</f>
        <v>0</v>
      </c>
      <c r="AI669" s="1137">
        <f t="shared" ref="AI669:AI671" si="712">AC669+AE669</f>
        <v>0</v>
      </c>
      <c r="AJ669" s="1011">
        <f t="shared" si="701"/>
        <v>0</v>
      </c>
      <c r="AK669" s="1138">
        <f>AE669+AG669</f>
        <v>0</v>
      </c>
      <c r="AN669" s="108"/>
      <c r="AO669" s="123"/>
      <c r="AP669" s="1066" t="s">
        <v>103</v>
      </c>
      <c r="AQ669" s="1027">
        <f t="shared" si="703"/>
        <v>0</v>
      </c>
      <c r="AR669" s="1051">
        <f t="shared" si="704"/>
        <v>0</v>
      </c>
    </row>
    <row r="670" spans="2:44" ht="15.75" thickBot="1">
      <c r="B670" s="4"/>
      <c r="C670" s="8"/>
      <c r="D670" s="108"/>
      <c r="H670" s="4"/>
      <c r="I670" s="8"/>
      <c r="J670" s="108"/>
      <c r="Y670" s="980"/>
      <c r="AA670" s="1067" t="s">
        <v>253</v>
      </c>
      <c r="AB670" s="1139"/>
      <c r="AC670" s="1140"/>
      <c r="AD670" s="1141">
        <f>F650</f>
        <v>20.079999999999998</v>
      </c>
      <c r="AE670" s="1142">
        <f>G650</f>
        <v>17.760000000000002</v>
      </c>
      <c r="AF670" s="1139"/>
      <c r="AG670" s="1140"/>
      <c r="AH670" s="1012">
        <f t="shared" si="711"/>
        <v>20.079999999999998</v>
      </c>
      <c r="AI670" s="1143">
        <f t="shared" si="712"/>
        <v>17.760000000000002</v>
      </c>
      <c r="AJ670" s="1012">
        <f t="shared" si="701"/>
        <v>20.079999999999998</v>
      </c>
      <c r="AK670" s="1144">
        <f>AE670+AG670</f>
        <v>17.760000000000002</v>
      </c>
      <c r="AN670" s="106"/>
      <c r="AO670" s="4"/>
      <c r="AP670" s="1067" t="s">
        <v>253</v>
      </c>
      <c r="AQ670" s="1036">
        <f t="shared" si="703"/>
        <v>20.079999999999998</v>
      </c>
      <c r="AR670" s="1055">
        <f t="shared" si="704"/>
        <v>17.760000000000002</v>
      </c>
    </row>
    <row r="671" spans="2:44" ht="15.75" thickBot="1">
      <c r="B671" s="81"/>
      <c r="C671" s="16"/>
      <c r="D671" s="17"/>
      <c r="E671" s="19"/>
      <c r="F671" s="123"/>
      <c r="G671" s="123"/>
      <c r="H671" s="62"/>
      <c r="I671" s="91"/>
      <c r="V671" s="8"/>
      <c r="W671" s="108"/>
      <c r="Y671" s="980"/>
      <c r="AA671" s="1231" t="s">
        <v>386</v>
      </c>
      <c r="AB671" s="1232">
        <f t="shared" ref="AB671:AG671" si="713">AB668+AB669+AB670</f>
        <v>0</v>
      </c>
      <c r="AC671" s="1110">
        <f t="shared" si="713"/>
        <v>0</v>
      </c>
      <c r="AD671" s="1232">
        <f t="shared" si="713"/>
        <v>20.079999999999998</v>
      </c>
      <c r="AE671" s="1110">
        <f t="shared" si="713"/>
        <v>17.760000000000002</v>
      </c>
      <c r="AF671" s="1232">
        <f t="shared" si="713"/>
        <v>0</v>
      </c>
      <c r="AG671" s="1110">
        <f t="shared" si="713"/>
        <v>0</v>
      </c>
      <c r="AH671" s="1109">
        <f t="shared" si="711"/>
        <v>20.079999999999998</v>
      </c>
      <c r="AI671" s="1111">
        <f t="shared" si="712"/>
        <v>17.760000000000002</v>
      </c>
      <c r="AJ671" s="1109">
        <f t="shared" si="701"/>
        <v>20.079999999999998</v>
      </c>
      <c r="AK671" s="1112">
        <f>AE671+AG671</f>
        <v>17.760000000000002</v>
      </c>
      <c r="AP671" s="1068" t="s">
        <v>386</v>
      </c>
      <c r="AQ671" s="1069">
        <f t="shared" si="703"/>
        <v>20.079999999999998</v>
      </c>
      <c r="AR671" s="1070">
        <f t="shared" si="704"/>
        <v>17.760000000000002</v>
      </c>
    </row>
    <row r="672" spans="2:44">
      <c r="C672" s="132"/>
      <c r="E672" s="151"/>
      <c r="F672" s="123"/>
      <c r="G672" s="123"/>
      <c r="H672" s="123"/>
      <c r="I672" s="77"/>
      <c r="J672" s="103"/>
    </row>
    <row r="673" spans="2:37">
      <c r="B673" s="94"/>
      <c r="C673" s="4"/>
      <c r="D673" s="9"/>
      <c r="E673" s="123"/>
      <c r="F673" s="77"/>
      <c r="G673" s="103"/>
      <c r="H673" s="4"/>
      <c r="I673" s="46"/>
      <c r="J673" s="98"/>
      <c r="W673" s="217"/>
      <c r="Y673" s="217"/>
      <c r="AC673" s="980"/>
      <c r="AE673" s="980"/>
      <c r="AI673" s="191"/>
      <c r="AK673" s="191"/>
    </row>
    <row r="674" spans="2:37">
      <c r="C674" s="4"/>
      <c r="E674" s="47"/>
      <c r="F674" s="152"/>
      <c r="G674" s="153"/>
      <c r="H674" s="1176"/>
      <c r="W674" s="217"/>
      <c r="Y674" s="217"/>
      <c r="AC674" s="980"/>
      <c r="AE674" s="980"/>
      <c r="AI674" s="191"/>
      <c r="AK674" s="191"/>
    </row>
    <row r="675" spans="2:37">
      <c r="B675" s="529"/>
      <c r="C675" s="45"/>
      <c r="D675" s="9"/>
      <c r="E675" s="4"/>
      <c r="F675" s="46"/>
      <c r="G675" s="98"/>
      <c r="H675" s="4"/>
      <c r="I675" s="8"/>
      <c r="J675" s="104"/>
      <c r="W675" s="217"/>
      <c r="Y675" s="217"/>
      <c r="AC675" s="980"/>
      <c r="AE675" s="980"/>
      <c r="AI675" s="191"/>
      <c r="AK675" s="191"/>
    </row>
    <row r="676" spans="2:37">
      <c r="B676" s="1806"/>
      <c r="C676" s="4"/>
      <c r="D676" s="65"/>
      <c r="E676" s="4"/>
      <c r="F676" s="46"/>
      <c r="G676" s="98"/>
      <c r="H676" s="4"/>
      <c r="I676" s="8"/>
      <c r="J676" s="98"/>
      <c r="N676" s="47"/>
      <c r="W676" s="217"/>
      <c r="Y676" s="217"/>
      <c r="AC676" s="980"/>
      <c r="AE676" s="980"/>
      <c r="AI676" s="191"/>
      <c r="AJ676" s="191"/>
    </row>
    <row r="677" spans="2:37">
      <c r="B677" s="2149"/>
      <c r="C677" s="450"/>
      <c r="D677" s="9"/>
      <c r="E677" s="47"/>
      <c r="F677" s="46"/>
      <c r="G677" s="98"/>
      <c r="H677" s="4"/>
      <c r="I677" s="32"/>
      <c r="J677" s="98"/>
      <c r="W677" s="217"/>
      <c r="Y677" s="217"/>
      <c r="AC677" s="980"/>
      <c r="AD677" s="980"/>
      <c r="AG677" s="191"/>
      <c r="AI677" s="191"/>
    </row>
    <row r="678" spans="2:37">
      <c r="B678" s="2149"/>
      <c r="C678" s="4"/>
      <c r="D678" s="9"/>
      <c r="E678" s="4"/>
      <c r="F678" s="46"/>
      <c r="G678" s="98"/>
      <c r="H678" s="2433"/>
      <c r="I678" s="8"/>
      <c r="J678" s="104"/>
      <c r="N678" s="980"/>
      <c r="W678" s="217"/>
      <c r="Y678" s="217"/>
      <c r="AC678" s="980"/>
      <c r="AD678" s="980"/>
      <c r="AG678" s="191"/>
      <c r="AI678" s="191"/>
    </row>
    <row r="679" spans="2:37">
      <c r="B679" s="2149"/>
      <c r="C679" s="4"/>
      <c r="D679" s="9"/>
      <c r="E679" s="4"/>
      <c r="F679" s="8"/>
      <c r="G679" s="108"/>
      <c r="H679" s="4"/>
      <c r="I679" s="8"/>
      <c r="J679" s="104"/>
      <c r="N679" s="980"/>
      <c r="Q679" s="980"/>
      <c r="U679" s="980"/>
      <c r="W679" s="217"/>
      <c r="Y679" s="217"/>
      <c r="AC679" s="980"/>
      <c r="AD679" s="980"/>
      <c r="AG679" s="191"/>
      <c r="AI679" s="191"/>
    </row>
    <row r="680" spans="2:37">
      <c r="B680" s="529"/>
      <c r="C680" s="4"/>
      <c r="D680" s="9"/>
      <c r="F680" s="320"/>
      <c r="H680" s="4"/>
      <c r="I680" s="8"/>
      <c r="J680" s="104"/>
      <c r="N680" s="980"/>
      <c r="Q680" s="980"/>
      <c r="U680" s="980"/>
      <c r="W680" s="217"/>
      <c r="Y680" s="217"/>
      <c r="AC680" s="980"/>
      <c r="AD680" s="980"/>
      <c r="AG680" s="191"/>
      <c r="AI680" s="191"/>
    </row>
    <row r="681" spans="2:37">
      <c r="B681" s="1607"/>
      <c r="D681" s="1606"/>
      <c r="H681" s="4"/>
      <c r="I681" s="8"/>
      <c r="J681" s="98"/>
      <c r="N681" s="980"/>
      <c r="W681" s="217"/>
      <c r="Y681" s="217"/>
      <c r="AC681" s="980"/>
      <c r="AF681" s="191"/>
      <c r="AG681" s="191"/>
    </row>
    <row r="682" spans="2:37">
      <c r="H682" s="1176"/>
      <c r="I682" s="8"/>
      <c r="J682" s="104"/>
      <c r="N682" s="980"/>
      <c r="W682" s="217"/>
      <c r="Y682" s="217"/>
      <c r="AC682" s="980"/>
      <c r="AF682" s="191"/>
      <c r="AG682" s="191"/>
    </row>
    <row r="683" spans="2:37">
      <c r="J683" s="980"/>
      <c r="N683" s="980"/>
      <c r="W683" s="217"/>
      <c r="Y683" s="217"/>
    </row>
    <row r="684" spans="2:37" ht="15.75">
      <c r="B684" s="93"/>
      <c r="C684" s="4"/>
      <c r="D684" s="8"/>
      <c r="E684" s="150"/>
      <c r="H684" s="12"/>
      <c r="I684" s="12"/>
      <c r="W684" s="217"/>
      <c r="Y684" s="217"/>
    </row>
    <row r="685" spans="2:37">
      <c r="C685" s="132"/>
      <c r="E685" s="149"/>
      <c r="H685" s="123"/>
      <c r="I685" s="77"/>
      <c r="J685" s="103"/>
      <c r="K685" s="123"/>
      <c r="L685" s="77"/>
      <c r="M685" s="103"/>
      <c r="W685" s="217"/>
    </row>
  </sheetData>
  <phoneticPr fontId="53" type="noConversion"/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54106-4089-498B-911F-3C9B0DB95184}">
  <dimension ref="B1:AQ214"/>
  <sheetViews>
    <sheetView zoomScaleNormal="100" workbookViewId="0">
      <pane xSplit="1" topLeftCell="B1" activePane="topRight" state="frozen"/>
      <selection pane="topRight" activeCell="N34" sqref="N34"/>
    </sheetView>
  </sheetViews>
  <sheetFormatPr defaultRowHeight="15"/>
  <cols>
    <col min="1" max="1" width="0.85546875" customWidth="1"/>
    <col min="2" max="2" width="4" customWidth="1"/>
    <col min="3" max="3" width="29.85546875" customWidth="1"/>
    <col min="4" max="4" width="7.5703125" customWidth="1"/>
    <col min="5" max="5" width="6.42578125" customWidth="1"/>
    <col min="6" max="6" width="5.5703125" customWidth="1"/>
    <col min="7" max="7" width="6.85546875" customWidth="1"/>
    <col min="8" max="8" width="6.140625" customWidth="1"/>
    <col min="9" max="9" width="5.7109375" customWidth="1"/>
    <col min="10" max="10" width="6.28515625" customWidth="1"/>
    <col min="11" max="11" width="6.42578125" customWidth="1"/>
    <col min="12" max="12" width="6.140625" customWidth="1"/>
    <col min="13" max="13" width="5.85546875" customWidth="1"/>
    <col min="14" max="14" width="6" customWidth="1"/>
    <col min="15" max="15" width="6.5703125" customWidth="1"/>
    <col min="16" max="16" width="6.7109375" customWidth="1"/>
    <col min="17" max="17" width="6.85546875" customWidth="1"/>
    <col min="18" max="18" width="6.7109375" customWidth="1"/>
    <col min="19" max="19" width="7" customWidth="1"/>
    <col min="20" max="20" width="6.85546875" customWidth="1"/>
    <col min="21" max="21" width="2.85546875" customWidth="1"/>
    <col min="23" max="23" width="7.140625" customWidth="1"/>
    <col min="24" max="24" width="7.5703125" customWidth="1"/>
    <col min="25" max="25" width="6.85546875" customWidth="1"/>
    <col min="26" max="26" width="7.28515625" customWidth="1"/>
    <col min="27" max="27" width="7.5703125" customWidth="1"/>
    <col min="28" max="28" width="8.140625" customWidth="1"/>
    <col min="29" max="29" width="8.7109375" customWidth="1"/>
    <col min="30" max="30" width="19.7109375" customWidth="1"/>
    <col min="31" max="31" width="7" customWidth="1"/>
    <col min="32" max="32" width="9.140625" customWidth="1"/>
    <col min="33" max="33" width="9.42578125" customWidth="1"/>
    <col min="34" max="34" width="8.5703125" customWidth="1"/>
    <col min="35" max="35" width="8.140625" customWidth="1"/>
    <col min="38" max="38" width="9.42578125" customWidth="1"/>
    <col min="39" max="39" width="7.28515625" customWidth="1"/>
  </cols>
  <sheetData>
    <row r="1" spans="2:43" ht="10.5" customHeight="1"/>
    <row r="2" spans="2:43" ht="15.75" thickBot="1">
      <c r="B2" s="81" t="s">
        <v>837</v>
      </c>
      <c r="D2" s="81" t="s">
        <v>19</v>
      </c>
      <c r="J2" t="s">
        <v>241</v>
      </c>
    </row>
    <row r="3" spans="2:43" ht="13.5" customHeight="1">
      <c r="B3" s="78"/>
      <c r="C3" s="435"/>
      <c r="D3" s="135" t="s">
        <v>20</v>
      </c>
      <c r="E3" s="412" t="s">
        <v>242</v>
      </c>
      <c r="F3" s="66"/>
      <c r="G3" s="66"/>
      <c r="H3" s="66"/>
      <c r="I3" s="66"/>
      <c r="J3" s="66"/>
      <c r="K3" s="66"/>
      <c r="L3" s="66"/>
      <c r="M3" s="50"/>
      <c r="N3" s="50"/>
      <c r="O3" s="67"/>
      <c r="P3" s="53"/>
      <c r="Q3" s="135" t="s">
        <v>21</v>
      </c>
      <c r="R3" s="135" t="s">
        <v>22</v>
      </c>
      <c r="S3" s="951" t="s">
        <v>361</v>
      </c>
      <c r="T3" s="965" t="s">
        <v>361</v>
      </c>
      <c r="V3" s="9"/>
      <c r="W3" s="9"/>
      <c r="X3" s="13"/>
      <c r="Y3" s="22"/>
      <c r="Z3" s="22"/>
      <c r="AA3" s="13"/>
      <c r="AH3" s="9"/>
      <c r="AI3" s="9"/>
      <c r="AJ3" s="65"/>
      <c r="AK3" s="65"/>
      <c r="AL3" s="9"/>
      <c r="AM3" s="9"/>
    </row>
    <row r="4" spans="2:43" ht="13.5" customHeight="1">
      <c r="B4" s="60"/>
      <c r="C4" s="436"/>
      <c r="D4" s="2354" t="s">
        <v>208</v>
      </c>
      <c r="E4" s="2328" t="s">
        <v>251</v>
      </c>
      <c r="F4" s="14"/>
      <c r="G4" s="14"/>
      <c r="H4" s="14"/>
      <c r="I4" s="14"/>
      <c r="J4" s="14"/>
      <c r="K4" s="14"/>
      <c r="L4" s="14"/>
      <c r="M4" s="13"/>
      <c r="N4" s="13"/>
      <c r="P4" s="70"/>
      <c r="Q4" s="437" t="s">
        <v>222</v>
      </c>
      <c r="R4" s="437" t="s">
        <v>23</v>
      </c>
      <c r="S4" s="950" t="s">
        <v>108</v>
      </c>
      <c r="T4" s="966" t="s">
        <v>108</v>
      </c>
      <c r="V4" s="9"/>
      <c r="W4" s="9"/>
      <c r="X4" s="13"/>
      <c r="Z4" s="22"/>
      <c r="AA4" s="13"/>
      <c r="AE4" s="3"/>
      <c r="AH4" s="9"/>
      <c r="AI4" s="9"/>
      <c r="AJ4" s="65"/>
      <c r="AK4" s="65"/>
      <c r="AL4" s="9"/>
      <c r="AM4" s="9"/>
    </row>
    <row r="5" spans="2:43" ht="12.75" customHeight="1" thickBot="1">
      <c r="B5" s="60"/>
      <c r="C5" s="438" t="s">
        <v>24</v>
      </c>
      <c r="D5" s="437" t="s">
        <v>21</v>
      </c>
      <c r="E5" s="2329" t="s">
        <v>1148</v>
      </c>
      <c r="F5" s="71"/>
      <c r="G5" s="71"/>
      <c r="I5" s="1399" t="s">
        <v>1147</v>
      </c>
      <c r="J5" s="29"/>
      <c r="K5" s="71"/>
      <c r="L5" s="29"/>
      <c r="N5" s="1466" t="s">
        <v>118</v>
      </c>
      <c r="O5" s="29"/>
      <c r="P5" s="72"/>
      <c r="Q5" s="437" t="s">
        <v>26</v>
      </c>
      <c r="R5" s="437" t="s">
        <v>25</v>
      </c>
      <c r="S5" s="942" t="s">
        <v>362</v>
      </c>
      <c r="T5" s="966" t="s">
        <v>362</v>
      </c>
      <c r="V5" s="9"/>
      <c r="W5" s="9"/>
      <c r="X5" s="22"/>
      <c r="Y5" s="22"/>
      <c r="Z5" s="22"/>
      <c r="AA5" s="13"/>
      <c r="AG5" s="621"/>
      <c r="AH5" s="9"/>
      <c r="AI5" s="9"/>
      <c r="AJ5" s="47"/>
      <c r="AK5" s="65"/>
      <c r="AL5" s="9"/>
      <c r="AM5" s="9"/>
    </row>
    <row r="6" spans="2:43">
      <c r="B6" s="60" t="s">
        <v>209</v>
      </c>
      <c r="C6" s="436"/>
      <c r="D6" s="437" t="s">
        <v>38</v>
      </c>
      <c r="E6" s="27" t="s">
        <v>27</v>
      </c>
      <c r="F6" s="27" t="s">
        <v>28</v>
      </c>
      <c r="G6" s="27" t="s">
        <v>29</v>
      </c>
      <c r="H6" s="27" t="s">
        <v>30</v>
      </c>
      <c r="I6" s="26" t="s">
        <v>31</v>
      </c>
      <c r="J6" s="27" t="s">
        <v>32</v>
      </c>
      <c r="K6" s="26" t="s">
        <v>33</v>
      </c>
      <c r="L6" s="27" t="s">
        <v>34</v>
      </c>
      <c r="M6" s="26" t="s">
        <v>35</v>
      </c>
      <c r="N6" s="27" t="s">
        <v>36</v>
      </c>
      <c r="O6" s="959" t="s">
        <v>924</v>
      </c>
      <c r="P6" s="27" t="s">
        <v>926</v>
      </c>
      <c r="Q6" s="437">
        <v>12</v>
      </c>
      <c r="R6" s="437" t="s">
        <v>37</v>
      </c>
      <c r="S6" s="437" t="s">
        <v>26</v>
      </c>
      <c r="T6" s="967" t="s">
        <v>363</v>
      </c>
      <c r="V6" s="9"/>
      <c r="W6" s="9"/>
      <c r="X6" s="22"/>
      <c r="Y6" s="22"/>
      <c r="Z6" s="22"/>
      <c r="AA6" s="13"/>
      <c r="AE6" s="115"/>
      <c r="AG6" s="621"/>
      <c r="AH6" s="9"/>
      <c r="AI6" s="9"/>
      <c r="AJ6" s="9"/>
      <c r="AK6" s="44"/>
      <c r="AL6" s="9"/>
      <c r="AM6" s="9"/>
    </row>
    <row r="7" spans="2:43" ht="12" customHeight="1">
      <c r="B7" s="60"/>
      <c r="C7" s="438" t="s">
        <v>210</v>
      </c>
      <c r="D7" s="437" t="s">
        <v>211</v>
      </c>
      <c r="E7" s="69" t="s">
        <v>39</v>
      </c>
      <c r="F7" s="69" t="s">
        <v>39</v>
      </c>
      <c r="G7" s="69" t="s">
        <v>39</v>
      </c>
      <c r="H7" s="69" t="s">
        <v>39</v>
      </c>
      <c r="I7" s="22" t="s">
        <v>39</v>
      </c>
      <c r="J7" s="69" t="s">
        <v>39</v>
      </c>
      <c r="K7" s="69" t="s">
        <v>39</v>
      </c>
      <c r="L7" s="22" t="s">
        <v>39</v>
      </c>
      <c r="M7" s="69" t="s">
        <v>39</v>
      </c>
      <c r="N7" s="69" t="s">
        <v>39</v>
      </c>
      <c r="O7" s="416" t="s">
        <v>39</v>
      </c>
      <c r="P7" s="69" t="s">
        <v>39</v>
      </c>
      <c r="Q7" s="437" t="s">
        <v>360</v>
      </c>
      <c r="R7" s="437" t="s">
        <v>202</v>
      </c>
      <c r="S7" s="437">
        <v>12</v>
      </c>
      <c r="T7" s="967"/>
      <c r="V7" s="9"/>
      <c r="W7" s="9"/>
      <c r="X7" s="13"/>
      <c r="Z7" s="22"/>
      <c r="AA7" s="13"/>
      <c r="AE7" s="115"/>
      <c r="AG7" s="622"/>
      <c r="AH7" s="9"/>
      <c r="AI7" s="9"/>
      <c r="AJ7" s="9"/>
      <c r="AK7" s="44"/>
      <c r="AL7" s="9"/>
      <c r="AM7" s="9"/>
    </row>
    <row r="8" spans="2:43" ht="14.25" customHeight="1" thickBot="1">
      <c r="B8" s="60"/>
      <c r="C8" s="436"/>
      <c r="D8" s="2179">
        <v>0.7</v>
      </c>
      <c r="E8" s="51"/>
      <c r="F8" s="52"/>
      <c r="G8" s="51"/>
      <c r="H8" s="52"/>
      <c r="I8" s="84"/>
      <c r="J8" s="712"/>
      <c r="K8" s="52"/>
      <c r="L8" s="52"/>
      <c r="M8" s="51"/>
      <c r="N8" s="52"/>
      <c r="O8" s="84"/>
      <c r="P8" s="656"/>
      <c r="Q8" s="437"/>
      <c r="R8" s="437" t="s">
        <v>203</v>
      </c>
      <c r="S8" s="437" t="s">
        <v>360</v>
      </c>
      <c r="T8" s="968">
        <v>1</v>
      </c>
      <c r="V8" s="9"/>
      <c r="W8" s="9"/>
      <c r="X8" s="14"/>
      <c r="Y8" s="13"/>
      <c r="Z8" s="22"/>
      <c r="AA8" s="13"/>
      <c r="AC8" s="215"/>
      <c r="AD8" s="22"/>
      <c r="AE8" s="623"/>
      <c r="AG8" s="622"/>
      <c r="AH8" s="9"/>
      <c r="AI8" s="9"/>
      <c r="AJ8" s="9"/>
      <c r="AK8" s="24"/>
      <c r="AL8" s="9"/>
      <c r="AM8" s="9"/>
    </row>
    <row r="9" spans="2:43">
      <c r="B9" s="440">
        <v>1</v>
      </c>
      <c r="C9" s="441" t="s">
        <v>212</v>
      </c>
      <c r="D9" s="2180">
        <f t="shared" ref="D9:D45" si="0">(T9/100)*70</f>
        <v>84</v>
      </c>
      <c r="E9" s="2375">
        <f>'12 л. РАСКЛАДКА'!AO13</f>
        <v>70</v>
      </c>
      <c r="F9" s="2376">
        <f>'12 л. РАСКЛАДКА'!AO67</f>
        <v>80</v>
      </c>
      <c r="G9" s="2376">
        <f>'12 л. РАСКЛАДКА'!AO126</f>
        <v>80</v>
      </c>
      <c r="H9" s="2376">
        <f>'12 л. РАСКЛАДКА'!AO182</f>
        <v>110</v>
      </c>
      <c r="I9" s="2376">
        <f>'12 л. РАСКЛАДКА'!AO239</f>
        <v>50</v>
      </c>
      <c r="J9" s="2378">
        <f>'12 л. РАСКЛАДКА'!AO295</f>
        <v>74</v>
      </c>
      <c r="K9" s="2386">
        <f>'12 л. РАСКЛАДКА'!AO351</f>
        <v>90</v>
      </c>
      <c r="L9" s="2376">
        <f>'12 л. РАСКЛАДКА'!AO407</f>
        <v>80</v>
      </c>
      <c r="M9" s="2376">
        <f>'12 л. РАСКЛАДКА'!AO460</f>
        <v>100</v>
      </c>
      <c r="N9" s="2376">
        <f>'12 л. РАСКЛАДКА'!AO514</f>
        <v>70</v>
      </c>
      <c r="O9" s="2377">
        <f>'12 л. РАСКЛАДКА'!AO567</f>
        <v>110</v>
      </c>
      <c r="P9" s="2387">
        <f>'12 л. РАСКЛАДКА'!AO624</f>
        <v>94</v>
      </c>
      <c r="Q9" s="2515">
        <f>E9+F9+G9+H9+I9+J9+K9+L9+M9+N9+O9+P9</f>
        <v>1008</v>
      </c>
      <c r="R9" s="1828">
        <f>(Q9*100/S9)-100</f>
        <v>0</v>
      </c>
      <c r="S9" s="2406">
        <f>(T9*70/100)*12</f>
        <v>1008</v>
      </c>
      <c r="T9" s="2174">
        <v>120</v>
      </c>
      <c r="V9" s="624"/>
      <c r="W9" s="22"/>
      <c r="X9" s="22"/>
      <c r="Y9" s="63"/>
      <c r="AC9" s="626"/>
      <c r="AD9" s="13"/>
      <c r="AE9" s="627"/>
      <c r="AG9" s="628"/>
    </row>
    <row r="10" spans="2:43">
      <c r="B10" s="405">
        <v>2</v>
      </c>
      <c r="C10" s="176" t="s">
        <v>41</v>
      </c>
      <c r="D10" s="2181">
        <f t="shared" si="0"/>
        <v>140</v>
      </c>
      <c r="E10" s="2381">
        <f>'12 л. РАСКЛАДКА'!AO14</f>
        <v>125</v>
      </c>
      <c r="F10" s="2117">
        <f>'12 л. РАСКЛАДКА'!AO68</f>
        <v>120.1</v>
      </c>
      <c r="G10" s="2117">
        <f>'12 л. РАСКЛАДКА'!AO127</f>
        <v>167</v>
      </c>
      <c r="H10" s="2117">
        <f>'12 л. РАСКЛАДКА'!AO183</f>
        <v>121</v>
      </c>
      <c r="I10" s="2117">
        <f>'12 л. РАСКЛАДКА'!AO240</f>
        <v>95</v>
      </c>
      <c r="J10" s="2345">
        <f>'12 л. РАСКЛАДКА'!AO296</f>
        <v>150</v>
      </c>
      <c r="K10" s="611">
        <f>'12 л. РАСКЛАДКА'!AO352</f>
        <v>187.2</v>
      </c>
      <c r="L10" s="2117">
        <f>'12 л. РАСКЛАДКА'!AO408</f>
        <v>150</v>
      </c>
      <c r="M10" s="2117">
        <f>'12 л. РАСКЛАДКА'!AO461</f>
        <v>148.4</v>
      </c>
      <c r="N10" s="2117">
        <f>'12 л. РАСКЛАДКА'!AO515</f>
        <v>147.30000000000001</v>
      </c>
      <c r="O10" s="961">
        <f>'12 л. РАСКЛАДКА'!AO568</f>
        <v>139</v>
      </c>
      <c r="P10" s="2372">
        <f>'12 л. РАСКЛАДКА'!AO625</f>
        <v>130</v>
      </c>
      <c r="Q10" s="2516">
        <f t="shared" ref="Q10:Q44" si="1">E10+F10+G10+H10+I10+J10+K10+L10+M10+N10+O10+P10</f>
        <v>1680</v>
      </c>
      <c r="R10" s="1720">
        <f t="shared" ref="R10:R45" si="2">(Q10*100/S10)-100</f>
        <v>0</v>
      </c>
      <c r="S10" s="963">
        <f t="shared" ref="S10:S45" si="3">(T10*70/100)*12</f>
        <v>1680</v>
      </c>
      <c r="T10" s="2175">
        <v>200</v>
      </c>
      <c r="V10" s="632"/>
      <c r="W10" s="630"/>
      <c r="X10" s="22"/>
      <c r="AC10" s="626"/>
      <c r="AD10" s="13"/>
      <c r="AE10" s="627"/>
      <c r="AG10" s="628"/>
    </row>
    <row r="11" spans="2:43">
      <c r="B11" s="405">
        <v>3</v>
      </c>
      <c r="C11" s="176" t="s">
        <v>42</v>
      </c>
      <c r="D11" s="2181">
        <f t="shared" si="0"/>
        <v>14</v>
      </c>
      <c r="E11" s="2381">
        <f>'12 л. РАСКЛАДКА'!AO15</f>
        <v>4.05</v>
      </c>
      <c r="F11" s="2117">
        <f>'12 л. РАСКЛАДКА'!AO69</f>
        <v>12</v>
      </c>
      <c r="G11" s="2117">
        <f>'12 л. РАСКЛАДКА'!AO128</f>
        <v>12.3</v>
      </c>
      <c r="H11" s="2117">
        <f>'12 л. РАСКЛАДКА'!AO184</f>
        <v>30.759999999999998</v>
      </c>
      <c r="I11" s="2566">
        <f>'12 л. РАСКЛАДКА'!AO241</f>
        <v>24.51</v>
      </c>
      <c r="J11" s="2345">
        <f>'12 л. РАСКЛАДКА'!AO297</f>
        <v>41.42</v>
      </c>
      <c r="K11" s="611">
        <f>'12 л. РАСКЛАДКА'!AO353</f>
        <v>1.35</v>
      </c>
      <c r="L11" s="2117">
        <f>'12 л. РАСКЛАДКА'!AO409</f>
        <v>7.8000000000000007</v>
      </c>
      <c r="M11" s="2117">
        <f>'12 л. РАСКЛАДКА'!AO462</f>
        <v>6.7200000000000006</v>
      </c>
      <c r="N11" s="2117">
        <f>'12 л. РАСКЛАДКА'!AO516</f>
        <v>4.5200000000000005</v>
      </c>
      <c r="O11" s="961">
        <f>'12 л. РАСКЛАДКА'!AO569</f>
        <v>20.170000000000002</v>
      </c>
      <c r="P11" s="2372">
        <f>'12 л. РАСКЛАДКА'!AO626</f>
        <v>2.4</v>
      </c>
      <c r="Q11" s="2516">
        <f t="shared" si="1"/>
        <v>168.00000000000003</v>
      </c>
      <c r="R11" s="1720">
        <f t="shared" si="2"/>
        <v>0</v>
      </c>
      <c r="S11" s="963">
        <f t="shared" si="3"/>
        <v>168</v>
      </c>
      <c r="T11" s="2175">
        <v>20</v>
      </c>
      <c r="V11" s="632"/>
      <c r="W11" s="630"/>
      <c r="X11" s="22"/>
      <c r="AC11" s="626"/>
      <c r="AD11" s="13"/>
      <c r="AE11" s="627"/>
      <c r="AG11" s="631"/>
    </row>
    <row r="12" spans="2:43">
      <c r="B12" s="405">
        <v>4</v>
      </c>
      <c r="C12" s="176" t="s">
        <v>43</v>
      </c>
      <c r="D12" s="2181">
        <f>(T12/100)*70</f>
        <v>35</v>
      </c>
      <c r="E12" s="2381">
        <f>'12 л. РАСКЛАДКА'!AO16</f>
        <v>31.47</v>
      </c>
      <c r="F12" s="2117">
        <f>'12 л. РАСКЛАДКА'!AO70</f>
        <v>9.6</v>
      </c>
      <c r="G12" s="2117">
        <f>'12 л. РАСКЛАДКА'!AO129</f>
        <v>50.72</v>
      </c>
      <c r="H12" s="2117">
        <f>'12 л. РАСКЛАДКА'!AO185</f>
        <v>50.9</v>
      </c>
      <c r="I12" s="2117">
        <f>'12 л. РАСКЛАДКА'!AO242</f>
        <v>14.93</v>
      </c>
      <c r="J12" s="2345">
        <f>'12 л. РАСКЛАДКА'!AO298</f>
        <v>45</v>
      </c>
      <c r="K12" s="611">
        <f>'12 л. РАСКЛАДКА'!AO354</f>
        <v>0</v>
      </c>
      <c r="L12" s="2117">
        <f>'12 л. РАСКЛАДКА'!AO410</f>
        <v>45.5</v>
      </c>
      <c r="M12" s="2117">
        <f>'12 л. РАСКЛАДКА'!AO463</f>
        <v>76.78</v>
      </c>
      <c r="N12" s="2117">
        <f>'12 л. РАСКЛАДКА'!AO517</f>
        <v>26</v>
      </c>
      <c r="O12" s="961">
        <f>'12 л. РАСКЛАДКА'!AO570</f>
        <v>44.1</v>
      </c>
      <c r="P12" s="2372">
        <f>'12 л. РАСКЛАДКА'!AO627</f>
        <v>25</v>
      </c>
      <c r="Q12" s="2516">
        <f t="shared" si="1"/>
        <v>420</v>
      </c>
      <c r="R12" s="1720">
        <f t="shared" si="2"/>
        <v>0</v>
      </c>
      <c r="S12" s="963">
        <f t="shared" si="3"/>
        <v>420</v>
      </c>
      <c r="T12" s="2175">
        <v>50</v>
      </c>
      <c r="V12" s="632"/>
      <c r="W12" s="630"/>
      <c r="X12" s="22"/>
      <c r="AC12" s="626"/>
      <c r="AD12" s="13"/>
      <c r="AE12" s="627"/>
      <c r="AG12" s="628"/>
    </row>
    <row r="13" spans="2:43">
      <c r="B13" s="405">
        <v>5</v>
      </c>
      <c r="C13" s="176" t="s">
        <v>44</v>
      </c>
      <c r="D13" s="2181">
        <f t="shared" si="0"/>
        <v>14</v>
      </c>
      <c r="E13" s="2381">
        <f>'12 л. РАСКЛАДКА'!AO17</f>
        <v>0</v>
      </c>
      <c r="F13" s="2117">
        <f>'12 л. РАСКЛАДКА'!AO71</f>
        <v>16.82</v>
      </c>
      <c r="G13" s="2117">
        <f>'12 л. РАСКЛАДКА'!AO130</f>
        <v>0</v>
      </c>
      <c r="H13" s="2117">
        <f>'12 л. РАСКЛАДКА'!AO186</f>
        <v>0</v>
      </c>
      <c r="I13" s="2117">
        <f>'12 л. РАСКЛАДКА'!AO243</f>
        <v>54.87</v>
      </c>
      <c r="J13" s="2345">
        <f>'12 л. РАСКЛАДКА'!AO299</f>
        <v>0</v>
      </c>
      <c r="K13" s="611">
        <f>'12 л. РАСКЛАДКА'!AO355</f>
        <v>18.309999999999999</v>
      </c>
      <c r="L13" s="2117">
        <f>'12 л. РАСКЛАДКА'!AO411</f>
        <v>0</v>
      </c>
      <c r="M13" s="2117">
        <f>'12 л. РАСКЛАДКА'!AO464</f>
        <v>0</v>
      </c>
      <c r="N13" s="2117">
        <f>'12 л. РАСКЛАДКА'!AO518</f>
        <v>50</v>
      </c>
      <c r="O13" s="961">
        <f>'12 л. РАСКЛАДКА'!AO571</f>
        <v>0</v>
      </c>
      <c r="P13" s="2372">
        <f>'12 л. РАСКЛАДКА'!AO628</f>
        <v>28</v>
      </c>
      <c r="Q13" s="2516">
        <f t="shared" si="1"/>
        <v>168</v>
      </c>
      <c r="R13" s="1720">
        <f t="shared" si="2"/>
        <v>0</v>
      </c>
      <c r="S13" s="963">
        <f t="shared" si="3"/>
        <v>168</v>
      </c>
      <c r="T13" s="2175">
        <v>20</v>
      </c>
      <c r="V13" s="632"/>
      <c r="W13" s="630"/>
      <c r="X13" s="22"/>
      <c r="AC13" s="626"/>
      <c r="AD13" s="13"/>
      <c r="AE13" s="627"/>
      <c r="AG13" s="631"/>
    </row>
    <row r="14" spans="2:43">
      <c r="B14" s="2104">
        <v>6</v>
      </c>
      <c r="C14" s="2162" t="s">
        <v>45</v>
      </c>
      <c r="D14" s="2190">
        <f t="shared" si="0"/>
        <v>130.9</v>
      </c>
      <c r="E14" s="2383">
        <f>'12 л. РАСКЛАДКА'!AO18</f>
        <v>88</v>
      </c>
      <c r="F14" s="2119">
        <f>'12 л. РАСКЛАДКА'!AO72</f>
        <v>130</v>
      </c>
      <c r="G14" s="2119">
        <f>'12 л. РАСКЛАДКА'!AO131</f>
        <v>153.9</v>
      </c>
      <c r="H14" s="2119">
        <f>'12 л. РАСКЛАДКА'!AO187</f>
        <v>136</v>
      </c>
      <c r="I14" s="2119">
        <f>'12 л. РАСКЛАДКА'!AO244</f>
        <v>212.36</v>
      </c>
      <c r="J14" s="2346">
        <f>'12 л. РАСКЛАДКА'!AO300</f>
        <v>123.33</v>
      </c>
      <c r="K14" s="2118">
        <f>'12 л. РАСКЛАДКА'!AO356</f>
        <v>136.19200000000001</v>
      </c>
      <c r="L14" s="2119">
        <f>'12 л. РАСКЛАДКА'!AO412</f>
        <v>191.17000000000002</v>
      </c>
      <c r="M14" s="2119">
        <f>'12 л. РАСКЛАДКА'!AO465</f>
        <v>40</v>
      </c>
      <c r="N14" s="2119">
        <f>'12 л. РАСКЛАДКА'!AO519</f>
        <v>124.32</v>
      </c>
      <c r="O14" s="2120">
        <f>'12 л. РАСКЛАДКА'!AO572</f>
        <v>113.46</v>
      </c>
      <c r="P14" s="2388">
        <f>'12 л. РАСКЛАДКА'!AO629</f>
        <v>122.07</v>
      </c>
      <c r="Q14" s="2517">
        <f t="shared" si="1"/>
        <v>1570.8019999999999</v>
      </c>
      <c r="R14" s="2121">
        <f t="shared" si="2"/>
        <v>1.273236567129743E-4</v>
      </c>
      <c r="S14" s="2407">
        <f t="shared" si="3"/>
        <v>1570.8000000000002</v>
      </c>
      <c r="T14" s="2176">
        <v>187</v>
      </c>
      <c r="V14" s="632"/>
      <c r="W14" s="630"/>
      <c r="X14" s="22"/>
      <c r="AC14" s="626"/>
      <c r="AD14" s="13"/>
      <c r="AE14" s="627"/>
      <c r="AG14" s="628"/>
    </row>
    <row r="15" spans="2:43" ht="14.25" customHeight="1">
      <c r="B15" s="2104">
        <v>7</v>
      </c>
      <c r="C15" s="1650" t="s">
        <v>796</v>
      </c>
      <c r="D15" s="2523">
        <f t="shared" si="0"/>
        <v>201.6</v>
      </c>
      <c r="E15" s="2519">
        <f>'12 л. РАСКЛАДКА'!AO19</f>
        <v>206.88</v>
      </c>
      <c r="F15" s="2502">
        <f>'12 л. РАСКЛАДКА'!AO73</f>
        <v>251.35</v>
      </c>
      <c r="G15" s="2501">
        <f>'12 л. РАСКЛАДКА'!AO132</f>
        <v>327.82500000000005</v>
      </c>
      <c r="H15" s="2502">
        <f>'12 л. РАСКЛАДКА'!AO188</f>
        <v>198.82000000000002</v>
      </c>
      <c r="I15" s="2501">
        <f>'12 л. РАСКЛАДКА'!AO245</f>
        <v>140.32499999999999</v>
      </c>
      <c r="J15" s="2503">
        <f>'12 л. РАСКЛАДКА'!AO301</f>
        <v>340.28800000000001</v>
      </c>
      <c r="K15" s="2501">
        <f>'12 л. РАСКЛАДКА'!AO357</f>
        <v>446.64000000000004</v>
      </c>
      <c r="L15" s="2502">
        <f>'12 л. РАСКЛАДКА'!AO413</f>
        <v>267.15999999999997</v>
      </c>
      <c r="M15" s="2501">
        <f>'12 л. РАСКЛАДКА'!AO466</f>
        <v>176.26</v>
      </c>
      <c r="N15" s="2502">
        <f>'12 л. РАСКЛАДКА'!AO520</f>
        <v>254.70000000000002</v>
      </c>
      <c r="O15" s="2501">
        <f>'12 л. РАСКЛАДКА'!AO573</f>
        <v>342.505</v>
      </c>
      <c r="P15" s="2504">
        <f>'12 л. РАСКЛАДКА'!AO630</f>
        <v>105.4</v>
      </c>
      <c r="Q15" s="2510">
        <f t="shared" si="1"/>
        <v>3058.1529999999998</v>
      </c>
      <c r="R15" s="2503">
        <f>(Q15*100/S15)-100</f>
        <v>26.41174768518519</v>
      </c>
      <c r="S15" s="2511">
        <f t="shared" si="3"/>
        <v>2419.1999999999998</v>
      </c>
      <c r="T15" s="2505">
        <f>T17-T16</f>
        <v>288</v>
      </c>
      <c r="V15" s="2679"/>
      <c r="W15" s="2680"/>
      <c r="X15" s="2681"/>
      <c r="Y15" s="2682"/>
      <c r="Z15" s="2682"/>
      <c r="AA15" s="2682"/>
      <c r="AB15" s="2682"/>
      <c r="AC15" s="2683"/>
      <c r="AD15" s="2684"/>
      <c r="AE15" s="2685"/>
      <c r="AF15" s="2682"/>
      <c r="AG15" s="2686"/>
      <c r="AH15" s="2572"/>
      <c r="AI15" s="230"/>
      <c r="AJ15" s="3"/>
      <c r="AK15" s="3"/>
      <c r="AL15" s="138"/>
    </row>
    <row r="16" spans="2:43" ht="12" customHeight="1">
      <c r="B16" s="2524"/>
      <c r="C16" s="2166" t="s">
        <v>927</v>
      </c>
      <c r="D16" s="2525">
        <f t="shared" si="0"/>
        <v>22.400000000000002</v>
      </c>
      <c r="E16" s="2520">
        <f>'12 л. РАСКЛАДКА'!AO20</f>
        <v>60</v>
      </c>
      <c r="F16" s="2512">
        <f>'12 л. РАСКЛАДКА'!AO74</f>
        <v>0</v>
      </c>
      <c r="G16" s="2507">
        <f>'12 л. РАСКЛАДКА'!AO133</f>
        <v>0</v>
      </c>
      <c r="H16" s="2512">
        <f>'12 л. РАСКЛАДКА'!AO189</f>
        <v>48.6</v>
      </c>
      <c r="I16" s="2507">
        <f>'12 л. РАСКЛАДКА'!AO246</f>
        <v>60</v>
      </c>
      <c r="J16" s="2513">
        <f>'12 л. РАСКЛАДКА'!AO302</f>
        <v>0</v>
      </c>
      <c r="K16" s="2507">
        <f>'12 л. РАСКЛАДКА'!AO358</f>
        <v>48.6</v>
      </c>
      <c r="L16" s="2512">
        <f>'12 л. РАСКЛАДКА'!AO414</f>
        <v>0</v>
      </c>
      <c r="M16" s="2507">
        <f>'12 л. РАСКЛАДКА'!AO467</f>
        <v>60</v>
      </c>
      <c r="N16" s="2512">
        <f>'12 л. РАСКЛАДКА'!AO521</f>
        <v>0</v>
      </c>
      <c r="O16" s="2507">
        <f>'12 л. РАСКЛАДКА'!AO574</f>
        <v>0</v>
      </c>
      <c r="P16" s="2521">
        <f>'12 л. РАСКЛАДКА'!AO631</f>
        <v>22.39</v>
      </c>
      <c r="Q16" s="2508">
        <f t="shared" si="1"/>
        <v>299.58999999999997</v>
      </c>
      <c r="R16" s="2513">
        <f t="shared" si="2"/>
        <v>11.454613095238102</v>
      </c>
      <c r="S16" s="2509">
        <f t="shared" si="3"/>
        <v>268.79999999999995</v>
      </c>
      <c r="T16" s="2514">
        <f>(T17/100)*10</f>
        <v>32</v>
      </c>
      <c r="V16" s="2679"/>
      <c r="W16" s="2680"/>
      <c r="X16" s="2681"/>
      <c r="Y16" s="2682"/>
      <c r="Z16" s="2682"/>
      <c r="AA16" s="2682"/>
      <c r="AB16" s="2682"/>
      <c r="AC16" s="2683"/>
      <c r="AD16" s="2684"/>
      <c r="AE16" s="2685"/>
      <c r="AF16" s="2682"/>
      <c r="AG16" s="2686"/>
      <c r="AK16" s="3"/>
      <c r="AQ16" s="530"/>
    </row>
    <row r="17" spans="2:43" ht="15" customHeight="1">
      <c r="B17" s="2105"/>
      <c r="C17" s="2527" t="s">
        <v>1046</v>
      </c>
      <c r="D17" s="2526">
        <f>(T17/100)*70</f>
        <v>224</v>
      </c>
      <c r="E17" s="2384">
        <f>E15+E16</f>
        <v>266.88</v>
      </c>
      <c r="F17" s="2117">
        <f t="shared" ref="F17:P17" si="4">F15+F16</f>
        <v>251.35</v>
      </c>
      <c r="G17" s="2123">
        <f t="shared" si="4"/>
        <v>327.82500000000005</v>
      </c>
      <c r="H17" s="2117">
        <f t="shared" si="4"/>
        <v>247.42000000000002</v>
      </c>
      <c r="I17" s="2123">
        <f t="shared" si="4"/>
        <v>200.32499999999999</v>
      </c>
      <c r="J17" s="2117">
        <f t="shared" si="4"/>
        <v>340.28800000000001</v>
      </c>
      <c r="K17" s="2123">
        <f t="shared" si="4"/>
        <v>495.24000000000007</v>
      </c>
      <c r="L17" s="2566">
        <f t="shared" si="4"/>
        <v>267.15999999999997</v>
      </c>
      <c r="M17" s="2123">
        <f t="shared" si="4"/>
        <v>236.26</v>
      </c>
      <c r="N17" s="2117">
        <f t="shared" si="4"/>
        <v>254.70000000000002</v>
      </c>
      <c r="O17" s="2123">
        <f t="shared" si="4"/>
        <v>342.505</v>
      </c>
      <c r="P17" s="2522">
        <f t="shared" si="4"/>
        <v>127.79</v>
      </c>
      <c r="Q17" s="2689">
        <f>E17+F17+G17+H17+I17+J17+K17+L17+M17+N17+O17+P17</f>
        <v>3357.7430000000004</v>
      </c>
      <c r="R17" s="2347">
        <f t="shared" si="2"/>
        <v>24.91603422619049</v>
      </c>
      <c r="S17" s="2690">
        <f t="shared" si="3"/>
        <v>2688</v>
      </c>
      <c r="T17" s="2691">
        <v>320</v>
      </c>
      <c r="V17" s="632"/>
      <c r="W17" s="630"/>
      <c r="X17" s="22"/>
      <c r="AC17" s="626"/>
      <c r="AD17" s="13"/>
      <c r="AE17" s="627"/>
      <c r="AG17" s="628"/>
      <c r="AK17" s="3"/>
      <c r="AQ17" s="530"/>
    </row>
    <row r="18" spans="2:43">
      <c r="B18" s="2105">
        <v>8</v>
      </c>
      <c r="C18" s="2506" t="s">
        <v>213</v>
      </c>
      <c r="D18" s="2187">
        <f t="shared" si="0"/>
        <v>129.5</v>
      </c>
      <c r="E18" s="2381">
        <f>'12 л. РАСКЛАДКА'!AO21</f>
        <v>240</v>
      </c>
      <c r="F18" s="2117">
        <f>'12 л. РАСКЛАДКА'!AO75</f>
        <v>167</v>
      </c>
      <c r="G18" s="2117">
        <f>'12 л. РАСКЛАДКА'!AO134</f>
        <v>106</v>
      </c>
      <c r="H18" s="2117">
        <f>'12 л. РАСКЛАДКА'!AO190</f>
        <v>127</v>
      </c>
      <c r="I18" s="2117">
        <f>'12 л. РАСКЛАДКА'!AO247</f>
        <v>106.5</v>
      </c>
      <c r="J18" s="2347">
        <f>'12 л. РАСКЛАДКА'!AO303</f>
        <v>125</v>
      </c>
      <c r="K18" s="611">
        <f>'12 л. РАСКЛАДКА'!AO359</f>
        <v>100</v>
      </c>
      <c r="L18" s="2117">
        <f>'12 л. РАСКЛАДКА'!AO415</f>
        <v>100</v>
      </c>
      <c r="M18" s="2117">
        <f>'12 л. РАСКЛАДКА'!AO468</f>
        <v>101.5</v>
      </c>
      <c r="N18" s="2117">
        <f>'12 л. РАСКЛАДКА'!AO522</f>
        <v>127</v>
      </c>
      <c r="O18" s="961">
        <f>'12 л. РАСКЛАДКА'!AO575</f>
        <v>120</v>
      </c>
      <c r="P18" s="2389">
        <f>'12 л. РАСКЛАДКА'!AO632</f>
        <v>134</v>
      </c>
      <c r="Q18" s="2500">
        <f t="shared" si="1"/>
        <v>1554</v>
      </c>
      <c r="R18" s="2125">
        <f t="shared" si="2"/>
        <v>0</v>
      </c>
      <c r="S18" s="2408">
        <f t="shared" si="3"/>
        <v>1554</v>
      </c>
      <c r="T18" s="2177">
        <v>185</v>
      </c>
      <c r="V18" s="632"/>
      <c r="W18" s="630"/>
      <c r="X18" s="22"/>
      <c r="AC18" s="626"/>
      <c r="AD18" s="13"/>
      <c r="AE18" s="627"/>
      <c r="AG18" s="628"/>
      <c r="AH18" s="155"/>
    </row>
    <row r="19" spans="2:43">
      <c r="B19" s="405">
        <v>9</v>
      </c>
      <c r="C19" s="176" t="s">
        <v>104</v>
      </c>
      <c r="D19" s="2181">
        <f t="shared" si="0"/>
        <v>14</v>
      </c>
      <c r="E19" s="2381">
        <f>'12 л. РАСКЛАДКА'!AO22</f>
        <v>0</v>
      </c>
      <c r="F19" s="2117">
        <f>'12 л. РАСКЛАДКА'!AO76</f>
        <v>25</v>
      </c>
      <c r="G19" s="2117">
        <f>'12 л. РАСКЛАДКА'!AO135</f>
        <v>0</v>
      </c>
      <c r="H19" s="2117">
        <f>'12 л. РАСКЛАДКА'!AO191</f>
        <v>15</v>
      </c>
      <c r="I19" s="2117">
        <f>'12 л. РАСКЛАДКА'!AO248</f>
        <v>11</v>
      </c>
      <c r="J19" s="2345">
        <f>'12 л. РАСКЛАДКА'!AO304</f>
        <v>25</v>
      </c>
      <c r="K19" s="611">
        <f>'12 л. РАСКЛАДКА'!AO360</f>
        <v>15</v>
      </c>
      <c r="L19" s="2117">
        <f>'12 л. РАСКЛАДКА'!AO416</f>
        <v>20</v>
      </c>
      <c r="M19" s="2117">
        <f>'12 л. РАСКЛАДКА'!AO469</f>
        <v>11</v>
      </c>
      <c r="N19" s="2117">
        <f>'12 л. РАСКЛАДКА'!AO523</f>
        <v>25</v>
      </c>
      <c r="O19" s="961">
        <f>'12 л. РАСКЛАДКА'!AO576</f>
        <v>0</v>
      </c>
      <c r="P19" s="2372">
        <f>'12 л. РАСКЛАДКА'!AO633</f>
        <v>21</v>
      </c>
      <c r="Q19" s="2516">
        <f t="shared" si="1"/>
        <v>168</v>
      </c>
      <c r="R19" s="1720">
        <f t="shared" si="2"/>
        <v>0</v>
      </c>
      <c r="S19" s="963">
        <f t="shared" si="3"/>
        <v>168</v>
      </c>
      <c r="T19" s="2175">
        <v>20</v>
      </c>
      <c r="V19" s="632"/>
      <c r="W19" s="630"/>
      <c r="X19" s="22"/>
      <c r="AC19" s="626"/>
      <c r="AD19" s="13"/>
      <c r="AE19" s="627"/>
      <c r="AG19" s="628"/>
    </row>
    <row r="20" spans="2:43">
      <c r="B20" s="405">
        <v>10</v>
      </c>
      <c r="C20" s="1528" t="s">
        <v>451</v>
      </c>
      <c r="D20" s="2181">
        <f t="shared" si="0"/>
        <v>140</v>
      </c>
      <c r="E20" s="2381">
        <f>'12 л. РАСКЛАДКА'!AO23</f>
        <v>200</v>
      </c>
      <c r="F20" s="2117">
        <f>'12 л. РАСКЛАДКА'!AO77</f>
        <v>0</v>
      </c>
      <c r="G20" s="2117">
        <f>'12 л. РАСКЛАДКА'!AO136</f>
        <v>200</v>
      </c>
      <c r="H20" s="2117">
        <f>'12 л. РАСКЛАДКА'!AO192</f>
        <v>200</v>
      </c>
      <c r="I20" s="2117">
        <f>'12 л. РАСКЛАДКА'!AO249</f>
        <v>100</v>
      </c>
      <c r="J20" s="2345">
        <f>'12 л. РАСКЛАДКА'!AO305</f>
        <v>200</v>
      </c>
      <c r="K20" s="611">
        <f>'12 л. РАСКЛАДКА'!AO361</f>
        <v>200</v>
      </c>
      <c r="L20" s="2117">
        <f>'12 л. РАСКЛАДКА'!AO417</f>
        <v>0</v>
      </c>
      <c r="M20" s="2117">
        <f>'12 л. РАСКЛАДКА'!AO470</f>
        <v>300</v>
      </c>
      <c r="N20" s="2117">
        <f>'12 л. РАСКЛАДКА'!AO524</f>
        <v>0</v>
      </c>
      <c r="O20" s="961">
        <f>'12 л. РАСКЛАДКА'!AO577</f>
        <v>200</v>
      </c>
      <c r="P20" s="2372">
        <f>'12 л. РАСКЛАДКА'!AO634</f>
        <v>80</v>
      </c>
      <c r="Q20" s="2516">
        <f t="shared" si="1"/>
        <v>1680</v>
      </c>
      <c r="R20" s="1720">
        <f t="shared" si="2"/>
        <v>0</v>
      </c>
      <c r="S20" s="963">
        <f t="shared" si="3"/>
        <v>1680</v>
      </c>
      <c r="T20" s="2175">
        <v>200</v>
      </c>
      <c r="V20" s="632"/>
      <c r="W20" s="630"/>
      <c r="X20" s="22"/>
      <c r="AC20" s="626"/>
      <c r="AD20" s="13"/>
      <c r="AE20" s="627"/>
      <c r="AG20" s="628"/>
    </row>
    <row r="21" spans="2:43">
      <c r="B21" s="405">
        <v>11</v>
      </c>
      <c r="C21" s="176" t="s">
        <v>112</v>
      </c>
      <c r="D21" s="2181">
        <f t="shared" si="0"/>
        <v>54.6</v>
      </c>
      <c r="E21" s="2381">
        <f>'12 л. РАСКЛАДКА'!AO24</f>
        <v>0</v>
      </c>
      <c r="F21" s="2117">
        <f>'12 л. РАСКЛАДКА'!AO78</f>
        <v>48.1</v>
      </c>
      <c r="G21" s="2117">
        <f>'12 л. РАСКЛАДКА'!AO137</f>
        <v>80.34</v>
      </c>
      <c r="H21" s="2117">
        <f>'12 л. РАСКЛАДКА'!AO193</f>
        <v>157.30000000000001</v>
      </c>
      <c r="I21" s="2117">
        <f>'12 л. РАСКЛАДКА'!AO250</f>
        <v>40.299999999999997</v>
      </c>
      <c r="J21" s="2345">
        <f>'12 л. РАСКЛАДКА'!AO306</f>
        <v>25.86</v>
      </c>
      <c r="K21" s="611">
        <f>'12 л. РАСКЛАДКА'!AO362</f>
        <v>36.4</v>
      </c>
      <c r="L21" s="2117">
        <f>'12 л. РАСКЛАДКА'!AO418</f>
        <v>79</v>
      </c>
      <c r="M21" s="2117">
        <f>'12 л. РАСКЛАДКА'!AO471</f>
        <v>29.9</v>
      </c>
      <c r="N21" s="2117">
        <f>'12 л. РАСКЛАДКА'!AO525</f>
        <v>74.66</v>
      </c>
      <c r="O21" s="961">
        <f>'12 л. РАСКЛАДКА'!AO578</f>
        <v>0</v>
      </c>
      <c r="P21" s="2372">
        <f>'12 л. РАСКЛАДКА'!AO635</f>
        <v>83.34</v>
      </c>
      <c r="Q21" s="2516">
        <f t="shared" si="1"/>
        <v>655.20000000000005</v>
      </c>
      <c r="R21" s="1720">
        <f t="shared" si="2"/>
        <v>0</v>
      </c>
      <c r="S21" s="963">
        <f t="shared" si="3"/>
        <v>655.20000000000005</v>
      </c>
      <c r="T21" s="2175">
        <v>78</v>
      </c>
      <c r="V21" s="624"/>
      <c r="W21" s="630"/>
      <c r="X21" s="22"/>
      <c r="AC21" s="626"/>
      <c r="AD21" s="13"/>
      <c r="AE21" s="627"/>
      <c r="AG21" s="628"/>
      <c r="AH21" s="9"/>
      <c r="AI21" s="9"/>
      <c r="AJ21" s="9"/>
      <c r="AK21" s="65"/>
      <c r="AL21" s="65"/>
    </row>
    <row r="22" spans="2:43">
      <c r="B22" s="405">
        <v>12</v>
      </c>
      <c r="C22" s="176" t="s">
        <v>113</v>
      </c>
      <c r="D22" s="2181">
        <f t="shared" si="0"/>
        <v>37.1</v>
      </c>
      <c r="E22" s="2381">
        <f>'12 л. РАСКЛАДКА'!AO25</f>
        <v>50</v>
      </c>
      <c r="F22" s="2117">
        <f>'12 л. РАСКЛАДКА'!AO79</f>
        <v>0</v>
      </c>
      <c r="G22" s="2117">
        <f>'12 л. РАСКЛАДКА'!AO138</f>
        <v>0</v>
      </c>
      <c r="H22" s="2117">
        <f>'12 л. РАСКЛАДКА'!AO194</f>
        <v>0</v>
      </c>
      <c r="I22" s="2117">
        <f>'12 л. РАСКЛАДКА'!AO251</f>
        <v>0</v>
      </c>
      <c r="J22" s="2345">
        <f>'12 л. РАСКЛАДКА'!AO307</f>
        <v>56.44</v>
      </c>
      <c r="K22" s="611">
        <f>'12 л. РАСКЛАДКА'!AO363</f>
        <v>0</v>
      </c>
      <c r="L22" s="2117">
        <f>'12 л. РАСКЛАДКА'!AO419</f>
        <v>135.5</v>
      </c>
      <c r="M22" s="2117">
        <f>'12 л. РАСКЛАДКА'!AO472</f>
        <v>53</v>
      </c>
      <c r="N22" s="2117">
        <f>'12 л. РАСКЛАДКА'!AO526</f>
        <v>0</v>
      </c>
      <c r="O22" s="961">
        <f>'12 л. РАСКЛАДКА'!AO579</f>
        <v>132.5</v>
      </c>
      <c r="P22" s="2372">
        <f>'12 л. РАСКЛАДКА'!AO636</f>
        <v>17.760000000000002</v>
      </c>
      <c r="Q22" s="2516">
        <f t="shared" si="1"/>
        <v>445.2</v>
      </c>
      <c r="R22" s="1720">
        <f t="shared" si="2"/>
        <v>0</v>
      </c>
      <c r="S22" s="963">
        <f t="shared" si="3"/>
        <v>445.20000000000005</v>
      </c>
      <c r="T22" s="2175">
        <v>53</v>
      </c>
      <c r="V22" s="624"/>
      <c r="W22" s="630"/>
      <c r="X22" s="22"/>
      <c r="AC22" s="626"/>
      <c r="AD22" s="13"/>
      <c r="AE22" s="627"/>
      <c r="AG22" s="628"/>
      <c r="AH22" s="9"/>
      <c r="AI22" s="9"/>
      <c r="AJ22" s="9"/>
      <c r="AK22" s="65"/>
      <c r="AL22" s="65"/>
    </row>
    <row r="23" spans="2:43" ht="12.75" customHeight="1">
      <c r="B23" s="405">
        <v>13</v>
      </c>
      <c r="C23" s="176" t="s">
        <v>46</v>
      </c>
      <c r="D23" s="2181">
        <f t="shared" si="0"/>
        <v>53.9</v>
      </c>
      <c r="E23" s="2381">
        <f>'12 л. РАСКЛАДКА'!AO26</f>
        <v>41.87</v>
      </c>
      <c r="F23" s="2117">
        <f>'12 л. РАСКЛАДКА'!AO80</f>
        <v>0</v>
      </c>
      <c r="G23" s="2117">
        <f>'12 л. РАСКЛАДКА'!AO139</f>
        <v>84.3</v>
      </c>
      <c r="H23" s="2117">
        <f>'12 л. РАСКЛАДКА'!AO195</f>
        <v>89.43</v>
      </c>
      <c r="I23" s="2117">
        <f>'12 л. РАСКЛАДКА'!AO252</f>
        <v>108.2</v>
      </c>
      <c r="J23" s="2345">
        <f>'12 л. РАСКЛАДКА'!AO308</f>
        <v>107.8</v>
      </c>
      <c r="K23" s="611">
        <f>'12 л. РАСКЛАДКА'!AO364</f>
        <v>92.4</v>
      </c>
      <c r="L23" s="2117">
        <f>'12 л. РАСКЛАДКА'!AO420</f>
        <v>0</v>
      </c>
      <c r="M23" s="2117">
        <f>'12 л. РАСКЛАДКА'!AO473</f>
        <v>52</v>
      </c>
      <c r="N23" s="2117">
        <f>'12 л. РАСКЛАДКА'!AO527</f>
        <v>0</v>
      </c>
      <c r="O23" s="961">
        <f>'12 л. РАСКЛАДКА'!AO580</f>
        <v>70.8</v>
      </c>
      <c r="P23" s="2372">
        <f>'12 л. РАСКЛАДКА'!AO637</f>
        <v>0</v>
      </c>
      <c r="Q23" s="2516">
        <f t="shared" si="1"/>
        <v>646.79999999999995</v>
      </c>
      <c r="R23" s="1720">
        <f t="shared" si="2"/>
        <v>0</v>
      </c>
      <c r="S23" s="963">
        <f t="shared" si="3"/>
        <v>646.79999999999995</v>
      </c>
      <c r="T23" s="2175">
        <v>77</v>
      </c>
      <c r="V23" s="624"/>
      <c r="W23" s="630"/>
      <c r="X23" s="22"/>
      <c r="AC23" s="626"/>
      <c r="AD23" s="13"/>
      <c r="AE23" s="627"/>
      <c r="AG23" s="628"/>
      <c r="AH23" s="9"/>
      <c r="AI23" s="9"/>
      <c r="AJ23" s="9"/>
      <c r="AK23" s="47"/>
      <c r="AL23" s="65"/>
    </row>
    <row r="24" spans="2:43" ht="13.5" customHeight="1">
      <c r="B24" s="405">
        <v>14</v>
      </c>
      <c r="C24" s="176" t="s">
        <v>114</v>
      </c>
      <c r="D24" s="2181">
        <f t="shared" si="0"/>
        <v>28</v>
      </c>
      <c r="E24" s="2381">
        <f>'12 л. РАСКЛАДКА'!AO27</f>
        <v>0</v>
      </c>
      <c r="F24" s="2117">
        <f>'12 л. РАСКЛАДКА'!AO81</f>
        <v>124.8</v>
      </c>
      <c r="G24" s="2117">
        <f>'12 л. РАСКЛАДКА'!AO140</f>
        <v>0</v>
      </c>
      <c r="H24" s="2117">
        <f>'12 л. РАСКЛАДКА'!AO196</f>
        <v>0</v>
      </c>
      <c r="I24" s="2117">
        <f>'12 л. РАСКЛАДКА'!AO253</f>
        <v>0</v>
      </c>
      <c r="J24" s="2345">
        <f>'12 л. РАСКЛАДКА'!AO309</f>
        <v>56</v>
      </c>
      <c r="K24" s="611">
        <f>'12 л. РАСКЛАДКА'!AO365</f>
        <v>0</v>
      </c>
      <c r="L24" s="2117">
        <f>'12 л. РАСКЛАДКА'!AO421</f>
        <v>0</v>
      </c>
      <c r="M24" s="2117">
        <f>'12 л. РАСКЛАДКА'!AO474</f>
        <v>0</v>
      </c>
      <c r="N24" s="2117">
        <f>'12 л. РАСКЛАДКА'!AO528</f>
        <v>100</v>
      </c>
      <c r="O24" s="961">
        <f>'12 л. РАСКЛАДКА'!AO581</f>
        <v>55.2</v>
      </c>
      <c r="P24" s="2372">
        <f>'12 л. РАСКЛАДКА'!AO638</f>
        <v>0</v>
      </c>
      <c r="Q24" s="2516">
        <f t="shared" si="1"/>
        <v>336</v>
      </c>
      <c r="R24" s="1720">
        <f t="shared" si="2"/>
        <v>0</v>
      </c>
      <c r="S24" s="963">
        <f t="shared" si="3"/>
        <v>336</v>
      </c>
      <c r="T24" s="2175">
        <v>40</v>
      </c>
      <c r="V24" s="624"/>
      <c r="W24" s="630"/>
      <c r="X24" s="22"/>
      <c r="AC24" s="626"/>
      <c r="AD24" s="13"/>
      <c r="AE24" s="627"/>
      <c r="AG24" s="628"/>
      <c r="AH24" s="9"/>
      <c r="AI24" s="9"/>
      <c r="AJ24" s="9"/>
      <c r="AK24" s="9"/>
      <c r="AL24" s="44"/>
      <c r="AN24" s="1784"/>
      <c r="AO24" s="1784"/>
    </row>
    <row r="25" spans="2:43" ht="12" customHeight="1">
      <c r="B25" s="405">
        <v>15</v>
      </c>
      <c r="C25" s="176" t="s">
        <v>214</v>
      </c>
      <c r="D25" s="2181">
        <f t="shared" si="0"/>
        <v>245</v>
      </c>
      <c r="E25" s="2381">
        <f>'12 л. РАСКЛАДКА'!AO28</f>
        <v>376.01</v>
      </c>
      <c r="F25" s="2117">
        <f>'12 л. РАСКЛАДКА'!AO82</f>
        <v>113.91</v>
      </c>
      <c r="G25" s="2117">
        <f>'12 л. РАСКЛАДКА'!AO141</f>
        <v>254</v>
      </c>
      <c r="H25" s="2117">
        <f>'12 л. РАСКЛАДКА'!AO197</f>
        <v>96.81</v>
      </c>
      <c r="I25" s="2117">
        <f>'12 л. РАСКЛАДКА'!AO254</f>
        <v>304.32</v>
      </c>
      <c r="J25" s="2345">
        <f>'12 л. РАСКЛАДКА'!AO310</f>
        <v>16.329999999999998</v>
      </c>
      <c r="K25" s="611">
        <f>'12 л. РАСКЛАДКА'!AO366</f>
        <v>256.39999999999998</v>
      </c>
      <c r="L25" s="2117">
        <f>'12 л. РАСКЛАДКА'!AO422</f>
        <v>120</v>
      </c>
      <c r="M25" s="2117">
        <f>'12 л. РАСКЛАДКА'!AO475</f>
        <v>473.98</v>
      </c>
      <c r="N25" s="2117">
        <f>'12 л. РАСКЛАДКА'!AO529</f>
        <v>93.87</v>
      </c>
      <c r="O25" s="961">
        <f>'12 л. РАСКЛАДКА'!AO582</f>
        <v>203</v>
      </c>
      <c r="P25" s="2372">
        <f>'12 л. РАСКЛАДКА'!AO639</f>
        <v>631.37</v>
      </c>
      <c r="Q25" s="2516">
        <f t="shared" si="1"/>
        <v>2939.9999999999995</v>
      </c>
      <c r="R25" s="1720">
        <f t="shared" si="2"/>
        <v>0</v>
      </c>
      <c r="S25" s="963">
        <f t="shared" si="3"/>
        <v>2940</v>
      </c>
      <c r="T25" s="2175">
        <v>350</v>
      </c>
      <c r="V25" s="624"/>
      <c r="W25" s="630"/>
      <c r="X25" s="22"/>
      <c r="AC25" s="626"/>
      <c r="AD25" s="13"/>
      <c r="AE25" s="627"/>
      <c r="AG25" s="631"/>
      <c r="AH25" s="9"/>
      <c r="AI25" s="9"/>
      <c r="AJ25" s="9"/>
      <c r="AK25" s="9"/>
      <c r="AL25" s="44"/>
    </row>
    <row r="26" spans="2:43" ht="14.25" customHeight="1">
      <c r="B26" s="405">
        <v>16</v>
      </c>
      <c r="C26" s="176" t="s">
        <v>215</v>
      </c>
      <c r="D26" s="2181">
        <f t="shared" si="0"/>
        <v>126</v>
      </c>
      <c r="E26" s="2381">
        <f>'12 л. РАСКЛАДКА'!AO29</f>
        <v>0</v>
      </c>
      <c r="F26" s="2117">
        <f>'12 л. РАСКЛАДКА'!AO83</f>
        <v>0</v>
      </c>
      <c r="G26" s="2117">
        <f>'12 л. РАСКЛАДКА'!AO142</f>
        <v>200</v>
      </c>
      <c r="H26" s="2117">
        <f>'12 л. РАСКЛАДКА'!AO198</f>
        <v>0</v>
      </c>
      <c r="I26" s="2117">
        <f>'12 л. РАСКЛАДКА'!AO255</f>
        <v>200</v>
      </c>
      <c r="J26" s="2345">
        <f>'12 л. РАСКЛАДКА'!AO311</f>
        <v>0</v>
      </c>
      <c r="K26" s="611">
        <f>'12 л. РАСКЛАДКА'!AO367</f>
        <v>0</v>
      </c>
      <c r="L26" s="2117">
        <f>'12 л. РАСКЛАДКА'!AO423</f>
        <v>200</v>
      </c>
      <c r="M26" s="2117">
        <f>'12 л. РАСКЛАДКА'!AO476</f>
        <v>0</v>
      </c>
      <c r="N26" s="2117">
        <f>'12 л. РАСКЛАДКА'!AO530</f>
        <v>200</v>
      </c>
      <c r="O26" s="961">
        <f>'12 л. РАСКЛАДКА'!AO583</f>
        <v>0</v>
      </c>
      <c r="P26" s="2372">
        <f>'12 л. РАСКЛАДКА'!AO640</f>
        <v>0</v>
      </c>
      <c r="Q26" s="2516">
        <f t="shared" si="1"/>
        <v>800</v>
      </c>
      <c r="R26" s="963">
        <f t="shared" si="2"/>
        <v>-47.089947089947088</v>
      </c>
      <c r="S26" s="963">
        <f t="shared" si="3"/>
        <v>1512</v>
      </c>
      <c r="T26" s="2175">
        <v>180</v>
      </c>
      <c r="V26" s="629"/>
      <c r="W26" s="638"/>
      <c r="X26" s="22"/>
      <c r="AC26" s="626"/>
      <c r="AD26" s="13"/>
      <c r="AE26" s="627"/>
      <c r="AG26" s="2687"/>
      <c r="AH26" s="9"/>
      <c r="AI26" s="9"/>
      <c r="AJ26" s="9"/>
      <c r="AK26" s="9"/>
      <c r="AL26" s="24"/>
    </row>
    <row r="27" spans="2:43">
      <c r="B27" s="405">
        <v>17</v>
      </c>
      <c r="C27" s="176" t="s">
        <v>216</v>
      </c>
      <c r="D27" s="2181">
        <f t="shared" si="0"/>
        <v>42</v>
      </c>
      <c r="E27" s="2381">
        <f>'12 л. РАСКЛАДКА'!AO30</f>
        <v>0</v>
      </c>
      <c r="F27" s="2117">
        <f>'12 л. РАСКЛАДКА'!AO84</f>
        <v>150</v>
      </c>
      <c r="G27" s="2117">
        <f>'12 л. РАСКЛАДКА'!AO143</f>
        <v>43.34</v>
      </c>
      <c r="H27" s="2117">
        <f>'12 л. РАСКЛАДКА'!AO199</f>
        <v>0</v>
      </c>
      <c r="I27" s="2117">
        <f>'12 л. РАСКЛАДКА'!AO256</f>
        <v>109.7</v>
      </c>
      <c r="J27" s="2345">
        <f>'12 л. РАСКЛАДКА'!AO312</f>
        <v>0</v>
      </c>
      <c r="K27" s="611">
        <f>'12 л. РАСКЛАДКА'!AO368</f>
        <v>0</v>
      </c>
      <c r="L27" s="2117">
        <f>'12 л. РАСКЛАДКА'!AO424</f>
        <v>43.4</v>
      </c>
      <c r="M27" s="2117">
        <f>'12 л. РАСКЛАДКА'!AO477</f>
        <v>45</v>
      </c>
      <c r="N27" s="2117">
        <f>'12 л. РАСКЛАДКА'!AO531</f>
        <v>0</v>
      </c>
      <c r="O27" s="961">
        <f>'12 л. РАСКЛАДКА'!AO584</f>
        <v>28.56</v>
      </c>
      <c r="P27" s="2372">
        <f>'12 л. РАСКЛАДКА'!AO641</f>
        <v>84</v>
      </c>
      <c r="Q27" s="2516">
        <f t="shared" si="1"/>
        <v>504</v>
      </c>
      <c r="R27" s="1720">
        <f t="shared" si="2"/>
        <v>0</v>
      </c>
      <c r="S27" s="963">
        <f t="shared" si="3"/>
        <v>504</v>
      </c>
      <c r="T27" s="2175">
        <v>60</v>
      </c>
      <c r="V27" s="624"/>
      <c r="W27" s="630"/>
      <c r="X27" s="22"/>
      <c r="AC27" s="626"/>
      <c r="AD27" s="13"/>
      <c r="AE27" s="627"/>
      <c r="AG27" s="628"/>
    </row>
    <row r="28" spans="2:43">
      <c r="B28" s="405">
        <v>18</v>
      </c>
      <c r="C28" s="176" t="s">
        <v>47</v>
      </c>
      <c r="D28" s="2181">
        <f t="shared" si="0"/>
        <v>10.5</v>
      </c>
      <c r="E28" s="2381">
        <f>'12 л. РАСКЛАДКА'!AO31</f>
        <v>71.56</v>
      </c>
      <c r="F28" s="2117">
        <f>'12 л. РАСКЛАДКА'!AO85</f>
        <v>0</v>
      </c>
      <c r="G28" s="2117">
        <f>'12 л. РАСКЛАДКА'!AO144</f>
        <v>0</v>
      </c>
      <c r="H28" s="2117">
        <f>'12 л. РАСКЛАДКА'!AO200</f>
        <v>0</v>
      </c>
      <c r="I28" s="2117">
        <f>'12 л. РАСКЛАДКА'!AO257</f>
        <v>33.44</v>
      </c>
      <c r="J28" s="2345">
        <f>'12 л. РАСКЛАДКА'!AO313</f>
        <v>11</v>
      </c>
      <c r="K28" s="611">
        <f>'12 л. РАСКЛАДКА'!AO369</f>
        <v>0</v>
      </c>
      <c r="L28" s="2117">
        <f>'12 л. РАСКЛАДКА'!AO425</f>
        <v>0</v>
      </c>
      <c r="M28" s="2117">
        <f>'12 л. РАСКЛАДКА'!AO478</f>
        <v>0</v>
      </c>
      <c r="N28" s="2117">
        <f>'12 л. РАСКЛАДКА'!AO532</f>
        <v>0</v>
      </c>
      <c r="O28" s="961">
        <f>'12 л. РАСКЛАДКА'!AO585</f>
        <v>0</v>
      </c>
      <c r="P28" s="2372">
        <f>'12 л. РАСКЛАДКА'!AO642</f>
        <v>10</v>
      </c>
      <c r="Q28" s="2516">
        <f t="shared" si="1"/>
        <v>126</v>
      </c>
      <c r="R28" s="1720">
        <f t="shared" si="2"/>
        <v>0</v>
      </c>
      <c r="S28" s="963">
        <f t="shared" si="3"/>
        <v>126</v>
      </c>
      <c r="T28" s="2175">
        <v>15</v>
      </c>
      <c r="V28" s="624"/>
      <c r="W28" s="630"/>
      <c r="X28" s="22"/>
      <c r="AC28" s="626"/>
      <c r="AD28" s="13"/>
      <c r="AE28" s="627"/>
      <c r="AG28" s="628"/>
    </row>
    <row r="29" spans="2:43">
      <c r="B29" s="405">
        <v>19</v>
      </c>
      <c r="C29" s="176" t="s">
        <v>217</v>
      </c>
      <c r="D29" s="2181">
        <f t="shared" si="0"/>
        <v>7</v>
      </c>
      <c r="E29" s="2381">
        <f>'12 л. РАСКЛАДКА'!AO32</f>
        <v>13.5</v>
      </c>
      <c r="F29" s="2117">
        <f>'12 л. РАСКЛАДКА'!AO86</f>
        <v>29.299999999999997</v>
      </c>
      <c r="G29" s="2117">
        <f>'12 л. РАСКЛАДКА'!AO145</f>
        <v>5</v>
      </c>
      <c r="H29" s="2117">
        <f>'12 л. РАСКЛАДКА'!AO201</f>
        <v>0</v>
      </c>
      <c r="I29" s="2117">
        <f>'12 л. РАСКЛАДКА'!AO258</f>
        <v>6.7</v>
      </c>
      <c r="J29" s="2345">
        <f>'12 л. РАСКЛАДКА'!AO314</f>
        <v>14</v>
      </c>
      <c r="K29" s="611">
        <f>'12 л. РАСКЛАДКА'!AO370</f>
        <v>0</v>
      </c>
      <c r="L29" s="2117">
        <f>'12 л. РАСКЛАДКА'!AO426</f>
        <v>0</v>
      </c>
      <c r="M29" s="2117">
        <f>'12 л. РАСКЛАДКА'!AO479</f>
        <v>0</v>
      </c>
      <c r="N29" s="2117">
        <f>'12 л. РАСКЛАДКА'!AO533</f>
        <v>10.5</v>
      </c>
      <c r="O29" s="961">
        <f>'12 л. РАСКЛАДКА'!AO586</f>
        <v>5</v>
      </c>
      <c r="P29" s="2372">
        <f>'12 л. РАСКЛАДКА'!AO643</f>
        <v>0</v>
      </c>
      <c r="Q29" s="2516">
        <f t="shared" si="1"/>
        <v>84</v>
      </c>
      <c r="R29" s="1720">
        <f t="shared" si="2"/>
        <v>0</v>
      </c>
      <c r="S29" s="963">
        <f t="shared" si="3"/>
        <v>84</v>
      </c>
      <c r="T29" s="2175">
        <v>10</v>
      </c>
      <c r="V29" s="624"/>
      <c r="W29" s="630"/>
      <c r="X29" s="22"/>
      <c r="AC29" s="626"/>
      <c r="AD29" s="13"/>
      <c r="AE29" s="627"/>
      <c r="AG29" s="633"/>
    </row>
    <row r="30" spans="2:43">
      <c r="B30" s="405">
        <v>20</v>
      </c>
      <c r="C30" s="176" t="s">
        <v>48</v>
      </c>
      <c r="D30" s="2181">
        <f t="shared" si="0"/>
        <v>24.5</v>
      </c>
      <c r="E30" s="2381">
        <f>'12 л. РАСКЛАДКА'!AO33</f>
        <v>19.2</v>
      </c>
      <c r="F30" s="2117">
        <f>'12 л. РАСКЛАДКА'!AO87</f>
        <v>30.96</v>
      </c>
      <c r="G30" s="2117">
        <f>'12 л. РАСКЛАДКА'!AO146</f>
        <v>27.34</v>
      </c>
      <c r="H30" s="2117">
        <f>'12 л. РАСКЛАДКА'!AO202</f>
        <v>17.149999999999999</v>
      </c>
      <c r="I30" s="2117">
        <f>'12 л. РАСКЛАДКА'!AO259</f>
        <v>22.1</v>
      </c>
      <c r="J30" s="2345">
        <f>'12 л. РАСКЛАДКА'!AO315</f>
        <v>34.4</v>
      </c>
      <c r="K30" s="611">
        <f>'12 л. РАСКЛАДКА'!AO371</f>
        <v>28.25</v>
      </c>
      <c r="L30" s="2117">
        <f>'12 л. РАСКЛАДКА'!AO427</f>
        <v>18.840000000000003</v>
      </c>
      <c r="M30" s="2117">
        <f>'12 л. РАСКЛАДКА'!AO480</f>
        <v>26.46</v>
      </c>
      <c r="N30" s="2117">
        <f>'12 л. РАСКЛАДКА'!AO534</f>
        <v>32.1</v>
      </c>
      <c r="O30" s="961">
        <f>'12 л. РАСКЛАДКА'!AO587</f>
        <v>22.6</v>
      </c>
      <c r="P30" s="2372">
        <f>'12 л. РАСКЛАДКА'!AO644</f>
        <v>14.6</v>
      </c>
      <c r="Q30" s="2516">
        <f t="shared" si="1"/>
        <v>294.00000000000006</v>
      </c>
      <c r="R30" s="1720">
        <f t="shared" si="2"/>
        <v>0</v>
      </c>
      <c r="S30" s="963">
        <f t="shared" si="3"/>
        <v>294</v>
      </c>
      <c r="T30" s="2175">
        <v>35</v>
      </c>
      <c r="V30" s="624"/>
      <c r="W30" s="630"/>
      <c r="X30" s="22"/>
      <c r="AC30" s="626"/>
      <c r="AD30" s="13"/>
      <c r="AE30" s="627"/>
      <c r="AG30" s="628"/>
    </row>
    <row r="31" spans="2:43">
      <c r="B31" s="405">
        <v>21</v>
      </c>
      <c r="C31" s="176" t="s">
        <v>49</v>
      </c>
      <c r="D31" s="2181">
        <f t="shared" si="0"/>
        <v>12.6</v>
      </c>
      <c r="E31" s="2381">
        <f>'12 л. РАСКЛАДКА'!AO34</f>
        <v>6</v>
      </c>
      <c r="F31" s="2117">
        <f>'12 л. РАСКЛАДКА'!AO88</f>
        <v>6.27</v>
      </c>
      <c r="G31" s="2117">
        <f>'12 л. РАСКЛАДКА'!AO147</f>
        <v>13.16</v>
      </c>
      <c r="H31" s="2117">
        <f>'12 л. РАСКЛАДКА'!AO203</f>
        <v>21.6</v>
      </c>
      <c r="I31" s="2117">
        <f>'12 л. РАСКЛАДКА'!AO260</f>
        <v>15.100000000000001</v>
      </c>
      <c r="J31" s="2345">
        <f>'12 л. РАСКЛАДКА'!AO316</f>
        <v>13</v>
      </c>
      <c r="K31" s="611">
        <f>'12 л. РАСКЛАДКА'!AO372</f>
        <v>6.2</v>
      </c>
      <c r="L31" s="2117">
        <f>'12 л. РАСКЛАДКА'!AO428</f>
        <v>19.47</v>
      </c>
      <c r="M31" s="2117">
        <f>'12 л. РАСКЛАДКА'!AO481</f>
        <v>9.1000000000000014</v>
      </c>
      <c r="N31" s="2117">
        <f>'12 л. РАСКЛАДКА'!AO535</f>
        <v>8</v>
      </c>
      <c r="O31" s="961">
        <f>'12 л. РАСКЛАДКА'!AO588</f>
        <v>21.1</v>
      </c>
      <c r="P31" s="2372">
        <f>'12 л. РАСКЛАДКА'!AO645</f>
        <v>12.2</v>
      </c>
      <c r="Q31" s="2516">
        <f t="shared" si="1"/>
        <v>151.19999999999999</v>
      </c>
      <c r="R31" s="1720">
        <f t="shared" si="2"/>
        <v>0</v>
      </c>
      <c r="S31" s="963">
        <f t="shared" si="3"/>
        <v>151.19999999999999</v>
      </c>
      <c r="T31" s="2175">
        <v>18</v>
      </c>
      <c r="V31" s="624"/>
      <c r="W31" s="630"/>
      <c r="X31" s="22"/>
      <c r="AC31" s="626"/>
      <c r="AD31" s="13"/>
      <c r="AE31" s="627"/>
      <c r="AG31" s="628"/>
    </row>
    <row r="32" spans="2:43" ht="12" customHeight="1">
      <c r="B32" s="405">
        <v>22</v>
      </c>
      <c r="C32" s="176" t="s">
        <v>218</v>
      </c>
      <c r="D32" s="2181">
        <f t="shared" si="0"/>
        <v>28</v>
      </c>
      <c r="E32" s="2381">
        <f>'12 л. РАСКЛАДКА'!AO35</f>
        <v>7.08</v>
      </c>
      <c r="F32" s="2117">
        <f>'12 л. РАСКЛАДКА'!AO89</f>
        <v>11.46</v>
      </c>
      <c r="G32" s="2117">
        <f>'12 л. РАСКЛАДКА'!AO148</f>
        <v>4</v>
      </c>
      <c r="H32" s="2117">
        <f>'12 л. РАСКЛАДКА'!AO204</f>
        <v>25.816000000000003</v>
      </c>
      <c r="I32" s="2117">
        <f>'12 л. РАСКЛАДКА'!AO261</f>
        <v>13.08</v>
      </c>
      <c r="J32" s="2345">
        <f>'12 л. РАСКЛАДКА'!AO317</f>
        <v>1.8</v>
      </c>
      <c r="K32" s="611">
        <f>'12 л. РАСКЛАДКА'!AO373</f>
        <v>98</v>
      </c>
      <c r="L32" s="2117">
        <f>'12 л. РАСКЛАДКА'!AO429</f>
        <v>4</v>
      </c>
      <c r="M32" s="2117">
        <f>'12 л. РАСКЛАДКА'!AO482</f>
        <v>8.4</v>
      </c>
      <c r="N32" s="2117">
        <f>'12 л. РАСКЛАДКА'!AO536</f>
        <v>81.763999999999996</v>
      </c>
      <c r="O32" s="961">
        <f>'12 л. РАСКЛАДКА'!AO589</f>
        <v>26.4</v>
      </c>
      <c r="P32" s="2372">
        <f>'12 л. РАСКЛАДКА'!AO646</f>
        <v>54.2</v>
      </c>
      <c r="Q32" s="2516">
        <f t="shared" si="1"/>
        <v>335.99999999999994</v>
      </c>
      <c r="R32" s="1720">
        <f t="shared" si="2"/>
        <v>0</v>
      </c>
      <c r="S32" s="963">
        <f t="shared" si="3"/>
        <v>336</v>
      </c>
      <c r="T32" s="2175">
        <v>40</v>
      </c>
      <c r="V32" s="624"/>
      <c r="W32" s="630"/>
      <c r="X32" s="22"/>
      <c r="AC32" s="626"/>
      <c r="AD32" s="13"/>
      <c r="AE32" s="627"/>
      <c r="AG32" s="633"/>
    </row>
    <row r="33" spans="2:38" ht="13.5" customHeight="1">
      <c r="B33" s="405">
        <v>23</v>
      </c>
      <c r="C33" s="176" t="s">
        <v>50</v>
      </c>
      <c r="D33" s="2181">
        <f t="shared" si="0"/>
        <v>24.5</v>
      </c>
      <c r="E33" s="2381">
        <f>'12 л. РАСКЛАДКА'!AO36</f>
        <v>24.6</v>
      </c>
      <c r="F33" s="2117">
        <f>'12 л. РАСКЛАДКА'!AO90</f>
        <v>35.5</v>
      </c>
      <c r="G33" s="2117">
        <f>'12 л. РАСКЛАДКА'!AO149</f>
        <v>16.420000000000002</v>
      </c>
      <c r="H33" s="2117">
        <f>'12 л. РАСКЛАДКА'!AO205</f>
        <v>20.72</v>
      </c>
      <c r="I33" s="2117">
        <f>'12 л. РАСКЛАДКА'!AO262</f>
        <v>29.6</v>
      </c>
      <c r="J33" s="2345">
        <f>'12 л. РАСКЛАДКА'!AO318</f>
        <v>17.7</v>
      </c>
      <c r="K33" s="611">
        <f>'12 л. РАСКЛАДКА'!AO374</f>
        <v>17</v>
      </c>
      <c r="L33" s="2117">
        <f>'12 л. РАСКЛАДКА'!AO430</f>
        <v>21.375</v>
      </c>
      <c r="M33" s="2566">
        <f>'12 л. РАСКЛАДКА'!AO483</f>
        <v>28.11</v>
      </c>
      <c r="N33" s="2117">
        <f>'12 л. РАСКЛАДКА'!AO537</f>
        <v>15.6</v>
      </c>
      <c r="O33" s="961">
        <f>'12 л. РАСКЛАДКА'!AO590</f>
        <v>21.375</v>
      </c>
      <c r="P33" s="2372">
        <f>'12 л. РАСКЛАДКА'!AO647</f>
        <v>46</v>
      </c>
      <c r="Q33" s="2516">
        <f t="shared" si="1"/>
        <v>294</v>
      </c>
      <c r="R33" s="1720">
        <f t="shared" si="2"/>
        <v>0</v>
      </c>
      <c r="S33" s="963">
        <f t="shared" si="3"/>
        <v>294</v>
      </c>
      <c r="T33" s="2175">
        <v>35</v>
      </c>
      <c r="V33" s="624"/>
      <c r="W33" s="630"/>
      <c r="X33" s="22"/>
      <c r="AC33" s="626"/>
      <c r="AD33" s="13"/>
      <c r="AE33" s="627"/>
      <c r="AG33" s="633"/>
      <c r="AH33" s="155"/>
      <c r="AI33" s="2287"/>
      <c r="AJ33" s="2410"/>
      <c r="AK33" s="2287"/>
      <c r="AL33" s="2287"/>
    </row>
    <row r="34" spans="2:38" ht="12.75" customHeight="1">
      <c r="B34" s="405">
        <v>24</v>
      </c>
      <c r="C34" s="176" t="s">
        <v>51</v>
      </c>
      <c r="D34" s="2181">
        <f t="shared" si="0"/>
        <v>10.5</v>
      </c>
      <c r="E34" s="2381">
        <f>'12 л. РАСКЛАДКА'!AO37</f>
        <v>35</v>
      </c>
      <c r="F34" s="2117">
        <f>'12 л. РАСКЛАДКА'!AO91</f>
        <v>0</v>
      </c>
      <c r="G34" s="2117">
        <f>'12 л. РАСКЛАДКА'!AO150</f>
        <v>0</v>
      </c>
      <c r="H34" s="2117">
        <f>'12 л. РАСКЛАДКА'!AO206</f>
        <v>20</v>
      </c>
      <c r="I34" s="2117">
        <f>'12 л. РАСКЛАДКА'!AO263</f>
        <v>0</v>
      </c>
      <c r="J34" s="2345">
        <f>'12 л. РАСКЛАДКА'!AO319</f>
        <v>21</v>
      </c>
      <c r="K34" s="611">
        <f>'12 л. РАСКЛАДКА'!AO375</f>
        <v>0</v>
      </c>
      <c r="L34" s="2117">
        <f>'12 л. РАСКЛАДКА'!AO431</f>
        <v>50</v>
      </c>
      <c r="M34" s="2117">
        <f>'12 л. РАСКЛАДКА'!AO484</f>
        <v>0</v>
      </c>
      <c r="N34" s="2117">
        <f>'12 л. РАСКЛАДКА'!AO538</f>
        <v>0</v>
      </c>
      <c r="O34" s="961">
        <f>'12 л. РАСКЛАДКА'!AO591</f>
        <v>0</v>
      </c>
      <c r="P34" s="2372">
        <f>'12 л. РАСКЛАДКА'!AO648</f>
        <v>0</v>
      </c>
      <c r="Q34" s="2516">
        <f t="shared" si="1"/>
        <v>126</v>
      </c>
      <c r="R34" s="1720">
        <f t="shared" si="2"/>
        <v>0</v>
      </c>
      <c r="S34" s="963">
        <f t="shared" si="3"/>
        <v>126</v>
      </c>
      <c r="T34" s="2175">
        <v>15</v>
      </c>
      <c r="V34" s="624"/>
      <c r="W34" s="630"/>
      <c r="X34" s="22"/>
      <c r="AC34" s="626"/>
      <c r="AD34" s="13"/>
      <c r="AE34" s="627"/>
      <c r="AG34" s="628"/>
    </row>
    <row r="35" spans="2:38" ht="12" customHeight="1">
      <c r="B35" s="405">
        <v>25</v>
      </c>
      <c r="C35" s="176" t="s">
        <v>52</v>
      </c>
      <c r="D35" s="2181">
        <f t="shared" si="0"/>
        <v>1.4000000000000001</v>
      </c>
      <c r="E35" s="2381">
        <f>'12 л. РАСКЛАДКА'!AO38</f>
        <v>1.5</v>
      </c>
      <c r="F35" s="2117">
        <f>'12 л. РАСКЛАДКА'!AO92</f>
        <v>3</v>
      </c>
      <c r="G35" s="2117">
        <f>'12 л. РАСКЛАДКА'!AO151</f>
        <v>0</v>
      </c>
      <c r="H35" s="2117">
        <f>'12 л. РАСКЛАДКА'!AO207</f>
        <v>1.5</v>
      </c>
      <c r="I35" s="2117">
        <f>'12 л. РАСКЛАДКА'!AO264</f>
        <v>0</v>
      </c>
      <c r="J35" s="2345">
        <f>'12 л. РАСКЛАДКА'!AO320</f>
        <v>1.5</v>
      </c>
      <c r="K35" s="611">
        <f>'12 л. РАСКЛАДКА'!AO376</f>
        <v>0</v>
      </c>
      <c r="L35" s="2117">
        <f>'12 л. РАСКЛАДКА'!AO432</f>
        <v>1.5</v>
      </c>
      <c r="M35" s="2117">
        <f>'12 л. РАСКЛАДКА'!AO485</f>
        <v>0</v>
      </c>
      <c r="N35" s="2117">
        <f>'12 л. РАСКЛАДКА'!AO539</f>
        <v>1.5</v>
      </c>
      <c r="O35" s="961">
        <f>'12 л. РАСКЛАДКА'!AO592</f>
        <v>1.5</v>
      </c>
      <c r="P35" s="2372">
        <f>'12 л. РАСКЛАДКА'!AO649</f>
        <v>0</v>
      </c>
      <c r="Q35" s="2516">
        <f t="shared" si="1"/>
        <v>12</v>
      </c>
      <c r="R35" s="1720">
        <f t="shared" si="2"/>
        <v>-28.571428571428555</v>
      </c>
      <c r="S35" s="963">
        <f t="shared" si="3"/>
        <v>16.799999999999997</v>
      </c>
      <c r="T35" s="2175">
        <v>2</v>
      </c>
      <c r="V35" s="624"/>
      <c r="W35" s="638"/>
      <c r="X35" s="22"/>
      <c r="AC35" s="626"/>
      <c r="AD35" s="13"/>
      <c r="AE35" s="627"/>
      <c r="AG35" s="641"/>
    </row>
    <row r="36" spans="2:38" ht="12.75" customHeight="1">
      <c r="B36" s="405">
        <v>26</v>
      </c>
      <c r="C36" s="176" t="s">
        <v>219</v>
      </c>
      <c r="D36" s="2181">
        <f t="shared" si="0"/>
        <v>0.84</v>
      </c>
      <c r="E36" s="2381">
        <f>'12 л. РАСКЛАДКА'!AO39</f>
        <v>0</v>
      </c>
      <c r="F36" s="2117">
        <f>'12 л. РАСКЛАДКА'!AO93</f>
        <v>0</v>
      </c>
      <c r="G36" s="2117">
        <f>'12 л. РАСКЛАДКА'!AO152</f>
        <v>0</v>
      </c>
      <c r="H36" s="2117">
        <f>'12 л. РАСКЛАДКА'!AO208</f>
        <v>0</v>
      </c>
      <c r="I36" s="2117">
        <f>'12 л. РАСКЛАДКА'!AO265</f>
        <v>4</v>
      </c>
      <c r="J36" s="2345">
        <f>'12 л. РАСКЛАДКА'!AO321</f>
        <v>0</v>
      </c>
      <c r="K36" s="611">
        <f>'12 л. РАСКЛАДКА'!AO377</f>
        <v>0</v>
      </c>
      <c r="L36" s="2117">
        <f>'12 л. РАСКЛАДКА'!AO433</f>
        <v>0</v>
      </c>
      <c r="M36" s="2117">
        <f>'12 л. РАСКЛАДКА'!AO486</f>
        <v>3.7</v>
      </c>
      <c r="N36" s="2117">
        <f>'12 л. РАСКЛАДКА'!AO540</f>
        <v>0</v>
      </c>
      <c r="O36" s="961">
        <f>'12 л. РАСКЛАДКА'!AO593</f>
        <v>0</v>
      </c>
      <c r="P36" s="2372">
        <f>'12 л. РАСКЛАДКА'!AO650</f>
        <v>2.38</v>
      </c>
      <c r="Q36" s="2516">
        <f t="shared" si="1"/>
        <v>10.08</v>
      </c>
      <c r="R36" s="1720">
        <f t="shared" si="2"/>
        <v>0</v>
      </c>
      <c r="S36" s="963">
        <f t="shared" si="3"/>
        <v>10.08</v>
      </c>
      <c r="T36" s="2175">
        <v>1.2</v>
      </c>
      <c r="V36" s="624"/>
      <c r="W36" s="630"/>
      <c r="X36" s="22"/>
      <c r="AC36" s="626"/>
      <c r="AD36" s="13"/>
      <c r="AE36" s="627"/>
      <c r="AG36" s="2678"/>
    </row>
    <row r="37" spans="2:38" ht="12" customHeight="1">
      <c r="B37" s="405">
        <v>27</v>
      </c>
      <c r="C37" s="176" t="s">
        <v>115</v>
      </c>
      <c r="D37" s="2181">
        <f t="shared" si="0"/>
        <v>1.4000000000000001</v>
      </c>
      <c r="E37" s="2381">
        <f>'12 л. РАСКЛАДКА'!AO40</f>
        <v>3</v>
      </c>
      <c r="F37" s="2117">
        <f>'12 л. РАСКЛАДКА'!AO94</f>
        <v>0</v>
      </c>
      <c r="G37" s="2117">
        <f>'12 л. РАСКЛАДКА'!AO153</f>
        <v>3</v>
      </c>
      <c r="H37" s="2117">
        <f>'12 л. РАСКЛАДКА'!AO209</f>
        <v>0</v>
      </c>
      <c r="I37" s="2117">
        <f>'12 л. РАСКЛАДКА'!AO266</f>
        <v>0</v>
      </c>
      <c r="J37" s="2345">
        <f>'12 л. РАСКЛАДКА'!AO322</f>
        <v>0</v>
      </c>
      <c r="K37" s="611">
        <f>'12 л. РАСКЛАДКА'!AO378</f>
        <v>5</v>
      </c>
      <c r="L37" s="2117">
        <f>'12 л. РАСКЛАДКА'!AO434</f>
        <v>0</v>
      </c>
      <c r="M37" s="2117">
        <f>'12 л. РАСКЛАДКА'!AO487</f>
        <v>0</v>
      </c>
      <c r="N37" s="2117">
        <f>'12 л. РАСКЛАДКА'!AO541</f>
        <v>0</v>
      </c>
      <c r="O37" s="961">
        <f>'12 л. РАСКЛАДКА'!AO594</f>
        <v>3</v>
      </c>
      <c r="P37" s="2372">
        <f>'12 л. РАСКЛАДКА'!AO651</f>
        <v>2.8</v>
      </c>
      <c r="Q37" s="2516">
        <f t="shared" si="1"/>
        <v>16.8</v>
      </c>
      <c r="R37" s="1720">
        <f t="shared" si="2"/>
        <v>0</v>
      </c>
      <c r="S37" s="963">
        <f t="shared" si="3"/>
        <v>16.799999999999997</v>
      </c>
      <c r="T37" s="2175">
        <v>2</v>
      </c>
      <c r="V37" s="624"/>
      <c r="W37" s="638"/>
      <c r="X37" s="22"/>
      <c r="AC37" s="626"/>
      <c r="AD37" s="13"/>
      <c r="AE37" s="627"/>
      <c r="AG37" s="641"/>
    </row>
    <row r="38" spans="2:38" ht="12" hidden="1" customHeight="1">
      <c r="B38" s="405">
        <v>28</v>
      </c>
      <c r="C38" s="176" t="s">
        <v>53</v>
      </c>
      <c r="D38" s="2181">
        <f t="shared" si="0"/>
        <v>0.21</v>
      </c>
      <c r="E38" s="2381">
        <f>'12 л. РАСКЛАДКА'!AO41</f>
        <v>0</v>
      </c>
      <c r="F38" s="2117">
        <f>'12 л. РАСКЛАДКА'!AO95</f>
        <v>0</v>
      </c>
      <c r="G38" s="2117">
        <f>'12 л. РАСКЛАДКА'!AO154</f>
        <v>0</v>
      </c>
      <c r="H38" s="2117">
        <f>'12 л. РАСКЛАДКА'!AO210</f>
        <v>0</v>
      </c>
      <c r="I38" s="2117">
        <f>'12 л. РАСКЛАДКА'!AO267</f>
        <v>0</v>
      </c>
      <c r="J38" s="2345">
        <f>'12 л. РАСКЛАДКА'!AO323</f>
        <v>1.1200000000000001</v>
      </c>
      <c r="K38" s="611">
        <f>'12 л. РАСКЛАДКА'!AO379</f>
        <v>0</v>
      </c>
      <c r="L38" s="2117">
        <f>'12 л. РАСКЛАДКА'!AO435</f>
        <v>0</v>
      </c>
      <c r="M38" s="2117">
        <f>'12 л. РАСКЛАДКА'!AO488</f>
        <v>0</v>
      </c>
      <c r="N38" s="2117">
        <f>'12 л. РАСКЛАДКА'!AO542</f>
        <v>0</v>
      </c>
      <c r="O38" s="961">
        <f>'12 л. РАСКЛАДКА'!AO595</f>
        <v>0</v>
      </c>
      <c r="P38" s="2372">
        <f>'12 л. РАСКЛАДКА'!AO652</f>
        <v>0</v>
      </c>
      <c r="Q38" s="2516">
        <f t="shared" si="1"/>
        <v>1.1200000000000001</v>
      </c>
      <c r="R38" s="1720">
        <f t="shared" si="2"/>
        <v>-55.55555555555555</v>
      </c>
      <c r="S38" s="963">
        <f t="shared" si="3"/>
        <v>2.52</v>
      </c>
      <c r="T38" s="2175">
        <v>0.3</v>
      </c>
      <c r="V38" s="624"/>
      <c r="W38" s="630"/>
      <c r="X38" s="22"/>
      <c r="AC38" s="626"/>
      <c r="AD38" s="13"/>
      <c r="AE38" s="627"/>
      <c r="AG38" s="633"/>
    </row>
    <row r="39" spans="2:38" ht="12.75" customHeight="1">
      <c r="B39" s="405">
        <v>29</v>
      </c>
      <c r="C39" s="442" t="s">
        <v>220</v>
      </c>
      <c r="D39" s="2181">
        <f t="shared" si="0"/>
        <v>3.5</v>
      </c>
      <c r="E39" s="2381">
        <f>'12 л. РАСКЛАДКА'!AO42</f>
        <v>2.5270000000000001</v>
      </c>
      <c r="F39" s="2117">
        <f>'12 л. РАСКЛАДКА'!AO96</f>
        <v>2.27</v>
      </c>
      <c r="G39" s="2117">
        <f>'12 л. РАСКЛАДКА'!AO155</f>
        <v>3.29</v>
      </c>
      <c r="H39" s="2117">
        <f>'12 л. РАСКЛАДКА'!AO211</f>
        <v>4.2799999999999994</v>
      </c>
      <c r="I39" s="2117">
        <f>'12 л. РАСКЛАДКА'!AO268</f>
        <v>4.0229999999999997</v>
      </c>
      <c r="J39" s="2345">
        <f>'12 л. РАСКЛАДКА'!AO324</f>
        <v>4.1000000000000005</v>
      </c>
      <c r="K39" s="611">
        <f>'12 л. РАСКЛАДКА'!AO380</f>
        <v>3.5959999999999996</v>
      </c>
      <c r="L39" s="2117">
        <f>'12 л. РАСКЛАДКА'!AO436</f>
        <v>3.2790000000000004</v>
      </c>
      <c r="M39" s="2117">
        <f>'12 л. РАСКЛАДКА'!AO489</f>
        <v>3.3600000000000003</v>
      </c>
      <c r="N39" s="2117">
        <f>'12 л. РАСКЛАДКА'!AO543</f>
        <v>3.71</v>
      </c>
      <c r="O39" s="961">
        <f>'12 л. РАСКЛАДКА'!AO596</f>
        <v>4.415</v>
      </c>
      <c r="P39" s="2372">
        <f>'12 л. РАСКЛАДКА'!AO653</f>
        <v>3.15</v>
      </c>
      <c r="Q39" s="2516">
        <f t="shared" si="1"/>
        <v>42</v>
      </c>
      <c r="R39" s="1720">
        <f t="shared" si="2"/>
        <v>0</v>
      </c>
      <c r="S39" s="963">
        <f t="shared" si="3"/>
        <v>42</v>
      </c>
      <c r="T39" s="2175">
        <v>5</v>
      </c>
      <c r="V39" s="624"/>
      <c r="W39" s="630"/>
      <c r="X39" s="22"/>
      <c r="AC39" s="626"/>
      <c r="AD39" s="13"/>
      <c r="AE39" s="627"/>
      <c r="AG39" s="633"/>
    </row>
    <row r="40" spans="2:38" ht="13.5" customHeight="1">
      <c r="B40" s="405">
        <v>30</v>
      </c>
      <c r="C40" s="176" t="s">
        <v>116</v>
      </c>
      <c r="D40" s="2181">
        <f t="shared" si="0"/>
        <v>2.8000000000000003</v>
      </c>
      <c r="E40" s="2381">
        <f>'12 л. РАСКЛАДКА'!AO43</f>
        <v>0</v>
      </c>
      <c r="F40" s="2117">
        <f>'12 л. РАСКЛАДКА'!AO97</f>
        <v>0</v>
      </c>
      <c r="G40" s="2117">
        <f>'12 л. РАСКЛАДКА'!AO156</f>
        <v>0.75</v>
      </c>
      <c r="H40" s="2117">
        <f>'12 л. РАСКЛАДКА'!AO212</f>
        <v>0</v>
      </c>
      <c r="I40" s="2117">
        <f>'12 л. РАСКЛАДКА'!AO269</f>
        <v>10</v>
      </c>
      <c r="J40" s="2345">
        <f>'12 л. РАСКЛАДКА'!AO325</f>
        <v>0</v>
      </c>
      <c r="K40" s="611">
        <f>'12 л. РАСКЛАДКА'!AO381</f>
        <v>0</v>
      </c>
      <c r="L40" s="2117">
        <f>'12 л. РАСКЛАДКА'!AO437</f>
        <v>0</v>
      </c>
      <c r="M40" s="2117">
        <f>'12 л. РАСКЛАДКА'!AO490</f>
        <v>10</v>
      </c>
      <c r="N40" s="2117">
        <f>'12 л. РАСКЛАДКА'!AO544</f>
        <v>0</v>
      </c>
      <c r="O40" s="961">
        <f>'12 л. РАСКЛАДКА'!AO597</f>
        <v>0.6</v>
      </c>
      <c r="P40" s="2372">
        <f>'12 л. РАСКЛАДКА'!AO654</f>
        <v>10</v>
      </c>
      <c r="Q40" s="2516">
        <f t="shared" si="1"/>
        <v>31.35</v>
      </c>
      <c r="R40" s="1720">
        <f t="shared" si="2"/>
        <v>-6.6964285714285552</v>
      </c>
      <c r="S40" s="963">
        <f t="shared" si="3"/>
        <v>33.599999999999994</v>
      </c>
      <c r="T40" s="2175">
        <v>4</v>
      </c>
      <c r="V40" s="629"/>
      <c r="W40" s="638"/>
      <c r="X40" s="22"/>
      <c r="AC40" s="626"/>
      <c r="AD40" s="13"/>
      <c r="AE40" s="627"/>
      <c r="AG40" s="641"/>
    </row>
    <row r="41" spans="2:38" ht="14.25" customHeight="1">
      <c r="B41" s="405">
        <v>31</v>
      </c>
      <c r="C41" s="176" t="s">
        <v>117</v>
      </c>
      <c r="D41" s="2181">
        <f t="shared" si="0"/>
        <v>1.4000000000000001</v>
      </c>
      <c r="E41" s="2381">
        <f>'12 л. РАСКЛАДКА'!AO44</f>
        <v>0.91420000000000001</v>
      </c>
      <c r="F41" s="2117">
        <f>'12 л. РАСКЛАДКА'!AO98</f>
        <v>0.98639999999999994</v>
      </c>
      <c r="G41" s="2117">
        <f>'12 л. РАСКЛАДКА'!AO157</f>
        <v>1.1610999999999998</v>
      </c>
      <c r="H41" s="2117">
        <f>'12 л. РАСКЛАДКА'!AO213</f>
        <v>1.19</v>
      </c>
      <c r="I41" s="2117">
        <f>'12 л. РАСКЛАДКА'!AO270</f>
        <v>0.82600000000000007</v>
      </c>
      <c r="J41" s="2345">
        <f>'12 л. РАСКЛАДКА'!AO326</f>
        <v>1.1099999999999999</v>
      </c>
      <c r="K41" s="611">
        <f>'12 л. РАСКЛАДКА'!AO382</f>
        <v>0.29139999999999999</v>
      </c>
      <c r="L41" s="2117">
        <f>'12 л. РАСКЛАДКА'!AO438</f>
        <v>3.7974000000000001</v>
      </c>
      <c r="M41" s="2117">
        <f>'12 л. РАСКЛАДКА'!AO491</f>
        <v>1.131</v>
      </c>
      <c r="N41" s="2117">
        <f>'12 л. РАСКЛАДКА'!AO545</f>
        <v>1.0119999999999998</v>
      </c>
      <c r="O41" s="961">
        <f>'12 л. РАСКЛАДКА'!AO598</f>
        <v>2.6905000000000001</v>
      </c>
      <c r="P41" s="2372">
        <f>'12 л. РАСКЛАДКА'!AO655</f>
        <v>1.69</v>
      </c>
      <c r="Q41" s="2516">
        <f t="shared" si="1"/>
        <v>16.8</v>
      </c>
      <c r="R41" s="1720">
        <f t="shared" si="2"/>
        <v>0</v>
      </c>
      <c r="S41" s="963">
        <f t="shared" si="3"/>
        <v>16.799999999999997</v>
      </c>
      <c r="T41" s="2175">
        <v>2</v>
      </c>
      <c r="V41" s="629"/>
      <c r="W41" s="630"/>
      <c r="X41" s="22"/>
      <c r="AC41" s="626"/>
      <c r="AD41" s="13"/>
      <c r="AE41" s="627"/>
      <c r="AG41" s="642"/>
    </row>
    <row r="42" spans="2:38" ht="15" customHeight="1">
      <c r="B42" s="405">
        <v>32</v>
      </c>
      <c r="C42" s="176" t="s">
        <v>55</v>
      </c>
      <c r="D42" s="2181">
        <f t="shared" si="0"/>
        <v>63</v>
      </c>
      <c r="E42" s="2364">
        <f>'12 л. МЕНЮ '!E107</f>
        <v>57.686999999999998</v>
      </c>
      <c r="F42" s="651">
        <f>'12 л. МЕНЮ '!E161</f>
        <v>77.124999999999986</v>
      </c>
      <c r="G42" s="651">
        <f>'12 л. МЕНЮ '!E221</f>
        <v>62.220000000000006</v>
      </c>
      <c r="H42" s="651">
        <f>'12 л. МЕНЮ '!E274</f>
        <v>51.573999999999998</v>
      </c>
      <c r="I42" s="651">
        <f>'12 л. МЕНЮ '!E328</f>
        <v>66.39</v>
      </c>
      <c r="J42" s="2345">
        <f>'12 л. МЕНЮ '!E385</f>
        <v>63.004000000000005</v>
      </c>
      <c r="K42" s="651">
        <f>'12 л. МЕНЮ '!E502</f>
        <v>59.438999999999993</v>
      </c>
      <c r="L42" s="651">
        <f>'12 л. МЕНЮ '!E556</f>
        <v>62.36699999999999</v>
      </c>
      <c r="M42" s="651">
        <f>'12 л. МЕНЮ '!E611</f>
        <v>60.308999999999997</v>
      </c>
      <c r="N42" s="651">
        <f>'12 л. МЕНЮ '!E666</f>
        <v>63.725000000000009</v>
      </c>
      <c r="O42" s="944">
        <f>'12 л. МЕНЮ '!E721</f>
        <v>69.16</v>
      </c>
      <c r="P42" s="2372">
        <f>'12 л. МЕНЮ '!E780</f>
        <v>63</v>
      </c>
      <c r="Q42" s="2516">
        <f t="shared" si="1"/>
        <v>755.99999999999989</v>
      </c>
      <c r="R42" s="1720">
        <f t="shared" si="2"/>
        <v>0</v>
      </c>
      <c r="S42" s="963">
        <f t="shared" si="3"/>
        <v>756</v>
      </c>
      <c r="T42" s="2175">
        <v>90</v>
      </c>
      <c r="V42" s="629"/>
      <c r="W42" s="638"/>
      <c r="X42" s="22"/>
      <c r="AC42" s="645"/>
      <c r="AD42" s="13"/>
      <c r="AE42" s="627"/>
      <c r="AG42" s="633"/>
    </row>
    <row r="43" spans="2:38" ht="12.75" customHeight="1">
      <c r="B43" s="405">
        <v>33</v>
      </c>
      <c r="C43" s="176" t="s">
        <v>56</v>
      </c>
      <c r="D43" s="2181">
        <f t="shared" si="0"/>
        <v>64.400000000000006</v>
      </c>
      <c r="E43" s="2364">
        <f>'12 л. МЕНЮ '!F107</f>
        <v>61.917000000000002</v>
      </c>
      <c r="F43" s="651">
        <f>'12 л. МЕНЮ '!F161</f>
        <v>63.081900000000005</v>
      </c>
      <c r="G43" s="651">
        <f>'12 л. МЕНЮ '!F221</f>
        <v>64.081000000000003</v>
      </c>
      <c r="H43" s="651">
        <f>'12 л. МЕНЮ '!F274</f>
        <v>59.381</v>
      </c>
      <c r="I43" s="651">
        <f>'12 л. МЕНЮ '!F328</f>
        <v>73.539100000000005</v>
      </c>
      <c r="J43" s="2345">
        <f>'12 л. МЕНЮ '!F385</f>
        <v>64.400000000000006</v>
      </c>
      <c r="K43" s="651">
        <f>'12 л. МЕНЮ '!F502</f>
        <v>63.811999999999998</v>
      </c>
      <c r="L43" s="651">
        <f>'12 л. МЕНЮ '!F556</f>
        <v>61.794000000000004</v>
      </c>
      <c r="M43" s="651">
        <f>'12 л. МЕНЮ '!F611</f>
        <v>64.144000000000005</v>
      </c>
      <c r="N43" s="651">
        <f>'12 л. МЕНЮ '!F666</f>
        <v>66.48599999999999</v>
      </c>
      <c r="O43" s="944">
        <f>'12 л. МЕНЮ '!F721</f>
        <v>65.76400000000001</v>
      </c>
      <c r="P43" s="2372">
        <f>'12 л. МЕНЮ '!F780</f>
        <v>64.400000000000006</v>
      </c>
      <c r="Q43" s="2516">
        <f t="shared" si="1"/>
        <v>772.8</v>
      </c>
      <c r="R43" s="1720">
        <f t="shared" si="2"/>
        <v>0</v>
      </c>
      <c r="S43" s="963">
        <f t="shared" si="3"/>
        <v>772.80000000000007</v>
      </c>
      <c r="T43" s="2175">
        <v>92</v>
      </c>
      <c r="V43" s="629"/>
      <c r="W43" s="638"/>
      <c r="X43" s="22"/>
      <c r="AC43" s="645"/>
      <c r="AD43" s="13"/>
      <c r="AE43" s="627"/>
      <c r="AG43" s="633"/>
    </row>
    <row r="44" spans="2:38" ht="12.75" customHeight="1">
      <c r="B44" s="405">
        <v>34</v>
      </c>
      <c r="C44" s="176" t="s">
        <v>57</v>
      </c>
      <c r="D44" s="2181">
        <f t="shared" si="0"/>
        <v>268.10000000000002</v>
      </c>
      <c r="E44" s="2366">
        <f>'12 л. МЕНЮ '!G107</f>
        <v>280.23500000000001</v>
      </c>
      <c r="F44" s="651">
        <f>'12 л. МЕНЮ '!G161</f>
        <v>259.75299999999999</v>
      </c>
      <c r="G44" s="651">
        <f>'12 л. МЕНЮ '!G221</f>
        <v>270.49</v>
      </c>
      <c r="H44" s="651">
        <f>'12 л. МЕНЮ '!G274</f>
        <v>275.68599999999998</v>
      </c>
      <c r="I44" s="651">
        <f>'12 л. МЕНЮ '!G328</f>
        <v>254.33200000000002</v>
      </c>
      <c r="J44" s="2345">
        <f>'12 л. МЕНЮ '!G385</f>
        <v>268.10400000000004</v>
      </c>
      <c r="K44" s="651">
        <f>'12 л. МЕНЮ '!G502</f>
        <v>272.37899999999996</v>
      </c>
      <c r="L44" s="651">
        <f>'12 л. МЕНЮ '!G556</f>
        <v>274.28300000000002</v>
      </c>
      <c r="M44" s="651">
        <f>'12 л. МЕНЮ '!G611</f>
        <v>278.57500000000005</v>
      </c>
      <c r="N44" s="651">
        <f>'12 л. МЕНЮ '!G666</f>
        <v>268.83199999999999</v>
      </c>
      <c r="O44" s="944">
        <f>'12 л. МЕНЮ '!G721</f>
        <v>246.43099999999998</v>
      </c>
      <c r="P44" s="2372">
        <f>'12 л. МЕНЮ '!G780</f>
        <v>268.10000000000002</v>
      </c>
      <c r="Q44" s="2516">
        <f t="shared" si="1"/>
        <v>3217.2000000000003</v>
      </c>
      <c r="R44" s="1720">
        <f t="shared" si="2"/>
        <v>0</v>
      </c>
      <c r="S44" s="963">
        <f t="shared" si="3"/>
        <v>3217.2000000000003</v>
      </c>
      <c r="T44" s="2175">
        <v>383</v>
      </c>
      <c r="V44" s="2688"/>
      <c r="W44" s="638"/>
      <c r="X44" s="22"/>
      <c r="AC44" s="645"/>
      <c r="AD44" s="13"/>
      <c r="AE44" s="627"/>
      <c r="AG44" s="633"/>
    </row>
    <row r="45" spans="2:38" ht="15" customHeight="1" thickBot="1">
      <c r="B45" s="443">
        <v>35</v>
      </c>
      <c r="C45" s="444" t="s">
        <v>58</v>
      </c>
      <c r="D45" s="2182">
        <f t="shared" si="0"/>
        <v>1904</v>
      </c>
      <c r="E45" s="2367">
        <f>'12 л. МЕНЮ '!H107</f>
        <v>1904.9892</v>
      </c>
      <c r="F45" s="2385">
        <f>'12 л. МЕНЮ '!H161</f>
        <v>1903.9390999999998</v>
      </c>
      <c r="G45" s="652">
        <f>'12 л. МЕНЮ '!H221</f>
        <v>1899.0150000000001</v>
      </c>
      <c r="H45" s="2385">
        <f>'12 л. МЕНЮ '!H274</f>
        <v>1908.164</v>
      </c>
      <c r="I45" s="2385">
        <f>'12 л. МЕНЮ '!H328</f>
        <v>1903.8927000000001</v>
      </c>
      <c r="J45" s="815">
        <f>'12 л. МЕНЮ '!H385</f>
        <v>1904</v>
      </c>
      <c r="K45" s="652">
        <f>'12 л. МЕНЮ '!H502</f>
        <v>1908.877</v>
      </c>
      <c r="L45" s="653">
        <f>'12 л. МЕНЮ '!H556</f>
        <v>1901.4350000000002</v>
      </c>
      <c r="M45" s="2385">
        <f>'12 л. МЕНЮ '!H611</f>
        <v>1901.65</v>
      </c>
      <c r="N45" s="2385">
        <f>'12 л. МЕНЮ '!H666</f>
        <v>1901.2089999999998</v>
      </c>
      <c r="O45" s="945">
        <f>'12 л. МЕНЮ '!H721</f>
        <v>1906.8290000000002</v>
      </c>
      <c r="P45" s="1513">
        <f>'12 л. МЕНЮ '!H780</f>
        <v>1903.9970000000001</v>
      </c>
      <c r="Q45" s="2518">
        <f>E45+F45+G45+H45+I45+J45+K45+L45+M45+N45+O45+P45</f>
        <v>22847.996999999999</v>
      </c>
      <c r="R45" s="1827">
        <f t="shared" si="2"/>
        <v>-1.3130252114024188E-5</v>
      </c>
      <c r="S45" s="2409">
        <f t="shared" si="3"/>
        <v>22848</v>
      </c>
      <c r="T45" s="2178">
        <v>2720</v>
      </c>
      <c r="V45" s="632"/>
      <c r="W45" s="638"/>
      <c r="X45" s="22"/>
      <c r="AC45" s="645"/>
      <c r="AD45" s="13"/>
      <c r="AE45" s="627"/>
      <c r="AG45" s="633"/>
    </row>
    <row r="48" spans="2:38" ht="13.5" customHeight="1"/>
    <row r="49" spans="2:20" ht="12.75" customHeight="1"/>
    <row r="50" spans="2:20" ht="12.75" customHeight="1"/>
    <row r="51" spans="2:20" ht="11.25" customHeight="1"/>
    <row r="52" spans="2:20" ht="11.25" customHeight="1"/>
    <row r="54" spans="2:20">
      <c r="B54" t="s">
        <v>223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20">
      <c r="B55" t="s">
        <v>224</v>
      </c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</row>
    <row r="56" spans="2:20">
      <c r="B56" t="s">
        <v>225</v>
      </c>
      <c r="O56" s="208"/>
      <c r="P56" s="208"/>
    </row>
    <row r="57" spans="2:20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208"/>
      <c r="R57" s="208"/>
      <c r="S57" s="208"/>
      <c r="T57" s="208"/>
    </row>
    <row r="58" spans="2:20">
      <c r="B58" s="1" t="s">
        <v>226</v>
      </c>
    </row>
    <row r="59" spans="2:20">
      <c r="B59" t="s">
        <v>227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20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208"/>
      <c r="R60" s="208"/>
      <c r="S60" s="208"/>
      <c r="T60" s="208"/>
    </row>
    <row r="68" ht="13.5" customHeight="1"/>
    <row r="70" ht="13.5" customHeight="1"/>
    <row r="71" ht="12" customHeight="1"/>
    <row r="73" ht="12.75" customHeight="1"/>
    <row r="75" ht="12.75" customHeight="1"/>
    <row r="77" ht="12.75" customHeight="1"/>
    <row r="79" ht="12.75" customHeight="1"/>
    <row r="80" hidden="1"/>
    <row r="88" spans="2:28">
      <c r="B88" s="81"/>
      <c r="D88" s="81"/>
    </row>
    <row r="89" spans="2:28">
      <c r="C89" s="13"/>
      <c r="D89" s="22"/>
      <c r="E89" s="14"/>
      <c r="F89" s="14"/>
      <c r="G89" s="14"/>
      <c r="H89" s="14"/>
      <c r="I89" s="14"/>
      <c r="J89" s="14"/>
      <c r="K89" s="14"/>
      <c r="L89" s="14"/>
      <c r="M89" s="13"/>
      <c r="N89" s="13"/>
      <c r="O89" s="9"/>
      <c r="P89" s="9"/>
      <c r="Q89" s="13"/>
      <c r="R89" s="22"/>
      <c r="T89" s="22"/>
      <c r="U89" s="13"/>
    </row>
    <row r="90" spans="2:28">
      <c r="C90" s="13"/>
      <c r="D90" s="9"/>
      <c r="E90" s="14"/>
      <c r="F90" s="14"/>
      <c r="G90" s="14"/>
      <c r="H90" s="14"/>
      <c r="I90" s="14"/>
      <c r="J90" s="14"/>
      <c r="K90" s="14"/>
      <c r="L90" s="14"/>
      <c r="M90" s="13"/>
      <c r="N90" s="13"/>
      <c r="O90" s="9"/>
      <c r="P90" s="9"/>
      <c r="Q90" s="13"/>
      <c r="R90" s="22"/>
      <c r="T90" s="22"/>
      <c r="U90" s="13"/>
    </row>
    <row r="91" spans="2:28">
      <c r="C91" s="22"/>
      <c r="D91" s="22"/>
      <c r="E91" s="14"/>
      <c r="F91" s="14"/>
      <c r="G91" s="14"/>
      <c r="H91" s="14"/>
      <c r="K91" s="14"/>
      <c r="L91" s="47"/>
      <c r="M91" s="13"/>
      <c r="N91" s="13"/>
      <c r="O91" s="9"/>
      <c r="P91" s="9"/>
      <c r="Q91" s="22"/>
      <c r="R91" s="22"/>
      <c r="T91" s="22"/>
      <c r="U91" s="13"/>
      <c r="AB91" s="621"/>
    </row>
    <row r="92" spans="2:28">
      <c r="C92" s="13"/>
      <c r="D92" s="13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9"/>
      <c r="P92" s="9"/>
      <c r="Q92" s="22"/>
      <c r="R92" s="22"/>
      <c r="T92" s="22"/>
      <c r="U92" s="13"/>
      <c r="Z92" s="115"/>
      <c r="AB92" s="621"/>
    </row>
    <row r="93" spans="2:28">
      <c r="C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9"/>
      <c r="P93" s="9"/>
      <c r="Q93" s="13"/>
      <c r="R93" s="22"/>
      <c r="T93" s="22"/>
      <c r="U93" s="13"/>
      <c r="Z93" s="115"/>
      <c r="AB93" s="622"/>
    </row>
    <row r="94" spans="2:28">
      <c r="C94" s="13"/>
      <c r="D94" s="14"/>
      <c r="E94" s="13"/>
      <c r="F94" s="13"/>
      <c r="G94" s="13"/>
      <c r="H94" s="13"/>
      <c r="I94" s="4"/>
      <c r="J94" s="13"/>
      <c r="K94" s="13"/>
      <c r="L94" s="13"/>
      <c r="M94" s="13"/>
      <c r="N94" s="4"/>
      <c r="O94" s="9"/>
      <c r="P94" s="9"/>
      <c r="Q94" s="14"/>
      <c r="R94" s="22"/>
      <c r="S94" s="13"/>
      <c r="T94" s="22"/>
      <c r="U94" s="13"/>
      <c r="W94" s="215"/>
      <c r="X94" s="22"/>
      <c r="Y94" s="3"/>
      <c r="Z94" s="623"/>
      <c r="AB94" s="622"/>
    </row>
    <row r="95" spans="2:28">
      <c r="B95" s="3"/>
      <c r="C95" s="13"/>
      <c r="D95" s="624"/>
      <c r="E95" s="640"/>
      <c r="F95" s="625"/>
      <c r="G95" s="625"/>
      <c r="H95" s="625"/>
      <c r="I95" s="625"/>
      <c r="J95" s="625"/>
      <c r="K95" s="625"/>
      <c r="L95" s="625"/>
      <c r="M95" s="625"/>
      <c r="N95" s="625"/>
      <c r="O95" s="624"/>
      <c r="P95" s="22"/>
      <c r="Q95" s="22"/>
      <c r="S95" s="63"/>
      <c r="W95" s="626"/>
      <c r="X95" s="13"/>
      <c r="Y95" s="1"/>
      <c r="Z95" s="627"/>
      <c r="AB95" s="628"/>
    </row>
    <row r="96" spans="2:28">
      <c r="B96" s="3"/>
      <c r="C96" s="13"/>
      <c r="D96" s="624"/>
      <c r="E96" s="640"/>
      <c r="F96" s="625"/>
      <c r="G96" s="625"/>
      <c r="H96" s="625"/>
      <c r="I96" s="625"/>
      <c r="J96" s="625"/>
      <c r="K96" s="625"/>
      <c r="L96" s="625"/>
      <c r="M96" s="625"/>
      <c r="N96" s="625"/>
      <c r="O96" s="629"/>
      <c r="P96" s="630"/>
      <c r="Q96" s="22"/>
      <c r="W96" s="626"/>
      <c r="X96" s="13"/>
      <c r="Y96" s="1"/>
      <c r="Z96" s="627"/>
      <c r="AB96" s="628"/>
    </row>
    <row r="97" spans="2:28">
      <c r="B97" s="3"/>
      <c r="C97" s="13"/>
      <c r="D97" s="624"/>
      <c r="E97" s="640"/>
      <c r="F97" s="625"/>
      <c r="G97" s="625"/>
      <c r="H97" s="640"/>
      <c r="I97" s="625"/>
      <c r="J97" s="625"/>
      <c r="K97" s="640"/>
      <c r="L97" s="625"/>
      <c r="M97" s="625"/>
      <c r="N97" s="625"/>
      <c r="O97" s="624"/>
      <c r="P97" s="630"/>
      <c r="Q97" s="22"/>
      <c r="W97" s="626"/>
      <c r="X97" s="13"/>
      <c r="Y97" s="1"/>
      <c r="Z97" s="627"/>
      <c r="AB97" s="631"/>
    </row>
    <row r="98" spans="2:28">
      <c r="B98" s="3"/>
      <c r="C98" s="13"/>
      <c r="D98" s="624"/>
      <c r="E98" s="640"/>
      <c r="F98" s="625"/>
      <c r="G98" s="625"/>
      <c r="H98" s="625"/>
      <c r="I98" s="625"/>
      <c r="J98" s="625"/>
      <c r="K98" s="625"/>
      <c r="L98" s="625"/>
      <c r="M98" s="625"/>
      <c r="N98" s="640"/>
      <c r="O98" s="632"/>
      <c r="P98" s="630"/>
      <c r="Q98" s="22"/>
      <c r="W98" s="626"/>
      <c r="X98" s="13"/>
      <c r="Y98" s="1"/>
      <c r="Z98" s="627"/>
      <c r="AB98" s="628"/>
    </row>
    <row r="99" spans="2:28">
      <c r="B99" s="3"/>
      <c r="C99" s="13"/>
      <c r="D99" s="624"/>
      <c r="E99" s="640"/>
      <c r="F99" s="625"/>
      <c r="G99" s="625"/>
      <c r="H99" s="625"/>
      <c r="I99" s="625"/>
      <c r="J99" s="625"/>
      <c r="K99" s="625"/>
      <c r="L99" s="625"/>
      <c r="M99" s="625"/>
      <c r="N99" s="625"/>
      <c r="O99" s="624"/>
      <c r="P99" s="630"/>
      <c r="Q99" s="22"/>
      <c r="W99" s="626"/>
      <c r="X99" s="13"/>
      <c r="Y99" s="1"/>
      <c r="Z99" s="627"/>
      <c r="AB99" s="633"/>
    </row>
    <row r="100" spans="2:28">
      <c r="B100" s="3"/>
      <c r="C100" s="13"/>
      <c r="D100" s="624"/>
      <c r="E100" s="640"/>
      <c r="F100" s="625"/>
      <c r="G100" s="625"/>
      <c r="H100" s="625"/>
      <c r="I100" s="625"/>
      <c r="J100" s="625"/>
      <c r="K100" s="625"/>
      <c r="L100" s="625"/>
      <c r="M100" s="625"/>
      <c r="N100" s="625"/>
      <c r="O100" s="624"/>
      <c r="P100" s="630"/>
      <c r="Q100" s="22"/>
      <c r="W100" s="626"/>
      <c r="X100" s="13"/>
      <c r="Y100" s="1"/>
      <c r="Z100" s="627"/>
      <c r="AB100" s="631"/>
    </row>
    <row r="101" spans="2:28">
      <c r="B101" s="3"/>
      <c r="C101" s="13"/>
      <c r="D101" s="624"/>
      <c r="E101" s="640"/>
      <c r="F101" s="625"/>
      <c r="G101" s="9"/>
      <c r="H101" s="635"/>
      <c r="I101" s="640"/>
      <c r="J101" s="625"/>
      <c r="K101" s="625"/>
      <c r="L101" s="625"/>
      <c r="M101" s="625"/>
      <c r="N101" s="625"/>
      <c r="O101" s="634"/>
      <c r="P101" s="630"/>
      <c r="Q101" s="22"/>
      <c r="W101" s="626"/>
      <c r="X101" s="13"/>
      <c r="Y101" s="1"/>
      <c r="Z101" s="627"/>
      <c r="AB101" s="633"/>
    </row>
    <row r="102" spans="2:28">
      <c r="B102" s="3"/>
      <c r="C102" s="13"/>
      <c r="D102" s="624"/>
      <c r="E102" s="640"/>
      <c r="F102" s="625"/>
      <c r="G102" s="625"/>
      <c r="H102" s="625"/>
      <c r="I102" s="625"/>
      <c r="J102" s="625"/>
      <c r="K102" s="625"/>
      <c r="L102" s="625"/>
      <c r="M102" s="625"/>
      <c r="N102" s="625"/>
      <c r="O102" s="624"/>
      <c r="P102" s="630"/>
      <c r="Q102" s="22"/>
      <c r="W102" s="626"/>
      <c r="X102" s="13"/>
      <c r="Y102" s="1"/>
      <c r="Z102" s="627"/>
      <c r="AB102" s="628"/>
    </row>
    <row r="103" spans="2:28">
      <c r="B103" s="3"/>
      <c r="C103" s="13"/>
      <c r="D103" s="624"/>
      <c r="E103" s="640"/>
      <c r="F103" s="625"/>
      <c r="G103" s="625"/>
      <c r="H103" s="625"/>
      <c r="I103" s="625"/>
      <c r="J103" s="625"/>
      <c r="K103" s="625"/>
      <c r="L103" s="625"/>
      <c r="M103" s="625"/>
      <c r="N103" s="625"/>
      <c r="O103" s="624"/>
      <c r="P103" s="630"/>
      <c r="Q103" s="22"/>
      <c r="W103" s="626"/>
      <c r="X103" s="13"/>
      <c r="Y103" s="1"/>
      <c r="Z103" s="627"/>
      <c r="AB103" s="628"/>
    </row>
    <row r="104" spans="2:28" ht="12.75" customHeight="1">
      <c r="B104" s="3"/>
      <c r="C104" s="13"/>
      <c r="D104" s="624"/>
      <c r="E104" s="640"/>
      <c r="F104" s="625"/>
      <c r="G104" s="625"/>
      <c r="H104" s="625"/>
      <c r="I104" s="625"/>
      <c r="J104" s="625"/>
      <c r="K104" s="625"/>
      <c r="L104" s="625"/>
      <c r="M104" s="625"/>
      <c r="N104" s="625"/>
      <c r="O104" s="624"/>
      <c r="P104" s="630"/>
      <c r="Q104" s="22"/>
      <c r="W104" s="626"/>
      <c r="X104" s="13"/>
      <c r="Y104" s="1"/>
      <c r="Z104" s="627"/>
      <c r="AB104" s="628"/>
    </row>
    <row r="105" spans="2:28" ht="13.5" customHeight="1">
      <c r="B105" s="3"/>
      <c r="C105" s="13"/>
      <c r="D105" s="624"/>
      <c r="E105" s="640"/>
      <c r="F105" s="625"/>
      <c r="G105" s="625"/>
      <c r="H105" s="625"/>
      <c r="I105" s="625"/>
      <c r="J105" s="625"/>
      <c r="K105" s="625"/>
      <c r="L105" s="625"/>
      <c r="M105" s="625"/>
      <c r="N105" s="625"/>
      <c r="O105" s="624"/>
      <c r="P105" s="630"/>
      <c r="Q105" s="22"/>
      <c r="W105" s="626"/>
      <c r="X105" s="13"/>
      <c r="Y105" s="1"/>
      <c r="Z105" s="627"/>
      <c r="AB105" s="628"/>
    </row>
    <row r="106" spans="2:28" ht="12.75" customHeight="1">
      <c r="B106" s="3"/>
      <c r="C106" s="13"/>
      <c r="D106" s="624"/>
      <c r="E106" s="640"/>
      <c r="F106" s="625"/>
      <c r="G106" s="625"/>
      <c r="H106" s="625"/>
      <c r="I106" s="625"/>
      <c r="J106" s="625"/>
      <c r="K106" s="625"/>
      <c r="L106" s="625"/>
      <c r="M106" s="625"/>
      <c r="N106" s="625"/>
      <c r="O106" s="624"/>
      <c r="P106" s="630"/>
      <c r="Q106" s="22"/>
      <c r="W106" s="626"/>
      <c r="X106" s="13"/>
      <c r="Y106" s="1"/>
      <c r="Z106" s="627"/>
      <c r="AB106" s="628"/>
    </row>
    <row r="107" spans="2:28">
      <c r="B107" s="3"/>
      <c r="C107" s="13"/>
      <c r="D107" s="624"/>
      <c r="E107" s="640"/>
      <c r="F107" s="625"/>
      <c r="G107" s="625"/>
      <c r="H107" s="625"/>
      <c r="I107" s="625"/>
      <c r="J107" s="625"/>
      <c r="K107" s="625"/>
      <c r="L107" s="625"/>
      <c r="M107" s="625"/>
      <c r="N107" s="625"/>
      <c r="O107" s="624"/>
      <c r="P107" s="630"/>
      <c r="Q107" s="22"/>
      <c r="W107" s="626"/>
      <c r="X107" s="13"/>
      <c r="Y107" s="1"/>
      <c r="Z107" s="627"/>
      <c r="AB107" s="628"/>
    </row>
    <row r="108" spans="2:28">
      <c r="B108" s="3"/>
      <c r="C108" s="13"/>
      <c r="D108" s="624"/>
      <c r="E108" s="640"/>
      <c r="F108" s="625"/>
      <c r="G108" s="625"/>
      <c r="H108" s="625"/>
      <c r="I108" s="625"/>
      <c r="J108" s="625"/>
      <c r="K108" s="625"/>
      <c r="L108" s="625"/>
      <c r="M108" s="625"/>
      <c r="N108" s="625"/>
      <c r="O108" s="624"/>
      <c r="P108" s="630"/>
      <c r="Q108" s="22"/>
      <c r="W108" s="626"/>
      <c r="X108" s="13"/>
      <c r="Y108" s="1"/>
      <c r="Z108" s="627"/>
      <c r="AB108" s="628"/>
    </row>
    <row r="109" spans="2:28">
      <c r="B109" s="3"/>
      <c r="C109" s="13"/>
      <c r="D109" s="624"/>
      <c r="E109" s="640"/>
      <c r="F109" s="625"/>
      <c r="G109" s="625"/>
      <c r="H109" s="625"/>
      <c r="I109" s="625"/>
      <c r="J109" s="625"/>
      <c r="K109" s="625"/>
      <c r="L109" s="625"/>
      <c r="M109" s="625"/>
      <c r="N109" s="625"/>
      <c r="O109" s="624"/>
      <c r="P109" s="630"/>
      <c r="Q109" s="22"/>
      <c r="W109" s="626"/>
      <c r="X109" s="13"/>
      <c r="Y109" s="1"/>
      <c r="Z109" s="627"/>
      <c r="AB109" s="631"/>
    </row>
    <row r="110" spans="2:28" ht="12.75" customHeight="1">
      <c r="B110" s="3"/>
      <c r="C110" s="13"/>
      <c r="D110" s="624"/>
      <c r="E110" s="643"/>
      <c r="F110" s="635"/>
      <c r="G110" s="636"/>
      <c r="H110" s="625"/>
      <c r="I110" s="625"/>
      <c r="J110" s="625"/>
      <c r="K110" s="625"/>
      <c r="L110" s="635"/>
      <c r="M110" s="635"/>
      <c r="N110" s="625"/>
      <c r="O110" s="629"/>
      <c r="P110" s="630"/>
      <c r="Q110" s="22"/>
      <c r="W110" s="626"/>
      <c r="X110" s="13"/>
      <c r="Y110" s="1"/>
      <c r="Z110" s="627"/>
      <c r="AB110" s="637"/>
    </row>
    <row r="111" spans="2:28" ht="12.75" customHeight="1">
      <c r="B111" s="3"/>
      <c r="C111" s="13"/>
      <c r="D111" s="624"/>
      <c r="E111" s="643"/>
      <c r="F111" s="635"/>
      <c r="G111" s="636"/>
      <c r="H111" s="625"/>
      <c r="I111" s="625"/>
      <c r="J111" s="625"/>
      <c r="K111" s="625"/>
      <c r="L111" s="635"/>
      <c r="M111" s="635"/>
      <c r="N111" s="625"/>
      <c r="O111" s="624"/>
      <c r="P111" s="630"/>
      <c r="Q111" s="22"/>
      <c r="W111" s="626"/>
      <c r="X111" s="13"/>
      <c r="Y111" s="1"/>
      <c r="Z111" s="627"/>
      <c r="AB111" s="628"/>
    </row>
    <row r="112" spans="2:28" ht="11.25" customHeight="1">
      <c r="B112" s="3"/>
      <c r="C112" s="13"/>
      <c r="D112" s="624"/>
      <c r="E112" s="643"/>
      <c r="F112" s="635"/>
      <c r="G112" s="636"/>
      <c r="H112" s="625"/>
      <c r="I112" s="625"/>
      <c r="J112" s="625"/>
      <c r="K112" s="625"/>
      <c r="L112" s="635"/>
      <c r="M112" s="635"/>
      <c r="N112" s="625"/>
      <c r="O112" s="624"/>
      <c r="P112" s="630"/>
      <c r="Q112" s="22"/>
      <c r="W112" s="626"/>
      <c r="X112" s="13"/>
      <c r="Y112" s="1"/>
      <c r="Z112" s="627"/>
      <c r="AB112" s="628"/>
    </row>
    <row r="113" spans="2:28" ht="12.75" customHeight="1">
      <c r="B113" s="3"/>
      <c r="C113" s="13"/>
      <c r="D113" s="624"/>
      <c r="E113" s="643"/>
      <c r="F113" s="635"/>
      <c r="G113" s="636"/>
      <c r="H113" s="625"/>
      <c r="I113" s="647"/>
      <c r="J113" s="625"/>
      <c r="K113" s="647"/>
      <c r="L113" s="640"/>
      <c r="M113" s="640"/>
      <c r="N113" s="625"/>
      <c r="O113" s="624"/>
      <c r="P113" s="630"/>
      <c r="Q113" s="22"/>
      <c r="W113" s="626"/>
      <c r="X113" s="13"/>
      <c r="Y113" s="1"/>
      <c r="Z113" s="627"/>
      <c r="AB113" s="633"/>
    </row>
    <row r="114" spans="2:28" ht="13.5" customHeight="1">
      <c r="B114" s="3"/>
      <c r="C114" s="13"/>
      <c r="D114" s="624"/>
      <c r="E114" s="643"/>
      <c r="F114" s="640"/>
      <c r="G114" s="636"/>
      <c r="H114" s="625"/>
      <c r="I114" s="625"/>
      <c r="J114" s="625"/>
      <c r="K114" s="625"/>
      <c r="L114" s="640"/>
      <c r="M114" s="640"/>
      <c r="N114" s="625"/>
      <c r="O114" s="624"/>
      <c r="P114" s="630"/>
      <c r="Q114" s="22"/>
      <c r="W114" s="626"/>
      <c r="X114" s="13"/>
      <c r="Y114" s="1"/>
      <c r="Z114" s="627"/>
      <c r="AB114" s="628"/>
    </row>
    <row r="115" spans="2:28" ht="14.25" customHeight="1">
      <c r="B115" s="3"/>
      <c r="C115" s="13"/>
      <c r="D115" s="624"/>
      <c r="E115" s="643"/>
      <c r="F115" s="635"/>
      <c r="G115" s="636"/>
      <c r="H115" s="625"/>
      <c r="I115" s="625"/>
      <c r="J115" s="625"/>
      <c r="K115" s="625"/>
      <c r="L115" s="640"/>
      <c r="M115" s="635"/>
      <c r="N115" s="625"/>
      <c r="O115" s="624"/>
      <c r="P115" s="630"/>
      <c r="Q115" s="22"/>
      <c r="W115" s="626"/>
      <c r="X115" s="13"/>
      <c r="Y115" s="1"/>
      <c r="Z115" s="627"/>
      <c r="AB115" s="628"/>
    </row>
    <row r="116" spans="2:28">
      <c r="B116" s="3"/>
      <c r="C116" s="13"/>
      <c r="D116" s="624"/>
      <c r="E116" s="643"/>
      <c r="F116" s="640"/>
      <c r="G116" s="636"/>
      <c r="H116" s="625"/>
      <c r="I116" s="625"/>
      <c r="J116" s="625"/>
      <c r="K116" s="625"/>
      <c r="L116" s="636"/>
      <c r="M116" s="636"/>
      <c r="N116" s="9"/>
      <c r="O116" s="624"/>
      <c r="P116" s="630"/>
      <c r="Q116" s="22"/>
      <c r="W116" s="626"/>
      <c r="X116" s="13"/>
      <c r="Y116" s="1"/>
      <c r="Z116" s="627"/>
      <c r="AB116" s="628"/>
    </row>
    <row r="117" spans="2:28" ht="14.25" customHeight="1">
      <c r="B117" s="3"/>
      <c r="C117" s="13"/>
      <c r="D117" s="624"/>
      <c r="E117" s="643"/>
      <c r="F117" s="640"/>
      <c r="G117" s="640"/>
      <c r="H117" s="625"/>
      <c r="I117" s="625"/>
      <c r="J117" s="625"/>
      <c r="K117" s="635"/>
      <c r="L117" s="647"/>
      <c r="M117" s="640"/>
      <c r="N117" s="636"/>
      <c r="O117" s="624"/>
      <c r="P117" s="630"/>
      <c r="Q117" s="22"/>
      <c r="W117" s="626"/>
      <c r="X117" s="13"/>
      <c r="Y117" s="1"/>
      <c r="Z117" s="627"/>
      <c r="AB117" s="628"/>
    </row>
    <row r="118" spans="2:28">
      <c r="B118" s="3"/>
      <c r="C118" s="13"/>
      <c r="D118" s="624"/>
      <c r="E118" s="643"/>
      <c r="F118" s="635"/>
      <c r="G118" s="636"/>
      <c r="H118" s="625"/>
      <c r="I118" s="625"/>
      <c r="J118" s="625"/>
      <c r="K118" s="625"/>
      <c r="L118" s="635"/>
      <c r="M118" s="635"/>
      <c r="N118" s="625"/>
      <c r="O118" s="624"/>
      <c r="P118" s="630"/>
      <c r="Q118" s="22"/>
      <c r="W118" s="626"/>
      <c r="X118" s="13"/>
      <c r="Y118" s="1"/>
      <c r="Z118" s="627"/>
      <c r="AB118" s="628"/>
    </row>
    <row r="119" spans="2:28" ht="11.25" customHeight="1">
      <c r="B119" s="3"/>
      <c r="C119" s="13"/>
      <c r="D119" s="624"/>
      <c r="E119" s="643"/>
      <c r="F119" s="640"/>
      <c r="G119" s="636"/>
      <c r="H119" s="625"/>
      <c r="I119" s="625"/>
      <c r="J119" s="625"/>
      <c r="K119" s="625"/>
      <c r="L119" s="636"/>
      <c r="M119" s="636"/>
      <c r="N119" s="625"/>
      <c r="O119" s="624"/>
      <c r="P119" s="638"/>
      <c r="Q119" s="22"/>
      <c r="W119" s="626"/>
      <c r="X119" s="13"/>
      <c r="Y119" s="1"/>
      <c r="Z119" s="627"/>
      <c r="AB119" s="639"/>
    </row>
    <row r="120" spans="2:28">
      <c r="B120" s="3"/>
      <c r="C120" s="13"/>
      <c r="D120" s="624"/>
      <c r="E120" s="643"/>
      <c r="F120" s="635"/>
      <c r="G120" s="636"/>
      <c r="H120" s="625"/>
      <c r="I120" s="625"/>
      <c r="J120" s="625"/>
      <c r="K120" s="625"/>
      <c r="L120" s="636"/>
      <c r="M120" s="636"/>
      <c r="N120" s="625"/>
      <c r="O120" s="624"/>
      <c r="P120" s="630"/>
      <c r="Q120" s="22"/>
      <c r="W120" s="626"/>
      <c r="X120" s="13"/>
      <c r="Y120" s="1"/>
      <c r="Z120" s="627"/>
      <c r="AB120" s="628"/>
    </row>
    <row r="121" spans="2:28">
      <c r="B121" s="3"/>
      <c r="C121" s="13"/>
      <c r="D121" s="624"/>
      <c r="E121" s="643"/>
      <c r="F121" s="636"/>
      <c r="G121" s="640"/>
      <c r="H121" s="625"/>
      <c r="I121" s="625"/>
      <c r="J121" s="625"/>
      <c r="K121" s="625"/>
      <c r="L121" s="647"/>
      <c r="M121" s="640"/>
      <c r="N121" s="625"/>
      <c r="O121" s="624"/>
      <c r="P121" s="638"/>
      <c r="Q121" s="22"/>
      <c r="W121" s="626"/>
      <c r="X121" s="13"/>
      <c r="Y121" s="1"/>
      <c r="Z121" s="627"/>
      <c r="AB121" s="639"/>
    </row>
    <row r="122" spans="2:28" hidden="1">
      <c r="B122" s="3"/>
      <c r="C122" s="13"/>
      <c r="D122" s="624"/>
      <c r="E122" s="643"/>
      <c r="F122" s="640"/>
      <c r="G122" s="636"/>
      <c r="H122" s="625"/>
      <c r="I122" s="625"/>
      <c r="J122" s="625"/>
      <c r="K122" s="625"/>
      <c r="L122" s="635"/>
      <c r="M122" s="635"/>
      <c r="N122" s="625"/>
      <c r="O122" s="624"/>
      <c r="P122" s="630"/>
      <c r="Q122" s="22"/>
      <c r="W122" s="626"/>
      <c r="X122" s="13"/>
      <c r="Y122" s="1"/>
      <c r="Z122" s="627"/>
      <c r="AB122" s="633"/>
    </row>
    <row r="123" spans="2:28">
      <c r="B123" s="3"/>
      <c r="C123" s="4"/>
      <c r="D123" s="624"/>
      <c r="E123" s="643"/>
      <c r="F123" s="636"/>
      <c r="G123" s="636"/>
      <c r="H123" s="625"/>
      <c r="I123" s="625"/>
      <c r="J123" s="625"/>
      <c r="K123" s="625"/>
      <c r="L123" s="640"/>
      <c r="M123" s="640"/>
      <c r="N123" s="625"/>
      <c r="O123" s="624"/>
      <c r="P123" s="630"/>
      <c r="Q123" s="22"/>
      <c r="W123" s="626"/>
      <c r="X123" s="13"/>
      <c r="Y123" s="1"/>
      <c r="Z123" s="627"/>
      <c r="AB123" s="628"/>
    </row>
    <row r="124" spans="2:28">
      <c r="B124" s="3"/>
      <c r="C124" s="13"/>
      <c r="D124" s="624"/>
      <c r="E124" s="643"/>
      <c r="F124" s="635"/>
      <c r="G124" s="636"/>
      <c r="H124" s="647"/>
      <c r="I124" s="625"/>
      <c r="J124" s="625"/>
      <c r="K124" s="625"/>
      <c r="L124" s="635"/>
      <c r="M124" s="636"/>
      <c r="N124" s="625"/>
      <c r="O124" s="629"/>
      <c r="P124" s="638"/>
      <c r="Q124" s="22"/>
      <c r="W124" s="626"/>
      <c r="X124" s="13"/>
      <c r="Y124" s="1"/>
      <c r="Z124" s="627"/>
      <c r="AB124" s="639"/>
    </row>
    <row r="125" spans="2:28">
      <c r="B125" s="3"/>
      <c r="C125" s="13"/>
      <c r="D125" s="624"/>
      <c r="E125" s="643"/>
      <c r="F125" s="647"/>
      <c r="G125" s="647"/>
      <c r="H125" s="625"/>
      <c r="I125" s="625"/>
      <c r="J125" s="625"/>
      <c r="K125" s="625"/>
      <c r="L125" s="648"/>
      <c r="M125" s="647"/>
      <c r="N125" s="625"/>
      <c r="O125" s="629"/>
      <c r="P125" s="630"/>
      <c r="Q125" s="22"/>
      <c r="W125" s="626"/>
      <c r="X125" s="13"/>
      <c r="Y125" s="1"/>
      <c r="Z125" s="627"/>
      <c r="AB125" s="642"/>
    </row>
    <row r="126" spans="2:28">
      <c r="B126" s="3"/>
      <c r="C126" s="13"/>
      <c r="D126" s="624"/>
      <c r="E126" s="643"/>
      <c r="F126" s="116"/>
      <c r="G126" s="116"/>
      <c r="H126" s="116"/>
      <c r="I126" s="116"/>
      <c r="J126" s="116"/>
      <c r="K126" s="116"/>
      <c r="L126" s="116"/>
      <c r="M126" s="116"/>
      <c r="N126" s="116"/>
      <c r="O126" s="629"/>
      <c r="P126" s="630"/>
      <c r="Q126" s="22"/>
      <c r="W126" s="626"/>
      <c r="X126" s="13"/>
      <c r="Y126" s="1"/>
      <c r="Z126" s="627"/>
      <c r="AB126" s="628"/>
    </row>
    <row r="127" spans="2:28" ht="11.25" customHeight="1">
      <c r="B127" s="3"/>
      <c r="C127" s="13"/>
      <c r="D127" s="624"/>
      <c r="E127" s="643"/>
      <c r="F127" s="116"/>
      <c r="G127" s="116"/>
      <c r="H127" s="116"/>
      <c r="I127" s="116"/>
      <c r="J127" s="116"/>
      <c r="K127" s="116"/>
      <c r="L127" s="116"/>
      <c r="M127" s="116"/>
      <c r="N127" s="116"/>
      <c r="O127" s="629"/>
      <c r="P127" s="630"/>
      <c r="Q127" s="22"/>
      <c r="W127" s="626"/>
      <c r="X127" s="13"/>
      <c r="Y127" s="1"/>
      <c r="Z127" s="627"/>
      <c r="AB127" s="628"/>
    </row>
    <row r="128" spans="2:28" ht="12.75" customHeight="1">
      <c r="B128" s="3"/>
      <c r="C128" s="13"/>
      <c r="D128" s="624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629"/>
      <c r="P128" s="630"/>
      <c r="Q128" s="22"/>
      <c r="W128" s="626"/>
      <c r="X128" s="13"/>
      <c r="Y128" s="1"/>
      <c r="Z128" s="627"/>
      <c r="AB128" s="628"/>
    </row>
    <row r="129" spans="2:28" ht="11.25" customHeight="1">
      <c r="B129" s="3"/>
      <c r="C129" s="13"/>
      <c r="D129" s="624"/>
      <c r="E129" s="116"/>
      <c r="F129" s="116"/>
      <c r="G129" s="116"/>
      <c r="H129" s="116"/>
      <c r="I129" s="116"/>
      <c r="J129" s="116"/>
      <c r="K129" s="644"/>
      <c r="L129" s="116"/>
      <c r="M129" s="116"/>
      <c r="N129" s="116"/>
      <c r="O129" s="632"/>
      <c r="P129" s="630"/>
      <c r="Q129" s="22"/>
      <c r="W129" s="645"/>
      <c r="X129" s="13"/>
      <c r="Y129" s="646"/>
      <c r="Z129" s="627"/>
      <c r="AB129" s="628"/>
    </row>
    <row r="130" spans="2:28">
      <c r="B130" s="81"/>
      <c r="D130" s="81"/>
    </row>
    <row r="131" spans="2:28">
      <c r="C131" s="13"/>
      <c r="D131" s="22"/>
      <c r="E131" s="14"/>
      <c r="F131" s="14"/>
      <c r="G131" s="14"/>
      <c r="H131" s="14"/>
      <c r="I131" s="14"/>
      <c r="J131" s="14"/>
      <c r="K131" s="14"/>
      <c r="L131" s="14"/>
      <c r="M131" s="13"/>
      <c r="N131" s="13"/>
      <c r="O131" s="9"/>
      <c r="P131" s="9"/>
      <c r="Q131" s="13"/>
      <c r="R131" s="22"/>
      <c r="T131" s="22"/>
      <c r="U131" s="13"/>
    </row>
    <row r="132" spans="2:28">
      <c r="C132" s="13"/>
      <c r="D132" s="9"/>
      <c r="E132" s="619"/>
      <c r="F132" s="14"/>
      <c r="G132" s="14"/>
      <c r="H132" s="14"/>
      <c r="I132" s="14"/>
      <c r="J132" s="14"/>
      <c r="K132" s="14"/>
      <c r="L132" s="14"/>
      <c r="M132" s="13"/>
      <c r="N132" s="13"/>
      <c r="O132" s="9"/>
      <c r="P132" s="9"/>
      <c r="Q132" s="13"/>
      <c r="R132" s="22"/>
      <c r="T132" s="22"/>
      <c r="U132" s="13"/>
    </row>
    <row r="133" spans="2:28">
      <c r="C133" s="22"/>
      <c r="D133" s="22"/>
      <c r="E133" s="14"/>
      <c r="F133" s="14"/>
      <c r="G133" s="14"/>
      <c r="H133" s="14"/>
      <c r="K133" s="14"/>
      <c r="L133" s="47"/>
      <c r="M133" s="13"/>
      <c r="N133" s="13"/>
      <c r="O133" s="9"/>
      <c r="P133" s="9"/>
      <c r="Q133" s="22"/>
      <c r="R133" s="22"/>
      <c r="T133" s="22"/>
      <c r="U133" s="13"/>
      <c r="AB133" s="621"/>
    </row>
    <row r="134" spans="2:28">
      <c r="C134" s="13"/>
      <c r="D134" s="13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9"/>
      <c r="P134" s="9"/>
      <c r="Q134" s="22"/>
      <c r="R134" s="22"/>
      <c r="T134" s="22"/>
      <c r="U134" s="13"/>
      <c r="Z134" s="115"/>
      <c r="AB134" s="621"/>
    </row>
    <row r="135" spans="2:28">
      <c r="C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9"/>
      <c r="P135" s="9"/>
      <c r="Q135" s="13"/>
      <c r="R135" s="22"/>
      <c r="T135" s="22"/>
      <c r="U135" s="13"/>
      <c r="Z135" s="115"/>
      <c r="AB135" s="622"/>
    </row>
    <row r="136" spans="2:28">
      <c r="C136" s="13"/>
      <c r="D136" s="14"/>
      <c r="E136" s="13"/>
      <c r="F136" s="13"/>
      <c r="G136" s="13"/>
      <c r="H136" s="13"/>
      <c r="I136" s="4"/>
      <c r="J136" s="13"/>
      <c r="K136" s="13"/>
      <c r="L136" s="13"/>
      <c r="M136" s="13"/>
      <c r="N136" s="4"/>
      <c r="O136" s="9"/>
      <c r="P136" s="9"/>
      <c r="Q136" s="14"/>
      <c r="R136" s="22"/>
      <c r="S136" s="13"/>
      <c r="T136" s="22"/>
      <c r="U136" s="13"/>
      <c r="W136" s="215"/>
      <c r="X136" s="22"/>
      <c r="Y136" s="3"/>
      <c r="Z136" s="623"/>
      <c r="AB136" s="622"/>
    </row>
    <row r="137" spans="2:28">
      <c r="B137" s="3"/>
      <c r="C137" s="13"/>
      <c r="D137" s="624"/>
      <c r="E137" s="625"/>
      <c r="F137" s="625"/>
      <c r="G137" s="625"/>
      <c r="H137" s="625"/>
      <c r="I137" s="625"/>
      <c r="J137" s="625"/>
      <c r="K137" s="625"/>
      <c r="L137" s="625"/>
      <c r="M137" s="625"/>
      <c r="N137" s="625"/>
      <c r="O137" s="624"/>
      <c r="P137" s="22"/>
      <c r="Q137" s="22"/>
      <c r="S137" s="63"/>
      <c r="W137" s="626"/>
      <c r="X137" s="13"/>
      <c r="Y137" s="1"/>
      <c r="Z137" s="627"/>
      <c r="AB137" s="628"/>
    </row>
    <row r="138" spans="2:28">
      <c r="B138" s="3"/>
      <c r="C138" s="13"/>
      <c r="D138" s="624"/>
      <c r="E138" s="625"/>
      <c r="F138" s="625"/>
      <c r="G138" s="625"/>
      <c r="H138" s="625"/>
      <c r="I138" s="625"/>
      <c r="J138" s="625"/>
      <c r="K138" s="625"/>
      <c r="L138" s="625"/>
      <c r="M138" s="625"/>
      <c r="N138" s="625"/>
      <c r="O138" s="629"/>
      <c r="P138" s="630"/>
      <c r="Q138" s="22"/>
      <c r="W138" s="626"/>
      <c r="X138" s="13"/>
      <c r="Y138" s="1"/>
      <c r="Z138" s="627"/>
      <c r="AB138" s="628"/>
    </row>
    <row r="139" spans="2:28">
      <c r="B139" s="3"/>
      <c r="C139" s="13"/>
      <c r="D139" s="624"/>
      <c r="E139" s="625"/>
      <c r="F139" s="625"/>
      <c r="G139" s="625"/>
      <c r="H139" s="640"/>
      <c r="I139" s="625"/>
      <c r="J139" s="625"/>
      <c r="K139" s="640"/>
      <c r="L139" s="625"/>
      <c r="M139" s="625"/>
      <c r="N139" s="625"/>
      <c r="O139" s="624"/>
      <c r="P139" s="630"/>
      <c r="Q139" s="22"/>
      <c r="W139" s="626"/>
      <c r="X139" s="13"/>
      <c r="Y139" s="1"/>
      <c r="Z139" s="627"/>
      <c r="AB139" s="631"/>
    </row>
    <row r="140" spans="2:28">
      <c r="B140" s="3"/>
      <c r="C140" s="13"/>
      <c r="D140" s="624"/>
      <c r="E140" s="625"/>
      <c r="F140" s="625"/>
      <c r="G140" s="625"/>
      <c r="H140" s="625"/>
      <c r="I140" s="625"/>
      <c r="J140" s="625"/>
      <c r="K140" s="625"/>
      <c r="L140" s="625"/>
      <c r="M140" s="625"/>
      <c r="N140" s="640"/>
      <c r="O140" s="632"/>
      <c r="P140" s="630"/>
      <c r="Q140" s="22"/>
      <c r="W140" s="626"/>
      <c r="X140" s="13"/>
      <c r="Y140" s="1"/>
      <c r="Z140" s="627"/>
      <c r="AB140" s="628"/>
    </row>
    <row r="141" spans="2:28">
      <c r="B141" s="3"/>
      <c r="C141" s="13"/>
      <c r="D141" s="624"/>
      <c r="E141" s="625"/>
      <c r="F141" s="625"/>
      <c r="G141" s="625"/>
      <c r="H141" s="625"/>
      <c r="I141" s="625"/>
      <c r="J141" s="625"/>
      <c r="K141" s="625"/>
      <c r="L141" s="625"/>
      <c r="M141" s="625"/>
      <c r="N141" s="625"/>
      <c r="O141" s="624"/>
      <c r="P141" s="630"/>
      <c r="Q141" s="22"/>
      <c r="W141" s="626"/>
      <c r="X141" s="13"/>
      <c r="Y141" s="1"/>
      <c r="Z141" s="627"/>
      <c r="AB141" s="633"/>
    </row>
    <row r="142" spans="2:28">
      <c r="B142" s="3"/>
      <c r="C142" s="13"/>
      <c r="D142" s="624"/>
      <c r="E142" s="625"/>
      <c r="F142" s="625"/>
      <c r="G142" s="625"/>
      <c r="H142" s="625"/>
      <c r="I142" s="625"/>
      <c r="J142" s="625"/>
      <c r="K142" s="625"/>
      <c r="L142" s="625"/>
      <c r="M142" s="625"/>
      <c r="N142" s="625"/>
      <c r="O142" s="624"/>
      <c r="P142" s="630"/>
      <c r="Q142" s="22"/>
      <c r="W142" s="626"/>
      <c r="X142" s="13"/>
      <c r="Y142" s="1"/>
      <c r="Z142" s="627"/>
      <c r="AB142" s="631"/>
    </row>
    <row r="143" spans="2:28">
      <c r="B143" s="3"/>
      <c r="C143" s="13"/>
      <c r="D143" s="624"/>
      <c r="E143" s="625"/>
      <c r="F143" s="625"/>
      <c r="G143" s="9"/>
      <c r="H143" s="635"/>
      <c r="I143" s="640"/>
      <c r="J143" s="625"/>
      <c r="K143" s="625"/>
      <c r="L143" s="625"/>
      <c r="M143" s="625"/>
      <c r="N143" s="625"/>
      <c r="O143" s="634"/>
      <c r="P143" s="630"/>
      <c r="Q143" s="22"/>
      <c r="W143" s="626"/>
      <c r="X143" s="13"/>
      <c r="Y143" s="1"/>
      <c r="Z143" s="627"/>
      <c r="AB143" s="633"/>
    </row>
    <row r="144" spans="2:28">
      <c r="B144" s="3"/>
      <c r="C144" s="13"/>
      <c r="D144" s="624"/>
      <c r="E144" s="484"/>
      <c r="F144" s="625"/>
      <c r="G144" s="625"/>
      <c r="H144" s="625"/>
      <c r="I144" s="625"/>
      <c r="J144" s="625"/>
      <c r="K144" s="625"/>
      <c r="L144" s="625"/>
      <c r="M144" s="625"/>
      <c r="N144" s="625"/>
      <c r="O144" s="624"/>
      <c r="P144" s="630"/>
      <c r="Q144" s="22"/>
      <c r="W144" s="626"/>
      <c r="X144" s="13"/>
      <c r="Y144" s="1"/>
      <c r="Z144" s="627"/>
      <c r="AB144" s="628"/>
    </row>
    <row r="145" spans="2:28">
      <c r="B145" s="3"/>
      <c r="C145" s="13"/>
      <c r="D145" s="624"/>
      <c r="E145" s="484"/>
      <c r="F145" s="625"/>
      <c r="G145" s="625"/>
      <c r="H145" s="625"/>
      <c r="I145" s="625"/>
      <c r="J145" s="625"/>
      <c r="K145" s="625"/>
      <c r="L145" s="625"/>
      <c r="M145" s="625"/>
      <c r="N145" s="625"/>
      <c r="O145" s="624"/>
      <c r="P145" s="630"/>
      <c r="Q145" s="22"/>
      <c r="W145" s="626"/>
      <c r="X145" s="13"/>
      <c r="Y145" s="1"/>
      <c r="Z145" s="627"/>
      <c r="AB145" s="628"/>
    </row>
    <row r="146" spans="2:28">
      <c r="B146" s="3"/>
      <c r="C146" s="13"/>
      <c r="D146" s="624"/>
      <c r="E146" s="484"/>
      <c r="F146" s="625"/>
      <c r="G146" s="625"/>
      <c r="H146" s="625"/>
      <c r="I146" s="625"/>
      <c r="J146" s="625"/>
      <c r="K146" s="625"/>
      <c r="L146" s="625"/>
      <c r="M146" s="625"/>
      <c r="N146" s="625"/>
      <c r="O146" s="624"/>
      <c r="P146" s="630"/>
      <c r="Q146" s="22"/>
      <c r="W146" s="626"/>
      <c r="X146" s="13"/>
      <c r="Y146" s="1"/>
      <c r="Z146" s="627"/>
      <c r="AB146" s="628"/>
    </row>
    <row r="147" spans="2:28">
      <c r="B147" s="3"/>
      <c r="C147" s="13"/>
      <c r="D147" s="624"/>
      <c r="E147" s="484"/>
      <c r="F147" s="625"/>
      <c r="G147" s="625"/>
      <c r="H147" s="625"/>
      <c r="I147" s="625"/>
      <c r="J147" s="625"/>
      <c r="K147" s="625"/>
      <c r="L147" s="625"/>
      <c r="M147" s="625"/>
      <c r="N147" s="625"/>
      <c r="O147" s="624"/>
      <c r="P147" s="630"/>
      <c r="Q147" s="22"/>
      <c r="W147" s="626"/>
      <c r="X147" s="13"/>
      <c r="Y147" s="1"/>
      <c r="Z147" s="627"/>
      <c r="AB147" s="628"/>
    </row>
    <row r="148" spans="2:28">
      <c r="B148" s="3"/>
      <c r="C148" s="13"/>
      <c r="D148" s="624"/>
      <c r="E148" s="484"/>
      <c r="F148" s="625"/>
      <c r="G148" s="625"/>
      <c r="H148" s="625"/>
      <c r="I148" s="625"/>
      <c r="J148" s="625"/>
      <c r="K148" s="625"/>
      <c r="L148" s="625"/>
      <c r="M148" s="625"/>
      <c r="N148" s="625"/>
      <c r="O148" s="624"/>
      <c r="P148" s="630"/>
      <c r="Q148" s="22"/>
      <c r="W148" s="626"/>
      <c r="X148" s="13"/>
      <c r="Y148" s="1"/>
      <c r="Z148" s="627"/>
      <c r="AB148" s="628"/>
    </row>
    <row r="149" spans="2:28">
      <c r="B149" s="3"/>
      <c r="C149" s="13"/>
      <c r="D149" s="624"/>
      <c r="E149" s="484"/>
      <c r="F149" s="625"/>
      <c r="G149" s="625"/>
      <c r="H149" s="625"/>
      <c r="I149" s="625"/>
      <c r="J149" s="625"/>
      <c r="K149" s="625"/>
      <c r="L149" s="625"/>
      <c r="M149" s="625"/>
      <c r="N149" s="625"/>
      <c r="O149" s="624"/>
      <c r="P149" s="630"/>
      <c r="Q149" s="22"/>
      <c r="W149" s="626"/>
      <c r="X149" s="13"/>
      <c r="Y149" s="1"/>
      <c r="Z149" s="627"/>
      <c r="AB149" s="628"/>
    </row>
    <row r="150" spans="2:28" ht="13.5" customHeight="1">
      <c r="B150" s="3"/>
      <c r="C150" s="13"/>
      <c r="D150" s="624"/>
      <c r="E150" s="484"/>
      <c r="F150" s="625"/>
      <c r="G150" s="625"/>
      <c r="H150" s="625"/>
      <c r="I150" s="625"/>
      <c r="J150" s="625"/>
      <c r="K150" s="625"/>
      <c r="L150" s="625"/>
      <c r="M150" s="625"/>
      <c r="N150" s="625"/>
      <c r="O150" s="624"/>
      <c r="P150" s="630"/>
      <c r="Q150" s="22"/>
      <c r="W150" s="626"/>
      <c r="X150" s="13"/>
      <c r="Y150" s="1"/>
      <c r="Z150" s="627"/>
      <c r="AB150" s="628"/>
    </row>
    <row r="151" spans="2:28">
      <c r="B151" s="3"/>
      <c r="C151" s="13"/>
      <c r="D151" s="624"/>
      <c r="E151" s="484"/>
      <c r="F151" s="625"/>
      <c r="G151" s="625"/>
      <c r="H151" s="625"/>
      <c r="I151" s="625"/>
      <c r="J151" s="625"/>
      <c r="K151" s="625"/>
      <c r="L151" s="625"/>
      <c r="M151" s="625"/>
      <c r="N151" s="625"/>
      <c r="O151" s="624"/>
      <c r="P151" s="630"/>
      <c r="Q151" s="22"/>
      <c r="W151" s="626"/>
      <c r="X151" s="13"/>
      <c r="Y151" s="1"/>
      <c r="Z151" s="627"/>
      <c r="AB151" s="631"/>
    </row>
    <row r="152" spans="2:28" ht="12.75" customHeight="1">
      <c r="B152" s="3"/>
      <c r="C152" s="13"/>
      <c r="D152" s="624"/>
      <c r="E152" s="484"/>
      <c r="F152" s="635"/>
      <c r="G152" s="636"/>
      <c r="H152" s="625"/>
      <c r="I152" s="625"/>
      <c r="J152" s="625"/>
      <c r="K152" s="625"/>
      <c r="L152" s="635"/>
      <c r="M152" s="635"/>
      <c r="N152" s="625"/>
      <c r="O152" s="629"/>
      <c r="P152" s="630"/>
      <c r="Q152" s="22"/>
      <c r="W152" s="626"/>
      <c r="X152" s="13"/>
      <c r="Y152" s="1"/>
      <c r="Z152" s="627"/>
      <c r="AB152" s="637"/>
    </row>
    <row r="153" spans="2:28">
      <c r="B153" s="3"/>
      <c r="C153" s="13"/>
      <c r="D153" s="624"/>
      <c r="E153" s="484"/>
      <c r="F153" s="635"/>
      <c r="G153" s="636"/>
      <c r="H153" s="625"/>
      <c r="I153" s="625"/>
      <c r="J153" s="625"/>
      <c r="K153" s="625"/>
      <c r="L153" s="635"/>
      <c r="M153" s="635"/>
      <c r="N153" s="625"/>
      <c r="O153" s="624"/>
      <c r="P153" s="630"/>
      <c r="Q153" s="22"/>
      <c r="W153" s="626"/>
      <c r="X153" s="13"/>
      <c r="Y153" s="1"/>
      <c r="Z153" s="627"/>
      <c r="AB153" s="628"/>
    </row>
    <row r="154" spans="2:28" ht="12.75" customHeight="1">
      <c r="B154" s="3"/>
      <c r="C154" s="13"/>
      <c r="D154" s="624"/>
      <c r="E154" s="484"/>
      <c r="F154" s="635"/>
      <c r="G154" s="636"/>
      <c r="H154" s="625"/>
      <c r="I154" s="625"/>
      <c r="J154" s="625"/>
      <c r="K154" s="625"/>
      <c r="L154" s="635"/>
      <c r="M154" s="635"/>
      <c r="N154" s="625"/>
      <c r="O154" s="624"/>
      <c r="P154" s="630"/>
      <c r="Q154" s="22"/>
      <c r="W154" s="626"/>
      <c r="X154" s="13"/>
      <c r="Y154" s="1"/>
      <c r="Z154" s="627"/>
      <c r="AB154" s="628"/>
    </row>
    <row r="155" spans="2:28">
      <c r="B155" s="3"/>
      <c r="C155" s="13"/>
      <c r="D155" s="624"/>
      <c r="E155" s="649"/>
      <c r="F155" s="635"/>
      <c r="G155" s="636"/>
      <c r="H155" s="625"/>
      <c r="I155" s="647"/>
      <c r="J155" s="625"/>
      <c r="K155" s="647"/>
      <c r="L155" s="640"/>
      <c r="M155" s="640"/>
      <c r="N155" s="625"/>
      <c r="O155" s="624"/>
      <c r="P155" s="630"/>
      <c r="Q155" s="22"/>
      <c r="W155" s="626"/>
      <c r="X155" s="13"/>
      <c r="Y155" s="1"/>
      <c r="Z155" s="627"/>
      <c r="AB155" s="633"/>
    </row>
    <row r="156" spans="2:28">
      <c r="B156" s="3"/>
      <c r="C156" s="13"/>
      <c r="D156" s="624"/>
      <c r="E156" s="484"/>
      <c r="F156" s="640"/>
      <c r="G156" s="636"/>
      <c r="H156" s="625"/>
      <c r="I156" s="625"/>
      <c r="J156" s="625"/>
      <c r="K156" s="625"/>
      <c r="L156" s="640"/>
      <c r="M156" s="640"/>
      <c r="N156" s="625"/>
      <c r="O156" s="624"/>
      <c r="P156" s="630"/>
      <c r="Q156" s="22"/>
      <c r="W156" s="626"/>
      <c r="X156" s="13"/>
      <c r="Y156" s="1"/>
      <c r="Z156" s="627"/>
      <c r="AB156" s="628"/>
    </row>
    <row r="157" spans="2:28">
      <c r="B157" s="3"/>
      <c r="C157" s="13"/>
      <c r="D157" s="624"/>
      <c r="E157" s="484"/>
      <c r="F157" s="635"/>
      <c r="G157" s="636"/>
      <c r="H157" s="625"/>
      <c r="I157" s="625"/>
      <c r="J157" s="625"/>
      <c r="K157" s="625"/>
      <c r="L157" s="640"/>
      <c r="M157" s="635"/>
      <c r="N157" s="625"/>
      <c r="O157" s="624"/>
      <c r="P157" s="630"/>
      <c r="Q157" s="22"/>
      <c r="W157" s="626"/>
      <c r="X157" s="13"/>
      <c r="Y157" s="1"/>
      <c r="Z157" s="627"/>
      <c r="AB157" s="628"/>
    </row>
    <row r="158" spans="2:28">
      <c r="B158" s="3"/>
      <c r="C158" s="13"/>
      <c r="D158" s="624"/>
      <c r="E158" s="484"/>
      <c r="F158" s="640"/>
      <c r="G158" s="636"/>
      <c r="H158" s="625"/>
      <c r="I158" s="625"/>
      <c r="J158" s="625"/>
      <c r="K158" s="625"/>
      <c r="L158" s="636"/>
      <c r="M158" s="636"/>
      <c r="N158" s="9"/>
      <c r="O158" s="624"/>
      <c r="P158" s="630"/>
      <c r="Q158" s="22"/>
      <c r="W158" s="626"/>
      <c r="X158" s="13"/>
      <c r="Y158" s="1"/>
      <c r="Z158" s="627"/>
      <c r="AB158" s="628"/>
    </row>
    <row r="159" spans="2:28">
      <c r="B159" s="3"/>
      <c r="C159" s="13"/>
      <c r="D159" s="624"/>
      <c r="E159" s="484"/>
      <c r="F159" s="640"/>
      <c r="G159" s="640"/>
      <c r="H159" s="625"/>
      <c r="I159" s="625"/>
      <c r="J159" s="625"/>
      <c r="K159" s="635"/>
      <c r="L159" s="647"/>
      <c r="M159" s="640"/>
      <c r="N159" s="636"/>
      <c r="O159" s="624"/>
      <c r="P159" s="630"/>
      <c r="Q159" s="22"/>
      <c r="W159" s="626"/>
      <c r="X159" s="13"/>
      <c r="Y159" s="1"/>
      <c r="Z159" s="627"/>
      <c r="AB159" s="628"/>
    </row>
    <row r="160" spans="2:28" ht="10.5" customHeight="1">
      <c r="B160" s="3"/>
      <c r="C160" s="13"/>
      <c r="D160" s="624"/>
      <c r="E160" s="484"/>
      <c r="F160" s="635"/>
      <c r="G160" s="636"/>
      <c r="H160" s="625"/>
      <c r="I160" s="625"/>
      <c r="J160" s="625"/>
      <c r="K160" s="625"/>
      <c r="L160" s="635"/>
      <c r="M160" s="635"/>
      <c r="N160" s="625"/>
      <c r="O160" s="624"/>
      <c r="P160" s="630"/>
      <c r="Q160" s="22"/>
      <c r="W160" s="626"/>
      <c r="X160" s="13"/>
      <c r="Y160" s="1"/>
      <c r="Z160" s="627"/>
      <c r="AB160" s="628"/>
    </row>
    <row r="161" spans="2:28" ht="12.75" customHeight="1">
      <c r="B161" s="3"/>
      <c r="C161" s="13"/>
      <c r="D161" s="624"/>
      <c r="E161" s="484"/>
      <c r="F161" s="640"/>
      <c r="G161" s="636"/>
      <c r="H161" s="625"/>
      <c r="I161" s="625"/>
      <c r="J161" s="625"/>
      <c r="K161" s="625"/>
      <c r="L161" s="636"/>
      <c r="M161" s="636"/>
      <c r="N161" s="625"/>
      <c r="O161" s="624"/>
      <c r="P161" s="638"/>
      <c r="Q161" s="22"/>
      <c r="W161" s="626"/>
      <c r="X161" s="13"/>
      <c r="Y161" s="1"/>
      <c r="Z161" s="627"/>
      <c r="AB161" s="639"/>
    </row>
    <row r="162" spans="2:28">
      <c r="B162" s="3"/>
      <c r="C162" s="13"/>
      <c r="D162" s="624"/>
      <c r="E162" s="484"/>
      <c r="F162" s="635"/>
      <c r="G162" s="636"/>
      <c r="H162" s="625"/>
      <c r="I162" s="625"/>
      <c r="J162" s="625"/>
      <c r="K162" s="625"/>
      <c r="L162" s="636"/>
      <c r="M162" s="636"/>
      <c r="N162" s="625"/>
      <c r="O162" s="624"/>
      <c r="P162" s="630"/>
      <c r="Q162" s="22"/>
      <c r="W162" s="626"/>
      <c r="X162" s="13"/>
      <c r="Y162" s="1"/>
      <c r="Z162" s="627"/>
      <c r="AB162" s="628"/>
    </row>
    <row r="163" spans="2:28" ht="12.75" customHeight="1">
      <c r="B163" s="3"/>
      <c r="C163" s="13"/>
      <c r="D163" s="624"/>
      <c r="E163" s="484"/>
      <c r="F163" s="636"/>
      <c r="G163" s="640"/>
      <c r="H163" s="625"/>
      <c r="I163" s="625"/>
      <c r="J163" s="625"/>
      <c r="K163" s="625"/>
      <c r="L163" s="647"/>
      <c r="M163" s="640"/>
      <c r="N163" s="625"/>
      <c r="O163" s="624"/>
      <c r="P163" s="638"/>
      <c r="Q163" s="22"/>
      <c r="W163" s="626"/>
      <c r="X163" s="13"/>
      <c r="Y163" s="1"/>
      <c r="Z163" s="627"/>
      <c r="AB163" s="639"/>
    </row>
    <row r="164" spans="2:28" hidden="1">
      <c r="B164" s="3"/>
      <c r="C164" s="13"/>
      <c r="D164" s="624"/>
      <c r="E164" s="484"/>
      <c r="F164" s="640"/>
      <c r="G164" s="636"/>
      <c r="H164" s="625"/>
      <c r="I164" s="625"/>
      <c r="J164" s="625"/>
      <c r="K164" s="625"/>
      <c r="L164" s="635"/>
      <c r="M164" s="635"/>
      <c r="N164" s="625"/>
      <c r="O164" s="624"/>
      <c r="P164" s="630"/>
      <c r="Q164" s="22"/>
      <c r="W164" s="626"/>
      <c r="X164" s="13"/>
      <c r="Y164" s="1"/>
      <c r="Z164" s="627"/>
      <c r="AB164" s="633"/>
    </row>
    <row r="165" spans="2:28" ht="13.5" customHeight="1">
      <c r="B165" s="3"/>
      <c r="C165" s="4"/>
      <c r="D165" s="624"/>
      <c r="E165" s="484"/>
      <c r="F165" s="636"/>
      <c r="G165" s="636"/>
      <c r="H165" s="625"/>
      <c r="I165" s="625"/>
      <c r="J165" s="625"/>
      <c r="K165" s="625"/>
      <c r="L165" s="640"/>
      <c r="M165" s="640"/>
      <c r="N165" s="625"/>
      <c r="O165" s="624"/>
      <c r="P165" s="630"/>
      <c r="Q165" s="22"/>
      <c r="W165" s="626"/>
      <c r="X165" s="13"/>
      <c r="Y165" s="1"/>
      <c r="Z165" s="627"/>
      <c r="AB165" s="628"/>
    </row>
    <row r="166" spans="2:28" ht="12.75" customHeight="1">
      <c r="B166" s="3"/>
      <c r="C166" s="13"/>
      <c r="D166" s="624"/>
      <c r="E166" s="484"/>
      <c r="F166" s="635"/>
      <c r="G166" s="636"/>
      <c r="H166" s="647"/>
      <c r="I166" s="625"/>
      <c r="J166" s="625"/>
      <c r="K166" s="625"/>
      <c r="L166" s="635"/>
      <c r="M166" s="636"/>
      <c r="N166" s="625"/>
      <c r="O166" s="629"/>
      <c r="P166" s="638"/>
      <c r="Q166" s="22"/>
      <c r="W166" s="626"/>
      <c r="X166" s="13"/>
      <c r="Y166" s="1"/>
      <c r="Z166" s="627"/>
      <c r="AB166" s="639"/>
    </row>
    <row r="167" spans="2:28" ht="12.75" customHeight="1">
      <c r="B167" s="3"/>
      <c r="C167" s="13"/>
      <c r="D167" s="624"/>
      <c r="E167" s="484"/>
      <c r="F167" s="647"/>
      <c r="G167" s="647"/>
      <c r="H167" s="625"/>
      <c r="I167" s="625"/>
      <c r="J167" s="625"/>
      <c r="K167" s="625"/>
      <c r="L167" s="648"/>
      <c r="M167" s="647"/>
      <c r="N167" s="625"/>
      <c r="O167" s="629"/>
      <c r="P167" s="630"/>
      <c r="Q167" s="22"/>
      <c r="W167" s="626"/>
      <c r="X167" s="13"/>
      <c r="Y167" s="1"/>
      <c r="Z167" s="627"/>
      <c r="AB167" s="642"/>
    </row>
    <row r="168" spans="2:28" ht="12.75" customHeight="1">
      <c r="B168" s="3"/>
      <c r="C168" s="13"/>
      <c r="D168" s="624"/>
      <c r="E168" s="643"/>
      <c r="F168" s="116"/>
      <c r="G168" s="116"/>
      <c r="H168" s="116"/>
      <c r="I168" s="116"/>
      <c r="J168" s="116"/>
      <c r="K168" s="116"/>
      <c r="L168" s="116"/>
      <c r="M168" s="116"/>
      <c r="N168" s="116"/>
      <c r="O168" s="629"/>
      <c r="P168" s="630"/>
      <c r="Q168" s="22"/>
      <c r="W168" s="626"/>
      <c r="X168" s="13"/>
      <c r="Y168" s="1"/>
      <c r="Z168" s="627"/>
      <c r="AB168" s="628"/>
    </row>
    <row r="169" spans="2:28" ht="12.75" customHeight="1">
      <c r="B169" s="3"/>
      <c r="C169" s="13"/>
      <c r="D169" s="624"/>
      <c r="E169" s="643"/>
      <c r="F169" s="116"/>
      <c r="G169" s="116"/>
      <c r="H169" s="116"/>
      <c r="I169" s="116"/>
      <c r="J169" s="116"/>
      <c r="K169" s="116"/>
      <c r="L169" s="116"/>
      <c r="M169" s="116"/>
      <c r="N169" s="116"/>
      <c r="O169" s="629"/>
      <c r="P169" s="630"/>
      <c r="Q169" s="22"/>
      <c r="W169" s="626"/>
      <c r="X169" s="13"/>
      <c r="Y169" s="1"/>
      <c r="Z169" s="627"/>
      <c r="AB169" s="628"/>
    </row>
    <row r="170" spans="2:28" ht="11.25" customHeight="1">
      <c r="B170" s="3"/>
      <c r="C170" s="13"/>
      <c r="D170" s="624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629"/>
      <c r="P170" s="630"/>
      <c r="Q170" s="22"/>
      <c r="W170" s="626"/>
      <c r="X170" s="13"/>
      <c r="Y170" s="1"/>
      <c r="Z170" s="627"/>
      <c r="AB170" s="628"/>
    </row>
    <row r="171" spans="2:28" ht="12.75" customHeight="1">
      <c r="B171" s="3"/>
      <c r="C171" s="13"/>
      <c r="D171" s="624"/>
      <c r="E171" s="116"/>
      <c r="F171" s="116"/>
      <c r="G171" s="116"/>
      <c r="H171" s="116"/>
      <c r="I171" s="116"/>
      <c r="J171" s="116"/>
      <c r="K171" s="644"/>
      <c r="L171" s="116"/>
      <c r="M171" s="116"/>
      <c r="N171" s="116"/>
      <c r="O171" s="632"/>
      <c r="P171" s="630"/>
      <c r="Q171" s="22"/>
      <c r="W171" s="645"/>
      <c r="X171" s="13"/>
      <c r="Y171" s="646"/>
      <c r="Z171" s="627"/>
      <c r="AB171" s="628"/>
    </row>
    <row r="172" spans="2:28" ht="11.25" customHeight="1"/>
    <row r="173" spans="2:28" ht="12.75" customHeight="1">
      <c r="B173" s="81"/>
      <c r="D173" s="81"/>
    </row>
    <row r="174" spans="2:28">
      <c r="C174" s="13"/>
      <c r="D174" s="22"/>
      <c r="E174" s="14"/>
      <c r="F174" s="14"/>
      <c r="G174" s="14"/>
      <c r="H174" s="14"/>
      <c r="I174" s="14"/>
      <c r="J174" s="14"/>
      <c r="K174" s="14"/>
      <c r="L174" s="14"/>
      <c r="M174" s="13"/>
      <c r="N174" s="13"/>
      <c r="O174" s="9"/>
      <c r="P174" s="9"/>
      <c r="Q174" s="13"/>
      <c r="R174" s="22"/>
      <c r="T174" s="22"/>
      <c r="U174" s="13"/>
    </row>
    <row r="175" spans="2:28">
      <c r="C175" s="13"/>
      <c r="D175" s="9"/>
      <c r="E175" s="14"/>
      <c r="F175" s="14"/>
      <c r="G175" s="14"/>
      <c r="H175" s="14"/>
      <c r="I175" s="14"/>
      <c r="J175" s="14"/>
      <c r="K175" s="14"/>
      <c r="L175" s="14"/>
      <c r="M175" s="13"/>
      <c r="N175" s="13"/>
      <c r="O175" s="9"/>
      <c r="P175" s="9"/>
      <c r="Q175" s="13"/>
      <c r="R175" s="22"/>
      <c r="T175" s="22"/>
      <c r="U175" s="13"/>
    </row>
    <row r="176" spans="2:28">
      <c r="C176" s="22"/>
      <c r="D176" s="22"/>
      <c r="E176" s="14"/>
      <c r="F176" s="14"/>
      <c r="G176" s="14"/>
      <c r="H176" s="14"/>
      <c r="K176" s="14"/>
      <c r="L176" s="47"/>
      <c r="M176" s="13"/>
      <c r="N176" s="13"/>
      <c r="O176" s="9"/>
      <c r="P176" s="9"/>
      <c r="Q176" s="22"/>
      <c r="R176" s="22"/>
      <c r="T176" s="22"/>
      <c r="U176" s="13"/>
      <c r="AB176" s="621"/>
    </row>
    <row r="177" spans="2:28">
      <c r="C177" s="13"/>
      <c r="D177" s="13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9"/>
      <c r="P177" s="9"/>
      <c r="Q177" s="22"/>
      <c r="R177" s="22"/>
      <c r="T177" s="22"/>
      <c r="U177" s="13"/>
      <c r="Z177" s="115"/>
      <c r="AB177" s="621"/>
    </row>
    <row r="178" spans="2:28">
      <c r="C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9"/>
      <c r="P178" s="9"/>
      <c r="Q178" s="13"/>
      <c r="R178" s="22"/>
      <c r="T178" s="22"/>
      <c r="U178" s="13"/>
      <c r="Z178" s="115"/>
      <c r="AB178" s="622"/>
    </row>
    <row r="179" spans="2:28">
      <c r="C179" s="13"/>
      <c r="D179" s="14"/>
      <c r="E179" s="13"/>
      <c r="F179" s="13"/>
      <c r="G179" s="13"/>
      <c r="H179" s="13"/>
      <c r="I179" s="4"/>
      <c r="J179" s="13"/>
      <c r="K179" s="13"/>
      <c r="L179" s="13"/>
      <c r="M179" s="13"/>
      <c r="N179" s="4"/>
      <c r="O179" s="9"/>
      <c r="P179" s="9"/>
      <c r="Q179" s="14"/>
      <c r="R179" s="22"/>
      <c r="S179" s="13"/>
      <c r="T179" s="22"/>
      <c r="U179" s="13"/>
      <c r="W179" s="215"/>
      <c r="X179" s="22"/>
      <c r="Y179" s="3"/>
      <c r="Z179" s="623"/>
      <c r="AB179" s="622"/>
    </row>
    <row r="180" spans="2:28">
      <c r="B180" s="3"/>
      <c r="C180" s="13"/>
      <c r="D180" s="624"/>
      <c r="E180" s="640"/>
      <c r="F180" s="625"/>
      <c r="G180" s="625"/>
      <c r="H180" s="625"/>
      <c r="I180" s="625"/>
      <c r="J180" s="625"/>
      <c r="K180" s="625"/>
      <c r="L180" s="625"/>
      <c r="M180" s="625"/>
      <c r="N180" s="625"/>
      <c r="O180" s="624"/>
      <c r="P180" s="22"/>
      <c r="Q180" s="22"/>
      <c r="S180" s="63"/>
      <c r="W180" s="626"/>
      <c r="X180" s="13"/>
      <c r="Y180" s="1"/>
      <c r="Z180" s="627"/>
      <c r="AB180" s="628"/>
    </row>
    <row r="181" spans="2:28">
      <c r="B181" s="3"/>
      <c r="C181" s="13"/>
      <c r="D181" s="624"/>
      <c r="E181" s="640"/>
      <c r="F181" s="625"/>
      <c r="G181" s="625"/>
      <c r="H181" s="625"/>
      <c r="I181" s="625"/>
      <c r="J181" s="625"/>
      <c r="K181" s="625"/>
      <c r="L181" s="625"/>
      <c r="M181" s="625"/>
      <c r="N181" s="625"/>
      <c r="O181" s="629"/>
      <c r="P181" s="630"/>
      <c r="Q181" s="22"/>
      <c r="W181" s="626"/>
      <c r="X181" s="13"/>
      <c r="Y181" s="1"/>
      <c r="Z181" s="627"/>
      <c r="AB181" s="628"/>
    </row>
    <row r="182" spans="2:28" ht="12" customHeight="1">
      <c r="B182" s="3"/>
      <c r="C182" s="13"/>
      <c r="D182" s="624"/>
      <c r="E182" s="640"/>
      <c r="F182" s="625"/>
      <c r="G182" s="625"/>
      <c r="H182" s="640"/>
      <c r="I182" s="625"/>
      <c r="J182" s="625"/>
      <c r="K182" s="640"/>
      <c r="L182" s="625"/>
      <c r="M182" s="625"/>
      <c r="N182" s="625"/>
      <c r="O182" s="624"/>
      <c r="P182" s="630"/>
      <c r="Q182" s="22"/>
      <c r="W182" s="626"/>
      <c r="X182" s="13"/>
      <c r="Y182" s="1"/>
      <c r="Z182" s="627"/>
      <c r="AB182" s="631"/>
    </row>
    <row r="183" spans="2:28">
      <c r="B183" s="3"/>
      <c r="C183" s="13"/>
      <c r="D183" s="624"/>
      <c r="E183" s="640"/>
      <c r="F183" s="625"/>
      <c r="G183" s="625"/>
      <c r="H183" s="625"/>
      <c r="I183" s="625"/>
      <c r="J183" s="625"/>
      <c r="K183" s="625"/>
      <c r="L183" s="625"/>
      <c r="M183" s="625"/>
      <c r="N183" s="640"/>
      <c r="O183" s="632"/>
      <c r="P183" s="630"/>
      <c r="Q183" s="22"/>
      <c r="W183" s="626"/>
      <c r="X183" s="13"/>
      <c r="Y183" s="1"/>
      <c r="Z183" s="627"/>
      <c r="AB183" s="628"/>
    </row>
    <row r="184" spans="2:28" ht="12.75" customHeight="1">
      <c r="B184" s="3"/>
      <c r="C184" s="13"/>
      <c r="D184" s="624"/>
      <c r="E184" s="640"/>
      <c r="F184" s="625"/>
      <c r="G184" s="625"/>
      <c r="H184" s="625"/>
      <c r="I184" s="625"/>
      <c r="J184" s="625"/>
      <c r="K184" s="625"/>
      <c r="L184" s="625"/>
      <c r="M184" s="625"/>
      <c r="N184" s="625"/>
      <c r="O184" s="624"/>
      <c r="P184" s="630"/>
      <c r="Q184" s="22"/>
      <c r="W184" s="626"/>
      <c r="X184" s="13"/>
      <c r="Y184" s="1"/>
      <c r="Z184" s="627"/>
      <c r="AB184" s="633"/>
    </row>
    <row r="185" spans="2:28">
      <c r="B185" s="3"/>
      <c r="C185" s="13"/>
      <c r="D185" s="624"/>
      <c r="E185" s="640"/>
      <c r="F185" s="625"/>
      <c r="G185" s="625"/>
      <c r="H185" s="625"/>
      <c r="I185" s="625"/>
      <c r="J185" s="625"/>
      <c r="K185" s="625"/>
      <c r="L185" s="625"/>
      <c r="M185" s="625"/>
      <c r="N185" s="625"/>
      <c r="O185" s="624"/>
      <c r="P185" s="630"/>
      <c r="Q185" s="22"/>
      <c r="W185" s="626"/>
      <c r="X185" s="13"/>
      <c r="Y185" s="1"/>
      <c r="Z185" s="627"/>
      <c r="AB185" s="631"/>
    </row>
    <row r="186" spans="2:28" ht="15" customHeight="1">
      <c r="B186" s="3"/>
      <c r="C186" s="13"/>
      <c r="D186" s="624"/>
      <c r="E186" s="640"/>
      <c r="F186" s="625"/>
      <c r="G186" s="9"/>
      <c r="H186" s="635"/>
      <c r="I186" s="640"/>
      <c r="J186" s="625"/>
      <c r="K186" s="625"/>
      <c r="L186" s="625"/>
      <c r="M186" s="625"/>
      <c r="N186" s="625"/>
      <c r="O186" s="634"/>
      <c r="P186" s="630"/>
      <c r="Q186" s="22"/>
      <c r="W186" s="626"/>
      <c r="X186" s="13"/>
      <c r="Y186" s="1"/>
      <c r="Z186" s="627"/>
      <c r="AB186" s="633"/>
    </row>
    <row r="187" spans="2:28">
      <c r="B187" s="3"/>
      <c r="C187" s="13"/>
      <c r="D187" s="624"/>
      <c r="E187" s="640"/>
      <c r="F187" s="625"/>
      <c r="G187" s="625"/>
      <c r="H187" s="625"/>
      <c r="I187" s="625"/>
      <c r="J187" s="625"/>
      <c r="K187" s="625"/>
      <c r="L187" s="625"/>
      <c r="M187" s="625"/>
      <c r="N187" s="625"/>
      <c r="O187" s="624"/>
      <c r="P187" s="630"/>
      <c r="Q187" s="22"/>
      <c r="W187" s="626"/>
      <c r="X187" s="13"/>
      <c r="Y187" s="1"/>
      <c r="Z187" s="627"/>
      <c r="AB187" s="628"/>
    </row>
    <row r="188" spans="2:28">
      <c r="B188" s="3"/>
      <c r="C188" s="13"/>
      <c r="D188" s="624"/>
      <c r="E188" s="640"/>
      <c r="F188" s="625"/>
      <c r="G188" s="625"/>
      <c r="H188" s="625"/>
      <c r="I188" s="625"/>
      <c r="J188" s="625"/>
      <c r="K188" s="625"/>
      <c r="L188" s="625"/>
      <c r="M188" s="625"/>
      <c r="N188" s="625"/>
      <c r="O188" s="624"/>
      <c r="P188" s="630"/>
      <c r="Q188" s="22"/>
      <c r="W188" s="626"/>
      <c r="X188" s="13"/>
      <c r="Y188" s="1"/>
      <c r="Z188" s="627"/>
      <c r="AB188" s="628"/>
    </row>
    <row r="189" spans="2:28">
      <c r="B189" s="3"/>
      <c r="C189" s="13"/>
      <c r="D189" s="624"/>
      <c r="E189" s="640"/>
      <c r="F189" s="625"/>
      <c r="G189" s="625"/>
      <c r="H189" s="625"/>
      <c r="I189" s="625"/>
      <c r="J189" s="625"/>
      <c r="K189" s="625"/>
      <c r="L189" s="625"/>
      <c r="M189" s="625"/>
      <c r="N189" s="625"/>
      <c r="O189" s="624"/>
      <c r="P189" s="630"/>
      <c r="Q189" s="22"/>
      <c r="W189" s="626"/>
      <c r="X189" s="13"/>
      <c r="Y189" s="1"/>
      <c r="Z189" s="627"/>
      <c r="AB189" s="628"/>
    </row>
    <row r="190" spans="2:28">
      <c r="B190" s="3"/>
      <c r="C190" s="13"/>
      <c r="D190" s="624"/>
      <c r="E190" s="640"/>
      <c r="F190" s="625"/>
      <c r="G190" s="625"/>
      <c r="H190" s="625"/>
      <c r="I190" s="625"/>
      <c r="J190" s="625"/>
      <c r="K190" s="625"/>
      <c r="L190" s="625"/>
      <c r="M190" s="625"/>
      <c r="N190" s="625"/>
      <c r="O190" s="624"/>
      <c r="P190" s="630"/>
      <c r="Q190" s="22"/>
      <c r="W190" s="626"/>
      <c r="X190" s="13"/>
      <c r="Y190" s="1"/>
      <c r="Z190" s="627"/>
      <c r="AB190" s="628"/>
    </row>
    <row r="191" spans="2:28">
      <c r="B191" s="3"/>
      <c r="C191" s="13"/>
      <c r="D191" s="624"/>
      <c r="E191" s="640"/>
      <c r="F191" s="625"/>
      <c r="G191" s="625"/>
      <c r="H191" s="625"/>
      <c r="I191" s="625"/>
      <c r="J191" s="625"/>
      <c r="K191" s="625"/>
      <c r="L191" s="625"/>
      <c r="M191" s="625"/>
      <c r="N191" s="625"/>
      <c r="O191" s="624"/>
      <c r="P191" s="630"/>
      <c r="Q191" s="22"/>
      <c r="W191" s="626"/>
      <c r="X191" s="13"/>
      <c r="Y191" s="1"/>
      <c r="Z191" s="627"/>
      <c r="AB191" s="628"/>
    </row>
    <row r="192" spans="2:28">
      <c r="B192" s="3"/>
      <c r="C192" s="13"/>
      <c r="D192" s="624"/>
      <c r="E192" s="640"/>
      <c r="F192" s="625"/>
      <c r="G192" s="625"/>
      <c r="H192" s="625"/>
      <c r="I192" s="625"/>
      <c r="J192" s="625"/>
      <c r="K192" s="625"/>
      <c r="L192" s="625"/>
      <c r="M192" s="625"/>
      <c r="N192" s="625"/>
      <c r="O192" s="624"/>
      <c r="P192" s="630"/>
      <c r="Q192" s="22"/>
      <c r="W192" s="626"/>
      <c r="X192" s="13"/>
      <c r="Y192" s="1"/>
      <c r="Z192" s="627"/>
      <c r="AB192" s="628"/>
    </row>
    <row r="193" spans="2:28">
      <c r="B193" s="3"/>
      <c r="C193" s="13"/>
      <c r="D193" s="624"/>
      <c r="E193" s="640"/>
      <c r="F193" s="625"/>
      <c r="G193" s="625"/>
      <c r="H193" s="625"/>
      <c r="I193" s="625"/>
      <c r="J193" s="625"/>
      <c r="K193" s="625"/>
      <c r="L193" s="625"/>
      <c r="M193" s="625"/>
      <c r="N193" s="625"/>
      <c r="O193" s="624"/>
      <c r="P193" s="630"/>
      <c r="Q193" s="22"/>
      <c r="W193" s="626"/>
      <c r="X193" s="13"/>
      <c r="Y193" s="1"/>
      <c r="Z193" s="627"/>
      <c r="AB193" s="628"/>
    </row>
    <row r="194" spans="2:28" ht="13.5" customHeight="1">
      <c r="B194" s="3"/>
      <c r="C194" s="13"/>
      <c r="D194" s="624"/>
      <c r="E194" s="640"/>
      <c r="F194" s="625"/>
      <c r="G194" s="625"/>
      <c r="H194" s="625"/>
      <c r="I194" s="625"/>
      <c r="J194" s="625"/>
      <c r="K194" s="625"/>
      <c r="L194" s="625"/>
      <c r="M194" s="625"/>
      <c r="N194" s="625"/>
      <c r="O194" s="624"/>
      <c r="P194" s="630"/>
      <c r="Q194" s="22"/>
      <c r="W194" s="626"/>
      <c r="X194" s="13"/>
      <c r="Y194" s="1"/>
      <c r="Z194" s="627"/>
      <c r="AB194" s="631"/>
    </row>
    <row r="195" spans="2:28" ht="12" customHeight="1">
      <c r="B195" s="3"/>
      <c r="C195" s="13"/>
      <c r="D195" s="624"/>
      <c r="E195" s="643"/>
      <c r="F195" s="635"/>
      <c r="G195" s="636"/>
      <c r="H195" s="625"/>
      <c r="I195" s="625"/>
      <c r="J195" s="625"/>
      <c r="K195" s="625"/>
      <c r="L195" s="635"/>
      <c r="M195" s="635"/>
      <c r="N195" s="625"/>
      <c r="O195" s="629"/>
      <c r="P195" s="630"/>
      <c r="Q195" s="22"/>
      <c r="W195" s="626"/>
      <c r="X195" s="13"/>
      <c r="Y195" s="1"/>
      <c r="Z195" s="627"/>
      <c r="AB195" s="637"/>
    </row>
    <row r="196" spans="2:28">
      <c r="B196" s="3"/>
      <c r="C196" s="13"/>
      <c r="D196" s="624"/>
      <c r="E196" s="643"/>
      <c r="F196" s="635"/>
      <c r="G196" s="636"/>
      <c r="H196" s="625"/>
      <c r="I196" s="625"/>
      <c r="J196" s="625"/>
      <c r="K196" s="625"/>
      <c r="L196" s="635"/>
      <c r="M196" s="635"/>
      <c r="N196" s="625"/>
      <c r="O196" s="624"/>
      <c r="P196" s="630"/>
      <c r="Q196" s="22"/>
      <c r="W196" s="626"/>
      <c r="X196" s="13"/>
      <c r="Y196" s="1"/>
      <c r="Z196" s="627"/>
      <c r="AB196" s="628"/>
    </row>
    <row r="197" spans="2:28" ht="13.5" customHeight="1">
      <c r="B197" s="3"/>
      <c r="C197" s="13"/>
      <c r="D197" s="624"/>
      <c r="E197" s="643"/>
      <c r="F197" s="635"/>
      <c r="G197" s="636"/>
      <c r="H197" s="625"/>
      <c r="I197" s="625"/>
      <c r="J197" s="625"/>
      <c r="K197" s="625"/>
      <c r="L197" s="635"/>
      <c r="M197" s="635"/>
      <c r="N197" s="625"/>
      <c r="O197" s="624"/>
      <c r="P197" s="630"/>
      <c r="Q197" s="22"/>
      <c r="W197" s="626"/>
      <c r="X197" s="13"/>
      <c r="Y197" s="1"/>
      <c r="Z197" s="627"/>
      <c r="AB197" s="628"/>
    </row>
    <row r="198" spans="2:28">
      <c r="B198" s="3"/>
      <c r="C198" s="13"/>
      <c r="D198" s="624"/>
      <c r="E198" s="643"/>
      <c r="F198" s="635"/>
      <c r="G198" s="636"/>
      <c r="H198" s="625"/>
      <c r="I198" s="647"/>
      <c r="J198" s="625"/>
      <c r="K198" s="647"/>
      <c r="L198" s="640"/>
      <c r="M198" s="640"/>
      <c r="N198" s="625"/>
      <c r="O198" s="624"/>
      <c r="P198" s="630"/>
      <c r="Q198" s="22"/>
      <c r="W198" s="626"/>
      <c r="X198" s="13"/>
      <c r="Y198" s="1"/>
      <c r="Z198" s="627"/>
      <c r="AB198" s="633"/>
    </row>
    <row r="199" spans="2:28">
      <c r="B199" s="3"/>
      <c r="C199" s="13"/>
      <c r="D199" s="624"/>
      <c r="E199" s="643"/>
      <c r="F199" s="640"/>
      <c r="G199" s="636"/>
      <c r="H199" s="625"/>
      <c r="I199" s="625"/>
      <c r="J199" s="625"/>
      <c r="K199" s="625"/>
      <c r="L199" s="640"/>
      <c r="M199" s="640"/>
      <c r="N199" s="625"/>
      <c r="O199" s="624"/>
      <c r="P199" s="630"/>
      <c r="Q199" s="22"/>
      <c r="W199" s="626"/>
      <c r="X199" s="13"/>
      <c r="Y199" s="1"/>
      <c r="Z199" s="627"/>
      <c r="AB199" s="628"/>
    </row>
    <row r="200" spans="2:28" ht="12" customHeight="1">
      <c r="B200" s="3"/>
      <c r="C200" s="13"/>
      <c r="D200" s="624"/>
      <c r="E200" s="643"/>
      <c r="F200" s="635"/>
      <c r="G200" s="636"/>
      <c r="H200" s="625"/>
      <c r="I200" s="625"/>
      <c r="J200" s="625"/>
      <c r="K200" s="625"/>
      <c r="L200" s="640"/>
      <c r="M200" s="635"/>
      <c r="N200" s="625"/>
      <c r="O200" s="624"/>
      <c r="P200" s="630"/>
      <c r="Q200" s="22"/>
      <c r="W200" s="626"/>
      <c r="X200" s="13"/>
      <c r="Y200" s="1"/>
      <c r="Z200" s="627"/>
      <c r="AB200" s="628"/>
    </row>
    <row r="201" spans="2:28" ht="12.75" customHeight="1">
      <c r="B201" s="3"/>
      <c r="C201" s="13"/>
      <c r="D201" s="624"/>
      <c r="E201" s="643"/>
      <c r="F201" s="640"/>
      <c r="G201" s="636"/>
      <c r="H201" s="625"/>
      <c r="I201" s="625"/>
      <c r="J201" s="625"/>
      <c r="K201" s="625"/>
      <c r="L201" s="636"/>
      <c r="M201" s="636"/>
      <c r="N201" s="9"/>
      <c r="O201" s="624"/>
      <c r="P201" s="630"/>
      <c r="Q201" s="22"/>
      <c r="W201" s="626"/>
      <c r="X201" s="13"/>
      <c r="Y201" s="1"/>
      <c r="Z201" s="627"/>
      <c r="AB201" s="628"/>
    </row>
    <row r="202" spans="2:28" ht="11.25" customHeight="1">
      <c r="B202" s="3"/>
      <c r="C202" s="13"/>
      <c r="D202" s="624"/>
      <c r="E202" s="643"/>
      <c r="F202" s="640"/>
      <c r="G202" s="640"/>
      <c r="H202" s="625"/>
      <c r="I202" s="625"/>
      <c r="J202" s="625"/>
      <c r="K202" s="635"/>
      <c r="L202" s="647"/>
      <c r="M202" s="640"/>
      <c r="N202" s="636"/>
      <c r="O202" s="624"/>
      <c r="P202" s="630"/>
      <c r="Q202" s="22"/>
      <c r="W202" s="626"/>
      <c r="X202" s="13"/>
      <c r="Y202" s="1"/>
      <c r="Z202" s="627"/>
      <c r="AB202" s="628"/>
    </row>
    <row r="203" spans="2:28" ht="12" customHeight="1">
      <c r="B203" s="3"/>
      <c r="C203" s="13"/>
      <c r="D203" s="624"/>
      <c r="E203" s="643"/>
      <c r="F203" s="635"/>
      <c r="G203" s="636"/>
      <c r="H203" s="625"/>
      <c r="I203" s="625"/>
      <c r="J203" s="625"/>
      <c r="K203" s="625"/>
      <c r="L203" s="635"/>
      <c r="M203" s="635"/>
      <c r="N203" s="625"/>
      <c r="O203" s="624"/>
      <c r="P203" s="630"/>
      <c r="Q203" s="22"/>
      <c r="W203" s="626"/>
      <c r="X203" s="13"/>
      <c r="Y203" s="1"/>
      <c r="Z203" s="627"/>
      <c r="AB203" s="628"/>
    </row>
    <row r="204" spans="2:28">
      <c r="B204" s="3"/>
      <c r="C204" s="13"/>
      <c r="D204" s="624"/>
      <c r="E204" s="643"/>
      <c r="F204" s="640"/>
      <c r="G204" s="636"/>
      <c r="H204" s="625"/>
      <c r="I204" s="625"/>
      <c r="J204" s="625"/>
      <c r="K204" s="625"/>
      <c r="L204" s="636"/>
      <c r="M204" s="636"/>
      <c r="N204" s="625"/>
      <c r="O204" s="624"/>
      <c r="P204" s="638"/>
      <c r="Q204" s="22"/>
      <c r="W204" s="626"/>
      <c r="X204" s="13"/>
      <c r="Y204" s="1"/>
      <c r="Z204" s="627"/>
      <c r="AB204" s="639"/>
    </row>
    <row r="205" spans="2:28" ht="13.5" customHeight="1">
      <c r="B205" s="3"/>
      <c r="C205" s="13"/>
      <c r="D205" s="624"/>
      <c r="E205" s="643"/>
      <c r="F205" s="635"/>
      <c r="G205" s="636"/>
      <c r="H205" s="625"/>
      <c r="I205" s="625"/>
      <c r="J205" s="625"/>
      <c r="K205" s="625"/>
      <c r="L205" s="636"/>
      <c r="M205" s="636"/>
      <c r="N205" s="625"/>
      <c r="O205" s="624"/>
      <c r="P205" s="630"/>
      <c r="Q205" s="22"/>
      <c r="W205" s="626"/>
      <c r="X205" s="13"/>
      <c r="Y205" s="1"/>
      <c r="Z205" s="627"/>
      <c r="AB205" s="628"/>
    </row>
    <row r="206" spans="2:28" ht="13.5" customHeight="1">
      <c r="B206" s="3"/>
      <c r="C206" s="13"/>
      <c r="D206" s="624"/>
      <c r="E206" s="643"/>
      <c r="F206" s="636"/>
      <c r="G206" s="640"/>
      <c r="H206" s="625"/>
      <c r="I206" s="625"/>
      <c r="J206" s="625"/>
      <c r="K206" s="625"/>
      <c r="L206" s="647"/>
      <c r="M206" s="640"/>
      <c r="N206" s="625"/>
      <c r="O206" s="624"/>
      <c r="P206" s="638"/>
      <c r="Q206" s="22"/>
      <c r="W206" s="626"/>
      <c r="X206" s="13"/>
      <c r="Y206" s="1"/>
      <c r="Z206" s="627"/>
      <c r="AB206" s="639"/>
    </row>
    <row r="207" spans="2:28" hidden="1">
      <c r="B207" s="3"/>
      <c r="C207" s="13"/>
      <c r="D207" s="624"/>
      <c r="E207" s="643"/>
      <c r="F207" s="640"/>
      <c r="G207" s="636"/>
      <c r="H207" s="625"/>
      <c r="I207" s="625"/>
      <c r="J207" s="625"/>
      <c r="K207" s="625"/>
      <c r="L207" s="635"/>
      <c r="M207" s="635"/>
      <c r="N207" s="625"/>
      <c r="O207" s="624"/>
      <c r="P207" s="630"/>
      <c r="Q207" s="22"/>
      <c r="W207" s="626"/>
      <c r="X207" s="13"/>
      <c r="Y207" s="1"/>
      <c r="Z207" s="627"/>
      <c r="AB207" s="633"/>
    </row>
    <row r="208" spans="2:28" ht="13.5" customHeight="1">
      <c r="B208" s="3"/>
      <c r="C208" s="4"/>
      <c r="D208" s="624"/>
      <c r="E208" s="643"/>
      <c r="F208" s="636"/>
      <c r="G208" s="636"/>
      <c r="H208" s="625"/>
      <c r="I208" s="625"/>
      <c r="J208" s="625"/>
      <c r="K208" s="625"/>
      <c r="L208" s="640"/>
      <c r="M208" s="640"/>
      <c r="N208" s="625"/>
      <c r="O208" s="624"/>
      <c r="P208" s="630"/>
      <c r="Q208" s="22"/>
      <c r="W208" s="626"/>
      <c r="X208" s="13"/>
      <c r="Y208" s="1"/>
      <c r="Z208" s="627"/>
      <c r="AB208" s="628"/>
    </row>
    <row r="209" spans="2:28" ht="12" customHeight="1">
      <c r="B209" s="3"/>
      <c r="C209" s="13"/>
      <c r="D209" s="624"/>
      <c r="E209" s="643"/>
      <c r="F209" s="635"/>
      <c r="G209" s="636"/>
      <c r="H209" s="647"/>
      <c r="I209" s="625"/>
      <c r="J209" s="625"/>
      <c r="K209" s="625"/>
      <c r="L209" s="635"/>
      <c r="M209" s="636"/>
      <c r="N209" s="625"/>
      <c r="O209" s="629"/>
      <c r="P209" s="638"/>
      <c r="Q209" s="22"/>
      <c r="W209" s="626"/>
      <c r="X209" s="13"/>
      <c r="Y209" s="1"/>
      <c r="Z209" s="627"/>
      <c r="AB209" s="639"/>
    </row>
    <row r="210" spans="2:28" ht="13.5" customHeight="1">
      <c r="B210" s="3"/>
      <c r="C210" s="13"/>
      <c r="D210" s="624"/>
      <c r="E210" s="643"/>
      <c r="F210" s="647"/>
      <c r="G210" s="647"/>
      <c r="H210" s="625"/>
      <c r="I210" s="625"/>
      <c r="J210" s="625"/>
      <c r="K210" s="625"/>
      <c r="L210" s="648"/>
      <c r="M210" s="647"/>
      <c r="N210" s="625"/>
      <c r="O210" s="629"/>
      <c r="P210" s="630"/>
      <c r="Q210" s="22"/>
      <c r="W210" s="626"/>
      <c r="X210" s="13"/>
      <c r="Y210" s="1"/>
      <c r="Z210" s="627"/>
      <c r="AB210" s="642"/>
    </row>
    <row r="211" spans="2:28">
      <c r="B211" s="3"/>
      <c r="C211" s="13"/>
      <c r="D211" s="624"/>
      <c r="E211" s="643"/>
      <c r="F211" s="116"/>
      <c r="G211" s="116"/>
      <c r="H211" s="116"/>
      <c r="I211" s="116"/>
      <c r="J211" s="116"/>
      <c r="K211" s="116"/>
      <c r="L211" s="116"/>
      <c r="M211" s="116"/>
      <c r="N211" s="116"/>
      <c r="O211" s="629"/>
      <c r="P211" s="630"/>
      <c r="Q211" s="22"/>
      <c r="W211" s="626"/>
      <c r="X211" s="13"/>
      <c r="Y211" s="1"/>
      <c r="Z211" s="627"/>
      <c r="AB211" s="628"/>
    </row>
    <row r="212" spans="2:28" ht="12.75" customHeight="1">
      <c r="B212" s="3"/>
      <c r="C212" s="13"/>
      <c r="D212" s="624"/>
      <c r="E212" s="643"/>
      <c r="F212" s="116"/>
      <c r="G212" s="116"/>
      <c r="H212" s="116"/>
      <c r="I212" s="116"/>
      <c r="J212" s="116"/>
      <c r="K212" s="116"/>
      <c r="L212" s="116"/>
      <c r="M212" s="116"/>
      <c r="N212" s="116"/>
      <c r="O212" s="629"/>
      <c r="P212" s="630"/>
      <c r="Q212" s="22"/>
      <c r="W212" s="626"/>
      <c r="X212" s="13"/>
      <c r="Y212" s="1"/>
      <c r="Z212" s="627"/>
      <c r="AB212" s="628"/>
    </row>
    <row r="213" spans="2:28" ht="12" customHeight="1">
      <c r="B213" s="3"/>
      <c r="C213" s="13"/>
      <c r="D213" s="624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629"/>
      <c r="P213" s="630"/>
      <c r="Q213" s="22"/>
      <c r="W213" s="626"/>
      <c r="X213" s="13"/>
      <c r="Y213" s="1"/>
      <c r="Z213" s="627"/>
      <c r="AB213" s="628"/>
    </row>
    <row r="214" spans="2:28" ht="12.75" customHeight="1">
      <c r="B214" s="3"/>
      <c r="C214" s="13"/>
      <c r="D214" s="624"/>
      <c r="E214" s="116"/>
      <c r="F214" s="116"/>
      <c r="G214" s="116"/>
      <c r="H214" s="116"/>
      <c r="I214" s="116"/>
      <c r="J214" s="116"/>
      <c r="K214" s="644"/>
      <c r="L214" s="116"/>
      <c r="M214" s="116"/>
      <c r="N214" s="116"/>
      <c r="O214" s="632"/>
      <c r="P214" s="630"/>
      <c r="Q214" s="22"/>
      <c r="W214" s="645"/>
      <c r="X214" s="13"/>
      <c r="Y214" s="646"/>
      <c r="Z214" s="627"/>
      <c r="AB214" s="628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D5852-192B-46CF-A756-0599F67DE923}">
  <dimension ref="B1:AN214"/>
  <sheetViews>
    <sheetView zoomScaleNormal="100" workbookViewId="0">
      <pane xSplit="1" topLeftCell="B1" activePane="topRight" state="frozen"/>
      <selection pane="topRight" activeCell="V21" sqref="V21"/>
    </sheetView>
  </sheetViews>
  <sheetFormatPr defaultRowHeight="15"/>
  <cols>
    <col min="1" max="1" width="1" customWidth="1"/>
    <col min="2" max="2" width="4" customWidth="1"/>
    <col min="3" max="3" width="29" customWidth="1"/>
    <col min="4" max="4" width="8" customWidth="1"/>
    <col min="5" max="7" width="6.28515625" customWidth="1"/>
    <col min="8" max="8" width="6.42578125" customWidth="1"/>
    <col min="9" max="9" width="6.140625" customWidth="1"/>
    <col min="10" max="10" width="6.28515625" customWidth="1"/>
    <col min="11" max="11" width="6.42578125" customWidth="1"/>
    <col min="12" max="12" width="6.5703125" customWidth="1"/>
    <col min="13" max="13" width="6.140625" customWidth="1"/>
    <col min="14" max="14" width="6.5703125" customWidth="1"/>
    <col min="15" max="16" width="6.140625" customWidth="1"/>
    <col min="17" max="17" width="6.85546875" customWidth="1"/>
    <col min="18" max="18" width="6.42578125" customWidth="1"/>
    <col min="19" max="19" width="7.140625" customWidth="1"/>
    <col min="20" max="20" width="6.140625" customWidth="1"/>
    <col min="21" max="21" width="3.28515625" customWidth="1"/>
    <col min="22" max="22" width="8.42578125" customWidth="1"/>
    <col min="23" max="24" width="7.5703125" customWidth="1"/>
    <col min="25" max="25" width="5" customWidth="1"/>
    <col min="26" max="26" width="9.28515625" customWidth="1"/>
    <col min="27" max="27" width="7" customWidth="1"/>
    <col min="28" max="28" width="9.85546875" customWidth="1"/>
    <col min="29" max="29" width="6" customWidth="1"/>
    <col min="30" max="30" width="5" customWidth="1"/>
    <col min="31" max="31" width="9.7109375" customWidth="1"/>
    <col min="32" max="32" width="7.7109375" customWidth="1"/>
    <col min="35" max="35" width="7.42578125" customWidth="1"/>
    <col min="36" max="36" width="5.85546875" customWidth="1"/>
    <col min="37" max="37" width="6.42578125" customWidth="1"/>
    <col min="38" max="38" width="7.140625" customWidth="1"/>
    <col min="39" max="39" width="9" customWidth="1"/>
  </cols>
  <sheetData>
    <row r="1" spans="2:40" ht="10.5" customHeight="1"/>
    <row r="2" spans="2:40" ht="15.75" thickBot="1">
      <c r="B2" s="81" t="s">
        <v>837</v>
      </c>
      <c r="E2" s="81" t="s">
        <v>19</v>
      </c>
      <c r="L2" t="s">
        <v>268</v>
      </c>
      <c r="Q2" s="29"/>
      <c r="R2" s="29"/>
    </row>
    <row r="3" spans="2:40" ht="13.5" customHeight="1">
      <c r="B3" s="78"/>
      <c r="C3" s="435"/>
      <c r="D3" s="135" t="s">
        <v>20</v>
      </c>
      <c r="E3" s="412" t="s">
        <v>242</v>
      </c>
      <c r="F3" s="66"/>
      <c r="G3" s="66"/>
      <c r="H3" s="66"/>
      <c r="I3" s="66"/>
      <c r="J3" s="66"/>
      <c r="K3" s="66"/>
      <c r="L3" s="66"/>
      <c r="M3" s="50"/>
      <c r="N3" s="50"/>
      <c r="O3" s="67"/>
      <c r="P3" s="53"/>
      <c r="Q3" s="135" t="s">
        <v>21</v>
      </c>
      <c r="R3" s="135" t="s">
        <v>22</v>
      </c>
      <c r="S3" s="951" t="s">
        <v>361</v>
      </c>
      <c r="T3" s="965" t="s">
        <v>361</v>
      </c>
      <c r="V3" s="9"/>
      <c r="W3" s="9"/>
      <c r="X3" s="13"/>
      <c r="Z3" s="22"/>
      <c r="AA3" s="13"/>
      <c r="AI3" s="9"/>
      <c r="AJ3" s="9"/>
      <c r="AK3" s="65"/>
      <c r="AL3" s="65"/>
      <c r="AM3" s="9"/>
      <c r="AN3" s="9"/>
    </row>
    <row r="4" spans="2:40" ht="13.5" customHeight="1">
      <c r="B4" s="60"/>
      <c r="C4" s="436"/>
      <c r="D4" s="437" t="s">
        <v>208</v>
      </c>
      <c r="E4" s="2328" t="s">
        <v>255</v>
      </c>
      <c r="F4" s="14"/>
      <c r="G4" s="14"/>
      <c r="H4" s="14"/>
      <c r="I4" s="14"/>
      <c r="J4" s="14" t="s">
        <v>221</v>
      </c>
      <c r="K4" s="14"/>
      <c r="L4" s="14"/>
      <c r="M4" s="13"/>
      <c r="N4" s="13"/>
      <c r="P4" s="70"/>
      <c r="Q4" s="437" t="s">
        <v>222</v>
      </c>
      <c r="R4" s="437" t="s">
        <v>23</v>
      </c>
      <c r="S4" s="950" t="s">
        <v>108</v>
      </c>
      <c r="T4" s="966" t="s">
        <v>108</v>
      </c>
      <c r="V4" s="9"/>
      <c r="W4" s="9"/>
      <c r="X4" s="13"/>
      <c r="Z4" s="22"/>
      <c r="AA4" s="13"/>
      <c r="AI4" s="9"/>
      <c r="AJ4" s="9"/>
      <c r="AK4" s="65"/>
      <c r="AL4" s="65"/>
      <c r="AM4" s="9"/>
      <c r="AN4" s="9"/>
    </row>
    <row r="5" spans="2:40" ht="12.75" customHeight="1" thickBot="1">
      <c r="B5" s="60"/>
      <c r="C5" s="438" t="s">
        <v>24</v>
      </c>
      <c r="D5" s="437" t="s">
        <v>21</v>
      </c>
      <c r="F5" s="29" t="s">
        <v>925</v>
      </c>
      <c r="G5" s="71"/>
      <c r="H5" s="71"/>
      <c r="J5" s="29" t="s">
        <v>1149</v>
      </c>
      <c r="K5" s="71"/>
      <c r="M5" s="1466" t="s">
        <v>1150</v>
      </c>
      <c r="N5" s="51"/>
      <c r="O5" s="29"/>
      <c r="P5" s="72"/>
      <c r="Q5" s="437" t="s">
        <v>26</v>
      </c>
      <c r="R5" s="437" t="s">
        <v>25</v>
      </c>
      <c r="S5" s="942" t="s">
        <v>362</v>
      </c>
      <c r="T5" s="966" t="s">
        <v>362</v>
      </c>
      <c r="V5" s="9"/>
      <c r="W5" s="9"/>
      <c r="X5" s="22"/>
      <c r="Z5" s="22"/>
      <c r="AA5" s="13"/>
      <c r="AH5" s="621"/>
      <c r="AI5" s="9"/>
      <c r="AJ5" s="9"/>
      <c r="AK5" s="47"/>
      <c r="AL5" s="65"/>
      <c r="AM5" s="9"/>
      <c r="AN5" s="9"/>
    </row>
    <row r="6" spans="2:40">
      <c r="B6" s="60" t="s">
        <v>209</v>
      </c>
      <c r="C6" s="436"/>
      <c r="D6" s="437" t="s">
        <v>38</v>
      </c>
      <c r="E6" s="27" t="s">
        <v>27</v>
      </c>
      <c r="F6" s="27" t="s">
        <v>28</v>
      </c>
      <c r="G6" s="27" t="s">
        <v>29</v>
      </c>
      <c r="H6" s="27" t="s">
        <v>30</v>
      </c>
      <c r="I6" s="26" t="s">
        <v>31</v>
      </c>
      <c r="J6" s="27" t="s">
        <v>32</v>
      </c>
      <c r="K6" s="26" t="s">
        <v>33</v>
      </c>
      <c r="L6" s="27" t="s">
        <v>34</v>
      </c>
      <c r="M6" s="26" t="s">
        <v>35</v>
      </c>
      <c r="N6" s="27" t="s">
        <v>36</v>
      </c>
      <c r="O6" s="959" t="s">
        <v>924</v>
      </c>
      <c r="P6" s="27" t="s">
        <v>926</v>
      </c>
      <c r="Q6" s="437">
        <v>12</v>
      </c>
      <c r="R6" s="437" t="s">
        <v>37</v>
      </c>
      <c r="S6" s="437" t="s">
        <v>26</v>
      </c>
      <c r="T6" s="967" t="s">
        <v>363</v>
      </c>
      <c r="V6" s="9"/>
      <c r="W6" s="9"/>
      <c r="X6" s="22"/>
      <c r="Z6" s="22"/>
      <c r="AA6" s="13"/>
      <c r="AF6" s="115"/>
      <c r="AH6" s="621"/>
      <c r="AI6" s="9"/>
      <c r="AJ6" s="9"/>
      <c r="AK6" s="9"/>
      <c r="AL6" s="44"/>
      <c r="AM6" s="9"/>
      <c r="AN6" s="9"/>
    </row>
    <row r="7" spans="2:40" ht="12" customHeight="1">
      <c r="B7" s="60"/>
      <c r="C7" s="438" t="s">
        <v>210</v>
      </c>
      <c r="D7" s="437" t="s">
        <v>211</v>
      </c>
      <c r="E7" s="69" t="s">
        <v>39</v>
      </c>
      <c r="F7" s="69" t="s">
        <v>39</v>
      </c>
      <c r="G7" s="69" t="s">
        <v>39</v>
      </c>
      <c r="H7" s="69" t="s">
        <v>39</v>
      </c>
      <c r="I7" s="22" t="s">
        <v>39</v>
      </c>
      <c r="J7" s="69" t="s">
        <v>39</v>
      </c>
      <c r="K7" s="69" t="s">
        <v>39</v>
      </c>
      <c r="L7" s="22" t="s">
        <v>39</v>
      </c>
      <c r="M7" s="69" t="s">
        <v>39</v>
      </c>
      <c r="N7" s="69" t="s">
        <v>39</v>
      </c>
      <c r="O7" s="416" t="s">
        <v>39</v>
      </c>
      <c r="P7" s="69" t="s">
        <v>39</v>
      </c>
      <c r="Q7" s="437" t="s">
        <v>360</v>
      </c>
      <c r="R7" s="437" t="s">
        <v>202</v>
      </c>
      <c r="S7" s="437">
        <v>12</v>
      </c>
      <c r="T7" s="967"/>
      <c r="V7" s="9"/>
      <c r="W7" s="9"/>
      <c r="X7" s="13"/>
      <c r="Z7" s="22"/>
      <c r="AA7" s="13"/>
      <c r="AF7" s="115"/>
      <c r="AH7" s="622"/>
      <c r="AI7" s="9"/>
      <c r="AJ7" s="9"/>
      <c r="AK7" s="9"/>
      <c r="AL7" s="44"/>
      <c r="AM7" s="9"/>
      <c r="AN7" s="9"/>
    </row>
    <row r="8" spans="2:40" ht="13.5" customHeight="1" thickBot="1">
      <c r="B8" s="60"/>
      <c r="C8" s="436"/>
      <c r="D8" s="2179">
        <v>0.25</v>
      </c>
      <c r="E8" s="51"/>
      <c r="F8" s="52"/>
      <c r="G8" s="51"/>
      <c r="H8" s="52"/>
      <c r="I8" s="84"/>
      <c r="J8" s="712"/>
      <c r="K8" s="52"/>
      <c r="L8" s="52"/>
      <c r="M8" s="51"/>
      <c r="N8" s="52"/>
      <c r="O8" s="84"/>
      <c r="P8" s="656"/>
      <c r="Q8" s="437"/>
      <c r="R8" s="437" t="s">
        <v>203</v>
      </c>
      <c r="S8" s="437" t="s">
        <v>360</v>
      </c>
      <c r="T8" s="968">
        <v>1</v>
      </c>
      <c r="V8" s="9"/>
      <c r="W8" s="9"/>
      <c r="X8" s="14"/>
      <c r="Y8" s="13"/>
      <c r="Z8" s="22"/>
      <c r="AA8" s="13"/>
      <c r="AC8" s="215"/>
      <c r="AD8" s="22"/>
      <c r="AF8" s="623"/>
      <c r="AH8" s="622"/>
      <c r="AI8" s="9"/>
      <c r="AJ8" s="9"/>
      <c r="AK8" s="9"/>
      <c r="AL8" s="24"/>
      <c r="AM8" s="9"/>
      <c r="AN8" s="9"/>
    </row>
    <row r="9" spans="2:40">
      <c r="B9" s="440">
        <v>1</v>
      </c>
      <c r="C9" s="441" t="s">
        <v>212</v>
      </c>
      <c r="D9" s="2180">
        <f t="shared" ref="D9:D45" si="0">(T9/100)*25</f>
        <v>30</v>
      </c>
      <c r="E9" s="2361">
        <f>'12 л. РАСКЛАДКА'!Q13</f>
        <v>30</v>
      </c>
      <c r="F9" s="2359">
        <f>'12 л. РАСКЛАДКА'!Q71</f>
        <v>0</v>
      </c>
      <c r="G9" s="2359">
        <f>'12 л. РАСКЛАДКА'!Q130</f>
        <v>30</v>
      </c>
      <c r="H9" s="2359">
        <f>'12 л. РАСКЛАДКА'!Q186</f>
        <v>40</v>
      </c>
      <c r="I9" s="2362">
        <f>'12 л. РАСКЛАДКА'!Q243</f>
        <v>20</v>
      </c>
      <c r="J9" s="2360">
        <f>'12 л. РАСКЛАДКА'!Q299</f>
        <v>30</v>
      </c>
      <c r="K9" s="2359">
        <f>'12 л. РАСКЛАДКА'!Q355</f>
        <v>40</v>
      </c>
      <c r="L9" s="2359">
        <f>'12 л. РАСКЛАДКА'!Q411</f>
        <v>40</v>
      </c>
      <c r="M9" s="2359">
        <f>'12 л. РАСКЛАДКА'!Q464</f>
        <v>30</v>
      </c>
      <c r="N9" s="2359">
        <f>'12 л. РАСКЛАДКА'!Q518</f>
        <v>30</v>
      </c>
      <c r="O9" s="2362">
        <f>'12 л. РАСКЛАДКА'!Q571</f>
        <v>40</v>
      </c>
      <c r="P9" s="2373">
        <f>'12 л. РАСКЛАДКА'!Q628</f>
        <v>40</v>
      </c>
      <c r="Q9" s="946">
        <f>E9+F9+G9+H9+I9+J9+K9+L9+M9+N9+O9+P9</f>
        <v>370</v>
      </c>
      <c r="R9" s="2086">
        <f>(Q9*100/S9)-100</f>
        <v>2.7777777777777715</v>
      </c>
      <c r="S9" s="2395">
        <f>(T9*25/100)*12</f>
        <v>360</v>
      </c>
      <c r="T9" s="2174">
        <v>120</v>
      </c>
      <c r="V9" s="22"/>
      <c r="W9" s="624"/>
      <c r="X9" s="22"/>
      <c r="Y9" s="63"/>
      <c r="AC9" s="626"/>
      <c r="AD9" s="19"/>
      <c r="AE9" s="81"/>
      <c r="AF9" s="627"/>
      <c r="AH9" s="2692"/>
    </row>
    <row r="10" spans="2:40">
      <c r="B10" s="405">
        <v>2</v>
      </c>
      <c r="C10" s="176" t="s">
        <v>41</v>
      </c>
      <c r="D10" s="2181">
        <f t="shared" si="0"/>
        <v>50</v>
      </c>
      <c r="E10" s="125">
        <f>'12 л. РАСКЛАДКА'!Q14</f>
        <v>35</v>
      </c>
      <c r="F10" s="650">
        <f>'12 л. РАСКЛАДКА'!Q72</f>
        <v>40</v>
      </c>
      <c r="G10" s="650">
        <f>'12 л. РАСКЛАДКА'!Q131</f>
        <v>65</v>
      </c>
      <c r="H10" s="650">
        <f>'12 л. РАСКЛАДКА'!Q187</f>
        <v>50</v>
      </c>
      <c r="I10" s="943">
        <f>'12 л. РАСКЛАДКА'!Q244</f>
        <v>30</v>
      </c>
      <c r="J10" s="2330">
        <f>'12 л. РАСКЛАДКА'!Q300</f>
        <v>50</v>
      </c>
      <c r="K10" s="650">
        <f>'12 л. РАСКЛАДКА'!Q356</f>
        <v>70</v>
      </c>
      <c r="L10" s="650">
        <f>'12 л. РАСКЛАДКА'!Q412</f>
        <v>60</v>
      </c>
      <c r="M10" s="650">
        <f>'12 л. РАСКЛАДКА'!Q465</f>
        <v>50</v>
      </c>
      <c r="N10" s="650">
        <f>'12 л. РАСКЛАДКА'!Q519</f>
        <v>40</v>
      </c>
      <c r="O10" s="943">
        <f>'12 л. РАСКЛАДКА'!Q572</f>
        <v>60</v>
      </c>
      <c r="P10" s="2334">
        <f>'12 л. РАСКЛАДКА'!Q629</f>
        <v>60</v>
      </c>
      <c r="Q10" s="947">
        <f t="shared" ref="Q10:Q44" si="1">E10+F10+G10+H10+I10+J10+K10+L10+M10+N10+O10+P10</f>
        <v>610</v>
      </c>
      <c r="R10" s="2087">
        <f t="shared" ref="R10:R45" si="2">(Q10*100/S10)-100</f>
        <v>1.6666666666666714</v>
      </c>
      <c r="S10" s="949">
        <f t="shared" ref="S10:S45" si="3">(T10*25/100)*12</f>
        <v>600</v>
      </c>
      <c r="T10" s="2175">
        <v>200</v>
      </c>
      <c r="V10" s="630"/>
      <c r="W10" s="629"/>
      <c r="X10" s="22"/>
      <c r="AC10" s="626"/>
      <c r="AD10" s="19"/>
      <c r="AE10" s="81"/>
      <c r="AF10" s="627"/>
      <c r="AG10" s="155"/>
      <c r="AH10" s="2692"/>
    </row>
    <row r="11" spans="2:40">
      <c r="B11" s="405">
        <v>3</v>
      </c>
      <c r="C11" s="176" t="s">
        <v>42</v>
      </c>
      <c r="D11" s="2181">
        <f t="shared" si="0"/>
        <v>5</v>
      </c>
      <c r="E11" s="125">
        <f>'12 л. РАСКЛАДКА'!Q15</f>
        <v>0</v>
      </c>
      <c r="F11" s="650">
        <f>'12 л. РАСКЛАДКА'!Q73</f>
        <v>0</v>
      </c>
      <c r="G11" s="650">
        <f>'12 л. РАСКЛАДКА'!Q132</f>
        <v>10.3</v>
      </c>
      <c r="H11" s="650">
        <f>'12 л. РАСКЛАДКА'!Q188</f>
        <v>0</v>
      </c>
      <c r="I11" s="943">
        <f>'12 л. РАСКЛАДКА'!Q245</f>
        <v>8.31</v>
      </c>
      <c r="J11" s="2330">
        <f>'12 л. РАСКЛАДКА'!Q301</f>
        <v>1.5</v>
      </c>
      <c r="K11" s="650">
        <f>'12 л. РАСКЛАДКА'!Q357</f>
        <v>0</v>
      </c>
      <c r="L11" s="650">
        <f>'12 л. РАСКЛАДКА'!Q413</f>
        <v>0</v>
      </c>
      <c r="M11" s="650">
        <f>'12 л. РАСКЛАДКА'!Q466</f>
        <v>0</v>
      </c>
      <c r="N11" s="650">
        <f>'12 л. РАСКЛАДКА'!Q520</f>
        <v>3.62</v>
      </c>
      <c r="O11" s="943">
        <f>'12 л. РАСКЛАДКА'!Q573</f>
        <v>1.57</v>
      </c>
      <c r="P11" s="2334">
        <f>'12 л. РАСКЛАДКА'!Q630</f>
        <v>0</v>
      </c>
      <c r="Q11" s="947">
        <f t="shared" si="1"/>
        <v>25.3</v>
      </c>
      <c r="R11" s="170">
        <f t="shared" si="2"/>
        <v>-57.833333333333336</v>
      </c>
      <c r="S11" s="949">
        <f t="shared" si="3"/>
        <v>60</v>
      </c>
      <c r="T11" s="2175">
        <v>20</v>
      </c>
      <c r="V11" s="630"/>
      <c r="W11" s="624"/>
      <c r="X11" s="22"/>
      <c r="AC11" s="626"/>
      <c r="AD11" s="19"/>
      <c r="AE11" s="81"/>
      <c r="AF11" s="627"/>
      <c r="AH11" s="2693"/>
    </row>
    <row r="12" spans="2:40">
      <c r="B12" s="405">
        <v>4</v>
      </c>
      <c r="C12" s="176" t="s">
        <v>43</v>
      </c>
      <c r="D12" s="2181">
        <f t="shared" si="0"/>
        <v>12.5</v>
      </c>
      <c r="E12" s="125">
        <f>'12 л. РАСКЛАДКА'!Q16</f>
        <v>31.47</v>
      </c>
      <c r="F12" s="650">
        <f>'12 л. РАСКЛАДКА'!Q74</f>
        <v>9.6</v>
      </c>
      <c r="G12" s="650">
        <f>'12 л. РАСКЛАДКА'!Q133</f>
        <v>0</v>
      </c>
      <c r="H12" s="650">
        <f>'12 л. РАСКЛАДКА'!Q189</f>
        <v>50.9</v>
      </c>
      <c r="I12" s="943">
        <f>'12 л. РАСКЛАДКА'!Q246</f>
        <v>0</v>
      </c>
      <c r="J12" s="2330">
        <f>'12 л. РАСКЛАДКА'!Q302</f>
        <v>5</v>
      </c>
      <c r="K12" s="650">
        <f>'12 л. РАСКЛАДКА'!Q358</f>
        <v>0</v>
      </c>
      <c r="L12" s="650">
        <f>'12 л. РАСКЛАДКА'!Q414</f>
        <v>0</v>
      </c>
      <c r="M12" s="650">
        <f>'12 л. РАСКЛАДКА'!Q467</f>
        <v>34.56</v>
      </c>
      <c r="N12" s="650">
        <f>'12 л. РАСКЛАДКА'!Q521</f>
        <v>0</v>
      </c>
      <c r="O12" s="943">
        <f>'12 л. РАСКЛАДКА'!Q574</f>
        <v>0</v>
      </c>
      <c r="P12" s="2334">
        <f>'12 л. РАСКЛАДКА'!Q631</f>
        <v>19.3</v>
      </c>
      <c r="Q12" s="947">
        <f t="shared" si="1"/>
        <v>150.83000000000001</v>
      </c>
      <c r="R12" s="170">
        <f t="shared" si="2"/>
        <v>0.55333333333334167</v>
      </c>
      <c r="S12" s="949">
        <f t="shared" si="3"/>
        <v>150</v>
      </c>
      <c r="T12" s="2175">
        <v>50</v>
      </c>
      <c r="V12" s="630"/>
      <c r="W12" s="629"/>
      <c r="X12" s="22"/>
      <c r="AC12" s="626"/>
      <c r="AD12" s="19"/>
      <c r="AE12" s="81"/>
      <c r="AF12" s="627"/>
      <c r="AH12" s="2692"/>
    </row>
    <row r="13" spans="2:40">
      <c r="B13" s="405">
        <v>5</v>
      </c>
      <c r="C13" s="176" t="s">
        <v>44</v>
      </c>
      <c r="D13" s="2181">
        <f t="shared" si="0"/>
        <v>5</v>
      </c>
      <c r="E13" s="125">
        <f>'12 л. РАСКЛАДКА'!Q17</f>
        <v>0</v>
      </c>
      <c r="F13" s="650">
        <f>'12 л. РАСКЛАДКА'!Q75</f>
        <v>0</v>
      </c>
      <c r="G13" s="650">
        <f>'12 л. РАСКЛАДКА'!Q134</f>
        <v>0</v>
      </c>
      <c r="H13" s="650">
        <f>'12 л. РАСКЛАДКА'!Q190</f>
        <v>0</v>
      </c>
      <c r="I13" s="943">
        <f>'12 л. РАСКЛАДКА'!Q247</f>
        <v>0</v>
      </c>
      <c r="J13" s="2330">
        <f>'12 л. РАСКЛАДКА'!Q303</f>
        <v>0</v>
      </c>
      <c r="K13" s="650">
        <f>'12 л. РАСКЛАДКА'!Q359</f>
        <v>0</v>
      </c>
      <c r="L13" s="650">
        <f>'12 л. РАСКЛАДКА'!Q415</f>
        <v>0</v>
      </c>
      <c r="M13" s="650">
        <f>'12 л. РАСКЛАДКА'!Q468</f>
        <v>0</v>
      </c>
      <c r="N13" s="650">
        <f>'12 л. РАСКЛАДКА'!Q522</f>
        <v>50</v>
      </c>
      <c r="O13" s="943">
        <f>'12 л. РАСКЛАДКА'!Q575</f>
        <v>0</v>
      </c>
      <c r="P13" s="2334">
        <f>'12 л. РАСКЛАДКА'!Q632</f>
        <v>0</v>
      </c>
      <c r="Q13" s="947">
        <f t="shared" si="1"/>
        <v>50</v>
      </c>
      <c r="R13" s="2087">
        <f t="shared" si="2"/>
        <v>-16.666666666666671</v>
      </c>
      <c r="S13" s="949">
        <f t="shared" si="3"/>
        <v>60</v>
      </c>
      <c r="T13" s="2175">
        <v>20</v>
      </c>
      <c r="V13" s="630"/>
      <c r="W13" s="624"/>
      <c r="X13" s="22"/>
      <c r="AC13" s="626"/>
      <c r="AD13" s="19"/>
      <c r="AE13" s="81"/>
      <c r="AF13" s="627"/>
      <c r="AH13" s="2597"/>
    </row>
    <row r="14" spans="2:40">
      <c r="B14" s="2104">
        <v>6</v>
      </c>
      <c r="C14" s="2162" t="s">
        <v>45</v>
      </c>
      <c r="D14" s="2190">
        <f t="shared" si="0"/>
        <v>46.75</v>
      </c>
      <c r="E14" s="2111">
        <f>'12 л. РАСКЛАДКА'!Q18</f>
        <v>0</v>
      </c>
      <c r="F14" s="2112">
        <f>'12 л. РАСКЛАДКА'!Q76</f>
        <v>0</v>
      </c>
      <c r="G14" s="2112">
        <f>'12 л. РАСКЛАДКА'!Q135</f>
        <v>153.9</v>
      </c>
      <c r="H14" s="2112">
        <f>'12 л. РАСКЛАДКА'!Q191</f>
        <v>0</v>
      </c>
      <c r="I14" s="2113">
        <f>'12 л. РАСКЛАДКА'!Q248</f>
        <v>120.36</v>
      </c>
      <c r="J14" s="2331">
        <f>'12 л. РАСКЛАДКА'!Q304</f>
        <v>98.33</v>
      </c>
      <c r="K14" s="2112">
        <f>'12 л. РАСКЛАДКА'!Q360</f>
        <v>0</v>
      </c>
      <c r="L14" s="2112">
        <f>'12 л. РАСКЛАДКА'!Q416</f>
        <v>124</v>
      </c>
      <c r="M14" s="2112">
        <f>'12 л. РАСКЛАДКА'!Q469</f>
        <v>0</v>
      </c>
      <c r="N14" s="2112">
        <f>'12 л. РАСКЛАДКА'!Q523</f>
        <v>0</v>
      </c>
      <c r="O14" s="2113">
        <f>'12 л. РАСКЛАДКА'!Q576</f>
        <v>97.46</v>
      </c>
      <c r="P14" s="2335">
        <f>'12 л. РАСКЛАДКА'!Q633</f>
        <v>0</v>
      </c>
      <c r="Q14" s="2114">
        <f t="shared" si="1"/>
        <v>594.04999999999995</v>
      </c>
      <c r="R14" s="2115">
        <f t="shared" si="2"/>
        <v>5.8912655971479353</v>
      </c>
      <c r="S14" s="764">
        <f t="shared" si="3"/>
        <v>561</v>
      </c>
      <c r="T14" s="2176">
        <v>187</v>
      </c>
      <c r="V14" s="630"/>
      <c r="W14" s="624"/>
      <c r="X14" s="22"/>
      <c r="AC14" s="626"/>
      <c r="AD14" s="19"/>
      <c r="AE14" s="81"/>
      <c r="AF14" s="627"/>
      <c r="AH14" s="2597"/>
    </row>
    <row r="15" spans="2:40">
      <c r="B15" s="2104">
        <v>7</v>
      </c>
      <c r="C15" s="1650" t="s">
        <v>796</v>
      </c>
      <c r="D15" s="2523">
        <f t="shared" si="0"/>
        <v>72</v>
      </c>
      <c r="E15" s="2592">
        <f>'12 л. РАСКЛАДКА'!Q19</f>
        <v>0</v>
      </c>
      <c r="F15" s="2578">
        <f>'12 л. РАСКЛАДКА'!Q77</f>
        <v>0</v>
      </c>
      <c r="G15" s="2579">
        <f>'12 л. РАСКЛАДКА'!Q136</f>
        <v>77.400000000000006</v>
      </c>
      <c r="H15" s="2578">
        <f>'12 л. РАСКЛАДКА'!Q192</f>
        <v>46</v>
      </c>
      <c r="I15" s="2579">
        <f>'12 л. РАСКЛАДКА'!Q249</f>
        <v>19</v>
      </c>
      <c r="J15" s="2580">
        <f>'12 л. РАСКЛАДКА'!Q305</f>
        <v>151.18</v>
      </c>
      <c r="K15" s="2579">
        <f>'12 л. РАСКЛАДКА'!Q361</f>
        <v>160.91000000000003</v>
      </c>
      <c r="L15" s="2578">
        <f>'12 л. РАСКЛАДКА'!Q417</f>
        <v>92.44</v>
      </c>
      <c r="M15" s="2579">
        <f>'12 л. РАСКЛАДКА'!Q470</f>
        <v>0</v>
      </c>
      <c r="N15" s="2578">
        <f>'12 л. РАСКЛАДКА'!Q524</f>
        <v>114.1</v>
      </c>
      <c r="O15" s="2579">
        <f>'12 л. РАСКЛАДКА'!Q577</f>
        <v>111.97999999999999</v>
      </c>
      <c r="P15" s="2581">
        <f>'12 л. РАСКЛАДКА'!Q634</f>
        <v>0</v>
      </c>
      <c r="Q15" s="2582">
        <f t="shared" si="1"/>
        <v>773.0100000000001</v>
      </c>
      <c r="R15" s="2583">
        <f t="shared" si="2"/>
        <v>-10.531249999999986</v>
      </c>
      <c r="S15" s="2584">
        <f t="shared" si="3"/>
        <v>864</v>
      </c>
      <c r="T15" s="2505">
        <f>T17-T16</f>
        <v>288</v>
      </c>
      <c r="V15" s="630"/>
      <c r="W15" s="634"/>
      <c r="X15" s="22"/>
      <c r="AC15" s="626"/>
      <c r="AD15" s="609"/>
      <c r="AE15" s="81"/>
      <c r="AF15" s="627"/>
      <c r="AH15" s="2597"/>
      <c r="AI15" s="2572"/>
      <c r="AJ15" s="230"/>
      <c r="AK15" s="3"/>
      <c r="AL15" s="3"/>
      <c r="AM15" s="138"/>
      <c r="AN15" s="138"/>
    </row>
    <row r="16" spans="2:40" ht="12.75" customHeight="1">
      <c r="B16" s="2524"/>
      <c r="C16" s="2166" t="s">
        <v>927</v>
      </c>
      <c r="D16" s="2525">
        <f t="shared" si="0"/>
        <v>8</v>
      </c>
      <c r="E16" s="2593">
        <f>'12 л. РАСКЛАДКА'!Q20</f>
        <v>0</v>
      </c>
      <c r="F16" s="2585">
        <f>'12 л. РАСКЛАДКА'!Q78</f>
        <v>0</v>
      </c>
      <c r="G16" s="2586">
        <f>'12 л. РАСКЛАДКА'!Q137</f>
        <v>0</v>
      </c>
      <c r="H16" s="2585">
        <f>'12 л. РАСКЛАДКА'!Q193</f>
        <v>48.6</v>
      </c>
      <c r="I16" s="2586">
        <f>'12 л. РАСКЛАДКА'!Q250</f>
        <v>60</v>
      </c>
      <c r="J16" s="2587">
        <f>'12 л. РАСКЛАДКА'!Q306</f>
        <v>0</v>
      </c>
      <c r="K16" s="2586">
        <f>'12 л. РАСКЛАДКА'!Q362</f>
        <v>0</v>
      </c>
      <c r="L16" s="2585">
        <f>'12 л. РАСКЛАДКА'!Q418</f>
        <v>0</v>
      </c>
      <c r="M16" s="2586">
        <f>'12 л. РАСКЛАДКА'!Q471</f>
        <v>0</v>
      </c>
      <c r="N16" s="2585">
        <f>'12 л. РАСКЛАДКА'!Q525</f>
        <v>0</v>
      </c>
      <c r="O16" s="2586">
        <f>'12 л. РАСКЛАДКА'!Q578</f>
        <v>0</v>
      </c>
      <c r="P16" s="2588">
        <f>'12 л. РАСКЛАДКА'!Q635</f>
        <v>0</v>
      </c>
      <c r="Q16" s="2589">
        <f>E16+F16+G16+H16+I16+J16+K16+L16+M16+N16+O16+P16</f>
        <v>108.6</v>
      </c>
      <c r="R16" s="2590">
        <f t="shared" si="2"/>
        <v>13.125</v>
      </c>
      <c r="S16" s="2591">
        <f t="shared" si="3"/>
        <v>96</v>
      </c>
      <c r="T16" s="2514">
        <f>(T17/100)*10</f>
        <v>32</v>
      </c>
      <c r="V16" s="630"/>
      <c r="W16" s="634"/>
      <c r="X16" s="22"/>
      <c r="AC16" s="626"/>
      <c r="AD16" s="609"/>
      <c r="AE16" s="81"/>
      <c r="AF16" s="627"/>
      <c r="AH16" s="2597"/>
      <c r="AL16" s="3"/>
    </row>
    <row r="17" spans="2:38" ht="14.25" customHeight="1">
      <c r="B17" s="2105"/>
      <c r="C17" s="2576" t="s">
        <v>1046</v>
      </c>
      <c r="D17" s="2526">
        <f>(T17/100)*25</f>
        <v>80</v>
      </c>
      <c r="E17" s="611">
        <f>E15+E16</f>
        <v>0</v>
      </c>
      <c r="F17" s="2117">
        <f t="shared" ref="F17:P17" si="4">F15+F16</f>
        <v>0</v>
      </c>
      <c r="G17" s="2123">
        <f>G15+G16</f>
        <v>77.400000000000006</v>
      </c>
      <c r="H17" s="2117">
        <f t="shared" si="4"/>
        <v>94.6</v>
      </c>
      <c r="I17" s="2123">
        <f t="shared" si="4"/>
        <v>79</v>
      </c>
      <c r="J17" s="2117">
        <f t="shared" si="4"/>
        <v>151.18</v>
      </c>
      <c r="K17" s="2123">
        <f t="shared" si="4"/>
        <v>160.91000000000003</v>
      </c>
      <c r="L17" s="2566">
        <f t="shared" si="4"/>
        <v>92.44</v>
      </c>
      <c r="M17" s="2123">
        <f t="shared" si="4"/>
        <v>0</v>
      </c>
      <c r="N17" s="2117">
        <f t="shared" si="4"/>
        <v>114.1</v>
      </c>
      <c r="O17" s="2123">
        <f t="shared" si="4"/>
        <v>111.97999999999999</v>
      </c>
      <c r="P17" s="961">
        <f t="shared" si="4"/>
        <v>0</v>
      </c>
      <c r="Q17" s="2577">
        <f>E17+F17+G17+H17+I17+J17+K17+L17+M17+N17+O17+P17</f>
        <v>881.61</v>
      </c>
      <c r="R17" s="2124">
        <f>(Q17*100/S17)-100</f>
        <v>-8.1656250000000057</v>
      </c>
      <c r="S17" s="2382">
        <f>(T17*25/100)*12</f>
        <v>960</v>
      </c>
      <c r="T17" s="2177">
        <v>320</v>
      </c>
      <c r="V17" s="630"/>
      <c r="W17" s="634"/>
      <c r="X17" s="22"/>
      <c r="AC17" s="626"/>
      <c r="AD17" s="216"/>
      <c r="AE17" s="81"/>
      <c r="AF17" s="627"/>
      <c r="AH17" s="2597"/>
      <c r="AL17" s="2574"/>
    </row>
    <row r="18" spans="2:38">
      <c r="B18" s="2105">
        <v>8</v>
      </c>
      <c r="C18" s="2506" t="s">
        <v>213</v>
      </c>
      <c r="D18" s="2187">
        <f t="shared" si="0"/>
        <v>46.25</v>
      </c>
      <c r="E18" s="125">
        <f>'12 л. РАСКЛАДКА'!Q21</f>
        <v>100</v>
      </c>
      <c r="F18" s="650">
        <f>'12 л. РАСКЛАДКА'!Q79</f>
        <v>155</v>
      </c>
      <c r="G18" s="650">
        <f>'12 л. РАСКЛАДКА'!Q138</f>
        <v>0</v>
      </c>
      <c r="H18" s="650">
        <f>'12 л. РАСКЛАДКА'!Q194</f>
        <v>0</v>
      </c>
      <c r="I18" s="943">
        <f>'12 л. РАСКЛАДКА'!Q251</f>
        <v>1.5</v>
      </c>
      <c r="J18" s="2332">
        <f>'12 л. РАСКЛАДКА'!Q307</f>
        <v>0</v>
      </c>
      <c r="K18" s="650">
        <f>'12 л. РАСКЛАДКА'!Q363</f>
        <v>100</v>
      </c>
      <c r="L18" s="650">
        <f>'12 л. РАСКЛАДКА'!Q419</f>
        <v>0</v>
      </c>
      <c r="M18" s="650">
        <f>'12 л. РАСКЛАДКА'!Q472</f>
        <v>100</v>
      </c>
      <c r="N18" s="650">
        <f>'12 л. РАСКЛАДКА'!Q526</f>
        <v>7</v>
      </c>
      <c r="O18" s="943">
        <f>'12 л. РАСКЛАДКА'!Q579</f>
        <v>0</v>
      </c>
      <c r="P18" s="2333">
        <f>'12 л. РАСКЛАДКА'!Q636</f>
        <v>0</v>
      </c>
      <c r="Q18" s="960">
        <f t="shared" si="1"/>
        <v>463.5</v>
      </c>
      <c r="R18" s="2116">
        <f t="shared" si="2"/>
        <v>-16.486486486486484</v>
      </c>
      <c r="S18" s="2403">
        <f t="shared" si="3"/>
        <v>555</v>
      </c>
      <c r="T18" s="2177">
        <v>185</v>
      </c>
      <c r="V18" s="630"/>
      <c r="W18" s="624"/>
      <c r="X18" s="22"/>
      <c r="AC18" s="626"/>
      <c r="AD18" s="19"/>
      <c r="AE18" s="81"/>
      <c r="AF18" s="627"/>
      <c r="AH18" s="2597"/>
    </row>
    <row r="19" spans="2:38">
      <c r="B19" s="405">
        <v>9</v>
      </c>
      <c r="C19" s="176" t="s">
        <v>104</v>
      </c>
      <c r="D19" s="2181">
        <f t="shared" si="0"/>
        <v>5</v>
      </c>
      <c r="E19" s="125">
        <f>'12 л. РАСКЛАДКА'!Q22</f>
        <v>0</v>
      </c>
      <c r="F19" s="650">
        <f>'12 л. РАСКЛАДКА'!Q80</f>
        <v>0</v>
      </c>
      <c r="G19" s="650">
        <f>'12 л. РАСКЛАДКА'!Q139</f>
        <v>0</v>
      </c>
      <c r="H19" s="650">
        <f>'12 л. РАСКЛАДКА'!Q195</f>
        <v>15</v>
      </c>
      <c r="I19" s="943">
        <f>'12 л. РАСКЛАДКА'!Q252</f>
        <v>11</v>
      </c>
      <c r="J19" s="2330">
        <f>'12 л. РАСКЛАДКА'!Q308</f>
        <v>25</v>
      </c>
      <c r="K19" s="650">
        <f>'12 л. РАСКЛАДКА'!Q364</f>
        <v>0</v>
      </c>
      <c r="L19" s="650">
        <f>'12 л. РАСКЛАДКА'!Q420</f>
        <v>20</v>
      </c>
      <c r="M19" s="650">
        <f>'12 л. РАСКЛАДКА'!Q473</f>
        <v>0</v>
      </c>
      <c r="N19" s="650">
        <f>'12 л. РАСКЛАДКА'!Q527</f>
        <v>0</v>
      </c>
      <c r="O19" s="943">
        <f>'12 л. РАСКЛАДКА'!Q580</f>
        <v>0</v>
      </c>
      <c r="P19" s="2334">
        <f>'12 л. РАСКЛАДКА'!Q637</f>
        <v>0</v>
      </c>
      <c r="Q19" s="947">
        <f t="shared" si="1"/>
        <v>71</v>
      </c>
      <c r="R19" s="2087">
        <f t="shared" si="2"/>
        <v>18.333333333333329</v>
      </c>
      <c r="S19" s="949">
        <f t="shared" si="3"/>
        <v>60</v>
      </c>
      <c r="T19" s="2175">
        <v>20</v>
      </c>
      <c r="V19" s="630"/>
      <c r="W19" s="624"/>
      <c r="X19" s="22"/>
      <c r="AC19" s="626"/>
      <c r="AD19" s="19"/>
      <c r="AE19" s="81"/>
      <c r="AF19" s="627"/>
      <c r="AH19" s="2597"/>
    </row>
    <row r="20" spans="2:38">
      <c r="B20" s="405">
        <v>10</v>
      </c>
      <c r="C20" s="1528" t="s">
        <v>451</v>
      </c>
      <c r="D20" s="2181">
        <f t="shared" si="0"/>
        <v>50</v>
      </c>
      <c r="E20" s="125">
        <f>'12 л. РАСКЛАДКА'!Q23</f>
        <v>0</v>
      </c>
      <c r="F20" s="650">
        <f>'12 л. РАСКЛАДКА'!Q81</f>
        <v>0</v>
      </c>
      <c r="G20" s="650">
        <f>'12 л. РАСКЛАДКА'!Q140</f>
        <v>200</v>
      </c>
      <c r="H20" s="650">
        <f>'12 л. РАСКЛАДКА'!Q196</f>
        <v>0</v>
      </c>
      <c r="I20" s="943">
        <f>'12 л. РАСКЛАДКА'!Q253</f>
        <v>100</v>
      </c>
      <c r="J20" s="2330">
        <f>'12 л. РАСКЛАДКА'!Q309</f>
        <v>0</v>
      </c>
      <c r="K20" s="650">
        <f>'12 л. РАСКЛАДКА'!Q365</f>
        <v>0</v>
      </c>
      <c r="L20" s="650">
        <f>'12 л. РАСКЛАДКА'!Q421</f>
        <v>0</v>
      </c>
      <c r="M20" s="650">
        <f>'12 л. РАСКЛАДКА'!Q474</f>
        <v>0</v>
      </c>
      <c r="N20" s="650">
        <f>'12 л. РАСКЛАДКА'!Q528</f>
        <v>0</v>
      </c>
      <c r="O20" s="943">
        <f>'12 л. РАСКЛАДКА'!Q581</f>
        <v>200</v>
      </c>
      <c r="P20" s="2334">
        <f>'12 л. РАСКЛАДКА'!Q638</f>
        <v>0</v>
      </c>
      <c r="Q20" s="947">
        <f t="shared" si="1"/>
        <v>500</v>
      </c>
      <c r="R20" s="2087">
        <f t="shared" si="2"/>
        <v>-16.666666666666671</v>
      </c>
      <c r="S20" s="949">
        <f t="shared" si="3"/>
        <v>600</v>
      </c>
      <c r="T20" s="2175">
        <v>200</v>
      </c>
      <c r="V20" s="630"/>
      <c r="W20" s="624"/>
      <c r="X20" s="22"/>
      <c r="AC20" s="626"/>
      <c r="AD20" s="19"/>
      <c r="AE20" s="81"/>
      <c r="AF20" s="627"/>
      <c r="AH20" s="2692"/>
    </row>
    <row r="21" spans="2:38">
      <c r="B21" s="405">
        <v>11</v>
      </c>
      <c r="C21" s="176" t="s">
        <v>112</v>
      </c>
      <c r="D21" s="2181">
        <f t="shared" si="0"/>
        <v>19.5</v>
      </c>
      <c r="E21" s="125">
        <f>'12 л. РАСКЛАДКА'!Q24</f>
        <v>0</v>
      </c>
      <c r="F21" s="650">
        <f>'12 л. РАСКЛАДКА'!Q82</f>
        <v>0</v>
      </c>
      <c r="G21" s="650">
        <f>'12 л. РАСКЛАДКА'!Q141</f>
        <v>0</v>
      </c>
      <c r="H21" s="650">
        <f>'12 л. РАСКЛАДКА'!Q197</f>
        <v>79.599999999999994</v>
      </c>
      <c r="I21" s="943">
        <f>'12 л. РАСКЛАДКА'!Q254</f>
        <v>0</v>
      </c>
      <c r="J21" s="2330">
        <f>'12 л. РАСКЛАДКА'!Q310</f>
        <v>25.86</v>
      </c>
      <c r="K21" s="650">
        <f>'12 л. РАСКЛАДКА'!Q366</f>
        <v>36.4</v>
      </c>
      <c r="L21" s="650">
        <f>'12 л. РАСКЛАДКА'!Q422</f>
        <v>79</v>
      </c>
      <c r="M21" s="650">
        <f>'12 л. РАСКЛАДКА'!Q475</f>
        <v>0</v>
      </c>
      <c r="N21" s="650">
        <f>'12 л. РАСКЛАДКА'!Q529</f>
        <v>0</v>
      </c>
      <c r="O21" s="943">
        <f>'12 л. РАСКЛАДКА'!Q582</f>
        <v>0</v>
      </c>
      <c r="P21" s="2334">
        <f>'12 л. РАСКЛАДКА'!Q639</f>
        <v>0</v>
      </c>
      <c r="Q21" s="947">
        <f t="shared" si="1"/>
        <v>220.85999999999999</v>
      </c>
      <c r="R21" s="2087">
        <f t="shared" si="2"/>
        <v>-5.6153846153846132</v>
      </c>
      <c r="S21" s="949">
        <f t="shared" si="3"/>
        <v>234</v>
      </c>
      <c r="T21" s="2175">
        <v>78</v>
      </c>
      <c r="V21" s="630"/>
      <c r="W21" s="624"/>
      <c r="X21" s="22"/>
      <c r="AC21" s="626"/>
      <c r="AD21" s="19"/>
      <c r="AE21" s="81"/>
      <c r="AF21" s="627"/>
      <c r="AH21" s="2692"/>
    </row>
    <row r="22" spans="2:38">
      <c r="B22" s="405">
        <v>12</v>
      </c>
      <c r="C22" s="176" t="s">
        <v>113</v>
      </c>
      <c r="D22" s="2181">
        <f t="shared" si="0"/>
        <v>13.25</v>
      </c>
      <c r="E22" s="125">
        <f>'12 л. РАСКЛАДКА'!Q25</f>
        <v>0</v>
      </c>
      <c r="F22" s="650">
        <f>'12 л. РАСКЛАДКА'!Q83</f>
        <v>0</v>
      </c>
      <c r="G22" s="650">
        <f>'12 л. РАСКЛАДКА'!Q142</f>
        <v>0</v>
      </c>
      <c r="H22" s="650">
        <f>'12 л. РАСКЛАДКА'!Q198</f>
        <v>0</v>
      </c>
      <c r="I22" s="943">
        <f>'12 л. РАСКЛАДКА'!Q255</f>
        <v>0</v>
      </c>
      <c r="J22" s="2330">
        <f>'12 л. РАСКЛАДКА'!Q311</f>
        <v>56.44</v>
      </c>
      <c r="K22" s="650">
        <f>'12 л. РАСКЛАДКА'!Q367</f>
        <v>0</v>
      </c>
      <c r="L22" s="650">
        <f>'12 л. РАСКЛАДКА'!Q423</f>
        <v>0</v>
      </c>
      <c r="M22" s="650">
        <f>'12 л. РАСКЛАДКА'!Q476</f>
        <v>0</v>
      </c>
      <c r="N22" s="650">
        <f>'12 л. РАСКЛАДКА'!Q530</f>
        <v>0</v>
      </c>
      <c r="O22" s="943">
        <f>'12 л. РАСКЛАДКА'!Q583</f>
        <v>132.5</v>
      </c>
      <c r="P22" s="2334">
        <f>'12 л. РАСКЛАДКА'!Q640</f>
        <v>0</v>
      </c>
      <c r="Q22" s="947">
        <f t="shared" si="1"/>
        <v>188.94</v>
      </c>
      <c r="R22" s="2087">
        <f t="shared" si="2"/>
        <v>18.830188679245282</v>
      </c>
      <c r="S22" s="949">
        <f t="shared" si="3"/>
        <v>159</v>
      </c>
      <c r="T22" s="2175">
        <v>53</v>
      </c>
      <c r="V22" s="630"/>
      <c r="W22" s="624"/>
      <c r="X22" s="22"/>
      <c r="AC22" s="626"/>
      <c r="AD22" s="19"/>
      <c r="AE22" s="81"/>
      <c r="AF22" s="627"/>
      <c r="AH22" s="2692"/>
    </row>
    <row r="23" spans="2:38" ht="12.75" customHeight="1">
      <c r="B23" s="405">
        <v>13</v>
      </c>
      <c r="C23" s="176" t="s">
        <v>46</v>
      </c>
      <c r="D23" s="2181">
        <f t="shared" si="0"/>
        <v>19.25</v>
      </c>
      <c r="E23" s="125">
        <f>'12 л. РАСКЛАДКА'!Q26</f>
        <v>0</v>
      </c>
      <c r="F23" s="650">
        <f>'12 л. РАСКЛАДКА'!Q84</f>
        <v>0</v>
      </c>
      <c r="G23" s="650">
        <f>'12 л. РАСКЛАДКА'!Q143</f>
        <v>84.3</v>
      </c>
      <c r="H23" s="650">
        <f>'12 л. РАСКЛАДКА'!Q199</f>
        <v>0</v>
      </c>
      <c r="I23" s="943">
        <f>'12 л. РАСКЛАДКА'!Q256</f>
        <v>108.2</v>
      </c>
      <c r="J23" s="2330">
        <f>'12 л. РАСКЛАДКА'!Q312</f>
        <v>0</v>
      </c>
      <c r="K23" s="650">
        <f>'12 л. РАСКЛАДКА'!Q368</f>
        <v>0</v>
      </c>
      <c r="L23" s="650">
        <f>'12 л. РАСКЛАДКА'!Q424</f>
        <v>0</v>
      </c>
      <c r="M23" s="650">
        <f>'12 л. РАСКЛАДКА'!Q477</f>
        <v>0</v>
      </c>
      <c r="N23" s="650">
        <f>'12 л. РАСКЛАДКА'!Q531</f>
        <v>0</v>
      </c>
      <c r="O23" s="943">
        <f>'12 л. РАСКЛАДКА'!Q584</f>
        <v>0</v>
      </c>
      <c r="P23" s="2334">
        <f>'12 л. РАСКЛАДКА'!Q641</f>
        <v>0</v>
      </c>
      <c r="Q23" s="947">
        <f t="shared" si="1"/>
        <v>192.5</v>
      </c>
      <c r="R23" s="2087">
        <f t="shared" si="2"/>
        <v>-16.666666666666671</v>
      </c>
      <c r="S23" s="949">
        <f t="shared" si="3"/>
        <v>231</v>
      </c>
      <c r="T23" s="2175">
        <v>77</v>
      </c>
      <c r="V23" s="630"/>
      <c r="W23" s="624"/>
      <c r="X23" s="22"/>
      <c r="AC23" s="626"/>
      <c r="AD23" s="19"/>
      <c r="AE23" s="81"/>
      <c r="AF23" s="627"/>
      <c r="AH23" s="2692"/>
    </row>
    <row r="24" spans="2:38" ht="13.5" customHeight="1">
      <c r="B24" s="405">
        <v>14</v>
      </c>
      <c r="C24" s="176" t="s">
        <v>114</v>
      </c>
      <c r="D24" s="2181">
        <f t="shared" si="0"/>
        <v>10</v>
      </c>
      <c r="E24" s="125">
        <f>'12 л. РАСКЛАДКА'!Q27</f>
        <v>0</v>
      </c>
      <c r="F24" s="650">
        <f>'12 л. РАСКЛАДКА'!Q85</f>
        <v>0</v>
      </c>
      <c r="G24" s="650">
        <f>'12 л. РАСКЛАДКА'!Q144</f>
        <v>0</v>
      </c>
      <c r="H24" s="650">
        <f>'12 л. РАСКЛАДКА'!Q200</f>
        <v>0</v>
      </c>
      <c r="I24" s="943">
        <f>'12 л. РАСКЛАДКА'!Q257</f>
        <v>0</v>
      </c>
      <c r="J24" s="2330">
        <f>'12 л. РАСКЛАДКА'!Q313</f>
        <v>0</v>
      </c>
      <c r="K24" s="650">
        <f>'12 л. РАСКЛАДКА'!Q369</f>
        <v>0</v>
      </c>
      <c r="L24" s="650">
        <f>'12 л. РАСКЛАДКА'!Q425</f>
        <v>0</v>
      </c>
      <c r="M24" s="650">
        <f>'12 л. РАСКЛАДКА'!Q478</f>
        <v>0</v>
      </c>
      <c r="N24" s="650">
        <f>'12 л. РАСКЛАДКА'!Q532</f>
        <v>100</v>
      </c>
      <c r="O24" s="943">
        <f>'12 л. РАСКЛАДКА'!Q585</f>
        <v>0</v>
      </c>
      <c r="P24" s="2334">
        <f>'12 л. РАСКЛАДКА'!Q642</f>
        <v>0</v>
      </c>
      <c r="Q24" s="947">
        <f t="shared" si="1"/>
        <v>100</v>
      </c>
      <c r="R24" s="2087">
        <f t="shared" si="2"/>
        <v>-16.666666666666671</v>
      </c>
      <c r="S24" s="949">
        <f t="shared" si="3"/>
        <v>120</v>
      </c>
      <c r="T24" s="2175">
        <v>40</v>
      </c>
      <c r="V24" s="630"/>
      <c r="W24" s="624"/>
      <c r="X24" s="22"/>
      <c r="AC24" s="626"/>
      <c r="AD24" s="19"/>
      <c r="AE24" s="81"/>
      <c r="AF24" s="627"/>
      <c r="AH24" s="2692"/>
    </row>
    <row r="25" spans="2:38" ht="12" customHeight="1">
      <c r="B25" s="405">
        <v>15</v>
      </c>
      <c r="C25" s="176" t="s">
        <v>214</v>
      </c>
      <c r="D25" s="2181">
        <f t="shared" si="0"/>
        <v>87.5</v>
      </c>
      <c r="E25" s="125">
        <f>'12 л. РАСКЛАДКА'!Q28</f>
        <v>170</v>
      </c>
      <c r="F25" s="650">
        <f>'12 л. РАСКЛАДКА'!Q86</f>
        <v>100</v>
      </c>
      <c r="G25" s="650">
        <f>'12 л. РАСКЛАДКА'!Q145</f>
        <v>37.700000000000003</v>
      </c>
      <c r="H25" s="650">
        <f>'12 л. РАСКЛАДКА'!Q201</f>
        <v>0</v>
      </c>
      <c r="I25" s="943">
        <f>'12 л. РАСКЛАДКА'!Q258</f>
        <v>82.11999999999999</v>
      </c>
      <c r="J25" s="2330">
        <f>'12 л. РАСКЛАДКА'!Q314</f>
        <v>16.329999999999998</v>
      </c>
      <c r="K25" s="650">
        <f>'12 л. РАСКЛАДКА'!Q370</f>
        <v>234</v>
      </c>
      <c r="L25" s="650">
        <f>'12 л. РАСКЛАДКА'!Q426</f>
        <v>0</v>
      </c>
      <c r="M25" s="650">
        <f>'12 л. РАСКЛАДКА'!Q479</f>
        <v>392.98</v>
      </c>
      <c r="N25" s="650">
        <f>'12 л. РАСКЛАДКА'!Q533</f>
        <v>10</v>
      </c>
      <c r="O25" s="943">
        <f>'12 л. РАСКЛАДКА'!Q586</f>
        <v>0</v>
      </c>
      <c r="P25" s="2334">
        <f>'12 л. РАСКЛАДКА'!Q643</f>
        <v>444.37</v>
      </c>
      <c r="Q25" s="947">
        <f t="shared" si="1"/>
        <v>1487.5</v>
      </c>
      <c r="R25" s="2087">
        <f t="shared" si="2"/>
        <v>41.666666666666657</v>
      </c>
      <c r="S25" s="949">
        <f t="shared" si="3"/>
        <v>1050</v>
      </c>
      <c r="T25" s="2175">
        <v>350</v>
      </c>
      <c r="V25" s="630"/>
      <c r="W25" s="624"/>
      <c r="X25" s="22"/>
      <c r="AC25" s="626"/>
      <c r="AD25" s="19"/>
      <c r="AE25" s="81"/>
      <c r="AF25" s="627"/>
      <c r="AH25" s="2693"/>
    </row>
    <row r="26" spans="2:38" ht="14.25" customHeight="1">
      <c r="B26" s="405">
        <v>16</v>
      </c>
      <c r="C26" s="176" t="s">
        <v>215</v>
      </c>
      <c r="D26" s="2181">
        <f t="shared" si="0"/>
        <v>45</v>
      </c>
      <c r="E26" s="125">
        <f>'12 л. РАСКЛАДКА'!Q29</f>
        <v>0</v>
      </c>
      <c r="F26" s="650">
        <f>'12 л. РАСКЛАДКА'!Q87</f>
        <v>0</v>
      </c>
      <c r="G26" s="650">
        <f>'12 л. РАСКЛАДКА'!Q146</f>
        <v>0</v>
      </c>
      <c r="H26" s="650">
        <f>'12 л. РАСКЛАДКА'!Q202</f>
        <v>0</v>
      </c>
      <c r="I26" s="943">
        <f>'12 л. РАСКЛАДКА'!Q259</f>
        <v>0</v>
      </c>
      <c r="J26" s="2330">
        <f>'12 л. РАСКЛАДКА'!Q315</f>
        <v>0</v>
      </c>
      <c r="K26" s="650">
        <f>'12 л. РАСКЛАДКА'!Q371</f>
        <v>0</v>
      </c>
      <c r="L26" s="650">
        <f>'12 л. РАСКЛАДКА'!Q427</f>
        <v>0</v>
      </c>
      <c r="M26" s="650">
        <f>'12 л. РАСКЛАДКА'!Q480</f>
        <v>0</v>
      </c>
      <c r="N26" s="650">
        <f>'12 л. РАСКЛАДКА'!Q534</f>
        <v>0</v>
      </c>
      <c r="O26" s="943">
        <f>'12 л. РАСКЛАДКА'!Q587</f>
        <v>0</v>
      </c>
      <c r="P26" s="2334">
        <f>'12 л. РАСКЛАДКА'!Q644</f>
        <v>0</v>
      </c>
      <c r="Q26" s="947">
        <f t="shared" si="1"/>
        <v>0</v>
      </c>
      <c r="R26" s="170">
        <f t="shared" si="2"/>
        <v>-100</v>
      </c>
      <c r="S26" s="949">
        <f t="shared" si="3"/>
        <v>540</v>
      </c>
      <c r="T26" s="2175">
        <v>180</v>
      </c>
      <c r="V26" s="630"/>
      <c r="W26" s="629"/>
      <c r="X26" s="22"/>
      <c r="AC26" s="626"/>
      <c r="AD26" s="19"/>
      <c r="AE26" s="81"/>
      <c r="AF26" s="627"/>
      <c r="AH26" s="2694"/>
    </row>
    <row r="27" spans="2:38">
      <c r="B27" s="405">
        <v>17</v>
      </c>
      <c r="C27" s="176" t="s">
        <v>216</v>
      </c>
      <c r="D27" s="2181">
        <f t="shared" si="0"/>
        <v>15</v>
      </c>
      <c r="E27" s="125">
        <f>'12 л. РАСКЛАДКА'!Q30</f>
        <v>0</v>
      </c>
      <c r="F27" s="650">
        <f>'12 л. РАСКЛАДКА'!Q88</f>
        <v>150</v>
      </c>
      <c r="G27" s="650">
        <f>'12 л. РАСКЛАДКА'!Q147</f>
        <v>0</v>
      </c>
      <c r="H27" s="650">
        <f>'12 л. РАСКЛАДКА'!Q203</f>
        <v>0</v>
      </c>
      <c r="I27" s="943">
        <f>'12 л. РАСКЛАДКА'!Q260</f>
        <v>0</v>
      </c>
      <c r="J27" s="2330">
        <f>'12 л. РАСКЛАДКА'!Q316</f>
        <v>0</v>
      </c>
      <c r="K27" s="650">
        <f>'12 л. РАСКЛАДКА'!Q372</f>
        <v>0</v>
      </c>
      <c r="L27" s="650">
        <f>'12 л. РАСКЛАДКА'!Q428</f>
        <v>0</v>
      </c>
      <c r="M27" s="650">
        <f>'12 л. РАСКЛАДКА'!Q481</f>
        <v>0</v>
      </c>
      <c r="N27" s="650">
        <f>'12 л. РАСКЛАДКА'!Q535</f>
        <v>0</v>
      </c>
      <c r="O27" s="943">
        <f>'12 л. РАСКЛАДКА'!Q588</f>
        <v>0</v>
      </c>
      <c r="P27" s="2334">
        <f>'12 л. РАСКЛАДКА'!Q645</f>
        <v>0</v>
      </c>
      <c r="Q27" s="947">
        <f t="shared" si="1"/>
        <v>150</v>
      </c>
      <c r="R27" s="2087">
        <f t="shared" si="2"/>
        <v>-16.666666666666671</v>
      </c>
      <c r="S27" s="949">
        <f t="shared" si="3"/>
        <v>180</v>
      </c>
      <c r="T27" s="2175">
        <v>60</v>
      </c>
      <c r="V27" s="630"/>
      <c r="W27" s="624"/>
      <c r="X27" s="22"/>
      <c r="AC27" s="626"/>
      <c r="AD27" s="19"/>
      <c r="AE27" s="81"/>
      <c r="AF27" s="627"/>
      <c r="AH27" s="2692"/>
    </row>
    <row r="28" spans="2:38">
      <c r="B28" s="405">
        <v>18</v>
      </c>
      <c r="C28" s="176" t="s">
        <v>47</v>
      </c>
      <c r="D28" s="2181">
        <f t="shared" si="0"/>
        <v>3.75</v>
      </c>
      <c r="E28" s="125">
        <f>'12 л. РАСКЛАДКА'!Q31</f>
        <v>30</v>
      </c>
      <c r="F28" s="650">
        <f>'12 л. РАСКЛАДКА'!Q89</f>
        <v>0</v>
      </c>
      <c r="G28" s="650">
        <f>'12 л. РАСКЛАДКА'!Q148</f>
        <v>0</v>
      </c>
      <c r="H28" s="650">
        <f>'12 л. РАСКЛАДКА'!Q204</f>
        <v>0</v>
      </c>
      <c r="I28" s="943">
        <f>'12 л. РАСКЛАДКА'!Q261</f>
        <v>5</v>
      </c>
      <c r="J28" s="2330">
        <f>'12 л. РАСКЛАДКА'!Q317</f>
        <v>0</v>
      </c>
      <c r="K28" s="650">
        <f>'12 л. РАСКЛАДКА'!Q373</f>
        <v>0</v>
      </c>
      <c r="L28" s="650">
        <f>'12 л. РАСКЛАДКА'!Q429</f>
        <v>0</v>
      </c>
      <c r="M28" s="650">
        <f>'12 л. РАСКЛАДКА'!Q482</f>
        <v>0</v>
      </c>
      <c r="N28" s="650">
        <f>'12 л. РАСКЛАДКА'!Q536</f>
        <v>0</v>
      </c>
      <c r="O28" s="943">
        <f>'12 л. РАСКЛАДКА'!Q589</f>
        <v>0</v>
      </c>
      <c r="P28" s="2334">
        <f>'12 л. РАСКЛАДКА'!Q646</f>
        <v>10</v>
      </c>
      <c r="Q28" s="947">
        <f t="shared" si="1"/>
        <v>45</v>
      </c>
      <c r="R28" s="2087">
        <f t="shared" si="2"/>
        <v>0</v>
      </c>
      <c r="S28" s="949">
        <f t="shared" si="3"/>
        <v>45</v>
      </c>
      <c r="T28" s="2175">
        <v>15</v>
      </c>
      <c r="V28" s="630"/>
      <c r="W28" s="624"/>
      <c r="X28" s="22"/>
      <c r="AC28" s="626"/>
      <c r="AD28" s="19"/>
      <c r="AE28" s="81"/>
      <c r="AF28" s="627"/>
      <c r="AH28" s="2692"/>
    </row>
    <row r="29" spans="2:38">
      <c r="B29" s="405">
        <v>19</v>
      </c>
      <c r="C29" s="176" t="s">
        <v>217</v>
      </c>
      <c r="D29" s="2181">
        <f t="shared" si="0"/>
        <v>2.5</v>
      </c>
      <c r="E29" s="125">
        <f>'12 л. РАСКЛАДКА'!Q32</f>
        <v>0</v>
      </c>
      <c r="F29" s="650">
        <f>'12 л. РАСКЛАДКА'!Q90</f>
        <v>6.4</v>
      </c>
      <c r="G29" s="650">
        <f>'12 л. РАСКЛАДКА'!Q149</f>
        <v>5</v>
      </c>
      <c r="H29" s="650">
        <f>'12 л. РАСКЛАДКА'!Q205</f>
        <v>0</v>
      </c>
      <c r="I29" s="943">
        <f>'12 л. РАСКЛАДКА'!Q262</f>
        <v>3.1</v>
      </c>
      <c r="J29" s="2330">
        <f>'12 л. РАСКЛАДКА'!Q318</f>
        <v>14</v>
      </c>
      <c r="K29" s="650">
        <f>'12 л. РАСКЛАДКА'!Q374</f>
        <v>0</v>
      </c>
      <c r="L29" s="650">
        <f>'12 л. РАСКЛАДКА'!Q430</f>
        <v>0</v>
      </c>
      <c r="M29" s="650">
        <f>'12 л. РАСКЛАДКА'!Q483</f>
        <v>0</v>
      </c>
      <c r="N29" s="650">
        <f>'12 л. РАСКЛАДКА'!Q537</f>
        <v>10.5</v>
      </c>
      <c r="O29" s="943">
        <f>'12 л. РАСКЛАДКА'!Q590</f>
        <v>0</v>
      </c>
      <c r="P29" s="2334">
        <f>'12 л. РАСКЛАДКА'!Q647</f>
        <v>0</v>
      </c>
      <c r="Q29" s="947">
        <f t="shared" si="1"/>
        <v>39</v>
      </c>
      <c r="R29" s="2087">
        <f t="shared" si="2"/>
        <v>30</v>
      </c>
      <c r="S29" s="949">
        <f t="shared" si="3"/>
        <v>30</v>
      </c>
      <c r="T29" s="2175">
        <v>10</v>
      </c>
      <c r="V29" s="630"/>
      <c r="W29" s="624"/>
      <c r="X29" s="22"/>
      <c r="AC29" s="626"/>
      <c r="AD29" s="19"/>
      <c r="AE29" s="81"/>
      <c r="AF29" s="627"/>
      <c r="AH29" s="2597"/>
    </row>
    <row r="30" spans="2:38">
      <c r="B30" s="405">
        <v>20</v>
      </c>
      <c r="C30" s="176" t="s">
        <v>48</v>
      </c>
      <c r="D30" s="2181">
        <f t="shared" si="0"/>
        <v>8.75</v>
      </c>
      <c r="E30" s="125">
        <f>'12 л. РАСКЛАДКА'!Q33</f>
        <v>7</v>
      </c>
      <c r="F30" s="650">
        <f>'12 л. РАСКЛАДКА'!Q91</f>
        <v>16.399999999999999</v>
      </c>
      <c r="G30" s="650">
        <f>'12 л. РАСКЛАДКА'!Q150</f>
        <v>6.3</v>
      </c>
      <c r="H30" s="650">
        <f>'12 л. РАСКЛАДКА'!Q206</f>
        <v>0</v>
      </c>
      <c r="I30" s="943">
        <f>'12 л. РАСКЛАДКА'!Q263</f>
        <v>11.3</v>
      </c>
      <c r="J30" s="2330">
        <f>'12 л. РАСКЛАДКА'!Q319</f>
        <v>13.049999999999999</v>
      </c>
      <c r="K30" s="650">
        <f>'12 л. РАСКЛАДКА'!Q375</f>
        <v>5.6999999999999993</v>
      </c>
      <c r="L30" s="650">
        <f>'12 л. РАСКЛАДКА'!Q431</f>
        <v>7.44</v>
      </c>
      <c r="M30" s="650">
        <f>'12 л. РАСКЛАДКА'!Q484</f>
        <v>17</v>
      </c>
      <c r="N30" s="650">
        <f>'12 л. РАСКЛАДКА'!Q538</f>
        <v>10.1</v>
      </c>
      <c r="O30" s="943">
        <f>'12 л. РАСКЛАДКА'!Q591</f>
        <v>4</v>
      </c>
      <c r="P30" s="2334">
        <f>'12 л. РАСКЛАДКА'!Q648</f>
        <v>5</v>
      </c>
      <c r="Q30" s="947">
        <f t="shared" si="1"/>
        <v>103.28999999999999</v>
      </c>
      <c r="R30" s="2087">
        <f t="shared" si="2"/>
        <v>-1.6285714285714334</v>
      </c>
      <c r="S30" s="949">
        <f t="shared" si="3"/>
        <v>105</v>
      </c>
      <c r="T30" s="2175">
        <v>35</v>
      </c>
      <c r="V30" s="630"/>
      <c r="W30" s="624"/>
      <c r="X30" s="22"/>
      <c r="AC30" s="626"/>
      <c r="AD30" s="19"/>
      <c r="AE30" s="81"/>
      <c r="AF30" s="627"/>
      <c r="AH30" s="2692"/>
    </row>
    <row r="31" spans="2:38">
      <c r="B31" s="405">
        <v>21</v>
      </c>
      <c r="C31" s="176" t="s">
        <v>49</v>
      </c>
      <c r="D31" s="2181">
        <f t="shared" si="0"/>
        <v>4.5</v>
      </c>
      <c r="E31" s="125">
        <f>'12 л. РАСКЛАДКА'!Q34</f>
        <v>0</v>
      </c>
      <c r="F31" s="650">
        <f>'12 л. РАСКЛАДКА'!Q92</f>
        <v>0</v>
      </c>
      <c r="G31" s="650">
        <f>'12 л. РАСКЛАДКА'!Q151</f>
        <v>4.4000000000000004</v>
      </c>
      <c r="H31" s="650">
        <f>'12 л. РАСКЛАДКА'!Q207</f>
        <v>12</v>
      </c>
      <c r="I31" s="943">
        <f>'12 л. РАСКЛАДКА'!Q264</f>
        <v>7.7</v>
      </c>
      <c r="J31" s="2330">
        <f>'12 л. РАСКЛАДКА'!Q320</f>
        <v>0</v>
      </c>
      <c r="K31" s="650">
        <f>'12 л. РАСКЛАДКА'!Q376</f>
        <v>0</v>
      </c>
      <c r="L31" s="650">
        <f>'12 л. РАСКЛАДКА'!Q432</f>
        <v>4.8</v>
      </c>
      <c r="M31" s="650">
        <f>'12 л. РАСКЛАДКА'!Q485</f>
        <v>0</v>
      </c>
      <c r="N31" s="650">
        <f>'12 л. РАСКЛАДКА'!Q539</f>
        <v>8</v>
      </c>
      <c r="O31" s="943">
        <f>'12 л. РАСКЛАДКА'!Q592</f>
        <v>8.1</v>
      </c>
      <c r="P31" s="2334">
        <f>'12 л. РАСКЛАДКА'!Q649</f>
        <v>0</v>
      </c>
      <c r="Q31" s="947">
        <f t="shared" si="1"/>
        <v>45</v>
      </c>
      <c r="R31" s="2087">
        <f t="shared" si="2"/>
        <v>-16.666666666666671</v>
      </c>
      <c r="S31" s="949">
        <f t="shared" si="3"/>
        <v>54</v>
      </c>
      <c r="T31" s="2175">
        <v>18</v>
      </c>
      <c r="V31" s="630"/>
      <c r="W31" s="624"/>
      <c r="X31" s="22"/>
      <c r="AC31" s="626"/>
      <c r="AD31" s="19"/>
      <c r="AE31" s="81"/>
      <c r="AF31" s="627"/>
      <c r="AH31" s="2597"/>
    </row>
    <row r="32" spans="2:38" ht="12" customHeight="1">
      <c r="B32" s="405">
        <v>22</v>
      </c>
      <c r="C32" s="176" t="s">
        <v>218</v>
      </c>
      <c r="D32" s="2181">
        <f t="shared" si="0"/>
        <v>10</v>
      </c>
      <c r="E32" s="125">
        <f>'12 л. РАСКЛАДКА'!Q35</f>
        <v>0</v>
      </c>
      <c r="F32" s="650">
        <f>'12 л. РАСКЛАДКА'!Q93</f>
        <v>6.4</v>
      </c>
      <c r="G32" s="650">
        <f>'12 л. РАСКЛАДКА'!Q152</f>
        <v>0</v>
      </c>
      <c r="H32" s="650">
        <f>'12 л. РАСКЛАДКА'!Q208</f>
        <v>0</v>
      </c>
      <c r="I32" s="943">
        <f>'12 л. РАСКЛАДКА'!Q265</f>
        <v>4.8</v>
      </c>
      <c r="J32" s="2330">
        <f>'12 л. РАСКЛАДКА'!Q321</f>
        <v>0</v>
      </c>
      <c r="K32" s="650">
        <f>'12 л. РАСКЛАДКА'!Q377</f>
        <v>91</v>
      </c>
      <c r="L32" s="650">
        <f>'12 л. РАСКЛАДКА'!Q433</f>
        <v>0</v>
      </c>
      <c r="M32" s="650">
        <f>'12 л. РАСКЛАДКА'!Q486</f>
        <v>0</v>
      </c>
      <c r="N32" s="650">
        <f>'12 л. РАСКЛАДКА'!Q540</f>
        <v>0</v>
      </c>
      <c r="O32" s="943">
        <f>'12 л. РАСКЛАДКА'!Q593</f>
        <v>0</v>
      </c>
      <c r="P32" s="2334">
        <f>'12 л. РАСКЛАДКА'!Q650</f>
        <v>40</v>
      </c>
      <c r="Q32" s="947">
        <f t="shared" si="1"/>
        <v>142.19999999999999</v>
      </c>
      <c r="R32" s="2087">
        <f t="shared" si="2"/>
        <v>18.499999999999986</v>
      </c>
      <c r="S32" s="949">
        <f t="shared" si="3"/>
        <v>120</v>
      </c>
      <c r="T32" s="2175">
        <v>40</v>
      </c>
      <c r="V32" s="630"/>
      <c r="W32" s="624"/>
      <c r="X32" s="22"/>
      <c r="AC32" s="626"/>
      <c r="AD32" s="19"/>
      <c r="AE32" s="81"/>
      <c r="AF32" s="627"/>
      <c r="AH32" s="2692"/>
    </row>
    <row r="33" spans="2:34" ht="13.5" customHeight="1">
      <c r="B33" s="405">
        <v>23</v>
      </c>
      <c r="C33" s="176" t="s">
        <v>50</v>
      </c>
      <c r="D33" s="2181">
        <f t="shared" si="0"/>
        <v>8.75</v>
      </c>
      <c r="E33" s="125">
        <f>'12 л. РАСКЛАДКА'!Q36</f>
        <v>14.6</v>
      </c>
      <c r="F33" s="650">
        <f>'12 л. РАСКЛАДКА'!Q94</f>
        <v>19</v>
      </c>
      <c r="G33" s="650">
        <f>'12 л. РАСКЛАДКА'!Q153</f>
        <v>0</v>
      </c>
      <c r="H33" s="650">
        <f>'12 л. РАСКЛАДКА'!Q209</f>
        <v>13</v>
      </c>
      <c r="I33" s="943">
        <f>'12 л. РАСКЛАДКА'!Q266</f>
        <v>10</v>
      </c>
      <c r="J33" s="2330">
        <f>'12 л. РАСКЛАДКА'!Q322</f>
        <v>7</v>
      </c>
      <c r="K33" s="650">
        <f>'12 л. РАСКЛАДКА'!Q378</f>
        <v>7</v>
      </c>
      <c r="L33" s="650">
        <f>'12 л. РАСКЛАДКА'!Q434</f>
        <v>10.675000000000001</v>
      </c>
      <c r="M33" s="650">
        <f>'12 л. РАСКЛАДКА'!Q487</f>
        <v>14.809999999999999</v>
      </c>
      <c r="N33" s="650">
        <f>'12 л. РАСКЛАДКА'!Q541</f>
        <v>7</v>
      </c>
      <c r="O33" s="943">
        <f>'12 л. РАСКЛАДКА'!Q594</f>
        <v>0.67500000000000004</v>
      </c>
      <c r="P33" s="2334">
        <f>'12 л. РАСКЛАДКА'!Q651</f>
        <v>12</v>
      </c>
      <c r="Q33" s="947">
        <f t="shared" si="1"/>
        <v>115.75999999999999</v>
      </c>
      <c r="R33" s="2087">
        <f t="shared" si="2"/>
        <v>10.247619047619054</v>
      </c>
      <c r="S33" s="949">
        <f t="shared" si="3"/>
        <v>105</v>
      </c>
      <c r="T33" s="2175">
        <v>35</v>
      </c>
      <c r="V33" s="630"/>
      <c r="W33" s="624"/>
      <c r="X33" s="22"/>
      <c r="AC33" s="626"/>
      <c r="AD33" s="19"/>
      <c r="AE33" s="81"/>
      <c r="AF33" s="627"/>
      <c r="AH33" s="2692"/>
    </row>
    <row r="34" spans="2:34" ht="12.75" customHeight="1">
      <c r="B34" s="405">
        <v>24</v>
      </c>
      <c r="C34" s="176" t="s">
        <v>51</v>
      </c>
      <c r="D34" s="2181">
        <f t="shared" si="0"/>
        <v>3.75</v>
      </c>
      <c r="E34" s="125">
        <f>'12 л. РАСКЛАДКА'!Q37</f>
        <v>35</v>
      </c>
      <c r="F34" s="650">
        <f>'12 л. РАСКЛАДКА'!Q95</f>
        <v>0</v>
      </c>
      <c r="G34" s="650">
        <f>'12 л. РАСКЛАДКА'!Q154</f>
        <v>0</v>
      </c>
      <c r="H34" s="650">
        <f>'12 л. РАСКЛАДКА'!Q210</f>
        <v>0</v>
      </c>
      <c r="I34" s="943">
        <f>'12 л. РАСКЛАДКА'!Q267</f>
        <v>0</v>
      </c>
      <c r="J34" s="2330">
        <f>'12 л. РАСКЛАДКА'!Q323</f>
        <v>0</v>
      </c>
      <c r="K34" s="650">
        <f>'12 л. РАСКЛАДКА'!Q379</f>
        <v>0</v>
      </c>
      <c r="L34" s="650">
        <f>'12 л. РАСКЛАДКА'!Q435</f>
        <v>0</v>
      </c>
      <c r="M34" s="650">
        <f>'12 л. РАСКЛАДКА'!Q488</f>
        <v>0</v>
      </c>
      <c r="N34" s="650">
        <f>'12 л. РАСКЛАДКА'!Q542</f>
        <v>0</v>
      </c>
      <c r="O34" s="943">
        <f>'12 л. РАСКЛАДКА'!Q595</f>
        <v>0</v>
      </c>
      <c r="P34" s="2334">
        <f>'12 л. РАСКЛАДКА'!Q652</f>
        <v>0</v>
      </c>
      <c r="Q34" s="947">
        <f t="shared" si="1"/>
        <v>35</v>
      </c>
      <c r="R34" s="170">
        <f t="shared" si="2"/>
        <v>-22.222222222222229</v>
      </c>
      <c r="S34" s="949">
        <f t="shared" si="3"/>
        <v>45</v>
      </c>
      <c r="T34" s="2175">
        <v>15</v>
      </c>
      <c r="V34" s="630"/>
      <c r="W34" s="624"/>
      <c r="X34" s="22"/>
      <c r="AC34" s="626"/>
      <c r="AD34" s="19"/>
      <c r="AE34" s="81"/>
      <c r="AF34" s="627"/>
      <c r="AH34" s="2692"/>
    </row>
    <row r="35" spans="2:34" ht="12" customHeight="1">
      <c r="B35" s="405">
        <v>25</v>
      </c>
      <c r="C35" s="176" t="s">
        <v>52</v>
      </c>
      <c r="D35" s="2181">
        <f t="shared" si="0"/>
        <v>0.5</v>
      </c>
      <c r="E35" s="125">
        <f>'12 л. РАСКЛАДКА'!Q38</f>
        <v>1.5</v>
      </c>
      <c r="F35" s="650">
        <f>'12 л. РАСКЛАДКА'!Q96</f>
        <v>1.5</v>
      </c>
      <c r="G35" s="650">
        <f>'12 л. РАСКЛАДКА'!Q155</f>
        <v>0</v>
      </c>
      <c r="H35" s="650">
        <f>'12 л. РАСКЛАДКА'!Q211</f>
        <v>0</v>
      </c>
      <c r="I35" s="943">
        <f>'12 л. РАСКЛАДКА'!Q268</f>
        <v>0</v>
      </c>
      <c r="J35" s="2330">
        <f>'12 л. РАСКЛАДКА'!Q324</f>
        <v>0</v>
      </c>
      <c r="K35" s="650">
        <f>'12 л. РАСКЛАДКА'!Q380</f>
        <v>0</v>
      </c>
      <c r="L35" s="650">
        <f>'12 л. РАСКЛАДКА'!Q436</f>
        <v>0</v>
      </c>
      <c r="M35" s="650">
        <f>'12 л. РАСКЛАДКА'!Q489</f>
        <v>0</v>
      </c>
      <c r="N35" s="650">
        <f>'12 л. РАСКЛАДКА'!Q543</f>
        <v>1.5</v>
      </c>
      <c r="O35" s="943">
        <f>'12 л. РАСКЛАДКА'!Q596</f>
        <v>0</v>
      </c>
      <c r="P35" s="2334">
        <f>'12 л. РАСКЛАДКА'!Q653</f>
        <v>0</v>
      </c>
      <c r="Q35" s="947">
        <f t="shared" si="1"/>
        <v>4.5</v>
      </c>
      <c r="R35" s="2087">
        <f t="shared" si="2"/>
        <v>-25</v>
      </c>
      <c r="S35" s="949">
        <f t="shared" si="3"/>
        <v>6</v>
      </c>
      <c r="T35" s="2175">
        <v>2</v>
      </c>
      <c r="V35" s="638"/>
      <c r="W35" s="629"/>
      <c r="X35" s="22"/>
      <c r="AC35" s="626"/>
      <c r="AD35" s="19"/>
      <c r="AE35" s="81"/>
      <c r="AF35" s="627"/>
      <c r="AH35" s="2692"/>
    </row>
    <row r="36" spans="2:34" ht="15.75" customHeight="1">
      <c r="B36" s="405">
        <v>26</v>
      </c>
      <c r="C36" s="176" t="s">
        <v>219</v>
      </c>
      <c r="D36" s="2181">
        <f t="shared" si="0"/>
        <v>0.3</v>
      </c>
      <c r="E36" s="125">
        <f>'12 л. РАСКЛАДКА'!Q39</f>
        <v>0</v>
      </c>
      <c r="F36" s="650">
        <f>'12 л. РАСКЛАДКА'!Q97</f>
        <v>0</v>
      </c>
      <c r="G36" s="650">
        <f>'12 л. РАСКЛАДКА'!Q156</f>
        <v>0</v>
      </c>
      <c r="H36" s="650">
        <f>'12 л. РАСКЛАДКА'!Q212</f>
        <v>0</v>
      </c>
      <c r="I36" s="943">
        <f>'12 л. РАСКЛАДКА'!Q269</f>
        <v>0</v>
      </c>
      <c r="J36" s="2330">
        <f>'12 л. РАСКЛАДКА'!Q325</f>
        <v>0</v>
      </c>
      <c r="K36" s="650">
        <f>'12 л. РАСКЛАДКА'!Q381</f>
        <v>0</v>
      </c>
      <c r="L36" s="650">
        <f>'12 л. РАСКЛАДКА'!Q437</f>
        <v>0</v>
      </c>
      <c r="M36" s="650">
        <f>'12 л. РАСКЛАДКА'!Q490</f>
        <v>3.7</v>
      </c>
      <c r="N36" s="650">
        <f>'12 л. РАСКЛАДКА'!Q544</f>
        <v>0</v>
      </c>
      <c r="O36" s="943">
        <f>'12 л. РАСКЛАДКА'!Q597</f>
        <v>0</v>
      </c>
      <c r="P36" s="2334">
        <f>'12 л. РАСКЛАДКА'!Q654</f>
        <v>0</v>
      </c>
      <c r="Q36" s="947">
        <f t="shared" si="1"/>
        <v>3.7</v>
      </c>
      <c r="R36" s="2087">
        <f t="shared" si="2"/>
        <v>2.7777777777777857</v>
      </c>
      <c r="S36" s="949">
        <f t="shared" si="3"/>
        <v>3.5999999999999996</v>
      </c>
      <c r="T36" s="2175">
        <v>1.2</v>
      </c>
      <c r="V36" s="630"/>
      <c r="W36" s="624"/>
      <c r="X36" s="22"/>
      <c r="AC36" s="626"/>
      <c r="AD36" s="19"/>
      <c r="AE36" s="81"/>
      <c r="AF36" s="627"/>
      <c r="AH36" s="2692"/>
    </row>
    <row r="37" spans="2:34" ht="12" customHeight="1">
      <c r="B37" s="405">
        <v>27</v>
      </c>
      <c r="C37" s="176" t="s">
        <v>115</v>
      </c>
      <c r="D37" s="2181">
        <f t="shared" si="0"/>
        <v>0.5</v>
      </c>
      <c r="E37" s="125">
        <f>'12 л. РАСКЛАДКА'!Q40</f>
        <v>0</v>
      </c>
      <c r="F37" s="650">
        <f>'12 л. РАСКЛАДКА'!Q98</f>
        <v>0</v>
      </c>
      <c r="G37" s="650">
        <f>'12 л. РАСКЛАДКА'!Q157</f>
        <v>0</v>
      </c>
      <c r="H37" s="650">
        <f>'12 л. РАСКЛАДКА'!Q213</f>
        <v>0</v>
      </c>
      <c r="I37" s="943">
        <f>'12 л. РАСКЛАДКА'!Q270</f>
        <v>0</v>
      </c>
      <c r="J37" s="2330">
        <f>'12 л. РАСКЛАДКА'!Q326</f>
        <v>0</v>
      </c>
      <c r="K37" s="650">
        <f>'12 л. РАСКЛАДКА'!Q382</f>
        <v>5</v>
      </c>
      <c r="L37" s="650">
        <f>'12 л. РАСКЛАДКА'!Q438</f>
        <v>0</v>
      </c>
      <c r="M37" s="650">
        <f>'12 л. РАСКЛАДКА'!Q491</f>
        <v>0</v>
      </c>
      <c r="N37" s="650">
        <f>'12 л. РАСКЛАДКА'!Q545</f>
        <v>0</v>
      </c>
      <c r="O37" s="943">
        <f>'12 л. РАСКЛАДКА'!Q598</f>
        <v>0</v>
      </c>
      <c r="P37" s="2334">
        <f>'12 л. РАСКЛАДКА'!Q655</f>
        <v>2.8</v>
      </c>
      <c r="Q37" s="947">
        <f t="shared" si="1"/>
        <v>7.8</v>
      </c>
      <c r="R37" s="2087">
        <f t="shared" si="2"/>
        <v>30</v>
      </c>
      <c r="S37" s="949">
        <f t="shared" si="3"/>
        <v>6</v>
      </c>
      <c r="T37" s="2175">
        <v>2</v>
      </c>
      <c r="V37" s="2695"/>
      <c r="W37" s="624"/>
      <c r="X37" s="22"/>
      <c r="AC37" s="626"/>
      <c r="AD37" s="19"/>
      <c r="AE37" s="81"/>
      <c r="AF37" s="627"/>
      <c r="AH37" s="2692"/>
    </row>
    <row r="38" spans="2:34" ht="14.25" customHeight="1">
      <c r="B38" s="405">
        <v>28</v>
      </c>
      <c r="C38" s="176" t="s">
        <v>53</v>
      </c>
      <c r="D38" s="2181">
        <f t="shared" si="0"/>
        <v>7.4999999999999997E-2</v>
      </c>
      <c r="E38" s="125">
        <f>'12 л. РАСКЛАДКА'!Q41</f>
        <v>0</v>
      </c>
      <c r="F38" s="650">
        <f>'12 л. РАСКЛАДКА'!Q99</f>
        <v>0</v>
      </c>
      <c r="G38" s="650">
        <f>'12 л. РАСКЛАДКА'!Q158</f>
        <v>0</v>
      </c>
      <c r="H38" s="650">
        <f>'12 л. РАСКЛАДКА'!Q214</f>
        <v>0</v>
      </c>
      <c r="I38" s="943">
        <f>'12 л. РАСКЛАДКА'!Q271</f>
        <v>0</v>
      </c>
      <c r="J38" s="2330">
        <f>'12 л. РАСКЛАДКА'!Q327</f>
        <v>0</v>
      </c>
      <c r="K38" s="650">
        <f>'12 л. РАСКЛАДКА'!Q383</f>
        <v>0</v>
      </c>
      <c r="L38" s="650">
        <f>'12 л. РАСКЛАДКА'!Q439</f>
        <v>0</v>
      </c>
      <c r="M38" s="650">
        <f>'12 л. РАСКЛАДКА'!Q492</f>
        <v>0</v>
      </c>
      <c r="N38" s="650">
        <f>'12 л. РАСКЛАДКА'!Q546</f>
        <v>0</v>
      </c>
      <c r="O38" s="943">
        <f>'12 л. РАСКЛАДКА'!Q599</f>
        <v>0</v>
      </c>
      <c r="P38" s="2334">
        <f>'12 л. РАСКЛАДКА'!Q656</f>
        <v>0</v>
      </c>
      <c r="Q38" s="947">
        <f t="shared" si="1"/>
        <v>0</v>
      </c>
      <c r="R38" s="170">
        <f t="shared" si="2"/>
        <v>-100</v>
      </c>
      <c r="S38" s="949">
        <f t="shared" si="3"/>
        <v>0.89999999999999991</v>
      </c>
      <c r="T38" s="2175">
        <v>0.3</v>
      </c>
      <c r="V38" s="2695"/>
      <c r="W38" s="624"/>
      <c r="X38" s="22"/>
      <c r="AC38" s="626"/>
      <c r="AD38" s="19"/>
      <c r="AE38" s="81"/>
      <c r="AF38" s="627"/>
      <c r="AH38" s="2597"/>
    </row>
    <row r="39" spans="2:34" ht="12.75" customHeight="1">
      <c r="B39" s="405">
        <v>29</v>
      </c>
      <c r="C39" s="442" t="s">
        <v>928</v>
      </c>
      <c r="D39" s="2181">
        <f t="shared" si="0"/>
        <v>1.25</v>
      </c>
      <c r="E39" s="125">
        <f>'12 л. РАСКЛАДКА'!Q42</f>
        <v>0.307</v>
      </c>
      <c r="F39" s="650">
        <f>'12 л. РАСКЛАДКА'!Q100</f>
        <v>0.37</v>
      </c>
      <c r="G39" s="650">
        <f>'12 л. РАСКЛАДКА'!Q159</f>
        <v>1.6</v>
      </c>
      <c r="H39" s="650">
        <f>'12 л. РАСКЛАДКА'!Q215</f>
        <v>0.96</v>
      </c>
      <c r="I39" s="943">
        <f>'12 л. РАСКЛАДКА'!Q272</f>
        <v>2.2599999999999998</v>
      </c>
      <c r="J39" s="2330">
        <f>'12 л. РАСКЛАДКА'!Q328</f>
        <v>1.4500000000000002</v>
      </c>
      <c r="K39" s="650">
        <f>'12 л. РАСКЛАДКА'!Q384</f>
        <v>0.88</v>
      </c>
      <c r="L39" s="650">
        <f>'12 л. РАСКЛАДКА'!Q440</f>
        <v>1.2250000000000001</v>
      </c>
      <c r="M39" s="650">
        <f>'12 л. РАСКЛАДКА'!Q493</f>
        <v>0.33</v>
      </c>
      <c r="N39" s="650">
        <f>'12 л. РАСКЛАДКА'!Q547</f>
        <v>2.0999999999999996</v>
      </c>
      <c r="O39" s="943">
        <f>'12 л. РАСКЛАДКА'!Q600</f>
        <v>1.375</v>
      </c>
      <c r="P39" s="2334">
        <f>'12 л. РАСКЛАДКА'!Q657</f>
        <v>1.2</v>
      </c>
      <c r="Q39" s="947">
        <f t="shared" si="1"/>
        <v>14.056999999999999</v>
      </c>
      <c r="R39" s="2087">
        <f t="shared" si="2"/>
        <v>-6.286666666666676</v>
      </c>
      <c r="S39" s="949">
        <f t="shared" si="3"/>
        <v>15</v>
      </c>
      <c r="T39" s="2175">
        <v>5</v>
      </c>
      <c r="V39" s="2695"/>
      <c r="W39" s="624"/>
      <c r="X39" s="22"/>
      <c r="AC39" s="626"/>
      <c r="AD39" s="19"/>
      <c r="AE39" s="81"/>
      <c r="AF39" s="627"/>
      <c r="AH39" s="2692"/>
    </row>
    <row r="40" spans="2:34" ht="13.5" customHeight="1">
      <c r="B40" s="405">
        <v>30</v>
      </c>
      <c r="C40" s="176" t="s">
        <v>116</v>
      </c>
      <c r="D40" s="2181">
        <f t="shared" si="0"/>
        <v>1</v>
      </c>
      <c r="E40" s="125">
        <f>'12 л. РАСКЛАДКА'!Q43</f>
        <v>0</v>
      </c>
      <c r="F40" s="650">
        <f>'12 л. РАСКЛАДКА'!Q101</f>
        <v>0</v>
      </c>
      <c r="G40" s="650">
        <f>'12 л. РАСКЛАДКА'!Q160</f>
        <v>0</v>
      </c>
      <c r="H40" s="650">
        <f>'12 л. РАСКЛАДКА'!Q216</f>
        <v>0</v>
      </c>
      <c r="I40" s="943">
        <f>'12 л. РАСКЛАДКА'!Q273</f>
        <v>10</v>
      </c>
      <c r="J40" s="2330">
        <f>'12 л. РАСКЛАДКА'!Q329</f>
        <v>0</v>
      </c>
      <c r="K40" s="650">
        <f>'12 л. РАСКЛАДКА'!Q385</f>
        <v>0</v>
      </c>
      <c r="L40" s="650">
        <f>'12 л. РАСКЛАДКА'!Q441</f>
        <v>0</v>
      </c>
      <c r="M40" s="650">
        <f>'12 л. РАСКЛАДКА'!Q494</f>
        <v>0</v>
      </c>
      <c r="N40" s="650">
        <f>'12 л. РАСКЛАДКА'!Q548</f>
        <v>0</v>
      </c>
      <c r="O40" s="943">
        <f>'12 л. РАСКЛАДКА'!Q601</f>
        <v>0</v>
      </c>
      <c r="P40" s="2334">
        <f>'12 л. РАСКЛАДКА'!Q658</f>
        <v>0</v>
      </c>
      <c r="Q40" s="947">
        <f t="shared" si="1"/>
        <v>10</v>
      </c>
      <c r="R40" s="170">
        <f t="shared" si="2"/>
        <v>-16.666666666666671</v>
      </c>
      <c r="S40" s="949">
        <f t="shared" si="3"/>
        <v>12</v>
      </c>
      <c r="T40" s="2175">
        <v>4</v>
      </c>
      <c r="V40" s="2695"/>
      <c r="W40" s="629"/>
      <c r="X40" s="22"/>
      <c r="AC40" s="626"/>
      <c r="AD40" s="19"/>
      <c r="AE40" s="81"/>
      <c r="AF40" s="627"/>
      <c r="AH40" s="2692"/>
    </row>
    <row r="41" spans="2:34" ht="14.25" customHeight="1">
      <c r="B41" s="405">
        <v>31</v>
      </c>
      <c r="C41" s="176" t="s">
        <v>117</v>
      </c>
      <c r="D41" s="2181">
        <f t="shared" si="0"/>
        <v>0.5</v>
      </c>
      <c r="E41" s="125">
        <f>'12 л. РАСКЛАДКА'!Q44</f>
        <v>0</v>
      </c>
      <c r="F41" s="650">
        <f>'12 л. РАСКЛАДКА'!Q102</f>
        <v>0</v>
      </c>
      <c r="G41" s="650">
        <f>'12 л. РАСКЛАДКА'!Q161</f>
        <v>4.0000000000000002E-4</v>
      </c>
      <c r="H41" s="650">
        <f>'12 л. РАСКЛАДКА'!Q217</f>
        <v>1.03</v>
      </c>
      <c r="I41" s="943">
        <f>'12 л. РАСКЛАДКА'!Q274</f>
        <v>0.8</v>
      </c>
      <c r="J41" s="2330">
        <f>'12 л. РАСКЛАДКА'!Q330</f>
        <v>4.0000000000000002E-4</v>
      </c>
      <c r="K41" s="650">
        <f>'12 л. РАСКЛАДКА'!Q386</f>
        <v>9.4000000000000004E-3</v>
      </c>
      <c r="L41" s="650">
        <f>'12 л. РАСКЛАДКА'!Q442</f>
        <v>1.4094</v>
      </c>
      <c r="M41" s="650">
        <f>'12 л. РАСКЛАДКА'!Q495</f>
        <v>0</v>
      </c>
      <c r="N41" s="650">
        <f>'12 л. РАСКЛАДКА'!Q549</f>
        <v>1E-3</v>
      </c>
      <c r="O41" s="943">
        <f>'12 л. РАСКЛАДКА'!Q602</f>
        <v>1.3141</v>
      </c>
      <c r="P41" s="2334">
        <f>'12 л. РАСКЛАДКА'!Q659</f>
        <v>0</v>
      </c>
      <c r="Q41" s="947">
        <f t="shared" si="1"/>
        <v>4.5647000000000002</v>
      </c>
      <c r="R41" s="170">
        <f t="shared" si="2"/>
        <v>-23.921666666666667</v>
      </c>
      <c r="S41" s="949">
        <f t="shared" si="3"/>
        <v>6</v>
      </c>
      <c r="T41" s="2175">
        <v>2</v>
      </c>
      <c r="V41" s="630"/>
      <c r="W41" s="2688"/>
      <c r="X41" s="22"/>
      <c r="AC41" s="626"/>
      <c r="AD41" s="19"/>
      <c r="AE41" s="81"/>
      <c r="AF41" s="627"/>
      <c r="AH41" s="2696"/>
    </row>
    <row r="42" spans="2:34" ht="15" customHeight="1">
      <c r="B42" s="405">
        <v>32</v>
      </c>
      <c r="C42" s="176" t="s">
        <v>55</v>
      </c>
      <c r="D42" s="2181">
        <f t="shared" si="0"/>
        <v>22.5</v>
      </c>
      <c r="E42" s="2594">
        <f>'12 л. МЕНЮ '!E74</f>
        <v>20.116</v>
      </c>
      <c r="F42" s="651">
        <f>'12 л. МЕНЮ '!E127</f>
        <v>35.291999999999994</v>
      </c>
      <c r="G42" s="651">
        <f>'12 л. МЕНЮ '!E185</f>
        <v>21.445</v>
      </c>
      <c r="H42" s="651">
        <f>'12 л. МЕНЮ '!E240</f>
        <v>15.644</v>
      </c>
      <c r="I42" s="651">
        <f>'12 л. МЕНЮ '!E294</f>
        <v>19.999000000000002</v>
      </c>
      <c r="J42" s="2345">
        <f>'12 л. МЕНЮ '!E350</f>
        <v>22.504000000000001</v>
      </c>
      <c r="K42" s="651">
        <f>'12 л. МЕНЮ '!E469</f>
        <v>22.785999999999994</v>
      </c>
      <c r="L42" s="651">
        <f>'12 л. МЕНЮ '!E522</f>
        <v>22.232999999999997</v>
      </c>
      <c r="M42" s="651">
        <f>'12 л. МЕНЮ '!E578</f>
        <v>18.742000000000001</v>
      </c>
      <c r="N42" s="651">
        <f>'12 л. МЕНЮ '!E632</f>
        <v>23.024999999999999</v>
      </c>
      <c r="O42" s="944">
        <f>'12 л. МЕНЮ '!E686</f>
        <v>25.713999999999999</v>
      </c>
      <c r="P42" s="2349">
        <f>'12 л. МЕНЮ '!E747</f>
        <v>22.5</v>
      </c>
      <c r="Q42" s="947">
        <f t="shared" si="1"/>
        <v>270</v>
      </c>
      <c r="R42" s="2088">
        <f t="shared" si="2"/>
        <v>0</v>
      </c>
      <c r="S42" s="949">
        <f t="shared" si="3"/>
        <v>270</v>
      </c>
      <c r="T42" s="2175">
        <v>90</v>
      </c>
      <c r="V42" s="638"/>
      <c r="W42" s="629"/>
      <c r="X42" s="22"/>
      <c r="AC42" s="626"/>
      <c r="AD42" s="19"/>
      <c r="AE42" s="81"/>
      <c r="AF42" s="627"/>
      <c r="AH42" s="2692"/>
    </row>
    <row r="43" spans="2:34" ht="12.75" customHeight="1">
      <c r="B43" s="405">
        <v>33</v>
      </c>
      <c r="C43" s="176" t="s">
        <v>56</v>
      </c>
      <c r="D43" s="2181">
        <f t="shared" si="0"/>
        <v>23</v>
      </c>
      <c r="E43" s="2594">
        <f>'12 л. МЕНЮ '!F74</f>
        <v>21.962000000000003</v>
      </c>
      <c r="F43" s="651">
        <f>'12 л. МЕНЮ '!F127</f>
        <v>22.826000000000001</v>
      </c>
      <c r="G43" s="651">
        <f>'12 л. МЕНЮ '!F185</f>
        <v>20.97</v>
      </c>
      <c r="H43" s="651">
        <f>'12 л. МЕНЮ '!F240</f>
        <v>22.359000000000005</v>
      </c>
      <c r="I43" s="651">
        <f>'12 л. МЕНЮ '!F294</f>
        <v>26.883000000000003</v>
      </c>
      <c r="J43" s="2330">
        <f>'12 л. МЕНЮ '!F350</f>
        <v>23</v>
      </c>
      <c r="K43" s="651">
        <f>'12 л. МЕНЮ '!F469</f>
        <v>23.014999999999997</v>
      </c>
      <c r="L43" s="651">
        <f>'12 л. МЕНЮ '!F522</f>
        <v>22.798000000000002</v>
      </c>
      <c r="M43" s="651">
        <f>'12 л. МЕНЮ '!F578</f>
        <v>22.427000000000003</v>
      </c>
      <c r="N43" s="651">
        <f>'12 л. МЕНЮ '!F632</f>
        <v>25.893999999999998</v>
      </c>
      <c r="O43" s="944">
        <f>'12 л. МЕНЮ '!F686</f>
        <v>20.866</v>
      </c>
      <c r="P43" s="2334">
        <f>'12 л. МЕНЮ '!F747</f>
        <v>23</v>
      </c>
      <c r="Q43" s="947">
        <f t="shared" si="1"/>
        <v>276</v>
      </c>
      <c r="R43" s="2088">
        <f t="shared" si="2"/>
        <v>0</v>
      </c>
      <c r="S43" s="949">
        <f t="shared" si="3"/>
        <v>276</v>
      </c>
      <c r="T43" s="2175">
        <v>92</v>
      </c>
      <c r="V43" s="638"/>
      <c r="W43" s="629"/>
      <c r="X43" s="22"/>
      <c r="AC43" s="626"/>
      <c r="AD43" s="19"/>
      <c r="AE43" s="81"/>
      <c r="AF43" s="627"/>
      <c r="AH43" s="2692"/>
    </row>
    <row r="44" spans="2:34" ht="12.75" customHeight="1">
      <c r="B44" s="405">
        <v>34</v>
      </c>
      <c r="C44" s="176" t="s">
        <v>57</v>
      </c>
      <c r="D44" s="2181">
        <f t="shared" si="0"/>
        <v>95.75</v>
      </c>
      <c r="E44" s="2595">
        <f>'12 л. МЕНЮ '!G74</f>
        <v>106.95</v>
      </c>
      <c r="F44" s="651">
        <f>'12 л. МЕНЮ '!G127</f>
        <v>83.039999999999992</v>
      </c>
      <c r="G44" s="651">
        <f>'12 л. МЕНЮ '!G185</f>
        <v>99.63</v>
      </c>
      <c r="H44" s="651">
        <f>'12 л. МЕНЮ '!G240</f>
        <v>96.894999999999996</v>
      </c>
      <c r="I44" s="651">
        <f>'12 л. МЕНЮ '!G294</f>
        <v>92.231000000000009</v>
      </c>
      <c r="J44" s="2345">
        <f>'12 л. МЕНЮ '!G350</f>
        <v>95.754000000000005</v>
      </c>
      <c r="K44" s="651">
        <f>'12 л. МЕНЮ '!G469</f>
        <v>95.644999999999982</v>
      </c>
      <c r="L44" s="651">
        <f>'12 л. МЕНЮ '!G522</f>
        <v>97.335999999999999</v>
      </c>
      <c r="M44" s="651">
        <f>'12 л. МЕНЮ '!G578</f>
        <v>102.04900000000001</v>
      </c>
      <c r="N44" s="651">
        <f>'12 л. МЕНЮ '!G632</f>
        <v>96.198000000000008</v>
      </c>
      <c r="O44" s="944">
        <f>'12 л. МЕНЮ '!G686</f>
        <v>87.522000000000006</v>
      </c>
      <c r="P44" s="2349">
        <f>'12 л. МЕНЮ '!G747</f>
        <v>95.749999999999986</v>
      </c>
      <c r="Q44" s="947">
        <f t="shared" si="1"/>
        <v>1149</v>
      </c>
      <c r="R44" s="2088">
        <f t="shared" si="2"/>
        <v>0</v>
      </c>
      <c r="S44" s="949">
        <f t="shared" si="3"/>
        <v>1149</v>
      </c>
      <c r="T44" s="2175">
        <v>383</v>
      </c>
      <c r="V44" s="638"/>
      <c r="W44" s="629"/>
      <c r="X44" s="22"/>
      <c r="AC44" s="626"/>
      <c r="AD44" s="19"/>
      <c r="AE44" s="81"/>
      <c r="AF44" s="627"/>
      <c r="AH44" s="2692"/>
    </row>
    <row r="45" spans="2:34" ht="15" customHeight="1" thickBot="1">
      <c r="B45" s="443">
        <v>35</v>
      </c>
      <c r="C45" s="444" t="s">
        <v>58</v>
      </c>
      <c r="D45" s="2182">
        <f t="shared" si="0"/>
        <v>680</v>
      </c>
      <c r="E45" s="2596">
        <f>'12 л. МЕНЮ '!H74</f>
        <v>681.52300000000002</v>
      </c>
      <c r="F45" s="652">
        <f>'12 л. МЕНЮ '!H127</f>
        <v>681.452</v>
      </c>
      <c r="G45" s="652">
        <f>'12 л. МЕНЮ '!H185</f>
        <v>677.53</v>
      </c>
      <c r="H45" s="652">
        <f>'12 л. МЕНЮ '!H240</f>
        <v>680.12400000000002</v>
      </c>
      <c r="I45" s="652">
        <f>'12 л. МЕНЮ '!H294</f>
        <v>679.37099999999998</v>
      </c>
      <c r="J45" s="815">
        <f>'12 л. МЕНЮ '!H350</f>
        <v>680</v>
      </c>
      <c r="K45" s="652">
        <f>'12 л. МЕНЮ '!H469</f>
        <v>684.23700000000008</v>
      </c>
      <c r="L45" s="653">
        <f>'12 л. МЕНЮ '!H522</f>
        <v>678.80000000000007</v>
      </c>
      <c r="M45" s="652">
        <f>'12 л. МЕНЮ '!H578</f>
        <v>677.04699999999991</v>
      </c>
      <c r="N45" s="652">
        <f>'12 л. МЕНЮ '!H632</f>
        <v>681.95399999999995</v>
      </c>
      <c r="O45" s="945">
        <f>'12 л. МЕНЮ '!H686</f>
        <v>677.9620000000001</v>
      </c>
      <c r="P45" s="2404">
        <f>'12 л. МЕНЮ '!H747</f>
        <v>680</v>
      </c>
      <c r="Q45" s="1785">
        <f>E45+F45+G45+H45+I45+J45+K45+L45+M45+N45+O45+P45</f>
        <v>8160</v>
      </c>
      <c r="R45" s="2089">
        <f t="shared" si="2"/>
        <v>0</v>
      </c>
      <c r="S45" s="2396">
        <f t="shared" si="3"/>
        <v>8160</v>
      </c>
      <c r="T45" s="2178">
        <v>2720</v>
      </c>
      <c r="V45" s="638"/>
      <c r="W45" s="632"/>
      <c r="X45" s="22"/>
      <c r="AC45" s="645"/>
      <c r="AD45" s="19"/>
      <c r="AE45" s="81"/>
      <c r="AF45" s="627"/>
      <c r="AH45" s="2692"/>
    </row>
    <row r="46" spans="2:34">
      <c r="B46" s="81"/>
      <c r="D46" s="81"/>
    </row>
    <row r="47" spans="2:34">
      <c r="C47" s="13"/>
      <c r="D47" s="22"/>
      <c r="E47" s="14"/>
      <c r="F47" s="14"/>
      <c r="G47" s="14"/>
      <c r="H47" s="14"/>
      <c r="I47" s="14"/>
      <c r="J47" s="14"/>
      <c r="K47" s="14"/>
      <c r="L47" s="14"/>
      <c r="M47" s="13"/>
      <c r="N47" s="13"/>
      <c r="O47" s="9"/>
      <c r="P47" s="9"/>
      <c r="Q47" s="13"/>
      <c r="R47" s="22"/>
      <c r="S47" s="155"/>
      <c r="T47" s="22"/>
      <c r="U47" s="13"/>
    </row>
    <row r="48" spans="2:34" ht="13.5" customHeight="1">
      <c r="C48" s="13"/>
      <c r="D48" s="9"/>
      <c r="E48" s="14"/>
      <c r="F48" s="14"/>
      <c r="G48" s="14"/>
      <c r="H48" s="14"/>
      <c r="I48" s="14"/>
      <c r="J48" s="14"/>
      <c r="K48" s="14"/>
      <c r="L48" s="14"/>
      <c r="M48" s="13"/>
      <c r="N48" s="13"/>
      <c r="O48" s="9"/>
      <c r="P48" s="9"/>
      <c r="Q48" s="13"/>
      <c r="R48" s="22"/>
      <c r="S48" s="155"/>
      <c r="T48" s="22"/>
      <c r="U48" s="13"/>
    </row>
    <row r="49" spans="2:28" ht="12.75" customHeight="1">
      <c r="C49" s="22"/>
      <c r="D49" s="22"/>
      <c r="E49" s="14"/>
      <c r="F49" s="14"/>
      <c r="G49" s="14"/>
      <c r="H49" s="14"/>
      <c r="K49" s="14"/>
      <c r="L49" s="47"/>
      <c r="M49" s="13"/>
      <c r="N49" s="13"/>
      <c r="O49" s="9"/>
      <c r="P49" s="9"/>
      <c r="Q49" s="22"/>
      <c r="R49" s="22"/>
      <c r="S49" s="155"/>
      <c r="T49" s="22"/>
      <c r="U49" s="13"/>
      <c r="AB49" s="621"/>
    </row>
    <row r="50" spans="2:28" ht="12.75" customHeight="1">
      <c r="C50" s="13"/>
      <c r="D50" s="1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9"/>
      <c r="P50" s="9"/>
      <c r="Q50" s="22"/>
      <c r="R50" s="22"/>
      <c r="T50" s="22"/>
      <c r="U50" s="13"/>
      <c r="Z50" s="115"/>
      <c r="AB50" s="621"/>
    </row>
    <row r="51" spans="2:28" ht="11.25" customHeight="1"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9"/>
      <c r="P51" s="9"/>
      <c r="Q51" s="13"/>
      <c r="R51" s="22"/>
      <c r="T51" s="22"/>
      <c r="U51" s="13"/>
      <c r="Z51" s="115"/>
      <c r="AB51" s="622"/>
    </row>
    <row r="52" spans="2:28" ht="11.25" customHeight="1">
      <c r="C52" s="13"/>
      <c r="D52" s="14"/>
      <c r="E52" s="13"/>
      <c r="F52" s="13"/>
      <c r="G52" s="13"/>
      <c r="H52" s="13"/>
      <c r="I52" s="4"/>
      <c r="J52" s="13"/>
      <c r="K52" s="13"/>
      <c r="L52" s="13"/>
      <c r="M52" s="13"/>
      <c r="N52" s="4"/>
      <c r="O52" s="9"/>
      <c r="P52" s="9"/>
      <c r="Q52" s="14"/>
      <c r="R52" s="22"/>
      <c r="S52" s="13"/>
      <c r="T52" s="22"/>
      <c r="U52" s="13"/>
      <c r="W52" s="215"/>
      <c r="X52" s="22"/>
      <c r="Y52" s="3"/>
      <c r="Z52" s="623"/>
      <c r="AB52" s="622"/>
    </row>
    <row r="53" spans="2:28">
      <c r="B53" s="3"/>
      <c r="C53" s="13"/>
      <c r="D53" s="624"/>
      <c r="E53" s="625"/>
      <c r="F53" s="625"/>
      <c r="G53" s="625"/>
      <c r="H53" s="625"/>
      <c r="I53" s="625"/>
      <c r="J53" s="625"/>
      <c r="K53" s="625"/>
      <c r="L53" s="625"/>
      <c r="M53" s="625"/>
      <c r="N53" s="625"/>
      <c r="O53" s="624"/>
      <c r="P53" s="22"/>
      <c r="Q53" s="22"/>
      <c r="S53" s="63"/>
      <c r="W53" s="626"/>
      <c r="X53" s="13"/>
      <c r="Y53" s="1"/>
      <c r="Z53" s="627"/>
      <c r="AB53" s="628"/>
    </row>
    <row r="54" spans="2:28">
      <c r="B54" s="3"/>
      <c r="C54" s="13"/>
      <c r="D54" s="624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629"/>
      <c r="P54" s="630"/>
      <c r="Q54" s="22"/>
      <c r="W54" s="626"/>
      <c r="X54" s="13"/>
      <c r="Y54" s="1"/>
      <c r="Z54" s="627"/>
      <c r="AB54" s="628"/>
    </row>
    <row r="55" spans="2:28">
      <c r="B55" t="s">
        <v>223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22"/>
      <c r="W55" s="626"/>
      <c r="X55" s="13"/>
      <c r="Y55" s="1"/>
      <c r="Z55" s="627"/>
      <c r="AB55" s="631"/>
    </row>
    <row r="56" spans="2:28">
      <c r="B56" t="s">
        <v>224</v>
      </c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W56" s="626"/>
      <c r="X56" s="13"/>
      <c r="Y56" s="1"/>
      <c r="Z56" s="627"/>
      <c r="AB56" s="628"/>
    </row>
    <row r="57" spans="2:28">
      <c r="B57" t="s">
        <v>225</v>
      </c>
      <c r="O57" s="208"/>
      <c r="P57" s="208"/>
      <c r="Q57" s="22"/>
      <c r="W57" s="626"/>
      <c r="X57" s="13"/>
      <c r="Y57" s="1"/>
      <c r="Z57" s="627"/>
      <c r="AB57" s="633"/>
    </row>
    <row r="58" spans="2:28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208"/>
      <c r="R58" s="208"/>
      <c r="S58" s="208"/>
      <c r="T58" s="208"/>
      <c r="W58" s="626"/>
      <c r="X58" s="13"/>
      <c r="Y58" s="1"/>
      <c r="Z58" s="627"/>
      <c r="AB58" s="631"/>
    </row>
    <row r="59" spans="2:28">
      <c r="B59" s="1" t="s">
        <v>226</v>
      </c>
      <c r="Q59" s="22"/>
      <c r="W59" s="626"/>
      <c r="X59" s="13"/>
      <c r="Y59" s="1"/>
      <c r="Z59" s="627"/>
      <c r="AB59" s="633"/>
    </row>
    <row r="60" spans="2:28">
      <c r="B60" t="s">
        <v>227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22"/>
      <c r="W60" s="626"/>
      <c r="X60" s="13"/>
      <c r="Y60" s="1"/>
      <c r="Z60" s="627"/>
      <c r="AB60" s="628"/>
    </row>
    <row r="61" spans="2:28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208"/>
      <c r="R61" s="208"/>
      <c r="S61" s="208"/>
      <c r="T61" s="208"/>
      <c r="W61" s="626"/>
      <c r="X61" s="13"/>
      <c r="Y61" s="1"/>
      <c r="Z61" s="627"/>
      <c r="AB61" s="628"/>
    </row>
    <row r="62" spans="2:28">
      <c r="B62" s="3"/>
      <c r="C62" s="13"/>
      <c r="D62" s="624"/>
      <c r="E62" s="625"/>
      <c r="F62" s="625"/>
      <c r="G62" s="625"/>
      <c r="H62" s="625"/>
      <c r="I62" s="625"/>
      <c r="J62" s="625"/>
      <c r="K62" s="625"/>
      <c r="L62" s="625"/>
      <c r="M62" s="625"/>
      <c r="N62" s="625"/>
      <c r="O62" s="624"/>
      <c r="P62" s="630"/>
      <c r="Q62" s="22"/>
      <c r="W62" s="626"/>
      <c r="X62" s="13"/>
      <c r="Y62" s="1"/>
      <c r="Z62" s="627"/>
      <c r="AB62" s="628"/>
    </row>
    <row r="63" spans="2:28">
      <c r="B63" s="3"/>
      <c r="C63" s="13"/>
      <c r="D63" s="624"/>
      <c r="E63" s="625"/>
      <c r="F63" s="625"/>
      <c r="G63" s="625"/>
      <c r="H63" s="625"/>
      <c r="I63" s="625"/>
      <c r="J63" s="625"/>
      <c r="K63" s="625"/>
      <c r="L63" s="625"/>
      <c r="M63" s="625"/>
      <c r="N63" s="625"/>
      <c r="O63" s="624"/>
      <c r="P63" s="630"/>
      <c r="Q63" s="22"/>
      <c r="W63" s="626"/>
      <c r="X63" s="13"/>
      <c r="Y63" s="1"/>
      <c r="Z63" s="627"/>
      <c r="AB63" s="628"/>
    </row>
    <row r="64" spans="2:28">
      <c r="B64" s="3"/>
      <c r="C64" s="13"/>
      <c r="D64" s="624"/>
      <c r="E64" s="625"/>
      <c r="F64" s="625"/>
      <c r="G64" s="625"/>
      <c r="H64" s="625"/>
      <c r="I64" s="625"/>
      <c r="J64" s="625"/>
      <c r="K64" s="625"/>
      <c r="L64" s="625"/>
      <c r="M64" s="625"/>
      <c r="N64" s="625"/>
      <c r="O64" s="624"/>
      <c r="P64" s="630"/>
      <c r="Q64" s="22"/>
      <c r="W64" s="626"/>
      <c r="X64" s="13"/>
      <c r="Y64" s="1"/>
      <c r="Z64" s="627"/>
      <c r="AB64" s="628"/>
    </row>
    <row r="65" spans="2:28">
      <c r="B65" s="3"/>
      <c r="C65" s="13"/>
      <c r="D65" s="624"/>
      <c r="E65" s="625"/>
      <c r="F65" s="625"/>
      <c r="G65" s="625"/>
      <c r="H65" s="625"/>
      <c r="I65" s="625"/>
      <c r="J65" s="625"/>
      <c r="K65" s="625"/>
      <c r="L65" s="625"/>
      <c r="M65" s="625"/>
      <c r="N65" s="625"/>
      <c r="O65" s="624"/>
      <c r="P65" s="630"/>
      <c r="Q65" s="22"/>
      <c r="W65" s="626"/>
      <c r="X65" s="13"/>
      <c r="Y65" s="1"/>
      <c r="Z65" s="627"/>
      <c r="AB65" s="628"/>
    </row>
    <row r="66" spans="2:28">
      <c r="B66" s="3"/>
      <c r="C66" s="13"/>
      <c r="D66" s="624"/>
      <c r="E66" s="625"/>
      <c r="F66" s="625"/>
      <c r="G66" s="625"/>
      <c r="H66" s="625"/>
      <c r="I66" s="625"/>
      <c r="J66" s="625"/>
      <c r="K66" s="625"/>
      <c r="L66" s="625"/>
      <c r="M66" s="625"/>
      <c r="N66" s="625"/>
      <c r="O66" s="624"/>
      <c r="P66" s="630"/>
      <c r="Q66" s="22"/>
      <c r="W66" s="626"/>
      <c r="X66" s="13"/>
      <c r="Y66" s="1"/>
      <c r="Z66" s="627"/>
      <c r="AB66" s="628"/>
    </row>
    <row r="67" spans="2:28">
      <c r="B67" s="3"/>
      <c r="C67" s="13"/>
      <c r="D67" s="624"/>
      <c r="E67" s="625"/>
      <c r="F67" s="625"/>
      <c r="G67" s="625"/>
      <c r="H67" s="625"/>
      <c r="I67" s="625"/>
      <c r="J67" s="625"/>
      <c r="K67" s="625"/>
      <c r="L67" s="625"/>
      <c r="M67" s="625"/>
      <c r="N67" s="625"/>
      <c r="O67" s="624"/>
      <c r="P67" s="630"/>
      <c r="Q67" s="22"/>
      <c r="W67" s="626"/>
      <c r="X67" s="13"/>
      <c r="Y67" s="1"/>
      <c r="Z67" s="627"/>
      <c r="AB67" s="631"/>
    </row>
    <row r="68" spans="2:28" ht="13.5" customHeight="1">
      <c r="B68" s="3"/>
      <c r="C68" s="13"/>
      <c r="D68" s="624"/>
      <c r="E68" s="484"/>
      <c r="F68" s="635"/>
      <c r="G68" s="636"/>
      <c r="H68" s="625"/>
      <c r="I68" s="625"/>
      <c r="J68" s="625"/>
      <c r="K68" s="625"/>
      <c r="L68" s="635"/>
      <c r="M68" s="635"/>
      <c r="N68" s="625"/>
      <c r="O68" s="629"/>
      <c r="P68" s="630"/>
      <c r="Q68" s="22"/>
      <c r="W68" s="626"/>
      <c r="X68" s="13"/>
      <c r="Y68" s="1"/>
      <c r="Z68" s="627"/>
      <c r="AB68" s="637"/>
    </row>
    <row r="69" spans="2:28">
      <c r="B69" s="3"/>
      <c r="C69" s="13"/>
      <c r="D69" s="624"/>
      <c r="E69" s="484"/>
      <c r="F69" s="635"/>
      <c r="G69" s="636"/>
      <c r="H69" s="625"/>
      <c r="I69" s="625"/>
      <c r="J69" s="625"/>
      <c r="K69" s="625"/>
      <c r="L69" s="635"/>
      <c r="M69" s="635"/>
      <c r="N69" s="625"/>
      <c r="O69" s="624"/>
      <c r="P69" s="630"/>
      <c r="Q69" s="22"/>
      <c r="W69" s="626"/>
      <c r="X69" s="13"/>
      <c r="Y69" s="1"/>
      <c r="Z69" s="627"/>
      <c r="AB69" s="628"/>
    </row>
    <row r="70" spans="2:28" ht="13.5" customHeight="1">
      <c r="B70" s="3"/>
      <c r="C70" s="13"/>
      <c r="D70" s="624"/>
      <c r="E70" s="484"/>
      <c r="F70" s="635"/>
      <c r="G70" s="636"/>
      <c r="H70" s="625"/>
      <c r="I70" s="625"/>
      <c r="J70" s="625"/>
      <c r="K70" s="625"/>
      <c r="L70" s="635"/>
      <c r="M70" s="635"/>
      <c r="N70" s="625"/>
      <c r="O70" s="624"/>
      <c r="P70" s="630"/>
      <c r="Q70" s="22"/>
      <c r="W70" s="626"/>
      <c r="X70" s="13"/>
      <c r="Y70" s="1"/>
      <c r="Z70" s="627"/>
      <c r="AB70" s="628"/>
    </row>
    <row r="71" spans="2:28" ht="12" customHeight="1">
      <c r="B71" s="3"/>
      <c r="C71" s="13"/>
      <c r="D71" s="624"/>
      <c r="E71" s="484"/>
      <c r="F71" s="635"/>
      <c r="G71" s="636"/>
      <c r="H71" s="625"/>
      <c r="I71" s="625"/>
      <c r="J71" s="625"/>
      <c r="K71" s="625"/>
      <c r="L71" s="635"/>
      <c r="M71" s="635"/>
      <c r="N71" s="625"/>
      <c r="O71" s="624"/>
      <c r="P71" s="630"/>
      <c r="Q71" s="22"/>
      <c r="W71" s="626"/>
      <c r="X71" s="13"/>
      <c r="Y71" s="1"/>
      <c r="Z71" s="627"/>
      <c r="AB71" s="633"/>
    </row>
    <row r="72" spans="2:28">
      <c r="B72" s="3"/>
      <c r="C72" s="13"/>
      <c r="D72" s="624"/>
      <c r="E72" s="484"/>
      <c r="F72" s="635"/>
      <c r="G72" s="636"/>
      <c r="H72" s="625"/>
      <c r="I72" s="625"/>
      <c r="J72" s="625"/>
      <c r="K72" s="625"/>
      <c r="L72" s="635"/>
      <c r="M72" s="635"/>
      <c r="N72" s="625"/>
      <c r="O72" s="624"/>
      <c r="P72" s="630"/>
      <c r="Q72" s="22"/>
      <c r="W72" s="626"/>
      <c r="X72" s="13"/>
      <c r="Y72" s="1"/>
      <c r="Z72" s="627"/>
      <c r="AB72" s="628"/>
    </row>
    <row r="73" spans="2:28" ht="12.75" customHeight="1">
      <c r="B73" s="3"/>
      <c r="C73" s="13"/>
      <c r="D73" s="624"/>
      <c r="E73" s="484"/>
      <c r="F73" s="635"/>
      <c r="G73" s="636"/>
      <c r="H73" s="625"/>
      <c r="I73" s="625"/>
      <c r="J73" s="625"/>
      <c r="K73" s="625"/>
      <c r="L73" s="635"/>
      <c r="M73" s="635"/>
      <c r="N73" s="625"/>
      <c r="O73" s="624"/>
      <c r="P73" s="630"/>
      <c r="Q73" s="22"/>
      <c r="W73" s="626"/>
      <c r="X73" s="13"/>
      <c r="Y73" s="1"/>
      <c r="Z73" s="627"/>
      <c r="AB73" s="628"/>
    </row>
    <row r="74" spans="2:28">
      <c r="B74" s="3"/>
      <c r="C74" s="13"/>
      <c r="D74" s="624"/>
      <c r="E74" s="484"/>
      <c r="F74" s="635"/>
      <c r="G74" s="636"/>
      <c r="H74" s="625"/>
      <c r="I74" s="625"/>
      <c r="J74" s="625"/>
      <c r="K74" s="625"/>
      <c r="L74" s="635"/>
      <c r="M74" s="635"/>
      <c r="N74" s="625"/>
      <c r="O74" s="624"/>
      <c r="P74" s="630"/>
      <c r="Q74" s="22"/>
      <c r="W74" s="626"/>
      <c r="X74" s="13"/>
      <c r="Y74" s="1"/>
      <c r="Z74" s="627"/>
      <c r="AB74" s="628"/>
    </row>
    <row r="75" spans="2:28" ht="12.75" customHeight="1">
      <c r="B75" s="3"/>
      <c r="C75" s="13"/>
      <c r="D75" s="624"/>
      <c r="E75" s="484"/>
      <c r="F75" s="635"/>
      <c r="G75" s="636"/>
      <c r="H75" s="625"/>
      <c r="I75" s="625"/>
      <c r="J75" s="625"/>
      <c r="K75" s="625"/>
      <c r="L75" s="635"/>
      <c r="M75" s="635"/>
      <c r="N75" s="625"/>
      <c r="O75" s="624"/>
      <c r="P75" s="630"/>
      <c r="Q75" s="22"/>
      <c r="W75" s="626"/>
      <c r="X75" s="13"/>
      <c r="Y75" s="1"/>
      <c r="Z75" s="627"/>
      <c r="AB75" s="628"/>
    </row>
    <row r="76" spans="2:28">
      <c r="B76" s="3"/>
      <c r="C76" s="13"/>
      <c r="D76" s="624"/>
      <c r="E76" s="484"/>
      <c r="F76" s="635"/>
      <c r="G76" s="636"/>
      <c r="H76" s="625"/>
      <c r="I76" s="625"/>
      <c r="J76" s="625"/>
      <c r="K76" s="625"/>
      <c r="L76" s="635"/>
      <c r="M76" s="635"/>
      <c r="N76" s="625"/>
      <c r="O76" s="624"/>
      <c r="P76" s="630"/>
      <c r="Q76" s="22"/>
      <c r="W76" s="626"/>
      <c r="X76" s="13"/>
      <c r="Y76" s="1"/>
      <c r="Z76" s="627"/>
      <c r="AB76" s="628"/>
    </row>
    <row r="77" spans="2:28" ht="12.75" customHeight="1">
      <c r="B77" s="3"/>
      <c r="C77" s="13"/>
      <c r="D77" s="624"/>
      <c r="E77" s="484"/>
      <c r="F77" s="635"/>
      <c r="G77" s="636"/>
      <c r="H77" s="625"/>
      <c r="I77" s="625"/>
      <c r="J77" s="625"/>
      <c r="K77" s="625"/>
      <c r="L77" s="635"/>
      <c r="M77" s="635"/>
      <c r="N77" s="625"/>
      <c r="O77" s="624"/>
      <c r="P77" s="638"/>
      <c r="Q77" s="22"/>
      <c r="W77" s="626"/>
      <c r="X77" s="13"/>
      <c r="Y77" s="1"/>
      <c r="Z77" s="627"/>
      <c r="AB77" s="639"/>
    </row>
    <row r="78" spans="2:28">
      <c r="B78" s="3"/>
      <c r="C78" s="13"/>
      <c r="D78" s="624"/>
      <c r="E78" s="484"/>
      <c r="F78" s="635"/>
      <c r="G78" s="636"/>
      <c r="H78" s="625"/>
      <c r="I78" s="625"/>
      <c r="J78" s="625"/>
      <c r="K78" s="625"/>
      <c r="L78" s="635"/>
      <c r="M78" s="635"/>
      <c r="N78" s="625"/>
      <c r="O78" s="624"/>
      <c r="P78" s="630"/>
      <c r="Q78" s="22"/>
      <c r="W78" s="626"/>
      <c r="X78" s="13"/>
      <c r="Y78" s="1"/>
      <c r="Z78" s="627"/>
      <c r="AB78" s="628"/>
    </row>
    <row r="79" spans="2:28" ht="12.75" customHeight="1">
      <c r="B79" s="3"/>
      <c r="C79" s="13"/>
      <c r="D79" s="624"/>
      <c r="E79" s="484"/>
      <c r="F79" s="636"/>
      <c r="G79" s="636"/>
      <c r="H79" s="625"/>
      <c r="I79" s="625"/>
      <c r="J79" s="625"/>
      <c r="K79" s="625"/>
      <c r="L79" s="635"/>
      <c r="M79" s="640"/>
      <c r="N79" s="625"/>
      <c r="O79" s="624"/>
      <c r="P79" s="638"/>
      <c r="Q79" s="22"/>
      <c r="W79" s="626"/>
      <c r="X79" s="13"/>
      <c r="Y79" s="1"/>
      <c r="Z79" s="627"/>
      <c r="AB79" s="641"/>
    </row>
    <row r="80" spans="2:28" hidden="1">
      <c r="B80" s="3"/>
      <c r="C80" s="13"/>
      <c r="D80" s="624"/>
      <c r="E80" s="484"/>
      <c r="F80" s="635"/>
      <c r="G80" s="636"/>
      <c r="H80" s="625"/>
      <c r="I80" s="625"/>
      <c r="J80" s="625"/>
      <c r="K80" s="625"/>
      <c r="L80" s="635"/>
      <c r="M80" s="635"/>
      <c r="N80" s="625"/>
      <c r="O80" s="624"/>
      <c r="P80" s="630"/>
      <c r="Q80" s="22"/>
      <c r="W80" s="626"/>
      <c r="X80" s="13"/>
      <c r="Y80" s="1"/>
      <c r="Z80" s="627"/>
      <c r="AB80" s="633"/>
    </row>
    <row r="81" spans="2:28">
      <c r="B81" s="3"/>
      <c r="C81" s="4"/>
      <c r="D81" s="624"/>
      <c r="E81" s="484"/>
      <c r="F81" s="635"/>
      <c r="G81" s="636"/>
      <c r="H81" s="625"/>
      <c r="I81" s="625"/>
      <c r="J81" s="625"/>
      <c r="K81" s="625"/>
      <c r="L81" s="635"/>
      <c r="M81" s="635"/>
      <c r="N81" s="625"/>
      <c r="O81" s="624"/>
      <c r="P81" s="630"/>
      <c r="Q81" s="22"/>
      <c r="W81" s="626"/>
      <c r="X81" s="13"/>
      <c r="Y81" s="1"/>
      <c r="Z81" s="627"/>
      <c r="AB81" s="628"/>
    </row>
    <row r="82" spans="2:28">
      <c r="B82" s="3"/>
      <c r="C82" s="13"/>
      <c r="D82" s="624"/>
      <c r="E82" s="484"/>
      <c r="F82" s="635"/>
      <c r="G82" s="636"/>
      <c r="H82" s="625"/>
      <c r="I82" s="625"/>
      <c r="J82" s="625"/>
      <c r="K82" s="625"/>
      <c r="L82" s="635"/>
      <c r="M82" s="635"/>
      <c r="N82" s="625"/>
      <c r="O82" s="629"/>
      <c r="P82" s="638"/>
      <c r="Q82" s="22"/>
      <c r="W82" s="626"/>
      <c r="X82" s="13"/>
      <c r="Y82" s="1"/>
      <c r="Z82" s="627"/>
      <c r="AB82" s="639"/>
    </row>
    <row r="83" spans="2:28">
      <c r="B83" s="3"/>
      <c r="C83" s="13"/>
      <c r="D83" s="624"/>
      <c r="E83" s="484"/>
      <c r="F83" s="635"/>
      <c r="G83" s="636"/>
      <c r="H83" s="625"/>
      <c r="I83" s="625"/>
      <c r="J83" s="625"/>
      <c r="K83" s="625"/>
      <c r="L83" s="635"/>
      <c r="M83" s="635"/>
      <c r="N83" s="625"/>
      <c r="O83" s="629"/>
      <c r="P83" s="630"/>
      <c r="Q83" s="22"/>
      <c r="W83" s="626"/>
      <c r="X83" s="13"/>
      <c r="Y83" s="1"/>
      <c r="Z83" s="627"/>
      <c r="AB83" s="642"/>
    </row>
    <row r="84" spans="2:28">
      <c r="B84" s="3"/>
      <c r="C84" s="13"/>
      <c r="D84" s="624"/>
      <c r="E84" s="643"/>
      <c r="F84" s="116"/>
      <c r="G84" s="116"/>
      <c r="H84" s="116"/>
      <c r="I84" s="116"/>
      <c r="J84" s="116"/>
      <c r="K84" s="116"/>
      <c r="L84" s="116"/>
      <c r="M84" s="116"/>
      <c r="N84" s="116"/>
      <c r="O84" s="629"/>
      <c r="P84" s="630"/>
      <c r="Q84" s="22"/>
      <c r="W84" s="626"/>
      <c r="X84" s="13"/>
      <c r="Y84" s="1"/>
      <c r="Z84" s="627"/>
      <c r="AB84" s="628"/>
    </row>
    <row r="85" spans="2:28">
      <c r="B85" s="3"/>
      <c r="C85" s="13"/>
      <c r="D85" s="624"/>
      <c r="E85" s="643"/>
      <c r="F85" s="116"/>
      <c r="G85" s="116"/>
      <c r="H85" s="116"/>
      <c r="I85" s="116"/>
      <c r="J85" s="116"/>
      <c r="K85" s="116"/>
      <c r="L85" s="116"/>
      <c r="M85" s="116"/>
      <c r="N85" s="116"/>
      <c r="O85" s="629"/>
      <c r="P85" s="630"/>
      <c r="Q85" s="22"/>
      <c r="W85" s="626"/>
      <c r="X85" s="13"/>
      <c r="Y85" s="1"/>
      <c r="Z85" s="627"/>
      <c r="AB85" s="628"/>
    </row>
    <row r="86" spans="2:28">
      <c r="B86" s="3"/>
      <c r="C86" s="13"/>
      <c r="D86" s="624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629"/>
      <c r="P86" s="630"/>
      <c r="Q86" s="22"/>
      <c r="W86" s="626"/>
      <c r="X86" s="13"/>
      <c r="Y86" s="1"/>
      <c r="Z86" s="627"/>
      <c r="AB86" s="628"/>
    </row>
    <row r="87" spans="2:28">
      <c r="B87" s="3"/>
      <c r="C87" s="13"/>
      <c r="D87" s="624"/>
      <c r="E87" s="116"/>
      <c r="F87" s="116"/>
      <c r="G87" s="116"/>
      <c r="H87" s="116"/>
      <c r="I87" s="116"/>
      <c r="J87" s="116"/>
      <c r="K87" s="644"/>
      <c r="L87" s="116"/>
      <c r="M87" s="116"/>
      <c r="N87" s="116"/>
      <c r="O87" s="632"/>
      <c r="P87" s="630"/>
      <c r="Q87" s="22"/>
      <c r="W87" s="645"/>
      <c r="X87" s="13"/>
      <c r="Y87" s="646"/>
      <c r="Z87" s="627"/>
      <c r="AB87" s="628"/>
    </row>
    <row r="88" spans="2:28">
      <c r="B88" s="81"/>
      <c r="D88" s="81"/>
    </row>
    <row r="89" spans="2:28">
      <c r="C89" s="13"/>
      <c r="D89" s="22"/>
      <c r="E89" s="14"/>
      <c r="F89" s="14"/>
      <c r="G89" s="14"/>
      <c r="H89" s="14"/>
      <c r="I89" s="14"/>
      <c r="J89" s="14"/>
      <c r="K89" s="14"/>
      <c r="L89" s="14"/>
      <c r="M89" s="13"/>
      <c r="N89" s="13"/>
      <c r="O89" s="9"/>
      <c r="P89" s="9"/>
      <c r="Q89" s="13"/>
      <c r="R89" s="22"/>
      <c r="T89" s="22"/>
      <c r="U89" s="13"/>
    </row>
    <row r="90" spans="2:28">
      <c r="C90" s="13"/>
      <c r="D90" s="9"/>
      <c r="E90" s="14"/>
      <c r="F90" s="14"/>
      <c r="G90" s="14"/>
      <c r="H90" s="14"/>
      <c r="I90" s="14"/>
      <c r="J90" s="14"/>
      <c r="K90" s="14"/>
      <c r="L90" s="14"/>
      <c r="M90" s="13"/>
      <c r="N90" s="13"/>
      <c r="O90" s="9"/>
      <c r="P90" s="9"/>
      <c r="Q90" s="13"/>
      <c r="R90" s="22"/>
      <c r="T90" s="22"/>
      <c r="U90" s="13"/>
    </row>
    <row r="91" spans="2:28">
      <c r="C91" s="22"/>
      <c r="D91" s="22"/>
      <c r="E91" s="14"/>
      <c r="F91" s="14"/>
      <c r="G91" s="14"/>
      <c r="H91" s="14"/>
      <c r="K91" s="14"/>
      <c r="L91" s="47"/>
      <c r="M91" s="13"/>
      <c r="N91" s="13"/>
      <c r="O91" s="9"/>
      <c r="P91" s="9"/>
      <c r="Q91" s="22"/>
      <c r="R91" s="22"/>
      <c r="T91" s="22"/>
      <c r="U91" s="13"/>
      <c r="AB91" s="621"/>
    </row>
    <row r="92" spans="2:28">
      <c r="C92" s="13"/>
      <c r="D92" s="13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9"/>
      <c r="P92" s="9"/>
      <c r="Q92" s="22"/>
      <c r="R92" s="22"/>
      <c r="T92" s="22"/>
      <c r="U92" s="13"/>
      <c r="Z92" s="115"/>
      <c r="AB92" s="621"/>
    </row>
    <row r="93" spans="2:28">
      <c r="C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9"/>
      <c r="P93" s="9"/>
      <c r="Q93" s="13"/>
      <c r="R93" s="22"/>
      <c r="T93" s="22"/>
      <c r="U93" s="13"/>
      <c r="Z93" s="115"/>
      <c r="AB93" s="622"/>
    </row>
    <row r="94" spans="2:28">
      <c r="C94" s="13"/>
      <c r="D94" s="14"/>
      <c r="E94" s="13"/>
      <c r="F94" s="13"/>
      <c r="G94" s="13"/>
      <c r="H94" s="13"/>
      <c r="I94" s="4"/>
      <c r="J94" s="13"/>
      <c r="K94" s="13"/>
      <c r="L94" s="13"/>
      <c r="M94" s="13"/>
      <c r="N94" s="4"/>
      <c r="O94" s="9"/>
      <c r="P94" s="9"/>
      <c r="Q94" s="14"/>
      <c r="R94" s="22"/>
      <c r="S94" s="13"/>
      <c r="T94" s="22"/>
      <c r="U94" s="13"/>
      <c r="W94" s="215"/>
      <c r="X94" s="22"/>
      <c r="Y94" s="3"/>
      <c r="Z94" s="623"/>
      <c r="AB94" s="622"/>
    </row>
    <row r="95" spans="2:28">
      <c r="B95" s="3"/>
      <c r="C95" s="13"/>
      <c r="D95" s="624"/>
      <c r="E95" s="640"/>
      <c r="F95" s="625"/>
      <c r="G95" s="625"/>
      <c r="H95" s="625"/>
      <c r="I95" s="625"/>
      <c r="J95" s="625"/>
      <c r="K95" s="625"/>
      <c r="L95" s="625"/>
      <c r="M95" s="625"/>
      <c r="N95" s="625"/>
      <c r="O95" s="624"/>
      <c r="P95" s="22"/>
      <c r="Q95" s="22"/>
      <c r="S95" s="63"/>
      <c r="W95" s="626"/>
      <c r="X95" s="13"/>
      <c r="Y95" s="1"/>
      <c r="Z95" s="627"/>
      <c r="AB95" s="628"/>
    </row>
    <row r="96" spans="2:28">
      <c r="B96" s="3"/>
      <c r="C96" s="13"/>
      <c r="D96" s="624"/>
      <c r="E96" s="640"/>
      <c r="F96" s="625"/>
      <c r="G96" s="625"/>
      <c r="H96" s="625"/>
      <c r="I96" s="625"/>
      <c r="J96" s="625"/>
      <c r="K96" s="625"/>
      <c r="L96" s="625"/>
      <c r="M96" s="625"/>
      <c r="N96" s="625"/>
      <c r="O96" s="629"/>
      <c r="P96" s="630"/>
      <c r="Q96" s="22"/>
      <c r="W96" s="626"/>
      <c r="X96" s="13"/>
      <c r="Y96" s="1"/>
      <c r="Z96" s="627"/>
      <c r="AB96" s="628"/>
    </row>
    <row r="97" spans="2:28">
      <c r="B97" s="3"/>
      <c r="C97" s="13"/>
      <c r="D97" s="624"/>
      <c r="E97" s="640"/>
      <c r="F97" s="625"/>
      <c r="G97" s="625"/>
      <c r="H97" s="640"/>
      <c r="I97" s="625"/>
      <c r="J97" s="625"/>
      <c r="K97" s="640"/>
      <c r="L97" s="625"/>
      <c r="M97" s="625"/>
      <c r="N97" s="625"/>
      <c r="O97" s="624"/>
      <c r="P97" s="630"/>
      <c r="Q97" s="22"/>
      <c r="W97" s="626"/>
      <c r="X97" s="13"/>
      <c r="Y97" s="1"/>
      <c r="Z97" s="627"/>
      <c r="AB97" s="631"/>
    </row>
    <row r="98" spans="2:28">
      <c r="B98" s="3"/>
      <c r="C98" s="13"/>
      <c r="D98" s="624"/>
      <c r="E98" s="640"/>
      <c r="F98" s="625"/>
      <c r="G98" s="625"/>
      <c r="H98" s="625"/>
      <c r="I98" s="625"/>
      <c r="J98" s="625"/>
      <c r="K98" s="625"/>
      <c r="L98" s="625"/>
      <c r="M98" s="625"/>
      <c r="N98" s="640"/>
      <c r="O98" s="632"/>
      <c r="P98" s="630"/>
      <c r="Q98" s="22"/>
      <c r="W98" s="626"/>
      <c r="X98" s="13"/>
      <c r="Y98" s="1"/>
      <c r="Z98" s="627"/>
      <c r="AB98" s="628"/>
    </row>
    <row r="99" spans="2:28">
      <c r="B99" s="3"/>
      <c r="C99" s="13"/>
      <c r="D99" s="624"/>
      <c r="E99" s="640"/>
      <c r="F99" s="625"/>
      <c r="G99" s="625"/>
      <c r="H99" s="625"/>
      <c r="I99" s="625"/>
      <c r="J99" s="625"/>
      <c r="K99" s="625"/>
      <c r="L99" s="625"/>
      <c r="M99" s="625"/>
      <c r="N99" s="625"/>
      <c r="O99" s="624"/>
      <c r="P99" s="630"/>
      <c r="Q99" s="22"/>
      <c r="W99" s="626"/>
      <c r="X99" s="13"/>
      <c r="Y99" s="1"/>
      <c r="Z99" s="627"/>
      <c r="AB99" s="633"/>
    </row>
    <row r="100" spans="2:28">
      <c r="B100" s="3"/>
      <c r="C100" s="13"/>
      <c r="D100" s="624"/>
      <c r="E100" s="640"/>
      <c r="F100" s="625"/>
      <c r="G100" s="625"/>
      <c r="H100" s="625"/>
      <c r="I100" s="625"/>
      <c r="J100" s="625"/>
      <c r="K100" s="625"/>
      <c r="L100" s="625"/>
      <c r="M100" s="625"/>
      <c r="N100" s="625"/>
      <c r="O100" s="624"/>
      <c r="P100" s="630"/>
      <c r="Q100" s="22"/>
      <c r="W100" s="626"/>
      <c r="X100" s="13"/>
      <c r="Y100" s="1"/>
      <c r="Z100" s="627"/>
      <c r="AB100" s="631"/>
    </row>
    <row r="101" spans="2:28">
      <c r="B101" s="3"/>
      <c r="C101" s="13"/>
      <c r="D101" s="624"/>
      <c r="E101" s="640"/>
      <c r="F101" s="625"/>
      <c r="G101" s="9"/>
      <c r="H101" s="635"/>
      <c r="I101" s="640"/>
      <c r="J101" s="625"/>
      <c r="K101" s="625"/>
      <c r="L101" s="625"/>
      <c r="M101" s="625"/>
      <c r="N101" s="625"/>
      <c r="O101" s="634"/>
      <c r="P101" s="630"/>
      <c r="Q101" s="22"/>
      <c r="W101" s="626"/>
      <c r="X101" s="13"/>
      <c r="Y101" s="1"/>
      <c r="Z101" s="627"/>
      <c r="AB101" s="633"/>
    </row>
    <row r="102" spans="2:28">
      <c r="B102" s="3"/>
      <c r="C102" s="13"/>
      <c r="D102" s="624"/>
      <c r="E102" s="640"/>
      <c r="F102" s="625"/>
      <c r="G102" s="625"/>
      <c r="H102" s="625"/>
      <c r="I102" s="625"/>
      <c r="J102" s="625"/>
      <c r="K102" s="625"/>
      <c r="L102" s="625"/>
      <c r="M102" s="625"/>
      <c r="N102" s="625"/>
      <c r="O102" s="624"/>
      <c r="P102" s="630"/>
      <c r="Q102" s="22"/>
      <c r="W102" s="626"/>
      <c r="X102" s="13"/>
      <c r="Y102" s="1"/>
      <c r="Z102" s="627"/>
      <c r="AB102" s="628"/>
    </row>
    <row r="103" spans="2:28">
      <c r="B103" s="3"/>
      <c r="C103" s="13"/>
      <c r="D103" s="624"/>
      <c r="E103" s="640"/>
      <c r="F103" s="625"/>
      <c r="G103" s="625"/>
      <c r="H103" s="625"/>
      <c r="I103" s="625"/>
      <c r="J103" s="625"/>
      <c r="K103" s="625"/>
      <c r="L103" s="625"/>
      <c r="M103" s="625"/>
      <c r="N103" s="625"/>
      <c r="O103" s="624"/>
      <c r="P103" s="630"/>
      <c r="Q103" s="22"/>
      <c r="W103" s="626"/>
      <c r="X103" s="13"/>
      <c r="Y103" s="1"/>
      <c r="Z103" s="627"/>
      <c r="AB103" s="628"/>
    </row>
    <row r="104" spans="2:28" ht="12.75" customHeight="1">
      <c r="B104" s="3"/>
      <c r="C104" s="13"/>
      <c r="D104" s="624"/>
      <c r="E104" s="640"/>
      <c r="F104" s="625"/>
      <c r="G104" s="625"/>
      <c r="H104" s="625"/>
      <c r="I104" s="625"/>
      <c r="J104" s="625"/>
      <c r="K104" s="625"/>
      <c r="L104" s="625"/>
      <c r="M104" s="625"/>
      <c r="N104" s="625"/>
      <c r="O104" s="624"/>
      <c r="P104" s="630"/>
      <c r="Q104" s="22"/>
      <c r="W104" s="626"/>
      <c r="X104" s="13"/>
      <c r="Y104" s="1"/>
      <c r="Z104" s="627"/>
      <c r="AB104" s="628"/>
    </row>
    <row r="105" spans="2:28" ht="13.5" customHeight="1">
      <c r="B105" s="3"/>
      <c r="C105" s="13"/>
      <c r="D105" s="624"/>
      <c r="E105" s="640"/>
      <c r="F105" s="625"/>
      <c r="G105" s="625"/>
      <c r="H105" s="625"/>
      <c r="I105" s="625"/>
      <c r="J105" s="625"/>
      <c r="K105" s="625"/>
      <c r="L105" s="625"/>
      <c r="M105" s="625"/>
      <c r="N105" s="625"/>
      <c r="O105" s="624"/>
      <c r="P105" s="630"/>
      <c r="Q105" s="22"/>
      <c r="W105" s="626"/>
      <c r="X105" s="13"/>
      <c r="Y105" s="1"/>
      <c r="Z105" s="627"/>
      <c r="AB105" s="628"/>
    </row>
    <row r="106" spans="2:28" ht="12.75" customHeight="1">
      <c r="B106" s="3"/>
      <c r="C106" s="13"/>
      <c r="D106" s="624"/>
      <c r="E106" s="640"/>
      <c r="F106" s="625"/>
      <c r="G106" s="625"/>
      <c r="H106" s="625"/>
      <c r="I106" s="625"/>
      <c r="J106" s="625"/>
      <c r="K106" s="625"/>
      <c r="L106" s="625"/>
      <c r="M106" s="625"/>
      <c r="N106" s="625"/>
      <c r="O106" s="624"/>
      <c r="P106" s="630"/>
      <c r="Q106" s="22"/>
      <c r="W106" s="626"/>
      <c r="X106" s="13"/>
      <c r="Y106" s="1"/>
      <c r="Z106" s="627"/>
      <c r="AB106" s="628"/>
    </row>
    <row r="107" spans="2:28">
      <c r="B107" s="3"/>
      <c r="C107" s="13"/>
      <c r="D107" s="624"/>
      <c r="E107" s="640"/>
      <c r="F107" s="625"/>
      <c r="G107" s="625"/>
      <c r="H107" s="625"/>
      <c r="I107" s="625"/>
      <c r="J107" s="625"/>
      <c r="K107" s="625"/>
      <c r="L107" s="625"/>
      <c r="M107" s="625"/>
      <c r="N107" s="625"/>
      <c r="O107" s="624"/>
      <c r="P107" s="630"/>
      <c r="Q107" s="22"/>
      <c r="W107" s="626"/>
      <c r="X107" s="13"/>
      <c r="Y107" s="1"/>
      <c r="Z107" s="627"/>
      <c r="AB107" s="628"/>
    </row>
    <row r="108" spans="2:28">
      <c r="B108" s="3"/>
      <c r="C108" s="13"/>
      <c r="D108" s="624"/>
      <c r="E108" s="640"/>
      <c r="F108" s="625"/>
      <c r="G108" s="625"/>
      <c r="H108" s="625"/>
      <c r="I108" s="625"/>
      <c r="J108" s="625"/>
      <c r="K108" s="625"/>
      <c r="L108" s="625"/>
      <c r="M108" s="625"/>
      <c r="N108" s="625"/>
      <c r="O108" s="624"/>
      <c r="P108" s="630"/>
      <c r="Q108" s="22"/>
      <c r="W108" s="626"/>
      <c r="X108" s="13"/>
      <c r="Y108" s="1"/>
      <c r="Z108" s="627"/>
      <c r="AB108" s="628"/>
    </row>
    <row r="109" spans="2:28">
      <c r="B109" s="3"/>
      <c r="C109" s="13"/>
      <c r="D109" s="624"/>
      <c r="E109" s="640"/>
      <c r="F109" s="625"/>
      <c r="G109" s="625"/>
      <c r="H109" s="625"/>
      <c r="I109" s="625"/>
      <c r="J109" s="625"/>
      <c r="K109" s="625"/>
      <c r="L109" s="625"/>
      <c r="M109" s="625"/>
      <c r="N109" s="625"/>
      <c r="O109" s="624"/>
      <c r="P109" s="630"/>
      <c r="Q109" s="22"/>
      <c r="W109" s="626"/>
      <c r="X109" s="13"/>
      <c r="Y109" s="1"/>
      <c r="Z109" s="627"/>
      <c r="AB109" s="631"/>
    </row>
    <row r="110" spans="2:28" ht="12.75" customHeight="1">
      <c r="B110" s="3"/>
      <c r="C110" s="13"/>
      <c r="D110" s="624"/>
      <c r="E110" s="643"/>
      <c r="F110" s="635"/>
      <c r="G110" s="636"/>
      <c r="H110" s="625"/>
      <c r="I110" s="625"/>
      <c r="J110" s="625"/>
      <c r="K110" s="625"/>
      <c r="L110" s="635"/>
      <c r="M110" s="635"/>
      <c r="N110" s="625"/>
      <c r="O110" s="629"/>
      <c r="P110" s="630"/>
      <c r="Q110" s="22"/>
      <c r="W110" s="626"/>
      <c r="X110" s="13"/>
      <c r="Y110" s="1"/>
      <c r="Z110" s="627"/>
      <c r="AB110" s="637"/>
    </row>
    <row r="111" spans="2:28" ht="12.75" customHeight="1">
      <c r="B111" s="3"/>
      <c r="C111" s="13"/>
      <c r="D111" s="624"/>
      <c r="E111" s="643"/>
      <c r="F111" s="635"/>
      <c r="G111" s="636"/>
      <c r="H111" s="625"/>
      <c r="I111" s="625"/>
      <c r="J111" s="625"/>
      <c r="K111" s="625"/>
      <c r="L111" s="635"/>
      <c r="M111" s="635"/>
      <c r="N111" s="625"/>
      <c r="O111" s="624"/>
      <c r="P111" s="630"/>
      <c r="Q111" s="22"/>
      <c r="W111" s="626"/>
      <c r="X111" s="13"/>
      <c r="Y111" s="1"/>
      <c r="Z111" s="627"/>
      <c r="AB111" s="628"/>
    </row>
    <row r="112" spans="2:28" ht="11.25" customHeight="1">
      <c r="B112" s="3"/>
      <c r="C112" s="13"/>
      <c r="D112" s="624"/>
      <c r="E112" s="643"/>
      <c r="F112" s="635"/>
      <c r="G112" s="636"/>
      <c r="H112" s="625"/>
      <c r="I112" s="625"/>
      <c r="J112" s="625"/>
      <c r="K112" s="625"/>
      <c r="L112" s="635"/>
      <c r="M112" s="635"/>
      <c r="N112" s="625"/>
      <c r="O112" s="624"/>
      <c r="P112" s="630"/>
      <c r="Q112" s="22"/>
      <c r="W112" s="626"/>
      <c r="X112" s="13"/>
      <c r="Y112" s="1"/>
      <c r="Z112" s="627"/>
      <c r="AB112" s="628"/>
    </row>
    <row r="113" spans="2:28" ht="12.75" customHeight="1">
      <c r="B113" s="3"/>
      <c r="C113" s="13"/>
      <c r="D113" s="624"/>
      <c r="E113" s="643"/>
      <c r="F113" s="635"/>
      <c r="G113" s="636"/>
      <c r="H113" s="625"/>
      <c r="I113" s="647"/>
      <c r="J113" s="625"/>
      <c r="K113" s="647"/>
      <c r="L113" s="640"/>
      <c r="M113" s="640"/>
      <c r="N113" s="625"/>
      <c r="O113" s="624"/>
      <c r="P113" s="630"/>
      <c r="Q113" s="22"/>
      <c r="W113" s="626"/>
      <c r="X113" s="13"/>
      <c r="Y113" s="1"/>
      <c r="Z113" s="627"/>
      <c r="AB113" s="633"/>
    </row>
    <row r="114" spans="2:28" ht="13.5" customHeight="1">
      <c r="B114" s="3"/>
      <c r="C114" s="13"/>
      <c r="D114" s="624"/>
      <c r="E114" s="643"/>
      <c r="F114" s="640"/>
      <c r="G114" s="636"/>
      <c r="H114" s="625"/>
      <c r="I114" s="625"/>
      <c r="J114" s="625"/>
      <c r="K114" s="625"/>
      <c r="L114" s="640"/>
      <c r="M114" s="640"/>
      <c r="N114" s="625"/>
      <c r="O114" s="624"/>
      <c r="P114" s="630"/>
      <c r="Q114" s="22"/>
      <c r="W114" s="626"/>
      <c r="X114" s="13"/>
      <c r="Y114" s="1"/>
      <c r="Z114" s="627"/>
      <c r="AB114" s="628"/>
    </row>
    <row r="115" spans="2:28" ht="14.25" customHeight="1">
      <c r="B115" s="3"/>
      <c r="C115" s="13"/>
      <c r="D115" s="624"/>
      <c r="E115" s="643"/>
      <c r="F115" s="635"/>
      <c r="G115" s="636"/>
      <c r="H115" s="625"/>
      <c r="I115" s="625"/>
      <c r="J115" s="625"/>
      <c r="K115" s="625"/>
      <c r="L115" s="640"/>
      <c r="M115" s="635"/>
      <c r="N115" s="625"/>
      <c r="O115" s="624"/>
      <c r="P115" s="630"/>
      <c r="Q115" s="22"/>
      <c r="W115" s="626"/>
      <c r="X115" s="13"/>
      <c r="Y115" s="1"/>
      <c r="Z115" s="627"/>
      <c r="AB115" s="628"/>
    </row>
    <row r="116" spans="2:28">
      <c r="B116" s="3"/>
      <c r="C116" s="13"/>
      <c r="D116" s="624"/>
      <c r="E116" s="643"/>
      <c r="F116" s="640"/>
      <c r="G116" s="636"/>
      <c r="H116" s="625"/>
      <c r="I116" s="625"/>
      <c r="J116" s="625"/>
      <c r="K116" s="625"/>
      <c r="L116" s="636"/>
      <c r="M116" s="636"/>
      <c r="N116" s="9"/>
      <c r="O116" s="624"/>
      <c r="P116" s="630"/>
      <c r="Q116" s="22"/>
      <c r="W116" s="626"/>
      <c r="X116" s="13"/>
      <c r="Y116" s="1"/>
      <c r="Z116" s="627"/>
      <c r="AB116" s="628"/>
    </row>
    <row r="117" spans="2:28" ht="14.25" customHeight="1">
      <c r="B117" s="3"/>
      <c r="C117" s="13"/>
      <c r="D117" s="624"/>
      <c r="E117" s="643"/>
      <c r="F117" s="640"/>
      <c r="G117" s="640"/>
      <c r="H117" s="625"/>
      <c r="I117" s="625"/>
      <c r="J117" s="625"/>
      <c r="K117" s="635"/>
      <c r="L117" s="647"/>
      <c r="M117" s="640"/>
      <c r="N117" s="636"/>
      <c r="O117" s="624"/>
      <c r="P117" s="630"/>
      <c r="Q117" s="22"/>
      <c r="W117" s="626"/>
      <c r="X117" s="13"/>
      <c r="Y117" s="1"/>
      <c r="Z117" s="627"/>
      <c r="AB117" s="628"/>
    </row>
    <row r="118" spans="2:28">
      <c r="B118" s="3"/>
      <c r="C118" s="13"/>
      <c r="D118" s="624"/>
      <c r="E118" s="643"/>
      <c r="F118" s="635"/>
      <c r="G118" s="636"/>
      <c r="H118" s="625"/>
      <c r="I118" s="625"/>
      <c r="J118" s="625"/>
      <c r="K118" s="625"/>
      <c r="L118" s="635"/>
      <c r="M118" s="635"/>
      <c r="N118" s="625"/>
      <c r="O118" s="624"/>
      <c r="P118" s="630"/>
      <c r="Q118" s="22"/>
      <c r="W118" s="626"/>
      <c r="X118" s="13"/>
      <c r="Y118" s="1"/>
      <c r="Z118" s="627"/>
      <c r="AB118" s="628"/>
    </row>
    <row r="119" spans="2:28" ht="11.25" customHeight="1">
      <c r="B119" s="3"/>
      <c r="C119" s="13"/>
      <c r="D119" s="624"/>
      <c r="E119" s="643"/>
      <c r="F119" s="640"/>
      <c r="G119" s="636"/>
      <c r="H119" s="625"/>
      <c r="I119" s="625"/>
      <c r="J119" s="625"/>
      <c r="K119" s="625"/>
      <c r="L119" s="636"/>
      <c r="M119" s="636"/>
      <c r="N119" s="625"/>
      <c r="O119" s="624"/>
      <c r="P119" s="638"/>
      <c r="Q119" s="22"/>
      <c r="W119" s="626"/>
      <c r="X119" s="13"/>
      <c r="Y119" s="1"/>
      <c r="Z119" s="627"/>
      <c r="AB119" s="639"/>
    </row>
    <row r="120" spans="2:28">
      <c r="B120" s="3"/>
      <c r="C120" s="13"/>
      <c r="D120" s="624"/>
      <c r="E120" s="643"/>
      <c r="F120" s="635"/>
      <c r="G120" s="636"/>
      <c r="H120" s="625"/>
      <c r="I120" s="625"/>
      <c r="J120" s="625"/>
      <c r="K120" s="625"/>
      <c r="L120" s="636"/>
      <c r="M120" s="636"/>
      <c r="N120" s="625"/>
      <c r="O120" s="624"/>
      <c r="P120" s="630"/>
      <c r="Q120" s="22"/>
      <c r="W120" s="626"/>
      <c r="X120" s="13"/>
      <c r="Y120" s="1"/>
      <c r="Z120" s="627"/>
      <c r="AB120" s="628"/>
    </row>
    <row r="121" spans="2:28">
      <c r="B121" s="3"/>
      <c r="C121" s="13"/>
      <c r="D121" s="624"/>
      <c r="E121" s="643"/>
      <c r="F121" s="636"/>
      <c r="G121" s="640"/>
      <c r="H121" s="625"/>
      <c r="I121" s="625"/>
      <c r="J121" s="625"/>
      <c r="K121" s="625"/>
      <c r="L121" s="647"/>
      <c r="M121" s="640"/>
      <c r="N121" s="625"/>
      <c r="O121" s="624"/>
      <c r="P121" s="638"/>
      <c r="Q121" s="22"/>
      <c r="W121" s="626"/>
      <c r="X121" s="13"/>
      <c r="Y121" s="1"/>
      <c r="Z121" s="627"/>
      <c r="AB121" s="639"/>
    </row>
    <row r="122" spans="2:28" hidden="1">
      <c r="B122" s="3"/>
      <c r="C122" s="13"/>
      <c r="D122" s="624"/>
      <c r="E122" s="643"/>
      <c r="F122" s="640"/>
      <c r="G122" s="636"/>
      <c r="H122" s="625"/>
      <c r="I122" s="625"/>
      <c r="J122" s="625"/>
      <c r="K122" s="625"/>
      <c r="L122" s="635"/>
      <c r="M122" s="635"/>
      <c r="N122" s="625"/>
      <c r="O122" s="624"/>
      <c r="P122" s="630"/>
      <c r="Q122" s="22"/>
      <c r="W122" s="626"/>
      <c r="X122" s="13"/>
      <c r="Y122" s="1"/>
      <c r="Z122" s="627"/>
      <c r="AB122" s="633"/>
    </row>
    <row r="123" spans="2:28">
      <c r="B123" s="3"/>
      <c r="C123" s="4"/>
      <c r="D123" s="624"/>
      <c r="E123" s="643"/>
      <c r="F123" s="636"/>
      <c r="G123" s="636"/>
      <c r="H123" s="625"/>
      <c r="I123" s="625"/>
      <c r="J123" s="625"/>
      <c r="K123" s="625"/>
      <c r="L123" s="640"/>
      <c r="M123" s="640"/>
      <c r="N123" s="625"/>
      <c r="O123" s="624"/>
      <c r="P123" s="630"/>
      <c r="Q123" s="22"/>
      <c r="W123" s="626"/>
      <c r="X123" s="13"/>
      <c r="Y123" s="1"/>
      <c r="Z123" s="627"/>
      <c r="AB123" s="628"/>
    </row>
    <row r="124" spans="2:28">
      <c r="B124" s="3"/>
      <c r="C124" s="13"/>
      <c r="D124" s="624"/>
      <c r="E124" s="643"/>
      <c r="F124" s="635"/>
      <c r="G124" s="636"/>
      <c r="H124" s="647"/>
      <c r="I124" s="625"/>
      <c r="J124" s="625"/>
      <c r="K124" s="625"/>
      <c r="L124" s="635"/>
      <c r="M124" s="636"/>
      <c r="N124" s="625"/>
      <c r="O124" s="629"/>
      <c r="P124" s="638"/>
      <c r="Q124" s="22"/>
      <c r="W124" s="626"/>
      <c r="X124" s="13"/>
      <c r="Y124" s="1"/>
      <c r="Z124" s="627"/>
      <c r="AB124" s="639"/>
    </row>
    <row r="125" spans="2:28">
      <c r="B125" s="3"/>
      <c r="C125" s="13"/>
      <c r="D125" s="624"/>
      <c r="E125" s="643"/>
      <c r="F125" s="647"/>
      <c r="G125" s="647"/>
      <c r="H125" s="625"/>
      <c r="I125" s="625"/>
      <c r="J125" s="625"/>
      <c r="K125" s="625"/>
      <c r="L125" s="648"/>
      <c r="M125" s="647"/>
      <c r="N125" s="625"/>
      <c r="O125" s="629"/>
      <c r="P125" s="630"/>
      <c r="Q125" s="22"/>
      <c r="W125" s="626"/>
      <c r="X125" s="13"/>
      <c r="Y125" s="1"/>
      <c r="Z125" s="627"/>
      <c r="AB125" s="642"/>
    </row>
    <row r="126" spans="2:28">
      <c r="B126" s="3"/>
      <c r="C126" s="13"/>
      <c r="D126" s="624"/>
      <c r="E126" s="643"/>
      <c r="F126" s="116"/>
      <c r="G126" s="116"/>
      <c r="H126" s="116"/>
      <c r="I126" s="116"/>
      <c r="J126" s="116"/>
      <c r="K126" s="116"/>
      <c r="L126" s="116"/>
      <c r="M126" s="116"/>
      <c r="N126" s="116"/>
      <c r="O126" s="629"/>
      <c r="P126" s="630"/>
      <c r="Q126" s="22"/>
      <c r="W126" s="626"/>
      <c r="X126" s="13"/>
      <c r="Y126" s="1"/>
      <c r="Z126" s="627"/>
      <c r="AB126" s="628"/>
    </row>
    <row r="127" spans="2:28" ht="11.25" customHeight="1">
      <c r="B127" s="3"/>
      <c r="C127" s="13"/>
      <c r="D127" s="624"/>
      <c r="E127" s="643"/>
      <c r="F127" s="116"/>
      <c r="G127" s="116"/>
      <c r="H127" s="116"/>
      <c r="I127" s="116"/>
      <c r="J127" s="116"/>
      <c r="K127" s="116"/>
      <c r="L127" s="116"/>
      <c r="M127" s="116"/>
      <c r="N127" s="116"/>
      <c r="O127" s="629"/>
      <c r="P127" s="630"/>
      <c r="Q127" s="22"/>
      <c r="W127" s="626"/>
      <c r="X127" s="13"/>
      <c r="Y127" s="1"/>
      <c r="Z127" s="627"/>
      <c r="AB127" s="628"/>
    </row>
    <row r="128" spans="2:28" ht="12.75" customHeight="1">
      <c r="B128" s="3"/>
      <c r="C128" s="13"/>
      <c r="D128" s="624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629"/>
      <c r="P128" s="630"/>
      <c r="Q128" s="22"/>
      <c r="W128" s="626"/>
      <c r="X128" s="13"/>
      <c r="Y128" s="1"/>
      <c r="Z128" s="627"/>
      <c r="AB128" s="628"/>
    </row>
    <row r="129" spans="2:28" ht="11.25" customHeight="1">
      <c r="B129" s="3"/>
      <c r="C129" s="13"/>
      <c r="D129" s="624"/>
      <c r="E129" s="116"/>
      <c r="F129" s="116"/>
      <c r="G129" s="116"/>
      <c r="H129" s="116"/>
      <c r="I129" s="116"/>
      <c r="J129" s="116"/>
      <c r="K129" s="644"/>
      <c r="L129" s="116"/>
      <c r="M129" s="116"/>
      <c r="N129" s="116"/>
      <c r="O129" s="632"/>
      <c r="P129" s="630"/>
      <c r="Q129" s="22"/>
      <c r="W129" s="645"/>
      <c r="X129" s="13"/>
      <c r="Y129" s="646"/>
      <c r="Z129" s="627"/>
      <c r="AB129" s="628"/>
    </row>
    <row r="130" spans="2:28">
      <c r="B130" s="81"/>
      <c r="D130" s="81"/>
    </row>
    <row r="131" spans="2:28">
      <c r="C131" s="13"/>
      <c r="D131" s="22"/>
      <c r="E131" s="14"/>
      <c r="F131" s="14"/>
      <c r="G131" s="14"/>
      <c r="H131" s="14"/>
      <c r="I131" s="14"/>
      <c r="J131" s="14"/>
      <c r="K131" s="14"/>
      <c r="L131" s="14"/>
      <c r="M131" s="13"/>
      <c r="N131" s="13"/>
      <c r="O131" s="9"/>
      <c r="P131" s="9"/>
      <c r="Q131" s="13"/>
      <c r="R131" s="22"/>
      <c r="T131" s="22"/>
      <c r="U131" s="13"/>
    </row>
    <row r="132" spans="2:28">
      <c r="C132" s="13"/>
      <c r="D132" s="9"/>
      <c r="E132" s="619"/>
      <c r="F132" s="14"/>
      <c r="G132" s="14"/>
      <c r="H132" s="14"/>
      <c r="I132" s="14"/>
      <c r="J132" s="14"/>
      <c r="K132" s="14"/>
      <c r="L132" s="14"/>
      <c r="M132" s="13"/>
      <c r="N132" s="13"/>
      <c r="O132" s="9"/>
      <c r="P132" s="9"/>
      <c r="Q132" s="13"/>
      <c r="R132" s="22"/>
      <c r="T132" s="22"/>
      <c r="U132" s="13"/>
    </row>
    <row r="133" spans="2:28">
      <c r="C133" s="22"/>
      <c r="D133" s="22"/>
      <c r="E133" s="14"/>
      <c r="F133" s="14"/>
      <c r="G133" s="14"/>
      <c r="H133" s="14"/>
      <c r="K133" s="14"/>
      <c r="L133" s="47"/>
      <c r="M133" s="13"/>
      <c r="N133" s="13"/>
      <c r="O133" s="9"/>
      <c r="P133" s="9"/>
      <c r="Q133" s="22"/>
      <c r="R133" s="22"/>
      <c r="T133" s="22"/>
      <c r="U133" s="13"/>
      <c r="AB133" s="621"/>
    </row>
    <row r="134" spans="2:28">
      <c r="C134" s="13"/>
      <c r="D134" s="13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9"/>
      <c r="P134" s="9"/>
      <c r="Q134" s="22"/>
      <c r="R134" s="22"/>
      <c r="T134" s="22"/>
      <c r="U134" s="13"/>
      <c r="Z134" s="115"/>
      <c r="AB134" s="621"/>
    </row>
    <row r="135" spans="2:28">
      <c r="C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9"/>
      <c r="P135" s="9"/>
      <c r="Q135" s="13"/>
      <c r="R135" s="22"/>
      <c r="T135" s="22"/>
      <c r="U135" s="13"/>
      <c r="Z135" s="115"/>
      <c r="AB135" s="622"/>
    </row>
    <row r="136" spans="2:28">
      <c r="C136" s="13"/>
      <c r="D136" s="14"/>
      <c r="E136" s="13"/>
      <c r="F136" s="13"/>
      <c r="G136" s="13"/>
      <c r="H136" s="13"/>
      <c r="I136" s="4"/>
      <c r="J136" s="13"/>
      <c r="K136" s="13"/>
      <c r="L136" s="13"/>
      <c r="M136" s="13"/>
      <c r="N136" s="4"/>
      <c r="O136" s="9"/>
      <c r="P136" s="9"/>
      <c r="Q136" s="14"/>
      <c r="R136" s="22"/>
      <c r="S136" s="13"/>
      <c r="T136" s="22"/>
      <c r="U136" s="13"/>
      <c r="W136" s="215"/>
      <c r="X136" s="22"/>
      <c r="Y136" s="3"/>
      <c r="Z136" s="623"/>
      <c r="AB136" s="622"/>
    </row>
    <row r="137" spans="2:28">
      <c r="B137" s="3"/>
      <c r="C137" s="13"/>
      <c r="D137" s="624"/>
      <c r="E137" s="625"/>
      <c r="F137" s="625"/>
      <c r="G137" s="625"/>
      <c r="H137" s="625"/>
      <c r="I137" s="625"/>
      <c r="J137" s="625"/>
      <c r="K137" s="625"/>
      <c r="L137" s="625"/>
      <c r="M137" s="625"/>
      <c r="N137" s="625"/>
      <c r="O137" s="624"/>
      <c r="P137" s="22"/>
      <c r="Q137" s="22"/>
      <c r="S137" s="63"/>
      <c r="W137" s="626"/>
      <c r="X137" s="13"/>
      <c r="Y137" s="1"/>
      <c r="Z137" s="627"/>
      <c r="AB137" s="628"/>
    </row>
    <row r="138" spans="2:28">
      <c r="B138" s="3"/>
      <c r="C138" s="13"/>
      <c r="D138" s="624"/>
      <c r="E138" s="625"/>
      <c r="F138" s="625"/>
      <c r="G138" s="625"/>
      <c r="H138" s="625"/>
      <c r="I138" s="625"/>
      <c r="J138" s="625"/>
      <c r="K138" s="625"/>
      <c r="L138" s="625"/>
      <c r="M138" s="625"/>
      <c r="N138" s="625"/>
      <c r="O138" s="629"/>
      <c r="P138" s="630"/>
      <c r="Q138" s="22"/>
      <c r="W138" s="626"/>
      <c r="X138" s="13"/>
      <c r="Y138" s="1"/>
      <c r="Z138" s="627"/>
      <c r="AB138" s="628"/>
    </row>
    <row r="139" spans="2:28">
      <c r="B139" s="3"/>
      <c r="C139" s="13"/>
      <c r="D139" s="624"/>
      <c r="E139" s="625"/>
      <c r="F139" s="625"/>
      <c r="G139" s="625"/>
      <c r="H139" s="640"/>
      <c r="I139" s="625"/>
      <c r="J139" s="625"/>
      <c r="K139" s="640"/>
      <c r="L139" s="625"/>
      <c r="M139" s="625"/>
      <c r="N139" s="625"/>
      <c r="O139" s="624"/>
      <c r="P139" s="630"/>
      <c r="Q139" s="22"/>
      <c r="W139" s="626"/>
      <c r="X139" s="13"/>
      <c r="Y139" s="1"/>
      <c r="Z139" s="627"/>
      <c r="AB139" s="631"/>
    </row>
    <row r="140" spans="2:28">
      <c r="B140" s="3"/>
      <c r="C140" s="13"/>
      <c r="D140" s="624"/>
      <c r="E140" s="625"/>
      <c r="F140" s="625"/>
      <c r="G140" s="625"/>
      <c r="H140" s="625"/>
      <c r="I140" s="625"/>
      <c r="J140" s="625"/>
      <c r="K140" s="625"/>
      <c r="L140" s="625"/>
      <c r="M140" s="625"/>
      <c r="N140" s="640"/>
      <c r="O140" s="632"/>
      <c r="P140" s="630"/>
      <c r="Q140" s="22"/>
      <c r="W140" s="626"/>
      <c r="X140" s="13"/>
      <c r="Y140" s="1"/>
      <c r="Z140" s="627"/>
      <c r="AB140" s="628"/>
    </row>
    <row r="141" spans="2:28">
      <c r="B141" s="3"/>
      <c r="C141" s="13"/>
      <c r="D141" s="624"/>
      <c r="E141" s="625"/>
      <c r="F141" s="625"/>
      <c r="G141" s="625"/>
      <c r="H141" s="625"/>
      <c r="I141" s="625"/>
      <c r="J141" s="625"/>
      <c r="K141" s="625"/>
      <c r="L141" s="625"/>
      <c r="M141" s="625"/>
      <c r="N141" s="625"/>
      <c r="O141" s="624"/>
      <c r="P141" s="630"/>
      <c r="Q141" s="22"/>
      <c r="W141" s="626"/>
      <c r="X141" s="13"/>
      <c r="Y141" s="1"/>
      <c r="Z141" s="627"/>
      <c r="AB141" s="633"/>
    </row>
    <row r="142" spans="2:28">
      <c r="B142" s="3"/>
      <c r="C142" s="13"/>
      <c r="D142" s="624"/>
      <c r="E142" s="625"/>
      <c r="F142" s="625"/>
      <c r="G142" s="625"/>
      <c r="H142" s="625"/>
      <c r="I142" s="625"/>
      <c r="J142" s="625"/>
      <c r="K142" s="625"/>
      <c r="L142" s="625"/>
      <c r="M142" s="625"/>
      <c r="N142" s="625"/>
      <c r="O142" s="624"/>
      <c r="P142" s="630"/>
      <c r="Q142" s="22"/>
      <c r="W142" s="626"/>
      <c r="X142" s="13"/>
      <c r="Y142" s="1"/>
      <c r="Z142" s="627"/>
      <c r="AB142" s="631"/>
    </row>
    <row r="143" spans="2:28">
      <c r="B143" s="3"/>
      <c r="C143" s="13"/>
      <c r="D143" s="624"/>
      <c r="E143" s="625"/>
      <c r="F143" s="625"/>
      <c r="G143" s="9"/>
      <c r="H143" s="635"/>
      <c r="I143" s="640"/>
      <c r="J143" s="625"/>
      <c r="K143" s="625"/>
      <c r="L143" s="625"/>
      <c r="M143" s="625"/>
      <c r="N143" s="625"/>
      <c r="O143" s="634"/>
      <c r="P143" s="630"/>
      <c r="Q143" s="22"/>
      <c r="W143" s="626"/>
      <c r="X143" s="13"/>
      <c r="Y143" s="1"/>
      <c r="Z143" s="627"/>
      <c r="AB143" s="633"/>
    </row>
    <row r="144" spans="2:28">
      <c r="B144" s="3"/>
      <c r="C144" s="13"/>
      <c r="D144" s="624"/>
      <c r="E144" s="484"/>
      <c r="F144" s="625"/>
      <c r="G144" s="625"/>
      <c r="H144" s="625"/>
      <c r="I144" s="625"/>
      <c r="J144" s="625"/>
      <c r="K144" s="625"/>
      <c r="L144" s="625"/>
      <c r="M144" s="625"/>
      <c r="N144" s="625"/>
      <c r="O144" s="624"/>
      <c r="P144" s="630"/>
      <c r="Q144" s="22"/>
      <c r="W144" s="626"/>
      <c r="X144" s="13"/>
      <c r="Y144" s="1"/>
      <c r="Z144" s="627"/>
      <c r="AB144" s="628"/>
    </row>
    <row r="145" spans="2:28">
      <c r="B145" s="3"/>
      <c r="C145" s="13"/>
      <c r="D145" s="624"/>
      <c r="E145" s="484"/>
      <c r="F145" s="625"/>
      <c r="G145" s="625"/>
      <c r="H145" s="625"/>
      <c r="I145" s="625"/>
      <c r="J145" s="625"/>
      <c r="K145" s="625"/>
      <c r="L145" s="625"/>
      <c r="M145" s="625"/>
      <c r="N145" s="625"/>
      <c r="O145" s="624"/>
      <c r="P145" s="630"/>
      <c r="Q145" s="22"/>
      <c r="W145" s="626"/>
      <c r="X145" s="13"/>
      <c r="Y145" s="1"/>
      <c r="Z145" s="627"/>
      <c r="AB145" s="628"/>
    </row>
    <row r="146" spans="2:28">
      <c r="B146" s="3"/>
      <c r="C146" s="13"/>
      <c r="D146" s="624"/>
      <c r="E146" s="484"/>
      <c r="F146" s="625"/>
      <c r="G146" s="625"/>
      <c r="H146" s="625"/>
      <c r="I146" s="625"/>
      <c r="J146" s="625"/>
      <c r="K146" s="625"/>
      <c r="L146" s="625"/>
      <c r="M146" s="625"/>
      <c r="N146" s="625"/>
      <c r="O146" s="624"/>
      <c r="P146" s="630"/>
      <c r="Q146" s="22"/>
      <c r="W146" s="626"/>
      <c r="X146" s="13"/>
      <c r="Y146" s="1"/>
      <c r="Z146" s="627"/>
      <c r="AB146" s="628"/>
    </row>
    <row r="147" spans="2:28">
      <c r="B147" s="3"/>
      <c r="C147" s="13"/>
      <c r="D147" s="624"/>
      <c r="E147" s="484"/>
      <c r="F147" s="625"/>
      <c r="G147" s="625"/>
      <c r="H147" s="625"/>
      <c r="I147" s="625"/>
      <c r="J147" s="625"/>
      <c r="K147" s="625"/>
      <c r="L147" s="625"/>
      <c r="M147" s="625"/>
      <c r="N147" s="625"/>
      <c r="O147" s="624"/>
      <c r="P147" s="630"/>
      <c r="Q147" s="22"/>
      <c r="W147" s="626"/>
      <c r="X147" s="13"/>
      <c r="Y147" s="1"/>
      <c r="Z147" s="627"/>
      <c r="AB147" s="628"/>
    </row>
    <row r="148" spans="2:28">
      <c r="B148" s="3"/>
      <c r="C148" s="13"/>
      <c r="D148" s="624"/>
      <c r="E148" s="484"/>
      <c r="F148" s="625"/>
      <c r="G148" s="625"/>
      <c r="H148" s="625"/>
      <c r="I148" s="625"/>
      <c r="J148" s="625"/>
      <c r="K148" s="625"/>
      <c r="L148" s="625"/>
      <c r="M148" s="625"/>
      <c r="N148" s="625"/>
      <c r="O148" s="624"/>
      <c r="P148" s="630"/>
      <c r="Q148" s="22"/>
      <c r="W148" s="626"/>
      <c r="X148" s="13"/>
      <c r="Y148" s="1"/>
      <c r="Z148" s="627"/>
      <c r="AB148" s="628"/>
    </row>
    <row r="149" spans="2:28">
      <c r="B149" s="3"/>
      <c r="C149" s="13"/>
      <c r="D149" s="624"/>
      <c r="E149" s="484"/>
      <c r="F149" s="625"/>
      <c r="G149" s="625"/>
      <c r="H149" s="625"/>
      <c r="I149" s="625"/>
      <c r="J149" s="625"/>
      <c r="K149" s="625"/>
      <c r="L149" s="625"/>
      <c r="M149" s="625"/>
      <c r="N149" s="625"/>
      <c r="O149" s="624"/>
      <c r="P149" s="630"/>
      <c r="Q149" s="22"/>
      <c r="W149" s="626"/>
      <c r="X149" s="13"/>
      <c r="Y149" s="1"/>
      <c r="Z149" s="627"/>
      <c r="AB149" s="628"/>
    </row>
    <row r="150" spans="2:28" ht="13.5" customHeight="1">
      <c r="B150" s="3"/>
      <c r="C150" s="13"/>
      <c r="D150" s="624"/>
      <c r="E150" s="484"/>
      <c r="F150" s="625"/>
      <c r="G150" s="625"/>
      <c r="H150" s="625"/>
      <c r="I150" s="625"/>
      <c r="J150" s="625"/>
      <c r="K150" s="625"/>
      <c r="L150" s="625"/>
      <c r="M150" s="625"/>
      <c r="N150" s="625"/>
      <c r="O150" s="624"/>
      <c r="P150" s="630"/>
      <c r="Q150" s="22"/>
      <c r="W150" s="626"/>
      <c r="X150" s="13"/>
      <c r="Y150" s="1"/>
      <c r="Z150" s="627"/>
      <c r="AB150" s="628"/>
    </row>
    <row r="151" spans="2:28">
      <c r="B151" s="3"/>
      <c r="C151" s="13"/>
      <c r="D151" s="624"/>
      <c r="E151" s="484"/>
      <c r="F151" s="625"/>
      <c r="G151" s="625"/>
      <c r="H151" s="625"/>
      <c r="I151" s="625"/>
      <c r="J151" s="625"/>
      <c r="K151" s="625"/>
      <c r="L151" s="625"/>
      <c r="M151" s="625"/>
      <c r="N151" s="625"/>
      <c r="O151" s="624"/>
      <c r="P151" s="630"/>
      <c r="Q151" s="22"/>
      <c r="W151" s="626"/>
      <c r="X151" s="13"/>
      <c r="Y151" s="1"/>
      <c r="Z151" s="627"/>
      <c r="AB151" s="631"/>
    </row>
    <row r="152" spans="2:28" ht="12.75" customHeight="1">
      <c r="B152" s="3"/>
      <c r="C152" s="13"/>
      <c r="D152" s="624"/>
      <c r="E152" s="484"/>
      <c r="F152" s="635"/>
      <c r="G152" s="636"/>
      <c r="H152" s="625"/>
      <c r="I152" s="625"/>
      <c r="J152" s="625"/>
      <c r="K152" s="625"/>
      <c r="L152" s="635"/>
      <c r="M152" s="635"/>
      <c r="N152" s="625"/>
      <c r="O152" s="629"/>
      <c r="P152" s="630"/>
      <c r="Q152" s="22"/>
      <c r="W152" s="626"/>
      <c r="X152" s="13"/>
      <c r="Y152" s="1"/>
      <c r="Z152" s="627"/>
      <c r="AB152" s="637"/>
    </row>
    <row r="153" spans="2:28">
      <c r="B153" s="3"/>
      <c r="C153" s="13"/>
      <c r="D153" s="624"/>
      <c r="E153" s="484"/>
      <c r="F153" s="635"/>
      <c r="G153" s="636"/>
      <c r="H153" s="625"/>
      <c r="I153" s="625"/>
      <c r="J153" s="625"/>
      <c r="K153" s="625"/>
      <c r="L153" s="635"/>
      <c r="M153" s="635"/>
      <c r="N153" s="625"/>
      <c r="O153" s="624"/>
      <c r="P153" s="630"/>
      <c r="Q153" s="22"/>
      <c r="W153" s="626"/>
      <c r="X153" s="13"/>
      <c r="Y153" s="1"/>
      <c r="Z153" s="627"/>
      <c r="AB153" s="628"/>
    </row>
    <row r="154" spans="2:28" ht="12.75" customHeight="1">
      <c r="B154" s="3"/>
      <c r="C154" s="13"/>
      <c r="D154" s="624"/>
      <c r="E154" s="484"/>
      <c r="F154" s="635"/>
      <c r="G154" s="636"/>
      <c r="H154" s="625"/>
      <c r="I154" s="625"/>
      <c r="J154" s="625"/>
      <c r="K154" s="625"/>
      <c r="L154" s="635"/>
      <c r="M154" s="635"/>
      <c r="N154" s="625"/>
      <c r="O154" s="624"/>
      <c r="P154" s="630"/>
      <c r="Q154" s="22"/>
      <c r="W154" s="626"/>
      <c r="X154" s="13"/>
      <c r="Y154" s="1"/>
      <c r="Z154" s="627"/>
      <c r="AB154" s="628"/>
    </row>
    <row r="155" spans="2:28">
      <c r="B155" s="3"/>
      <c r="C155" s="13"/>
      <c r="D155" s="624"/>
      <c r="E155" s="649"/>
      <c r="F155" s="635"/>
      <c r="G155" s="636"/>
      <c r="H155" s="625"/>
      <c r="I155" s="647"/>
      <c r="J155" s="625"/>
      <c r="K155" s="647"/>
      <c r="L155" s="640"/>
      <c r="M155" s="640"/>
      <c r="N155" s="625"/>
      <c r="O155" s="624"/>
      <c r="P155" s="630"/>
      <c r="Q155" s="22"/>
      <c r="W155" s="626"/>
      <c r="X155" s="13"/>
      <c r="Y155" s="1"/>
      <c r="Z155" s="627"/>
      <c r="AB155" s="633"/>
    </row>
    <row r="156" spans="2:28">
      <c r="B156" s="3"/>
      <c r="C156" s="13"/>
      <c r="D156" s="624"/>
      <c r="E156" s="484"/>
      <c r="F156" s="640"/>
      <c r="G156" s="636"/>
      <c r="H156" s="625"/>
      <c r="I156" s="625"/>
      <c r="J156" s="625"/>
      <c r="K156" s="625"/>
      <c r="L156" s="640"/>
      <c r="M156" s="640"/>
      <c r="N156" s="625"/>
      <c r="O156" s="624"/>
      <c r="P156" s="630"/>
      <c r="Q156" s="22"/>
      <c r="W156" s="626"/>
      <c r="X156" s="13"/>
      <c r="Y156" s="1"/>
      <c r="Z156" s="627"/>
      <c r="AB156" s="628"/>
    </row>
    <row r="157" spans="2:28">
      <c r="B157" s="3"/>
      <c r="C157" s="13"/>
      <c r="D157" s="624"/>
      <c r="E157" s="484"/>
      <c r="F157" s="635"/>
      <c r="G157" s="636"/>
      <c r="H157" s="625"/>
      <c r="I157" s="625"/>
      <c r="J157" s="625"/>
      <c r="K157" s="625"/>
      <c r="L157" s="640"/>
      <c r="M157" s="635"/>
      <c r="N157" s="625"/>
      <c r="O157" s="624"/>
      <c r="P157" s="630"/>
      <c r="Q157" s="22"/>
      <c r="W157" s="626"/>
      <c r="X157" s="13"/>
      <c r="Y157" s="1"/>
      <c r="Z157" s="627"/>
      <c r="AB157" s="628"/>
    </row>
    <row r="158" spans="2:28">
      <c r="B158" s="3"/>
      <c r="C158" s="13"/>
      <c r="D158" s="624"/>
      <c r="E158" s="484"/>
      <c r="F158" s="640"/>
      <c r="G158" s="636"/>
      <c r="H158" s="625"/>
      <c r="I158" s="625"/>
      <c r="J158" s="625"/>
      <c r="K158" s="625"/>
      <c r="L158" s="636"/>
      <c r="M158" s="636"/>
      <c r="N158" s="9"/>
      <c r="O158" s="624"/>
      <c r="P158" s="630"/>
      <c r="Q158" s="22"/>
      <c r="W158" s="626"/>
      <c r="X158" s="13"/>
      <c r="Y158" s="1"/>
      <c r="Z158" s="627"/>
      <c r="AB158" s="628"/>
    </row>
    <row r="159" spans="2:28">
      <c r="B159" s="3"/>
      <c r="C159" s="13"/>
      <c r="D159" s="624"/>
      <c r="E159" s="484"/>
      <c r="F159" s="640"/>
      <c r="G159" s="640"/>
      <c r="H159" s="625"/>
      <c r="I159" s="625"/>
      <c r="J159" s="625"/>
      <c r="K159" s="635"/>
      <c r="L159" s="647"/>
      <c r="M159" s="640"/>
      <c r="N159" s="636"/>
      <c r="O159" s="624"/>
      <c r="P159" s="630"/>
      <c r="Q159" s="22"/>
      <c r="W159" s="626"/>
      <c r="X159" s="13"/>
      <c r="Y159" s="1"/>
      <c r="Z159" s="627"/>
      <c r="AB159" s="628"/>
    </row>
    <row r="160" spans="2:28" ht="10.5" customHeight="1">
      <c r="B160" s="3"/>
      <c r="C160" s="13"/>
      <c r="D160" s="624"/>
      <c r="E160" s="484"/>
      <c r="F160" s="635"/>
      <c r="G160" s="636"/>
      <c r="H160" s="625"/>
      <c r="I160" s="625"/>
      <c r="J160" s="625"/>
      <c r="K160" s="625"/>
      <c r="L160" s="635"/>
      <c r="M160" s="635"/>
      <c r="N160" s="625"/>
      <c r="O160" s="624"/>
      <c r="P160" s="630"/>
      <c r="Q160" s="22"/>
      <c r="W160" s="626"/>
      <c r="X160" s="13"/>
      <c r="Y160" s="1"/>
      <c r="Z160" s="627"/>
      <c r="AB160" s="628"/>
    </row>
    <row r="161" spans="2:28" ht="12.75" customHeight="1">
      <c r="B161" s="3"/>
      <c r="C161" s="13"/>
      <c r="D161" s="624"/>
      <c r="E161" s="484"/>
      <c r="F161" s="640"/>
      <c r="G161" s="636"/>
      <c r="H161" s="625"/>
      <c r="I161" s="625"/>
      <c r="J161" s="625"/>
      <c r="K161" s="625"/>
      <c r="L161" s="636"/>
      <c r="M161" s="636"/>
      <c r="N161" s="625"/>
      <c r="O161" s="624"/>
      <c r="P161" s="638"/>
      <c r="Q161" s="22"/>
      <c r="W161" s="626"/>
      <c r="X161" s="13"/>
      <c r="Y161" s="1"/>
      <c r="Z161" s="627"/>
      <c r="AB161" s="639"/>
    </row>
    <row r="162" spans="2:28">
      <c r="B162" s="3"/>
      <c r="C162" s="13"/>
      <c r="D162" s="624"/>
      <c r="E162" s="484"/>
      <c r="F162" s="635"/>
      <c r="G162" s="636"/>
      <c r="H162" s="625"/>
      <c r="I162" s="625"/>
      <c r="J162" s="625"/>
      <c r="K162" s="625"/>
      <c r="L162" s="636"/>
      <c r="M162" s="636"/>
      <c r="N162" s="625"/>
      <c r="O162" s="624"/>
      <c r="P162" s="630"/>
      <c r="Q162" s="22"/>
      <c r="W162" s="626"/>
      <c r="X162" s="13"/>
      <c r="Y162" s="1"/>
      <c r="Z162" s="627"/>
      <c r="AB162" s="628"/>
    </row>
    <row r="163" spans="2:28" ht="12.75" customHeight="1">
      <c r="B163" s="3"/>
      <c r="C163" s="13"/>
      <c r="D163" s="624"/>
      <c r="E163" s="484"/>
      <c r="F163" s="636"/>
      <c r="G163" s="640"/>
      <c r="H163" s="625"/>
      <c r="I163" s="625"/>
      <c r="J163" s="625"/>
      <c r="K163" s="625"/>
      <c r="L163" s="647"/>
      <c r="M163" s="640"/>
      <c r="N163" s="625"/>
      <c r="O163" s="624"/>
      <c r="P163" s="638"/>
      <c r="Q163" s="22"/>
      <c r="W163" s="626"/>
      <c r="X163" s="13"/>
      <c r="Y163" s="1"/>
      <c r="Z163" s="627"/>
      <c r="AB163" s="639"/>
    </row>
    <row r="164" spans="2:28" hidden="1">
      <c r="B164" s="3"/>
      <c r="C164" s="13"/>
      <c r="D164" s="624"/>
      <c r="E164" s="484"/>
      <c r="F164" s="640"/>
      <c r="G164" s="636"/>
      <c r="H164" s="625"/>
      <c r="I164" s="625"/>
      <c r="J164" s="625"/>
      <c r="K164" s="625"/>
      <c r="L164" s="635"/>
      <c r="M164" s="635"/>
      <c r="N164" s="625"/>
      <c r="O164" s="624"/>
      <c r="P164" s="630"/>
      <c r="Q164" s="22"/>
      <c r="W164" s="626"/>
      <c r="X164" s="13"/>
      <c r="Y164" s="1"/>
      <c r="Z164" s="627"/>
      <c r="AB164" s="633"/>
    </row>
    <row r="165" spans="2:28" ht="13.5" customHeight="1">
      <c r="B165" s="3"/>
      <c r="C165" s="4"/>
      <c r="D165" s="624"/>
      <c r="E165" s="484"/>
      <c r="F165" s="636"/>
      <c r="G165" s="636"/>
      <c r="H165" s="625"/>
      <c r="I165" s="625"/>
      <c r="J165" s="625"/>
      <c r="K165" s="625"/>
      <c r="L165" s="640"/>
      <c r="M165" s="640"/>
      <c r="N165" s="625"/>
      <c r="O165" s="624"/>
      <c r="P165" s="630"/>
      <c r="Q165" s="22"/>
      <c r="W165" s="626"/>
      <c r="X165" s="13"/>
      <c r="Y165" s="1"/>
      <c r="Z165" s="627"/>
      <c r="AB165" s="628"/>
    </row>
    <row r="166" spans="2:28" ht="12.75" customHeight="1">
      <c r="B166" s="3"/>
      <c r="C166" s="13"/>
      <c r="D166" s="624"/>
      <c r="E166" s="484"/>
      <c r="F166" s="635"/>
      <c r="G166" s="636"/>
      <c r="H166" s="647"/>
      <c r="I166" s="625"/>
      <c r="J166" s="625"/>
      <c r="K166" s="625"/>
      <c r="L166" s="635"/>
      <c r="M166" s="636"/>
      <c r="N166" s="625"/>
      <c r="O166" s="629"/>
      <c r="P166" s="638"/>
      <c r="Q166" s="22"/>
      <c r="W166" s="626"/>
      <c r="X166" s="13"/>
      <c r="Y166" s="1"/>
      <c r="Z166" s="627"/>
      <c r="AB166" s="639"/>
    </row>
    <row r="167" spans="2:28" ht="12.75" customHeight="1">
      <c r="B167" s="3"/>
      <c r="C167" s="13"/>
      <c r="D167" s="624"/>
      <c r="E167" s="484"/>
      <c r="F167" s="647"/>
      <c r="G167" s="647"/>
      <c r="H167" s="625"/>
      <c r="I167" s="625"/>
      <c r="J167" s="625"/>
      <c r="K167" s="625"/>
      <c r="L167" s="648"/>
      <c r="M167" s="647"/>
      <c r="N167" s="625"/>
      <c r="O167" s="629"/>
      <c r="P167" s="630"/>
      <c r="Q167" s="22"/>
      <c r="W167" s="626"/>
      <c r="X167" s="13"/>
      <c r="Y167" s="1"/>
      <c r="Z167" s="627"/>
      <c r="AB167" s="642"/>
    </row>
    <row r="168" spans="2:28" ht="12.75" customHeight="1">
      <c r="B168" s="3"/>
      <c r="C168" s="13"/>
      <c r="D168" s="624"/>
      <c r="E168" s="643"/>
      <c r="F168" s="116"/>
      <c r="G168" s="116"/>
      <c r="H168" s="116"/>
      <c r="I168" s="116"/>
      <c r="J168" s="116"/>
      <c r="K168" s="116"/>
      <c r="L168" s="116"/>
      <c r="M168" s="116"/>
      <c r="N168" s="116"/>
      <c r="O168" s="629"/>
      <c r="P168" s="630"/>
      <c r="Q168" s="22"/>
      <c r="W168" s="626"/>
      <c r="X168" s="13"/>
      <c r="Y168" s="1"/>
      <c r="Z168" s="627"/>
      <c r="AB168" s="628"/>
    </row>
    <row r="169" spans="2:28" ht="12.75" customHeight="1">
      <c r="B169" s="3"/>
      <c r="C169" s="13"/>
      <c r="D169" s="624"/>
      <c r="E169" s="643"/>
      <c r="F169" s="116"/>
      <c r="G169" s="116"/>
      <c r="H169" s="116"/>
      <c r="I169" s="116"/>
      <c r="J169" s="116"/>
      <c r="K169" s="116"/>
      <c r="L169" s="116"/>
      <c r="M169" s="116"/>
      <c r="N169" s="116"/>
      <c r="O169" s="629"/>
      <c r="P169" s="630"/>
      <c r="Q169" s="22"/>
      <c r="W169" s="626"/>
      <c r="X169" s="13"/>
      <c r="Y169" s="1"/>
      <c r="Z169" s="627"/>
      <c r="AB169" s="628"/>
    </row>
    <row r="170" spans="2:28" ht="11.25" customHeight="1">
      <c r="B170" s="3"/>
      <c r="C170" s="13"/>
      <c r="D170" s="624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629"/>
      <c r="P170" s="630"/>
      <c r="Q170" s="22"/>
      <c r="W170" s="626"/>
      <c r="X170" s="13"/>
      <c r="Y170" s="1"/>
      <c r="Z170" s="627"/>
      <c r="AB170" s="628"/>
    </row>
    <row r="171" spans="2:28" ht="12.75" customHeight="1">
      <c r="B171" s="3"/>
      <c r="C171" s="13"/>
      <c r="D171" s="624"/>
      <c r="E171" s="116"/>
      <c r="F171" s="116"/>
      <c r="G171" s="116"/>
      <c r="H171" s="116"/>
      <c r="I171" s="116"/>
      <c r="J171" s="116"/>
      <c r="K171" s="644"/>
      <c r="L171" s="116"/>
      <c r="M171" s="116"/>
      <c r="N171" s="116"/>
      <c r="O171" s="632"/>
      <c r="P171" s="630"/>
      <c r="Q171" s="22"/>
      <c r="W171" s="645"/>
      <c r="X171" s="13"/>
      <c r="Y171" s="646"/>
      <c r="Z171" s="627"/>
      <c r="AB171" s="628"/>
    </row>
    <row r="172" spans="2:28" ht="11.25" customHeight="1"/>
    <row r="173" spans="2:28" ht="12.75" customHeight="1">
      <c r="B173" s="81"/>
      <c r="D173" s="81"/>
    </row>
    <row r="174" spans="2:28">
      <c r="C174" s="13"/>
      <c r="D174" s="22"/>
      <c r="E174" s="14"/>
      <c r="F174" s="14"/>
      <c r="G174" s="14"/>
      <c r="H174" s="14"/>
      <c r="I174" s="14"/>
      <c r="J174" s="14"/>
      <c r="K174" s="14"/>
      <c r="L174" s="14"/>
      <c r="M174" s="13"/>
      <c r="N174" s="13"/>
      <c r="O174" s="9"/>
      <c r="P174" s="9"/>
      <c r="Q174" s="13"/>
      <c r="R174" s="22"/>
      <c r="T174" s="22"/>
      <c r="U174" s="13"/>
    </row>
    <row r="175" spans="2:28">
      <c r="C175" s="13"/>
      <c r="D175" s="9"/>
      <c r="E175" s="14"/>
      <c r="F175" s="14"/>
      <c r="G175" s="14"/>
      <c r="H175" s="14"/>
      <c r="I175" s="14"/>
      <c r="J175" s="14"/>
      <c r="K175" s="14"/>
      <c r="L175" s="14"/>
      <c r="M175" s="13"/>
      <c r="N175" s="13"/>
      <c r="O175" s="9"/>
      <c r="P175" s="9"/>
      <c r="Q175" s="13"/>
      <c r="R175" s="22"/>
      <c r="T175" s="22"/>
      <c r="U175" s="13"/>
    </row>
    <row r="176" spans="2:28">
      <c r="C176" s="22"/>
      <c r="D176" s="22"/>
      <c r="E176" s="14"/>
      <c r="F176" s="14"/>
      <c r="G176" s="14"/>
      <c r="H176" s="14"/>
      <c r="K176" s="14"/>
      <c r="L176" s="47"/>
      <c r="M176" s="13"/>
      <c r="N176" s="13"/>
      <c r="O176" s="9"/>
      <c r="P176" s="9"/>
      <c r="Q176" s="22"/>
      <c r="R176" s="22"/>
      <c r="T176" s="22"/>
      <c r="U176" s="13"/>
      <c r="AB176" s="621"/>
    </row>
    <row r="177" spans="2:28">
      <c r="C177" s="13"/>
      <c r="D177" s="13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9"/>
      <c r="P177" s="9"/>
      <c r="Q177" s="22"/>
      <c r="R177" s="22"/>
      <c r="T177" s="22"/>
      <c r="U177" s="13"/>
      <c r="Z177" s="115"/>
      <c r="AB177" s="621"/>
    </row>
    <row r="178" spans="2:28">
      <c r="C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9"/>
      <c r="P178" s="9"/>
      <c r="Q178" s="13"/>
      <c r="R178" s="22"/>
      <c r="T178" s="22"/>
      <c r="U178" s="13"/>
      <c r="Z178" s="115"/>
      <c r="AB178" s="622"/>
    </row>
    <row r="179" spans="2:28">
      <c r="C179" s="13"/>
      <c r="D179" s="14"/>
      <c r="E179" s="13"/>
      <c r="F179" s="13"/>
      <c r="G179" s="13"/>
      <c r="H179" s="13"/>
      <c r="I179" s="4"/>
      <c r="J179" s="13"/>
      <c r="K179" s="13"/>
      <c r="L179" s="13"/>
      <c r="M179" s="13"/>
      <c r="N179" s="4"/>
      <c r="O179" s="9"/>
      <c r="P179" s="9"/>
      <c r="Q179" s="14"/>
      <c r="R179" s="22"/>
      <c r="S179" s="13"/>
      <c r="T179" s="22"/>
      <c r="U179" s="13"/>
      <c r="W179" s="215"/>
      <c r="X179" s="22"/>
      <c r="Y179" s="3"/>
      <c r="Z179" s="623"/>
      <c r="AB179" s="622"/>
    </row>
    <row r="180" spans="2:28">
      <c r="B180" s="3"/>
      <c r="C180" s="13"/>
      <c r="D180" s="624"/>
      <c r="E180" s="640"/>
      <c r="F180" s="625"/>
      <c r="G180" s="625"/>
      <c r="H180" s="625"/>
      <c r="I180" s="625"/>
      <c r="J180" s="625"/>
      <c r="K180" s="625"/>
      <c r="L180" s="625"/>
      <c r="M180" s="625"/>
      <c r="N180" s="625"/>
      <c r="O180" s="624"/>
      <c r="P180" s="22"/>
      <c r="Q180" s="22"/>
      <c r="S180" s="63"/>
      <c r="W180" s="626"/>
      <c r="X180" s="13"/>
      <c r="Y180" s="1"/>
      <c r="Z180" s="627"/>
      <c r="AB180" s="628"/>
    </row>
    <row r="181" spans="2:28">
      <c r="B181" s="3"/>
      <c r="C181" s="13"/>
      <c r="D181" s="624"/>
      <c r="E181" s="640"/>
      <c r="F181" s="625"/>
      <c r="G181" s="625"/>
      <c r="H181" s="625"/>
      <c r="I181" s="625"/>
      <c r="J181" s="625"/>
      <c r="K181" s="625"/>
      <c r="L181" s="625"/>
      <c r="M181" s="625"/>
      <c r="N181" s="625"/>
      <c r="O181" s="629"/>
      <c r="P181" s="630"/>
      <c r="Q181" s="22"/>
      <c r="W181" s="626"/>
      <c r="X181" s="13"/>
      <c r="Y181" s="1"/>
      <c r="Z181" s="627"/>
      <c r="AB181" s="628"/>
    </row>
    <row r="182" spans="2:28" ht="12" customHeight="1">
      <c r="B182" s="3"/>
      <c r="C182" s="13"/>
      <c r="D182" s="624"/>
      <c r="E182" s="640"/>
      <c r="F182" s="625"/>
      <c r="G182" s="625"/>
      <c r="H182" s="640"/>
      <c r="I182" s="625"/>
      <c r="J182" s="625"/>
      <c r="K182" s="640"/>
      <c r="L182" s="625"/>
      <c r="M182" s="625"/>
      <c r="N182" s="625"/>
      <c r="O182" s="624"/>
      <c r="P182" s="630"/>
      <c r="Q182" s="22"/>
      <c r="W182" s="626"/>
      <c r="X182" s="13"/>
      <c r="Y182" s="1"/>
      <c r="Z182" s="627"/>
      <c r="AB182" s="631"/>
    </row>
    <row r="183" spans="2:28">
      <c r="B183" s="3"/>
      <c r="C183" s="13"/>
      <c r="D183" s="624"/>
      <c r="E183" s="640"/>
      <c r="F183" s="625"/>
      <c r="G183" s="625"/>
      <c r="H183" s="625"/>
      <c r="I183" s="625"/>
      <c r="J183" s="625"/>
      <c r="K183" s="625"/>
      <c r="L183" s="625"/>
      <c r="M183" s="625"/>
      <c r="N183" s="640"/>
      <c r="O183" s="632"/>
      <c r="P183" s="630"/>
      <c r="Q183" s="22"/>
      <c r="W183" s="626"/>
      <c r="X183" s="13"/>
      <c r="Y183" s="1"/>
      <c r="Z183" s="627"/>
      <c r="AB183" s="628"/>
    </row>
    <row r="184" spans="2:28" ht="12.75" customHeight="1">
      <c r="B184" s="3"/>
      <c r="C184" s="13"/>
      <c r="D184" s="624"/>
      <c r="E184" s="640"/>
      <c r="F184" s="625"/>
      <c r="G184" s="625"/>
      <c r="H184" s="625"/>
      <c r="I184" s="625"/>
      <c r="J184" s="625"/>
      <c r="K184" s="625"/>
      <c r="L184" s="625"/>
      <c r="M184" s="625"/>
      <c r="N184" s="625"/>
      <c r="O184" s="624"/>
      <c r="P184" s="630"/>
      <c r="Q184" s="22"/>
      <c r="W184" s="626"/>
      <c r="X184" s="13"/>
      <c r="Y184" s="1"/>
      <c r="Z184" s="627"/>
      <c r="AB184" s="633"/>
    </row>
    <row r="185" spans="2:28">
      <c r="B185" s="3"/>
      <c r="C185" s="13"/>
      <c r="D185" s="624"/>
      <c r="E185" s="640"/>
      <c r="F185" s="625"/>
      <c r="G185" s="625"/>
      <c r="H185" s="625"/>
      <c r="I185" s="625"/>
      <c r="J185" s="625"/>
      <c r="K185" s="625"/>
      <c r="L185" s="625"/>
      <c r="M185" s="625"/>
      <c r="N185" s="625"/>
      <c r="O185" s="624"/>
      <c r="P185" s="630"/>
      <c r="Q185" s="22"/>
      <c r="W185" s="626"/>
      <c r="X185" s="13"/>
      <c r="Y185" s="1"/>
      <c r="Z185" s="627"/>
      <c r="AB185" s="631"/>
    </row>
    <row r="186" spans="2:28" ht="15" customHeight="1">
      <c r="B186" s="3"/>
      <c r="C186" s="13"/>
      <c r="D186" s="624"/>
      <c r="E186" s="640"/>
      <c r="F186" s="625"/>
      <c r="G186" s="9"/>
      <c r="H186" s="635"/>
      <c r="I186" s="640"/>
      <c r="J186" s="625"/>
      <c r="K186" s="625"/>
      <c r="L186" s="625"/>
      <c r="M186" s="625"/>
      <c r="N186" s="625"/>
      <c r="O186" s="634"/>
      <c r="P186" s="630"/>
      <c r="Q186" s="22"/>
      <c r="W186" s="626"/>
      <c r="X186" s="13"/>
      <c r="Y186" s="1"/>
      <c r="Z186" s="627"/>
      <c r="AB186" s="633"/>
    </row>
    <row r="187" spans="2:28">
      <c r="B187" s="3"/>
      <c r="C187" s="13"/>
      <c r="D187" s="624"/>
      <c r="E187" s="640"/>
      <c r="F187" s="625"/>
      <c r="G187" s="625"/>
      <c r="H187" s="625"/>
      <c r="I187" s="625"/>
      <c r="J187" s="625"/>
      <c r="K187" s="625"/>
      <c r="L187" s="625"/>
      <c r="M187" s="625"/>
      <c r="N187" s="625"/>
      <c r="O187" s="624"/>
      <c r="P187" s="630"/>
      <c r="Q187" s="22"/>
      <c r="W187" s="626"/>
      <c r="X187" s="13"/>
      <c r="Y187" s="1"/>
      <c r="Z187" s="627"/>
      <c r="AB187" s="628"/>
    </row>
    <row r="188" spans="2:28">
      <c r="B188" s="3"/>
      <c r="C188" s="13"/>
      <c r="D188" s="624"/>
      <c r="E188" s="640"/>
      <c r="F188" s="625"/>
      <c r="G188" s="625"/>
      <c r="H188" s="625"/>
      <c r="I188" s="625"/>
      <c r="J188" s="625"/>
      <c r="K188" s="625"/>
      <c r="L188" s="625"/>
      <c r="M188" s="625"/>
      <c r="N188" s="625"/>
      <c r="O188" s="624"/>
      <c r="P188" s="630"/>
      <c r="Q188" s="22"/>
      <c r="W188" s="626"/>
      <c r="X188" s="13"/>
      <c r="Y188" s="1"/>
      <c r="Z188" s="627"/>
      <c r="AB188" s="628"/>
    </row>
    <row r="189" spans="2:28">
      <c r="B189" s="3"/>
      <c r="C189" s="13"/>
      <c r="D189" s="624"/>
      <c r="E189" s="640"/>
      <c r="F189" s="625"/>
      <c r="G189" s="625"/>
      <c r="H189" s="625"/>
      <c r="I189" s="625"/>
      <c r="J189" s="625"/>
      <c r="K189" s="625"/>
      <c r="L189" s="625"/>
      <c r="M189" s="625"/>
      <c r="N189" s="625"/>
      <c r="O189" s="624"/>
      <c r="P189" s="630"/>
      <c r="Q189" s="22"/>
      <c r="W189" s="626"/>
      <c r="X189" s="13"/>
      <c r="Y189" s="1"/>
      <c r="Z189" s="627"/>
      <c r="AB189" s="628"/>
    </row>
    <row r="190" spans="2:28">
      <c r="B190" s="3"/>
      <c r="C190" s="13"/>
      <c r="D190" s="624"/>
      <c r="E190" s="640"/>
      <c r="F190" s="625"/>
      <c r="G190" s="625"/>
      <c r="H190" s="625"/>
      <c r="I190" s="625"/>
      <c r="J190" s="625"/>
      <c r="K190" s="625"/>
      <c r="L190" s="625"/>
      <c r="M190" s="625"/>
      <c r="N190" s="625"/>
      <c r="O190" s="624"/>
      <c r="P190" s="630"/>
      <c r="Q190" s="22"/>
      <c r="W190" s="626"/>
      <c r="X190" s="13"/>
      <c r="Y190" s="1"/>
      <c r="Z190" s="627"/>
      <c r="AB190" s="628"/>
    </row>
    <row r="191" spans="2:28">
      <c r="B191" s="3"/>
      <c r="C191" s="13"/>
      <c r="D191" s="624"/>
      <c r="E191" s="640"/>
      <c r="F191" s="625"/>
      <c r="G191" s="625"/>
      <c r="H191" s="625"/>
      <c r="I191" s="625"/>
      <c r="J191" s="625"/>
      <c r="K191" s="625"/>
      <c r="L191" s="625"/>
      <c r="M191" s="625"/>
      <c r="N191" s="625"/>
      <c r="O191" s="624"/>
      <c r="P191" s="630"/>
      <c r="Q191" s="22"/>
      <c r="W191" s="626"/>
      <c r="X191" s="13"/>
      <c r="Y191" s="1"/>
      <c r="Z191" s="627"/>
      <c r="AB191" s="628"/>
    </row>
    <row r="192" spans="2:28">
      <c r="B192" s="3"/>
      <c r="C192" s="13"/>
      <c r="D192" s="624"/>
      <c r="E192" s="640"/>
      <c r="F192" s="625"/>
      <c r="G192" s="625"/>
      <c r="H192" s="625"/>
      <c r="I192" s="625"/>
      <c r="J192" s="625"/>
      <c r="K192" s="625"/>
      <c r="L192" s="625"/>
      <c r="M192" s="625"/>
      <c r="N192" s="625"/>
      <c r="O192" s="624"/>
      <c r="P192" s="630"/>
      <c r="Q192" s="22"/>
      <c r="W192" s="626"/>
      <c r="X192" s="13"/>
      <c r="Y192" s="1"/>
      <c r="Z192" s="627"/>
      <c r="AB192" s="628"/>
    </row>
    <row r="193" spans="2:28">
      <c r="B193" s="3"/>
      <c r="C193" s="13"/>
      <c r="D193" s="624"/>
      <c r="E193" s="640"/>
      <c r="F193" s="625"/>
      <c r="G193" s="625"/>
      <c r="H193" s="625"/>
      <c r="I193" s="625"/>
      <c r="J193" s="625"/>
      <c r="K193" s="625"/>
      <c r="L193" s="625"/>
      <c r="M193" s="625"/>
      <c r="N193" s="625"/>
      <c r="O193" s="624"/>
      <c r="P193" s="630"/>
      <c r="Q193" s="22"/>
      <c r="W193" s="626"/>
      <c r="X193" s="13"/>
      <c r="Y193" s="1"/>
      <c r="Z193" s="627"/>
      <c r="AB193" s="628"/>
    </row>
    <row r="194" spans="2:28" ht="13.5" customHeight="1">
      <c r="B194" s="3"/>
      <c r="C194" s="13"/>
      <c r="D194" s="624"/>
      <c r="E194" s="640"/>
      <c r="F194" s="625"/>
      <c r="G194" s="625"/>
      <c r="H194" s="625"/>
      <c r="I194" s="625"/>
      <c r="J194" s="625"/>
      <c r="K194" s="625"/>
      <c r="L194" s="625"/>
      <c r="M194" s="625"/>
      <c r="N194" s="625"/>
      <c r="O194" s="624"/>
      <c r="P194" s="630"/>
      <c r="Q194" s="22"/>
      <c r="W194" s="626"/>
      <c r="X194" s="13"/>
      <c r="Y194" s="1"/>
      <c r="Z194" s="627"/>
      <c r="AB194" s="631"/>
    </row>
    <row r="195" spans="2:28" ht="12" customHeight="1">
      <c r="B195" s="3"/>
      <c r="C195" s="13"/>
      <c r="D195" s="624"/>
      <c r="E195" s="643"/>
      <c r="F195" s="635"/>
      <c r="G195" s="636"/>
      <c r="H195" s="625"/>
      <c r="I195" s="625"/>
      <c r="J195" s="625"/>
      <c r="K195" s="625"/>
      <c r="L195" s="635"/>
      <c r="M195" s="635"/>
      <c r="N195" s="625"/>
      <c r="O195" s="629"/>
      <c r="P195" s="630"/>
      <c r="Q195" s="22"/>
      <c r="W195" s="626"/>
      <c r="X195" s="13"/>
      <c r="Y195" s="1"/>
      <c r="Z195" s="627"/>
      <c r="AB195" s="637"/>
    </row>
    <row r="196" spans="2:28">
      <c r="B196" s="3"/>
      <c r="C196" s="13"/>
      <c r="D196" s="624"/>
      <c r="E196" s="643"/>
      <c r="F196" s="635"/>
      <c r="G196" s="636"/>
      <c r="H196" s="625"/>
      <c r="I196" s="625"/>
      <c r="J196" s="625"/>
      <c r="K196" s="625"/>
      <c r="L196" s="635"/>
      <c r="M196" s="635"/>
      <c r="N196" s="625"/>
      <c r="O196" s="624"/>
      <c r="P196" s="630"/>
      <c r="Q196" s="22"/>
      <c r="W196" s="626"/>
      <c r="X196" s="13"/>
      <c r="Y196" s="1"/>
      <c r="Z196" s="627"/>
      <c r="AB196" s="628"/>
    </row>
    <row r="197" spans="2:28" ht="13.5" customHeight="1">
      <c r="B197" s="3"/>
      <c r="C197" s="13"/>
      <c r="D197" s="624"/>
      <c r="E197" s="643"/>
      <c r="F197" s="635"/>
      <c r="G197" s="636"/>
      <c r="H197" s="625"/>
      <c r="I197" s="625"/>
      <c r="J197" s="625"/>
      <c r="K197" s="625"/>
      <c r="L197" s="635"/>
      <c r="M197" s="635"/>
      <c r="N197" s="625"/>
      <c r="O197" s="624"/>
      <c r="P197" s="630"/>
      <c r="Q197" s="22"/>
      <c r="W197" s="626"/>
      <c r="X197" s="13"/>
      <c r="Y197" s="1"/>
      <c r="Z197" s="627"/>
      <c r="AB197" s="628"/>
    </row>
    <row r="198" spans="2:28">
      <c r="B198" s="3"/>
      <c r="C198" s="13"/>
      <c r="D198" s="624"/>
      <c r="E198" s="643"/>
      <c r="F198" s="635"/>
      <c r="G198" s="636"/>
      <c r="H198" s="625"/>
      <c r="I198" s="647"/>
      <c r="J198" s="625"/>
      <c r="K198" s="647"/>
      <c r="L198" s="640"/>
      <c r="M198" s="640"/>
      <c r="N198" s="625"/>
      <c r="O198" s="624"/>
      <c r="P198" s="630"/>
      <c r="Q198" s="22"/>
      <c r="W198" s="626"/>
      <c r="X198" s="13"/>
      <c r="Y198" s="1"/>
      <c r="Z198" s="627"/>
      <c r="AB198" s="633"/>
    </row>
    <row r="199" spans="2:28">
      <c r="B199" s="3"/>
      <c r="C199" s="13"/>
      <c r="D199" s="624"/>
      <c r="E199" s="643"/>
      <c r="F199" s="640"/>
      <c r="G199" s="636"/>
      <c r="H199" s="625"/>
      <c r="I199" s="625"/>
      <c r="J199" s="625"/>
      <c r="K199" s="625"/>
      <c r="L199" s="640"/>
      <c r="M199" s="640"/>
      <c r="N199" s="625"/>
      <c r="O199" s="624"/>
      <c r="P199" s="630"/>
      <c r="Q199" s="22"/>
      <c r="W199" s="626"/>
      <c r="X199" s="13"/>
      <c r="Y199" s="1"/>
      <c r="Z199" s="627"/>
      <c r="AB199" s="628"/>
    </row>
    <row r="200" spans="2:28" ht="12" customHeight="1">
      <c r="B200" s="3"/>
      <c r="C200" s="13"/>
      <c r="D200" s="624"/>
      <c r="E200" s="643"/>
      <c r="F200" s="635"/>
      <c r="G200" s="636"/>
      <c r="H200" s="625"/>
      <c r="I200" s="625"/>
      <c r="J200" s="625"/>
      <c r="K200" s="625"/>
      <c r="L200" s="640"/>
      <c r="M200" s="635"/>
      <c r="N200" s="625"/>
      <c r="O200" s="624"/>
      <c r="P200" s="630"/>
      <c r="Q200" s="22"/>
      <c r="W200" s="626"/>
      <c r="X200" s="13"/>
      <c r="Y200" s="1"/>
      <c r="Z200" s="627"/>
      <c r="AB200" s="628"/>
    </row>
    <row r="201" spans="2:28" ht="12.75" customHeight="1">
      <c r="B201" s="3"/>
      <c r="C201" s="13"/>
      <c r="D201" s="624"/>
      <c r="E201" s="643"/>
      <c r="F201" s="640"/>
      <c r="G201" s="636"/>
      <c r="H201" s="625"/>
      <c r="I201" s="625"/>
      <c r="J201" s="625"/>
      <c r="K201" s="625"/>
      <c r="L201" s="636"/>
      <c r="M201" s="636"/>
      <c r="N201" s="9"/>
      <c r="O201" s="624"/>
      <c r="P201" s="630"/>
      <c r="Q201" s="22"/>
      <c r="W201" s="626"/>
      <c r="X201" s="13"/>
      <c r="Y201" s="1"/>
      <c r="Z201" s="627"/>
      <c r="AB201" s="628"/>
    </row>
    <row r="202" spans="2:28" ht="11.25" customHeight="1">
      <c r="B202" s="3"/>
      <c r="C202" s="13"/>
      <c r="D202" s="624"/>
      <c r="E202" s="643"/>
      <c r="F202" s="640"/>
      <c r="G202" s="640"/>
      <c r="H202" s="625"/>
      <c r="I202" s="625"/>
      <c r="J202" s="625"/>
      <c r="K202" s="635"/>
      <c r="L202" s="647"/>
      <c r="M202" s="640"/>
      <c r="N202" s="636"/>
      <c r="O202" s="624"/>
      <c r="P202" s="630"/>
      <c r="Q202" s="22"/>
      <c r="W202" s="626"/>
      <c r="X202" s="13"/>
      <c r="Y202" s="1"/>
      <c r="Z202" s="627"/>
      <c r="AB202" s="628"/>
    </row>
    <row r="203" spans="2:28" ht="12" customHeight="1">
      <c r="B203" s="3"/>
      <c r="C203" s="13"/>
      <c r="D203" s="624"/>
      <c r="E203" s="643"/>
      <c r="F203" s="635"/>
      <c r="G203" s="636"/>
      <c r="H203" s="625"/>
      <c r="I203" s="625"/>
      <c r="J203" s="625"/>
      <c r="K203" s="625"/>
      <c r="L203" s="635"/>
      <c r="M203" s="635"/>
      <c r="N203" s="625"/>
      <c r="O203" s="624"/>
      <c r="P203" s="630"/>
      <c r="Q203" s="22"/>
      <c r="W203" s="626"/>
      <c r="X203" s="13"/>
      <c r="Y203" s="1"/>
      <c r="Z203" s="627"/>
      <c r="AB203" s="628"/>
    </row>
    <row r="204" spans="2:28">
      <c r="B204" s="3"/>
      <c r="C204" s="13"/>
      <c r="D204" s="624"/>
      <c r="E204" s="643"/>
      <c r="F204" s="640"/>
      <c r="G204" s="636"/>
      <c r="H204" s="625"/>
      <c r="I204" s="625"/>
      <c r="J204" s="625"/>
      <c r="K204" s="625"/>
      <c r="L204" s="636"/>
      <c r="M204" s="636"/>
      <c r="N204" s="625"/>
      <c r="O204" s="624"/>
      <c r="P204" s="638"/>
      <c r="Q204" s="22"/>
      <c r="W204" s="626"/>
      <c r="X204" s="13"/>
      <c r="Y204" s="1"/>
      <c r="Z204" s="627"/>
      <c r="AB204" s="639"/>
    </row>
    <row r="205" spans="2:28" ht="13.5" customHeight="1">
      <c r="B205" s="3"/>
      <c r="C205" s="13"/>
      <c r="D205" s="624"/>
      <c r="E205" s="643"/>
      <c r="F205" s="635"/>
      <c r="G205" s="636"/>
      <c r="H205" s="625"/>
      <c r="I205" s="625"/>
      <c r="J205" s="625"/>
      <c r="K205" s="625"/>
      <c r="L205" s="636"/>
      <c r="M205" s="636"/>
      <c r="N205" s="625"/>
      <c r="O205" s="624"/>
      <c r="P205" s="630"/>
      <c r="Q205" s="22"/>
      <c r="W205" s="626"/>
      <c r="X205" s="13"/>
      <c r="Y205" s="1"/>
      <c r="Z205" s="627"/>
      <c r="AB205" s="628"/>
    </row>
    <row r="206" spans="2:28" ht="13.5" customHeight="1">
      <c r="B206" s="3"/>
      <c r="C206" s="13"/>
      <c r="D206" s="624"/>
      <c r="E206" s="643"/>
      <c r="F206" s="636"/>
      <c r="G206" s="640"/>
      <c r="H206" s="625"/>
      <c r="I206" s="625"/>
      <c r="J206" s="625"/>
      <c r="K206" s="625"/>
      <c r="L206" s="647"/>
      <c r="M206" s="640"/>
      <c r="N206" s="625"/>
      <c r="O206" s="624"/>
      <c r="P206" s="638"/>
      <c r="Q206" s="22"/>
      <c r="W206" s="626"/>
      <c r="X206" s="13"/>
      <c r="Y206" s="1"/>
      <c r="Z206" s="627"/>
      <c r="AB206" s="639"/>
    </row>
    <row r="207" spans="2:28" hidden="1">
      <c r="B207" s="3"/>
      <c r="C207" s="13"/>
      <c r="D207" s="624"/>
      <c r="E207" s="643"/>
      <c r="F207" s="640"/>
      <c r="G207" s="636"/>
      <c r="H207" s="625"/>
      <c r="I207" s="625"/>
      <c r="J207" s="625"/>
      <c r="K207" s="625"/>
      <c r="L207" s="635"/>
      <c r="M207" s="635"/>
      <c r="N207" s="625"/>
      <c r="O207" s="624"/>
      <c r="P207" s="630"/>
      <c r="Q207" s="22"/>
      <c r="W207" s="626"/>
      <c r="X207" s="13"/>
      <c r="Y207" s="1"/>
      <c r="Z207" s="627"/>
      <c r="AB207" s="633"/>
    </row>
    <row r="208" spans="2:28" ht="13.5" customHeight="1">
      <c r="B208" s="3"/>
      <c r="C208" s="4"/>
      <c r="D208" s="624"/>
      <c r="E208" s="643"/>
      <c r="F208" s="636"/>
      <c r="G208" s="636"/>
      <c r="H208" s="625"/>
      <c r="I208" s="625"/>
      <c r="J208" s="625"/>
      <c r="K208" s="625"/>
      <c r="L208" s="640"/>
      <c r="M208" s="640"/>
      <c r="N208" s="625"/>
      <c r="O208" s="624"/>
      <c r="P208" s="630"/>
      <c r="Q208" s="22"/>
      <c r="W208" s="626"/>
      <c r="X208" s="13"/>
      <c r="Y208" s="1"/>
      <c r="Z208" s="627"/>
      <c r="AB208" s="628"/>
    </row>
    <row r="209" spans="2:28" ht="12" customHeight="1">
      <c r="B209" s="3"/>
      <c r="C209" s="13"/>
      <c r="D209" s="624"/>
      <c r="E209" s="643"/>
      <c r="F209" s="635"/>
      <c r="G209" s="636"/>
      <c r="H209" s="647"/>
      <c r="I209" s="625"/>
      <c r="J209" s="625"/>
      <c r="K209" s="625"/>
      <c r="L209" s="635"/>
      <c r="M209" s="636"/>
      <c r="N209" s="625"/>
      <c r="O209" s="629"/>
      <c r="P209" s="638"/>
      <c r="Q209" s="22"/>
      <c r="W209" s="626"/>
      <c r="X209" s="13"/>
      <c r="Y209" s="1"/>
      <c r="Z209" s="627"/>
      <c r="AB209" s="639"/>
    </row>
    <row r="210" spans="2:28" ht="13.5" customHeight="1">
      <c r="B210" s="3"/>
      <c r="C210" s="13"/>
      <c r="D210" s="624"/>
      <c r="E210" s="643"/>
      <c r="F210" s="647"/>
      <c r="G210" s="647"/>
      <c r="H210" s="625"/>
      <c r="I210" s="625"/>
      <c r="J210" s="625"/>
      <c r="K210" s="625"/>
      <c r="L210" s="648"/>
      <c r="M210" s="647"/>
      <c r="N210" s="625"/>
      <c r="O210" s="629"/>
      <c r="P210" s="630"/>
      <c r="Q210" s="22"/>
      <c r="W210" s="626"/>
      <c r="X210" s="13"/>
      <c r="Y210" s="1"/>
      <c r="Z210" s="627"/>
      <c r="AB210" s="642"/>
    </row>
    <row r="211" spans="2:28">
      <c r="B211" s="3"/>
      <c r="C211" s="13"/>
      <c r="D211" s="624"/>
      <c r="E211" s="643"/>
      <c r="F211" s="116"/>
      <c r="G211" s="116"/>
      <c r="H211" s="116"/>
      <c r="I211" s="116"/>
      <c r="J211" s="116"/>
      <c r="K211" s="116"/>
      <c r="L211" s="116"/>
      <c r="M211" s="116"/>
      <c r="N211" s="116"/>
      <c r="O211" s="629"/>
      <c r="P211" s="630"/>
      <c r="Q211" s="22"/>
      <c r="W211" s="626"/>
      <c r="X211" s="13"/>
      <c r="Y211" s="1"/>
      <c r="Z211" s="627"/>
      <c r="AB211" s="628"/>
    </row>
    <row r="212" spans="2:28" ht="12.75" customHeight="1">
      <c r="B212" s="3"/>
      <c r="C212" s="13"/>
      <c r="D212" s="624"/>
      <c r="E212" s="643"/>
      <c r="F212" s="116"/>
      <c r="G212" s="116"/>
      <c r="H212" s="116"/>
      <c r="I212" s="116"/>
      <c r="J212" s="116"/>
      <c r="K212" s="116"/>
      <c r="L212" s="116"/>
      <c r="M212" s="116"/>
      <c r="N212" s="116"/>
      <c r="O212" s="629"/>
      <c r="P212" s="630"/>
      <c r="Q212" s="22"/>
      <c r="W212" s="626"/>
      <c r="X212" s="13"/>
      <c r="Y212" s="1"/>
      <c r="Z212" s="627"/>
      <c r="AB212" s="628"/>
    </row>
    <row r="213" spans="2:28" ht="12" customHeight="1">
      <c r="B213" s="3"/>
      <c r="C213" s="13"/>
      <c r="D213" s="624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629"/>
      <c r="P213" s="630"/>
      <c r="Q213" s="22"/>
      <c r="W213" s="626"/>
      <c r="X213" s="13"/>
      <c r="Y213" s="1"/>
      <c r="Z213" s="627"/>
      <c r="AB213" s="628"/>
    </row>
    <row r="214" spans="2:28" ht="12.75" customHeight="1">
      <c r="B214" s="3"/>
      <c r="C214" s="13"/>
      <c r="D214" s="624"/>
      <c r="E214" s="116"/>
      <c r="F214" s="116"/>
      <c r="G214" s="116"/>
      <c r="H214" s="116"/>
      <c r="I214" s="116"/>
      <c r="J214" s="116"/>
      <c r="K214" s="644"/>
      <c r="L214" s="116"/>
      <c r="M214" s="116"/>
      <c r="N214" s="116"/>
      <c r="O214" s="632"/>
      <c r="P214" s="630"/>
      <c r="Q214" s="22"/>
      <c r="W214" s="645"/>
      <c r="X214" s="13"/>
      <c r="Y214" s="646"/>
      <c r="Z214" s="627"/>
      <c r="AB214" s="628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35BB4-BC8A-4A2F-8FFB-B78A2C536EAE}">
  <dimension ref="B1:AM214"/>
  <sheetViews>
    <sheetView zoomScaleNormal="100" workbookViewId="0">
      <pane xSplit="1" topLeftCell="B1" activePane="topRight" state="frozen"/>
      <selection pane="topRight" activeCell="AA20" sqref="AA20"/>
    </sheetView>
  </sheetViews>
  <sheetFormatPr defaultRowHeight="15"/>
  <cols>
    <col min="1" max="1" width="1.85546875" customWidth="1"/>
    <col min="2" max="2" width="4" customWidth="1"/>
    <col min="3" max="3" width="29.85546875" customWidth="1"/>
    <col min="4" max="4" width="8.28515625" customWidth="1"/>
    <col min="5" max="5" width="6.42578125" customWidth="1"/>
    <col min="6" max="6" width="6.140625" customWidth="1"/>
    <col min="7" max="9" width="6.42578125" customWidth="1"/>
    <col min="10" max="10" width="6.28515625" customWidth="1"/>
    <col min="11" max="11" width="6.42578125" customWidth="1"/>
    <col min="12" max="13" width="5.7109375" customWidth="1"/>
    <col min="14" max="14" width="6.28515625" customWidth="1"/>
    <col min="15" max="15" width="5.7109375" customWidth="1"/>
    <col min="16" max="16" width="6.42578125" customWidth="1"/>
    <col min="17" max="17" width="6.5703125" customWidth="1"/>
    <col min="18" max="20" width="6.42578125" customWidth="1"/>
    <col min="21" max="21" width="3" customWidth="1"/>
    <col min="22" max="22" width="7.85546875" customWidth="1"/>
    <col min="23" max="23" width="7.5703125" customWidth="1"/>
    <col min="24" max="24" width="6.7109375" customWidth="1"/>
    <col min="25" max="25" width="6.85546875" customWidth="1"/>
    <col min="26" max="26" width="7.28515625" customWidth="1"/>
    <col min="27" max="27" width="7.5703125" customWidth="1"/>
    <col min="28" max="28" width="14.5703125" customWidth="1"/>
    <col min="29" max="29" width="8.28515625" customWidth="1"/>
    <col min="30" max="30" width="14.5703125" customWidth="1"/>
    <col min="31" max="31" width="7.5703125" customWidth="1"/>
    <col min="32" max="32" width="8.28515625" customWidth="1"/>
    <col min="33" max="33" width="10.85546875" customWidth="1"/>
  </cols>
  <sheetData>
    <row r="1" spans="2:39" ht="10.5" customHeight="1"/>
    <row r="2" spans="2:39" ht="15.75" thickBot="1">
      <c r="B2" s="81" t="s">
        <v>837</v>
      </c>
      <c r="E2" s="81" t="s">
        <v>19</v>
      </c>
      <c r="K2" t="s">
        <v>268</v>
      </c>
      <c r="T2" s="29"/>
    </row>
    <row r="3" spans="2:39" ht="13.5" customHeight="1">
      <c r="B3" s="78"/>
      <c r="C3" s="953"/>
      <c r="D3" s="135" t="s">
        <v>20</v>
      </c>
      <c r="E3" s="412" t="s">
        <v>242</v>
      </c>
      <c r="F3" s="66"/>
      <c r="G3" s="66"/>
      <c r="H3" s="66"/>
      <c r="I3" s="66"/>
      <c r="J3" s="66"/>
      <c r="K3" s="66"/>
      <c r="L3" s="66"/>
      <c r="M3" s="50"/>
      <c r="N3" s="50"/>
      <c r="O3" s="67"/>
      <c r="P3" s="53"/>
      <c r="Q3" s="135" t="s">
        <v>21</v>
      </c>
      <c r="R3" s="135" t="s">
        <v>22</v>
      </c>
      <c r="S3" s="951" t="s">
        <v>361</v>
      </c>
      <c r="T3" s="965" t="s">
        <v>361</v>
      </c>
      <c r="V3" s="9"/>
      <c r="W3" s="9"/>
      <c r="X3" s="13"/>
      <c r="Z3" s="22"/>
      <c r="AA3" s="13"/>
      <c r="AH3" s="9"/>
      <c r="AI3" s="9"/>
      <c r="AJ3" s="65"/>
      <c r="AK3" s="65"/>
      <c r="AL3" s="9"/>
      <c r="AM3" s="9"/>
    </row>
    <row r="4" spans="2:39" ht="13.5" customHeight="1">
      <c r="B4" s="60"/>
      <c r="C4" s="954"/>
      <c r="D4" s="437" t="s">
        <v>208</v>
      </c>
      <c r="E4" s="2328" t="s">
        <v>256</v>
      </c>
      <c r="F4" s="14"/>
      <c r="G4" s="14"/>
      <c r="H4" s="14"/>
      <c r="I4" s="14" t="s">
        <v>221</v>
      </c>
      <c r="J4" s="14"/>
      <c r="K4" s="14"/>
      <c r="L4" s="14"/>
      <c r="M4" s="13"/>
      <c r="N4" s="13"/>
      <c r="P4" s="70"/>
      <c r="Q4" s="437" t="s">
        <v>222</v>
      </c>
      <c r="R4" s="437" t="s">
        <v>23</v>
      </c>
      <c r="S4" s="950" t="s">
        <v>108</v>
      </c>
      <c r="T4" s="966" t="s">
        <v>108</v>
      </c>
      <c r="V4" s="9"/>
      <c r="W4" s="9"/>
      <c r="X4" s="13"/>
      <c r="Z4" s="22"/>
      <c r="AA4" s="13"/>
      <c r="AH4" s="9"/>
      <c r="AI4" s="9"/>
      <c r="AJ4" s="65"/>
      <c r="AK4" s="65"/>
      <c r="AL4" s="9"/>
      <c r="AM4" s="9"/>
    </row>
    <row r="5" spans="2:39" ht="12.75" customHeight="1" thickBot="1">
      <c r="B5" s="60"/>
      <c r="C5" s="955" t="s">
        <v>24</v>
      </c>
      <c r="D5" s="437" t="s">
        <v>21</v>
      </c>
      <c r="F5" s="29" t="s">
        <v>925</v>
      </c>
      <c r="G5" s="71"/>
      <c r="H5" s="71"/>
      <c r="J5" s="29" t="s">
        <v>1149</v>
      </c>
      <c r="K5" s="71"/>
      <c r="M5" s="1466" t="s">
        <v>1150</v>
      </c>
      <c r="N5" s="51"/>
      <c r="O5" s="29"/>
      <c r="P5" s="72"/>
      <c r="Q5" s="437" t="s">
        <v>26</v>
      </c>
      <c r="R5" s="437" t="s">
        <v>25</v>
      </c>
      <c r="S5" s="942" t="s">
        <v>362</v>
      </c>
      <c r="T5" s="966" t="s">
        <v>362</v>
      </c>
      <c r="V5" s="9"/>
      <c r="W5" s="9"/>
      <c r="X5" s="22"/>
      <c r="Z5" s="22"/>
      <c r="AA5" s="13"/>
      <c r="AG5" s="621"/>
      <c r="AH5" s="9"/>
      <c r="AI5" s="9"/>
      <c r="AJ5" s="47"/>
      <c r="AK5" s="65"/>
      <c r="AL5" s="9"/>
      <c r="AM5" s="9"/>
    </row>
    <row r="6" spans="2:39">
      <c r="B6" s="60" t="s">
        <v>209</v>
      </c>
      <c r="C6" s="954"/>
      <c r="D6" s="437" t="s">
        <v>38</v>
      </c>
      <c r="E6" s="27" t="s">
        <v>27</v>
      </c>
      <c r="F6" s="27" t="s">
        <v>28</v>
      </c>
      <c r="G6" s="27" t="s">
        <v>29</v>
      </c>
      <c r="H6" s="27" t="s">
        <v>30</v>
      </c>
      <c r="I6" s="26" t="s">
        <v>31</v>
      </c>
      <c r="J6" s="27" t="s">
        <v>32</v>
      </c>
      <c r="K6" s="26" t="s">
        <v>33</v>
      </c>
      <c r="L6" s="27" t="s">
        <v>34</v>
      </c>
      <c r="M6" s="26" t="s">
        <v>35</v>
      </c>
      <c r="N6" s="27" t="s">
        <v>36</v>
      </c>
      <c r="O6" s="959" t="s">
        <v>924</v>
      </c>
      <c r="P6" s="27" t="s">
        <v>926</v>
      </c>
      <c r="Q6" s="437">
        <v>12</v>
      </c>
      <c r="R6" s="437" t="s">
        <v>37</v>
      </c>
      <c r="S6" s="437" t="s">
        <v>26</v>
      </c>
      <c r="T6" s="967" t="s">
        <v>363</v>
      </c>
      <c r="V6" s="9"/>
      <c r="W6" s="9"/>
      <c r="X6" s="22"/>
      <c r="Z6" s="22"/>
      <c r="AA6" s="13"/>
      <c r="AE6" s="115"/>
      <c r="AG6" s="621"/>
      <c r="AH6" s="9"/>
      <c r="AI6" s="9"/>
      <c r="AJ6" s="9"/>
      <c r="AK6" s="44"/>
      <c r="AL6" s="9"/>
      <c r="AM6" s="9"/>
    </row>
    <row r="7" spans="2:39" ht="12" customHeight="1">
      <c r="B7" s="60"/>
      <c r="C7" s="955" t="s">
        <v>210</v>
      </c>
      <c r="D7" s="437" t="s">
        <v>211</v>
      </c>
      <c r="E7" s="69" t="s">
        <v>39</v>
      </c>
      <c r="F7" s="69" t="s">
        <v>39</v>
      </c>
      <c r="G7" s="69" t="s">
        <v>39</v>
      </c>
      <c r="H7" s="69" t="s">
        <v>39</v>
      </c>
      <c r="I7" s="22" t="s">
        <v>39</v>
      </c>
      <c r="J7" s="69" t="s">
        <v>39</v>
      </c>
      <c r="K7" s="69" t="s">
        <v>39</v>
      </c>
      <c r="L7" s="22" t="s">
        <v>39</v>
      </c>
      <c r="M7" s="69" t="s">
        <v>39</v>
      </c>
      <c r="N7" s="69" t="s">
        <v>39</v>
      </c>
      <c r="O7" s="416" t="s">
        <v>39</v>
      </c>
      <c r="P7" s="69" t="s">
        <v>39</v>
      </c>
      <c r="Q7" s="437" t="s">
        <v>360</v>
      </c>
      <c r="R7" s="437" t="s">
        <v>202</v>
      </c>
      <c r="S7" s="437">
        <v>12</v>
      </c>
      <c r="T7" s="967"/>
      <c r="V7" s="9"/>
      <c r="W7" s="9"/>
      <c r="X7" s="13"/>
      <c r="Z7" s="22"/>
      <c r="AA7" s="13"/>
      <c r="AE7" s="115"/>
      <c r="AG7" s="622"/>
      <c r="AH7" s="9"/>
      <c r="AI7" s="9"/>
      <c r="AJ7" s="9"/>
      <c r="AK7" s="44"/>
      <c r="AL7" s="9"/>
      <c r="AM7" s="9"/>
    </row>
    <row r="8" spans="2:39" ht="14.25" customHeight="1" thickBot="1">
      <c r="B8" s="60"/>
      <c r="C8" s="956"/>
      <c r="D8" s="958">
        <v>0.35</v>
      </c>
      <c r="E8" s="51"/>
      <c r="F8" s="52"/>
      <c r="G8" s="51"/>
      <c r="H8" s="52"/>
      <c r="I8" s="84"/>
      <c r="J8" s="712"/>
      <c r="K8" s="52"/>
      <c r="L8" s="52"/>
      <c r="M8" s="51"/>
      <c r="N8" s="52"/>
      <c r="O8" s="84"/>
      <c r="P8" s="656"/>
      <c r="Q8" s="437"/>
      <c r="R8" s="437" t="s">
        <v>203</v>
      </c>
      <c r="S8" s="437" t="s">
        <v>360</v>
      </c>
      <c r="T8" s="2189">
        <v>1</v>
      </c>
      <c r="V8" s="9"/>
      <c r="W8" s="9"/>
      <c r="X8" s="14"/>
      <c r="Y8" s="13"/>
      <c r="Z8" s="22"/>
      <c r="AA8" s="13"/>
      <c r="AC8" s="215"/>
      <c r="AD8" s="22"/>
      <c r="AE8" s="623"/>
      <c r="AG8" s="622"/>
      <c r="AH8" s="9"/>
      <c r="AI8" s="9"/>
      <c r="AJ8" s="9"/>
      <c r="AK8" s="24"/>
      <c r="AL8" s="9"/>
      <c r="AM8" s="9"/>
    </row>
    <row r="9" spans="2:39">
      <c r="B9" s="440">
        <v>1</v>
      </c>
      <c r="C9" s="2183" t="s">
        <v>212</v>
      </c>
      <c r="D9" s="2180">
        <f t="shared" ref="D9:D45" si="0">(T9/100)*35</f>
        <v>42</v>
      </c>
      <c r="E9" s="2361">
        <f>'12 л. РАСКЛАДКА'!S13</f>
        <v>40</v>
      </c>
      <c r="F9" s="2359">
        <f>'12 л. РАСКЛАДКА'!S71</f>
        <v>50</v>
      </c>
      <c r="G9" s="2359">
        <f>'12 л. РАСКЛАДКА'!S130</f>
        <v>50</v>
      </c>
      <c r="H9" s="2359">
        <f>'12 л. РАСКЛАДКА'!S186</f>
        <v>40</v>
      </c>
      <c r="I9" s="2362">
        <f>'12 л. РАСКЛАДКА'!S243</f>
        <v>30</v>
      </c>
      <c r="J9" s="2360">
        <f>'12 л. РАСКЛАДКА'!S299</f>
        <v>44</v>
      </c>
      <c r="K9" s="2359">
        <f>'12 л. РАСКЛАДКА'!S355</f>
        <v>50</v>
      </c>
      <c r="L9" s="2359">
        <f>'12 л. РАСКЛАДКА'!S411</f>
        <v>40</v>
      </c>
      <c r="M9" s="2359">
        <f>'12 л. РАСКЛАДКА'!S464</f>
        <v>40</v>
      </c>
      <c r="N9" s="2359">
        <f>'12 л. РАСКЛАДКА'!S518</f>
        <v>40</v>
      </c>
      <c r="O9" s="2362">
        <f>'12 л. РАСКЛАДКА'!S571</f>
        <v>40</v>
      </c>
      <c r="P9" s="2373">
        <f>'12 л. РАСКЛАДКА'!S628</f>
        <v>54</v>
      </c>
      <c r="Q9" s="946">
        <f>E9+F9+G9+H9+I9+J9+K9+L9+M9+N9+O9+P9</f>
        <v>518</v>
      </c>
      <c r="R9" s="2397">
        <f>(Q9*100/S9)-100</f>
        <v>2.7777777777777715</v>
      </c>
      <c r="S9" s="2395">
        <f>(T9*35/100)*12</f>
        <v>504</v>
      </c>
      <c r="T9" s="2174">
        <v>120</v>
      </c>
      <c r="V9" s="624"/>
      <c r="W9" s="22"/>
      <c r="X9" s="22"/>
      <c r="Y9" s="63"/>
      <c r="AC9" s="626"/>
      <c r="AD9" s="13"/>
      <c r="AE9" s="627"/>
      <c r="AG9" s="2692"/>
    </row>
    <row r="10" spans="2:39">
      <c r="B10" s="405">
        <v>2</v>
      </c>
      <c r="C10" s="2184" t="s">
        <v>41</v>
      </c>
      <c r="D10" s="2181">
        <f t="shared" si="0"/>
        <v>70</v>
      </c>
      <c r="E10" s="125">
        <f>'12 л. РАСКЛАДКА'!S14</f>
        <v>60</v>
      </c>
      <c r="F10" s="650">
        <f>'12 л. РАСКЛАДКА'!S72</f>
        <v>70</v>
      </c>
      <c r="G10" s="650">
        <f>'12 л. РАСКЛАДКА'!S131</f>
        <v>70</v>
      </c>
      <c r="H10" s="650">
        <f>'12 л. РАСКЛАДКА'!S187</f>
        <v>71</v>
      </c>
      <c r="I10" s="943">
        <f>'12 л. РАСКЛАДКА'!S244</f>
        <v>35</v>
      </c>
      <c r="J10" s="2330">
        <f>'12 л. РАСКЛАДКА'!S300</f>
        <v>70</v>
      </c>
      <c r="K10" s="650">
        <f>'12 л. РАСКЛАДКА'!S356</f>
        <v>87.2</v>
      </c>
      <c r="L10" s="650">
        <f>'12 л. РАСКЛАДКА'!S412</f>
        <v>70</v>
      </c>
      <c r="M10" s="650">
        <f>'12 л. РАСКЛАДКА'!S465</f>
        <v>80.5</v>
      </c>
      <c r="N10" s="650">
        <f>'12 л. РАСКЛАДКА'!S519</f>
        <v>77.3</v>
      </c>
      <c r="O10" s="943">
        <f>'12 л. РАСКЛАДКА'!S572</f>
        <v>79</v>
      </c>
      <c r="P10" s="2334">
        <f>'12 л. РАСКЛАДКА'!S629</f>
        <v>70</v>
      </c>
      <c r="Q10" s="947">
        <f t="shared" ref="Q10:Q44" si="1">E10+F10+G10+H10+I10+J10+K10+L10+M10+N10+O10+P10</f>
        <v>840</v>
      </c>
      <c r="R10" s="2398">
        <f t="shared" ref="R10:R45" si="2">(Q10*100/S10)-100</f>
        <v>0</v>
      </c>
      <c r="S10" s="949">
        <f t="shared" ref="S10:S45" si="3">(T10*35/100)*12</f>
        <v>840</v>
      </c>
      <c r="T10" s="2175">
        <v>200</v>
      </c>
      <c r="V10" s="629"/>
      <c r="W10" s="630"/>
      <c r="X10" s="22"/>
      <c r="AC10" s="626"/>
      <c r="AD10" s="13"/>
      <c r="AE10" s="627"/>
      <c r="AG10" s="2692"/>
    </row>
    <row r="11" spans="2:39">
      <c r="B11" s="405">
        <v>3</v>
      </c>
      <c r="C11" s="2184" t="s">
        <v>42</v>
      </c>
      <c r="D11" s="2181">
        <f t="shared" si="0"/>
        <v>7</v>
      </c>
      <c r="E11" s="125">
        <f>'12 л. РАСКЛАДКА'!S15</f>
        <v>4.05</v>
      </c>
      <c r="F11" s="650">
        <f>'12 л. РАСКЛАДКА'!S73</f>
        <v>10.5</v>
      </c>
      <c r="G11" s="650">
        <f>'12 л. РАСКЛАДКА'!S132</f>
        <v>2</v>
      </c>
      <c r="H11" s="650">
        <f>'12 л. РАСКЛАДКА'!S188</f>
        <v>21.56</v>
      </c>
      <c r="I11" s="943">
        <f>'12 л. РАСКЛАДКА'!S245</f>
        <v>14</v>
      </c>
      <c r="J11" s="2330">
        <f>'12 л. РАСКЛАДКА'!S301</f>
        <v>0</v>
      </c>
      <c r="K11" s="650">
        <f>'12 л. РАСКЛАДКА'!S357</f>
        <v>1.35</v>
      </c>
      <c r="L11" s="650">
        <f>'12 л. РАСКЛАДКА'!S413</f>
        <v>2.5</v>
      </c>
      <c r="M11" s="650">
        <f>'12 л. РАСКЛАДКА'!S466</f>
        <v>4.5200000000000005</v>
      </c>
      <c r="N11" s="650">
        <f>'12 л. РАСКЛАДКА'!S520</f>
        <v>0</v>
      </c>
      <c r="O11" s="943">
        <f>'12 л. РАСКЛАДКА'!S573</f>
        <v>0</v>
      </c>
      <c r="P11" s="2334">
        <f>'12 л. РАСКЛАДКА'!S630</f>
        <v>2.4</v>
      </c>
      <c r="Q11" s="947">
        <f t="shared" si="1"/>
        <v>62.88</v>
      </c>
      <c r="R11" s="2399">
        <f t="shared" si="2"/>
        <v>-25.142857142857139</v>
      </c>
      <c r="S11" s="949">
        <f t="shared" si="3"/>
        <v>84</v>
      </c>
      <c r="T11" s="2175">
        <v>20</v>
      </c>
      <c r="V11" s="624"/>
      <c r="W11" s="630"/>
      <c r="X11" s="22"/>
      <c r="AC11" s="626"/>
      <c r="AD11" s="13"/>
      <c r="AE11" s="627"/>
      <c r="AG11" s="2693"/>
    </row>
    <row r="12" spans="2:39">
      <c r="B12" s="405">
        <v>4</v>
      </c>
      <c r="C12" s="2184" t="s">
        <v>43</v>
      </c>
      <c r="D12" s="2181">
        <f t="shared" si="0"/>
        <v>17.5</v>
      </c>
      <c r="E12" s="125">
        <f>'12 л. РАСКЛАДКА'!S16</f>
        <v>0</v>
      </c>
      <c r="F12" s="650">
        <f>'12 л. РАСКЛАДКА'!S74</f>
        <v>0</v>
      </c>
      <c r="G12" s="650">
        <f>'12 л. РАСКЛАДКА'!S133</f>
        <v>39.72</v>
      </c>
      <c r="H12" s="650">
        <f>'12 л. РАСКЛАДКА'!S189</f>
        <v>0</v>
      </c>
      <c r="I12" s="943">
        <f>'12 л. РАСКЛАДКА'!S246</f>
        <v>14.93</v>
      </c>
      <c r="J12" s="2330">
        <f>'12 л. РАСКЛАДКА'!S302</f>
        <v>40</v>
      </c>
      <c r="K12" s="650">
        <f>'12 л. РАСКЛАДКА'!S358</f>
        <v>0</v>
      </c>
      <c r="L12" s="650">
        <f>'12 л. РАСКЛАДКА'!S414</f>
        <v>45.5</v>
      </c>
      <c r="M12" s="650">
        <f>'12 л. РАСКЛАДКА'!S467</f>
        <v>42.22</v>
      </c>
      <c r="N12" s="650">
        <f>'12 л. РАСКЛАДКА'!S521</f>
        <v>0</v>
      </c>
      <c r="O12" s="943">
        <f>'12 л. РАСКЛАДКА'!S574</f>
        <v>44.1</v>
      </c>
      <c r="P12" s="2334">
        <f>'12 л. РАСКЛАДКА'!S631</f>
        <v>5.7</v>
      </c>
      <c r="Q12" s="947">
        <f t="shared" si="1"/>
        <v>232.17</v>
      </c>
      <c r="R12" s="2398">
        <f t="shared" si="2"/>
        <v>10.557142857142864</v>
      </c>
      <c r="S12" s="949">
        <f t="shared" si="3"/>
        <v>210</v>
      </c>
      <c r="T12" s="2175">
        <v>50</v>
      </c>
      <c r="V12" s="629"/>
      <c r="W12" s="630"/>
      <c r="X12" s="22"/>
      <c r="AC12" s="626"/>
      <c r="AD12" s="13"/>
      <c r="AE12" s="627"/>
      <c r="AG12" s="2692"/>
    </row>
    <row r="13" spans="2:39">
      <c r="B13" s="405">
        <v>5</v>
      </c>
      <c r="C13" s="2184" t="s">
        <v>44</v>
      </c>
      <c r="D13" s="2181">
        <f t="shared" si="0"/>
        <v>7</v>
      </c>
      <c r="E13" s="125">
        <f>'12 л. РАСКЛАДКА'!S17</f>
        <v>0</v>
      </c>
      <c r="F13" s="650">
        <f>'12 л. РАСКЛАДКА'!S75</f>
        <v>0</v>
      </c>
      <c r="G13" s="650">
        <f>'12 л. РАСКЛАДКА'!S134</f>
        <v>0</v>
      </c>
      <c r="H13" s="650">
        <f>'12 л. РАСКЛАДКА'!S190</f>
        <v>0</v>
      </c>
      <c r="I13" s="943">
        <f>'12 л. РАСКЛАДКА'!S247</f>
        <v>54.87</v>
      </c>
      <c r="J13" s="2330">
        <f>'12 л. РАСКЛАДКА'!S303</f>
        <v>0</v>
      </c>
      <c r="K13" s="650">
        <f>'12 л. РАСКЛАДКА'!S359</f>
        <v>18.309999999999999</v>
      </c>
      <c r="L13" s="650">
        <f>'12 л. РАСКЛАДКА'!S415</f>
        <v>0</v>
      </c>
      <c r="M13" s="650">
        <f>'12 л. РАСКЛАДКА'!S468</f>
        <v>0</v>
      </c>
      <c r="N13" s="650">
        <f>'12 л. РАСКЛАДКА'!S522</f>
        <v>0</v>
      </c>
      <c r="O13" s="943">
        <f>'12 л. РАСКЛАДКА'!S575</f>
        <v>0</v>
      </c>
      <c r="P13" s="2334">
        <f>'12 л. РАСКЛАДКА'!S632</f>
        <v>0</v>
      </c>
      <c r="Q13" s="947">
        <f t="shared" si="1"/>
        <v>73.179999999999993</v>
      </c>
      <c r="R13" s="2398">
        <f t="shared" si="2"/>
        <v>-12.880952380952394</v>
      </c>
      <c r="S13" s="949">
        <f t="shared" si="3"/>
        <v>84</v>
      </c>
      <c r="T13" s="2175">
        <v>20</v>
      </c>
      <c r="V13" s="624"/>
      <c r="W13" s="630"/>
      <c r="X13" s="22"/>
      <c r="AC13" s="626"/>
      <c r="AD13" s="13"/>
      <c r="AE13" s="627"/>
      <c r="AG13" s="2597"/>
    </row>
    <row r="14" spans="2:39">
      <c r="B14" s="2104">
        <v>6</v>
      </c>
      <c r="C14" s="2598" t="s">
        <v>45</v>
      </c>
      <c r="D14" s="2190">
        <f t="shared" si="0"/>
        <v>65.45</v>
      </c>
      <c r="E14" s="2111">
        <f>'12 л. РАСКЛАДКА'!S18</f>
        <v>88</v>
      </c>
      <c r="F14" s="2112">
        <f>'12 л. РАСКЛАДКА'!S76</f>
        <v>130</v>
      </c>
      <c r="G14" s="2112">
        <f>'12 л. РАСКЛАДКА'!S135</f>
        <v>0</v>
      </c>
      <c r="H14" s="2112">
        <f>'12 л. РАСКЛАДКА'!S191</f>
        <v>136</v>
      </c>
      <c r="I14" s="2113">
        <f>'12 л. РАСКЛАДКА'!S248</f>
        <v>0</v>
      </c>
      <c r="J14" s="2331">
        <f>'12 л. РАСКЛАДКА'!S304</f>
        <v>25</v>
      </c>
      <c r="K14" s="2112">
        <f>'12 л. РАСКЛАДКА'!S360</f>
        <v>105.68</v>
      </c>
      <c r="L14" s="2112">
        <f>'12 л. РАСКЛАДКА'!S416</f>
        <v>0</v>
      </c>
      <c r="M14" s="2112">
        <f>'12 л. РАСКЛАДКА'!S469</f>
        <v>40</v>
      </c>
      <c r="N14" s="2112">
        <f>'12 л. РАСКЛАДКА'!S523</f>
        <v>124.32</v>
      </c>
      <c r="O14" s="2113">
        <f>'12 л. РАСКЛАДКА'!S576</f>
        <v>16</v>
      </c>
      <c r="P14" s="2335">
        <f>'12 л. РАСКЛАДКА'!S633</f>
        <v>122.07</v>
      </c>
      <c r="Q14" s="2114">
        <f t="shared" si="1"/>
        <v>787.06999999999994</v>
      </c>
      <c r="R14" s="2400">
        <f t="shared" si="2"/>
        <v>0.2126305067481411</v>
      </c>
      <c r="S14" s="764">
        <f t="shared" si="3"/>
        <v>785.40000000000009</v>
      </c>
      <c r="T14" s="2176">
        <v>187</v>
      </c>
      <c r="V14" s="624"/>
      <c r="W14" s="630"/>
      <c r="X14" s="22"/>
      <c r="AC14" s="626"/>
      <c r="AD14" s="13"/>
      <c r="AE14" s="627"/>
      <c r="AG14" s="2693"/>
    </row>
    <row r="15" spans="2:39" ht="12" customHeight="1">
      <c r="B15" s="2104">
        <v>7</v>
      </c>
      <c r="C15" s="1650" t="s">
        <v>796</v>
      </c>
      <c r="D15" s="2523">
        <f t="shared" si="0"/>
        <v>100.8</v>
      </c>
      <c r="E15" s="2592">
        <f>'12 л. РАСКЛАДКА'!S19</f>
        <v>206.88</v>
      </c>
      <c r="F15" s="2579">
        <f>'12 л. РАСКЛАДКА'!S77</f>
        <v>249.35</v>
      </c>
      <c r="G15" s="2578">
        <f>'12 л. РАСКЛАДКА'!S136</f>
        <v>180.02500000000003</v>
      </c>
      <c r="H15" s="2579">
        <f>'12 л. РАСКЛАДКА'!S192</f>
        <v>117.8</v>
      </c>
      <c r="I15" s="2578">
        <f>'12 л. РАСКЛАДКА'!S249</f>
        <v>86.325000000000003</v>
      </c>
      <c r="J15" s="2511">
        <f>'12 л. РАСКЛАДКА'!S305</f>
        <v>185.108</v>
      </c>
      <c r="K15" s="2578">
        <f>'12 л. РАСКЛАДКА'!S361</f>
        <v>173.53</v>
      </c>
      <c r="L15" s="2579">
        <f>'12 л. РАСКЛАДКА'!S417</f>
        <v>174.72</v>
      </c>
      <c r="M15" s="2578">
        <f>'12 л. РАСКЛАДКА'!S470</f>
        <v>176.26</v>
      </c>
      <c r="N15" s="2579">
        <f>'12 л. РАСКЛАДКА'!S524</f>
        <v>119.7</v>
      </c>
      <c r="O15" s="2578">
        <f>'12 л. РАСКЛАДКА'!S577</f>
        <v>186.72499999999999</v>
      </c>
      <c r="P15" s="2511">
        <f>'12 л. РАСКЛАДКА'!S634</f>
        <v>105.4</v>
      </c>
      <c r="Q15" s="2582">
        <f t="shared" si="1"/>
        <v>1961.8230000000001</v>
      </c>
      <c r="R15" s="2583">
        <f>(Q15*100/S15)-100</f>
        <v>62.187748015873041</v>
      </c>
      <c r="S15" s="2601">
        <f t="shared" si="3"/>
        <v>1209.5999999999999</v>
      </c>
      <c r="T15" s="2505">
        <f>T17-T16</f>
        <v>288</v>
      </c>
      <c r="V15" s="2688"/>
      <c r="W15" s="638"/>
      <c r="X15" s="638"/>
      <c r="AC15" s="626"/>
      <c r="AD15" s="2697"/>
      <c r="AE15" s="627"/>
      <c r="AF15" s="2682"/>
      <c r="AG15" s="2698"/>
      <c r="AH15" s="2572"/>
      <c r="AI15" s="230"/>
      <c r="AJ15" s="3"/>
      <c r="AK15" s="3"/>
      <c r="AL15" s="138"/>
      <c r="AM15" s="138"/>
    </row>
    <row r="16" spans="2:39" ht="12" customHeight="1">
      <c r="B16" s="2524"/>
      <c r="C16" s="2166" t="s">
        <v>927</v>
      </c>
      <c r="D16" s="2525">
        <f t="shared" si="0"/>
        <v>11.200000000000001</v>
      </c>
      <c r="E16" s="2593">
        <f>'12 л. РАСКЛАДКА'!S20</f>
        <v>60</v>
      </c>
      <c r="F16" s="2586">
        <f>'12 л. РАСКЛАДКА'!S78</f>
        <v>0</v>
      </c>
      <c r="G16" s="2585">
        <f>'12 л. РАСКЛАДКА'!S137</f>
        <v>0</v>
      </c>
      <c r="H16" s="2586">
        <f>'12 л. РАСКЛАДКА'!S193</f>
        <v>0</v>
      </c>
      <c r="I16" s="2585">
        <f>'12 л. РАСКЛАДКА'!S250</f>
        <v>0</v>
      </c>
      <c r="J16" s="2509">
        <f>'12 л. РАСКЛАДКА'!S306</f>
        <v>0</v>
      </c>
      <c r="K16" s="2585">
        <f>'12 л. РАСКЛАДКА'!S362</f>
        <v>48.6</v>
      </c>
      <c r="L16" s="2586">
        <f>'12 л. РАСКЛАДКА'!S418</f>
        <v>0</v>
      </c>
      <c r="M16" s="2585">
        <f>'12 л. РАСКЛАДКА'!S471</f>
        <v>60</v>
      </c>
      <c r="N16" s="2586">
        <f>'12 л. РАСКЛАДКА'!S525</f>
        <v>0</v>
      </c>
      <c r="O16" s="2585">
        <f>'12 л. РАСКЛАДКА'!S578</f>
        <v>0</v>
      </c>
      <c r="P16" s="2509">
        <f>'12 л. РАСКЛАДКА'!S635</f>
        <v>22.39</v>
      </c>
      <c r="Q16" s="2589">
        <f>E16+F16+G16+H16+I16+J16+K16+L16+M16+N16+O16+P16</f>
        <v>190.99</v>
      </c>
      <c r="R16" s="2590">
        <f>(Q16*100/S16)-100</f>
        <v>42.105654761904788</v>
      </c>
      <c r="S16" s="2602">
        <f>(T16*35/100)*12</f>
        <v>134.39999999999998</v>
      </c>
      <c r="T16" s="2514">
        <f>(T17/100)*10</f>
        <v>32</v>
      </c>
      <c r="V16" s="2688"/>
      <c r="W16" s="638"/>
      <c r="X16" s="638"/>
      <c r="AC16" s="626"/>
      <c r="AD16" s="2697"/>
      <c r="AE16" s="627"/>
      <c r="AF16" s="2682"/>
      <c r="AG16" s="2698"/>
      <c r="AK16" s="3"/>
    </row>
    <row r="17" spans="2:37" ht="14.25" customHeight="1">
      <c r="B17" s="2105"/>
      <c r="C17" s="2576" t="s">
        <v>1046</v>
      </c>
      <c r="D17" s="2526">
        <f>(T17/100)*35</f>
        <v>112</v>
      </c>
      <c r="E17" s="611">
        <f>E15+E16</f>
        <v>266.88</v>
      </c>
      <c r="F17" s="2123">
        <f t="shared" ref="F17:P17" si="4">F15+F16</f>
        <v>249.35</v>
      </c>
      <c r="G17" s="2117">
        <f>G15+G16</f>
        <v>180.02500000000003</v>
      </c>
      <c r="H17" s="2123">
        <f t="shared" si="4"/>
        <v>117.8</v>
      </c>
      <c r="I17" s="2117">
        <f t="shared" si="4"/>
        <v>86.325000000000003</v>
      </c>
      <c r="J17" s="2123">
        <f t="shared" si="4"/>
        <v>185.108</v>
      </c>
      <c r="K17" s="2117">
        <f t="shared" si="4"/>
        <v>222.13</v>
      </c>
      <c r="L17" s="2575">
        <f t="shared" si="4"/>
        <v>174.72</v>
      </c>
      <c r="M17" s="2117">
        <f t="shared" si="4"/>
        <v>236.26</v>
      </c>
      <c r="N17" s="2123">
        <f t="shared" si="4"/>
        <v>119.7</v>
      </c>
      <c r="O17" s="2117">
        <f t="shared" si="4"/>
        <v>186.72499999999999</v>
      </c>
      <c r="P17" s="2123">
        <f t="shared" si="4"/>
        <v>127.79</v>
      </c>
      <c r="Q17" s="2577">
        <f>E17+F17+G17+H17+I17+J17+K17+L17+M17+N17+O17+P17</f>
        <v>2152.8130000000001</v>
      </c>
      <c r="R17" s="2116">
        <f>(Q17*100/S17)-100</f>
        <v>60.179538690476193</v>
      </c>
      <c r="S17" s="1471">
        <f t="shared" si="3"/>
        <v>1344</v>
      </c>
      <c r="T17" s="2177">
        <v>320</v>
      </c>
      <c r="V17" s="2688"/>
      <c r="W17" s="638"/>
      <c r="X17" s="638"/>
      <c r="AC17" s="626"/>
      <c r="AD17" s="216"/>
      <c r="AE17" s="81"/>
      <c r="AG17" s="2597"/>
      <c r="AH17" s="2597"/>
      <c r="AK17" s="3"/>
    </row>
    <row r="18" spans="2:37">
      <c r="B18" s="2105">
        <v>8</v>
      </c>
      <c r="C18" s="2599" t="s">
        <v>213</v>
      </c>
      <c r="D18" s="2187">
        <f>(T18/100)*35</f>
        <v>64.75</v>
      </c>
      <c r="E18" s="125">
        <f>'12 л. РАСКЛАДКА'!S21</f>
        <v>0</v>
      </c>
      <c r="F18" s="650">
        <f>'12 л. РАСКЛАДКА'!S79</f>
        <v>0</v>
      </c>
      <c r="G18" s="650">
        <f>'12 л. РАСКЛАДКА'!S138</f>
        <v>100</v>
      </c>
      <c r="H18" s="650">
        <f>'12 л. РАСКЛАДКА'!S194</f>
        <v>120</v>
      </c>
      <c r="I18" s="943">
        <f>'12 л. РАСКЛАДКА'!S251</f>
        <v>105</v>
      </c>
      <c r="J18" s="2332">
        <f>'12 л. РАСКЛАДКА'!S307</f>
        <v>0</v>
      </c>
      <c r="K18" s="650">
        <f>'12 л. РАСКЛАДКА'!S363</f>
        <v>0</v>
      </c>
      <c r="L18" s="650">
        <f>'12 л. РАСКЛАДКА'!S419</f>
        <v>100</v>
      </c>
      <c r="M18" s="650">
        <f>'12 л. РАСКЛАДКА'!S472</f>
        <v>1.5</v>
      </c>
      <c r="N18" s="650">
        <f>'12 л. РАСКЛАДКА'!S526</f>
        <v>120</v>
      </c>
      <c r="O18" s="943">
        <f>'12 л. РАСКЛАДКА'!S579</f>
        <v>100</v>
      </c>
      <c r="P18" s="2333">
        <f>'12 л. РАСКЛАДКА'!S636</f>
        <v>134</v>
      </c>
      <c r="Q18" s="960">
        <f t="shared" si="1"/>
        <v>780.5</v>
      </c>
      <c r="R18" s="2401">
        <f t="shared" si="2"/>
        <v>0.45045045045044674</v>
      </c>
      <c r="S18" s="2403">
        <f t="shared" si="3"/>
        <v>777</v>
      </c>
      <c r="T18" s="2177">
        <v>185</v>
      </c>
      <c r="V18" s="2688"/>
      <c r="W18" s="638"/>
      <c r="X18" s="638"/>
      <c r="AC18" s="626"/>
      <c r="AD18" s="13"/>
      <c r="AE18" s="627"/>
      <c r="AG18" s="2597"/>
    </row>
    <row r="19" spans="2:37">
      <c r="B19" s="405">
        <v>9</v>
      </c>
      <c r="C19" s="2184" t="s">
        <v>104</v>
      </c>
      <c r="D19" s="2181">
        <f t="shared" si="0"/>
        <v>7</v>
      </c>
      <c r="E19" s="125">
        <f>'12 л. РАСКЛАДКА'!S22</f>
        <v>0</v>
      </c>
      <c r="F19" s="650">
        <f>'12 л. РАСКЛАДКА'!S80</f>
        <v>25</v>
      </c>
      <c r="G19" s="650">
        <f>'12 л. РАСКЛАДКА'!S139</f>
        <v>0</v>
      </c>
      <c r="H19" s="650">
        <f>'12 л. РАСКЛАДКА'!S195</f>
        <v>0</v>
      </c>
      <c r="I19" s="943">
        <f>'12 л. РАСКЛАДКА'!S252</f>
        <v>0</v>
      </c>
      <c r="J19" s="2330">
        <f>'12 л. РАСКЛАДКА'!S308</f>
        <v>0</v>
      </c>
      <c r="K19" s="650">
        <f>'12 л. РАСКЛАДКА'!S364</f>
        <v>0</v>
      </c>
      <c r="L19" s="650">
        <f>'12 л. РАСКЛАДКА'!S420</f>
        <v>0</v>
      </c>
      <c r="M19" s="650">
        <f>'12 л. РАСКЛАДКА'!S473</f>
        <v>11</v>
      </c>
      <c r="N19" s="650">
        <f>'12 л. РАСКЛАДКА'!S527</f>
        <v>25</v>
      </c>
      <c r="O19" s="943">
        <f>'12 л. РАСКЛАДКА'!S580</f>
        <v>0</v>
      </c>
      <c r="P19" s="2334">
        <f>'12 л. РАСКЛАДКА'!S637</f>
        <v>21</v>
      </c>
      <c r="Q19" s="947">
        <f t="shared" si="1"/>
        <v>82</v>
      </c>
      <c r="R19" s="2398">
        <f t="shared" si="2"/>
        <v>-2.3809523809523796</v>
      </c>
      <c r="S19" s="949">
        <f t="shared" si="3"/>
        <v>84</v>
      </c>
      <c r="T19" s="2175">
        <v>20</v>
      </c>
      <c r="V19" s="624"/>
      <c r="W19" s="630"/>
      <c r="X19" s="22"/>
      <c r="AC19" s="626"/>
      <c r="AD19" s="13"/>
      <c r="AE19" s="627"/>
      <c r="AG19" s="2699"/>
    </row>
    <row r="20" spans="2:37">
      <c r="B20" s="405">
        <v>10</v>
      </c>
      <c r="C20" s="2185" t="s">
        <v>451</v>
      </c>
      <c r="D20" s="2181">
        <f t="shared" si="0"/>
        <v>70</v>
      </c>
      <c r="E20" s="125">
        <f>'12 л. РАСКЛАДКА'!S23</f>
        <v>200</v>
      </c>
      <c r="F20" s="650">
        <f>'12 л. РАСКЛАДКА'!S81</f>
        <v>0</v>
      </c>
      <c r="G20" s="650">
        <f>'12 л. РАСКЛАДКА'!S140</f>
        <v>0</v>
      </c>
      <c r="H20" s="650">
        <f>'12 л. РАСКЛАДКА'!S196</f>
        <v>200</v>
      </c>
      <c r="I20" s="943">
        <f>'12 л. РАСКЛАДКА'!S253</f>
        <v>0</v>
      </c>
      <c r="J20" s="2330">
        <f>'12 л. РАСКЛАДКА'!S309</f>
        <v>200</v>
      </c>
      <c r="K20" s="650">
        <f>'12 л. РАСКЛАДКА'!S365</f>
        <v>200</v>
      </c>
      <c r="L20" s="650">
        <f>'12 л. РАСКЛАДКА'!S421</f>
        <v>0</v>
      </c>
      <c r="M20" s="650">
        <f>'12 л. РАСКЛАДКА'!S474</f>
        <v>100</v>
      </c>
      <c r="N20" s="650">
        <f>'12 л. РАСКЛАДКА'!S528</f>
        <v>0</v>
      </c>
      <c r="O20" s="943">
        <f>'12 л. РАСКЛАДКА'!S581</f>
        <v>0</v>
      </c>
      <c r="P20" s="2334">
        <f>'12 л. РАСКЛАДКА'!S638</f>
        <v>80</v>
      </c>
      <c r="Q20" s="947">
        <f t="shared" si="1"/>
        <v>980</v>
      </c>
      <c r="R20" s="2398">
        <f t="shared" si="2"/>
        <v>16.666666666666671</v>
      </c>
      <c r="S20" s="949">
        <f t="shared" si="3"/>
        <v>840</v>
      </c>
      <c r="T20" s="2175">
        <v>200</v>
      </c>
      <c r="V20" s="624"/>
      <c r="W20" s="630"/>
      <c r="X20" s="22"/>
      <c r="AC20" s="626"/>
      <c r="AD20" s="13"/>
      <c r="AE20" s="627"/>
      <c r="AG20" s="2692"/>
    </row>
    <row r="21" spans="2:37">
      <c r="B21" s="405">
        <v>11</v>
      </c>
      <c r="C21" s="2184" t="s">
        <v>112</v>
      </c>
      <c r="D21" s="2181">
        <f t="shared" si="0"/>
        <v>27.3</v>
      </c>
      <c r="E21" s="125">
        <f>'12 л. РАСКЛАДКА'!S24</f>
        <v>0</v>
      </c>
      <c r="F21" s="650">
        <f>'12 л. РАСКЛАДКА'!S82</f>
        <v>0</v>
      </c>
      <c r="G21" s="650">
        <f>'12 л. РАСКЛАДКА'!S141</f>
        <v>80.34</v>
      </c>
      <c r="H21" s="650">
        <f>'12 л. РАСКЛАДКА'!S197</f>
        <v>77.7</v>
      </c>
      <c r="I21" s="943">
        <f>'12 л. РАСКЛАДКА'!S254</f>
        <v>40.299999999999997</v>
      </c>
      <c r="J21" s="2330">
        <f>'12 л. РАСКЛАДКА'!S310</f>
        <v>0</v>
      </c>
      <c r="K21" s="650">
        <f>'12 л. РАСКЛАДКА'!S366</f>
        <v>0</v>
      </c>
      <c r="L21" s="650">
        <f>'12 л. РАСКЛАДКА'!S422</f>
        <v>0</v>
      </c>
      <c r="M21" s="650">
        <f>'12 л. РАСКЛАДКА'!S475</f>
        <v>0</v>
      </c>
      <c r="N21" s="650">
        <f>'12 л. РАСКЛАДКА'!S529</f>
        <v>74.66</v>
      </c>
      <c r="O21" s="943">
        <f>'12 л. РАСКЛАДКА'!S582</f>
        <v>0</v>
      </c>
      <c r="P21" s="2334">
        <f>'12 л. РАСКЛАДКА'!S639</f>
        <v>83.34</v>
      </c>
      <c r="Q21" s="947">
        <f t="shared" si="1"/>
        <v>356.34000000000003</v>
      </c>
      <c r="R21" s="2398">
        <f t="shared" si="2"/>
        <v>8.7728937728937666</v>
      </c>
      <c r="S21" s="949">
        <f t="shared" si="3"/>
        <v>327.60000000000002</v>
      </c>
      <c r="T21" s="2175">
        <v>78</v>
      </c>
      <c r="V21" s="624"/>
      <c r="W21" s="638"/>
      <c r="X21" s="22"/>
      <c r="AC21" s="626"/>
      <c r="AD21" s="13"/>
      <c r="AE21" s="627"/>
      <c r="AG21" s="2692"/>
    </row>
    <row r="22" spans="2:37">
      <c r="B22" s="405">
        <v>12</v>
      </c>
      <c r="C22" s="2184" t="s">
        <v>113</v>
      </c>
      <c r="D22" s="2181">
        <f t="shared" si="0"/>
        <v>18.55</v>
      </c>
      <c r="E22" s="125">
        <f>'12 л. РАСКЛАДКА'!S25</f>
        <v>50</v>
      </c>
      <c r="F22" s="650">
        <f>'12 л. РАСКЛАДКА'!S83</f>
        <v>0</v>
      </c>
      <c r="G22" s="650">
        <f>'12 л. РАСКЛАДКА'!S142</f>
        <v>0</v>
      </c>
      <c r="H22" s="650">
        <f>'12 л. РАСКЛАДКА'!S198</f>
        <v>0</v>
      </c>
      <c r="I22" s="943">
        <f>'12 л. РАСКЛАДКА'!S255</f>
        <v>0</v>
      </c>
      <c r="J22" s="2330">
        <f>'12 л. РАСКЛАДКА'!S311</f>
        <v>0</v>
      </c>
      <c r="K22" s="650">
        <f>'12 л. РАСКЛАДКА'!S367</f>
        <v>0</v>
      </c>
      <c r="L22" s="650">
        <f>'12 л. РАСКЛАДКА'!S423</f>
        <v>135.5</v>
      </c>
      <c r="M22" s="650">
        <f>'12 л. РАСКЛАДКА'!S476</f>
        <v>0</v>
      </c>
      <c r="N22" s="650">
        <f>'12 л. РАСКЛАДКА'!S530</f>
        <v>0</v>
      </c>
      <c r="O22" s="943">
        <f>'12 л. РАСКЛАДКА'!S583</f>
        <v>0</v>
      </c>
      <c r="P22" s="2334">
        <f>'12 л. РАСКЛАДКА'!S640</f>
        <v>17.760000000000002</v>
      </c>
      <c r="Q22" s="947">
        <f t="shared" si="1"/>
        <v>203.26</v>
      </c>
      <c r="R22" s="2398">
        <f t="shared" si="2"/>
        <v>-8.688230008984732</v>
      </c>
      <c r="S22" s="949">
        <f t="shared" si="3"/>
        <v>222.60000000000002</v>
      </c>
      <c r="T22" s="2175">
        <v>53</v>
      </c>
      <c r="V22" s="624"/>
      <c r="W22" s="630"/>
      <c r="X22" s="22"/>
      <c r="AC22" s="626"/>
      <c r="AD22" s="13"/>
      <c r="AE22" s="627"/>
      <c r="AG22" s="2692"/>
    </row>
    <row r="23" spans="2:37" ht="12.75" customHeight="1">
      <c r="B23" s="405">
        <v>13</v>
      </c>
      <c r="C23" s="2184" t="s">
        <v>46</v>
      </c>
      <c r="D23" s="2181">
        <f t="shared" si="0"/>
        <v>26.95</v>
      </c>
      <c r="E23" s="125">
        <f>'12 л. РАСКЛАДКА'!S26</f>
        <v>41.87</v>
      </c>
      <c r="F23" s="650">
        <f>'12 л. РАСКЛАДКА'!S84</f>
        <v>0</v>
      </c>
      <c r="G23" s="650">
        <f>'12 л. РАСКЛАДКА'!S143</f>
        <v>0</v>
      </c>
      <c r="H23" s="650">
        <f>'12 л. РАСКЛАДКА'!S199</f>
        <v>0</v>
      </c>
      <c r="I23" s="943">
        <f>'12 л. РАСКЛАДКА'!S256</f>
        <v>0</v>
      </c>
      <c r="J23" s="2330">
        <f>'12 л. РАСКЛАДКА'!S312</f>
        <v>107.8</v>
      </c>
      <c r="K23" s="650">
        <f>'12 л. РАСКЛАДКА'!S368</f>
        <v>92.4</v>
      </c>
      <c r="L23" s="650">
        <f>'12 л. РАСКЛАДКА'!S424</f>
        <v>0</v>
      </c>
      <c r="M23" s="650">
        <f>'12 л. РАСКЛАДКА'!S477</f>
        <v>52</v>
      </c>
      <c r="N23" s="650">
        <f>'12 л. РАСКЛАДКА'!S531</f>
        <v>0</v>
      </c>
      <c r="O23" s="943">
        <f>'12 л. РАСКЛАДКА'!S584</f>
        <v>70.8</v>
      </c>
      <c r="P23" s="2334">
        <f>'12 л. РАСКЛАДКА'!S641</f>
        <v>0</v>
      </c>
      <c r="Q23" s="947">
        <f t="shared" si="1"/>
        <v>364.87</v>
      </c>
      <c r="R23" s="2399">
        <f t="shared" si="2"/>
        <v>12.823129251700692</v>
      </c>
      <c r="S23" s="949">
        <f t="shared" si="3"/>
        <v>323.39999999999998</v>
      </c>
      <c r="T23" s="2175">
        <v>77</v>
      </c>
      <c r="V23" s="624"/>
      <c r="W23" s="630"/>
      <c r="X23" s="22"/>
      <c r="AC23" s="626"/>
      <c r="AD23" s="13"/>
      <c r="AE23" s="627"/>
      <c r="AG23" s="2692"/>
    </row>
    <row r="24" spans="2:37" ht="13.5" customHeight="1">
      <c r="B24" s="405">
        <v>14</v>
      </c>
      <c r="C24" s="2184" t="s">
        <v>114</v>
      </c>
      <c r="D24" s="2181">
        <f t="shared" si="0"/>
        <v>14</v>
      </c>
      <c r="E24" s="125">
        <f>'12 л. РАСКЛАДКА'!S27</f>
        <v>0</v>
      </c>
      <c r="F24" s="650">
        <f>'12 л. РАСКЛАДКА'!S85</f>
        <v>124.8</v>
      </c>
      <c r="G24" s="650">
        <f>'12 л. РАСКЛАДКА'!S144</f>
        <v>0</v>
      </c>
      <c r="H24" s="650">
        <f>'12 л. РАСКЛАДКА'!S200</f>
        <v>0</v>
      </c>
      <c r="I24" s="943">
        <f>'12 л. РАСКЛАДКА'!S257</f>
        <v>0</v>
      </c>
      <c r="J24" s="2330">
        <f>'12 л. РАСКЛАДКА'!S313</f>
        <v>0</v>
      </c>
      <c r="K24" s="650">
        <f>'12 л. РАСКЛАДКА'!S369</f>
        <v>0</v>
      </c>
      <c r="L24" s="650">
        <f>'12 л. РАСКЛАДКА'!S425</f>
        <v>0</v>
      </c>
      <c r="M24" s="650">
        <f>'12 л. РАСКЛАДКА'!S478</f>
        <v>0</v>
      </c>
      <c r="N24" s="650">
        <f>'12 л. РАСКЛАДКА'!S532</f>
        <v>0</v>
      </c>
      <c r="O24" s="943">
        <f>'12 л. РАСКЛАДКА'!S585</f>
        <v>0</v>
      </c>
      <c r="P24" s="2334">
        <f>'12 л. РАСКЛАДКА'!S642</f>
        <v>0</v>
      </c>
      <c r="Q24" s="947">
        <f t="shared" si="1"/>
        <v>124.8</v>
      </c>
      <c r="R24" s="2399">
        <f t="shared" si="2"/>
        <v>-25.714285714285708</v>
      </c>
      <c r="S24" s="949">
        <f t="shared" si="3"/>
        <v>168</v>
      </c>
      <c r="T24" s="2175">
        <v>40</v>
      </c>
      <c r="V24" s="624"/>
      <c r="W24" s="630"/>
      <c r="X24" s="22"/>
      <c r="AC24" s="626"/>
      <c r="AD24" s="13"/>
      <c r="AE24" s="627"/>
      <c r="AG24" s="2692"/>
    </row>
    <row r="25" spans="2:37" ht="12" customHeight="1">
      <c r="B25" s="405">
        <v>15</v>
      </c>
      <c r="C25" s="2184" t="s">
        <v>214</v>
      </c>
      <c r="D25" s="2181">
        <f t="shared" si="0"/>
        <v>122.5</v>
      </c>
      <c r="E25" s="125">
        <f>'12 л. РАСКЛАДКА'!S28</f>
        <v>6.01</v>
      </c>
      <c r="F25" s="650">
        <f>'12 л. РАСКЛАДКА'!S86</f>
        <v>0</v>
      </c>
      <c r="G25" s="650">
        <f>'12 л. РАСКЛАДКА'!S145</f>
        <v>200</v>
      </c>
      <c r="H25" s="650">
        <f>'12 л. РАСКЛАДКА'!S201</f>
        <v>96.81</v>
      </c>
      <c r="I25" s="943">
        <f>'12 л. РАСКЛАДКА'!S258</f>
        <v>200</v>
      </c>
      <c r="J25" s="2330">
        <f>'12 л. РАСКЛАДКА'!S314</f>
        <v>0</v>
      </c>
      <c r="K25" s="650">
        <f>'12 л. РАСКЛАДКА'!S370</f>
        <v>22.4</v>
      </c>
      <c r="L25" s="650">
        <f>'12 л. РАСКЛАДКА'!S426</f>
        <v>100</v>
      </c>
      <c r="M25" s="650">
        <f>'12 л. РАСКЛАДКА'!S479</f>
        <v>40</v>
      </c>
      <c r="N25" s="650">
        <f>'12 л. РАСКЛАДКА'!S533</f>
        <v>63.870000000000005</v>
      </c>
      <c r="O25" s="943">
        <f>'12 л. РАСКЛАДКА'!S586</f>
        <v>203</v>
      </c>
      <c r="P25" s="2334">
        <f>'12 л. РАСКЛАДКА'!S643</f>
        <v>0</v>
      </c>
      <c r="Q25" s="947">
        <f t="shared" si="1"/>
        <v>932.09</v>
      </c>
      <c r="R25" s="2399">
        <f t="shared" si="2"/>
        <v>-36.592517006802723</v>
      </c>
      <c r="S25" s="949">
        <f t="shared" si="3"/>
        <v>1470</v>
      </c>
      <c r="T25" s="2175">
        <v>350</v>
      </c>
      <c r="V25" s="629"/>
      <c r="W25" s="638"/>
      <c r="X25" s="22"/>
      <c r="AC25" s="626"/>
      <c r="AD25" s="13"/>
      <c r="AE25" s="627"/>
      <c r="AG25" s="2693"/>
    </row>
    <row r="26" spans="2:37" ht="14.25" customHeight="1">
      <c r="B26" s="405">
        <v>16</v>
      </c>
      <c r="C26" s="2184" t="s">
        <v>215</v>
      </c>
      <c r="D26" s="2181">
        <f t="shared" si="0"/>
        <v>63</v>
      </c>
      <c r="E26" s="125">
        <f>'12 л. РАСКЛАДКА'!S29</f>
        <v>0</v>
      </c>
      <c r="F26" s="650">
        <f>'12 л. РАСКЛАДКА'!S87</f>
        <v>0</v>
      </c>
      <c r="G26" s="650">
        <f>'12 л. РАСКЛАДКА'!S146</f>
        <v>0</v>
      </c>
      <c r="H26" s="650">
        <f>'12 л. РАСКЛАДКА'!S202</f>
        <v>0</v>
      </c>
      <c r="I26" s="943">
        <f>'12 л. РАСКЛАДКА'!S259</f>
        <v>0</v>
      </c>
      <c r="J26" s="2330">
        <f>'12 л. РАСКЛАДКА'!S315</f>
        <v>0</v>
      </c>
      <c r="K26" s="650">
        <f>'12 л. РАСКЛАДКА'!S371</f>
        <v>0</v>
      </c>
      <c r="L26" s="650">
        <f>'12 л. РАСКЛАДКА'!S427</f>
        <v>0</v>
      </c>
      <c r="M26" s="650">
        <f>'12 л. РАСКЛАДКА'!S480</f>
        <v>0</v>
      </c>
      <c r="N26" s="650">
        <f>'12 л. РАСКЛАДКА'!S534</f>
        <v>0</v>
      </c>
      <c r="O26" s="943">
        <f>'12 л. РАСКЛАДКА'!S587</f>
        <v>0</v>
      </c>
      <c r="P26" s="2334">
        <f>'12 л. РАСКЛАДКА'!S644</f>
        <v>0</v>
      </c>
      <c r="Q26" s="947">
        <f t="shared" si="1"/>
        <v>0</v>
      </c>
      <c r="R26" s="2171">
        <f t="shared" si="2"/>
        <v>-100</v>
      </c>
      <c r="S26" s="949">
        <f t="shared" si="3"/>
        <v>756</v>
      </c>
      <c r="T26" s="2175">
        <v>180</v>
      </c>
      <c r="V26" s="629"/>
      <c r="W26" s="638"/>
      <c r="X26" s="22"/>
      <c r="AC26" s="626"/>
      <c r="AD26" s="13"/>
      <c r="AE26" s="627"/>
      <c r="AG26" s="2700"/>
      <c r="AH26" s="157"/>
    </row>
    <row r="27" spans="2:37">
      <c r="B27" s="405">
        <v>17</v>
      </c>
      <c r="C27" s="2184" t="s">
        <v>216</v>
      </c>
      <c r="D27" s="2181">
        <f t="shared" si="0"/>
        <v>21</v>
      </c>
      <c r="E27" s="125">
        <f>'12 л. РАСКЛАДКА'!S30</f>
        <v>0</v>
      </c>
      <c r="F27" s="650">
        <f>'12 л. РАСКЛАДКА'!S88</f>
        <v>0</v>
      </c>
      <c r="G27" s="650">
        <f>'12 л. РАСКЛАДКА'!S147</f>
        <v>0</v>
      </c>
      <c r="H27" s="650">
        <f>'12 л. РАСКЛАДКА'!S203</f>
        <v>0</v>
      </c>
      <c r="I27" s="943">
        <f>'12 л. РАСКЛАДКА'!S260</f>
        <v>109.7</v>
      </c>
      <c r="J27" s="2330">
        <f>'12 л. РАСКЛАДКА'!S316</f>
        <v>0</v>
      </c>
      <c r="K27" s="650">
        <f>'12 л. РАСКЛАДКА'!S372</f>
        <v>0</v>
      </c>
      <c r="L27" s="650">
        <f>'12 л. РАСКЛАДКА'!S428</f>
        <v>0</v>
      </c>
      <c r="M27" s="650">
        <f>'12 л. РАСКЛАДКА'!S481</f>
        <v>45</v>
      </c>
      <c r="N27" s="650">
        <f>'12 л. РАСКЛАДКА'!S535</f>
        <v>0</v>
      </c>
      <c r="O27" s="943">
        <f>'12 л. РАСКЛАДКА'!S588</f>
        <v>28.56</v>
      </c>
      <c r="P27" s="2334">
        <f>'12 л. РАСКЛАДКА'!S645</f>
        <v>0</v>
      </c>
      <c r="Q27" s="947">
        <f t="shared" si="1"/>
        <v>183.26</v>
      </c>
      <c r="R27" s="2399">
        <f t="shared" si="2"/>
        <v>-27.277777777777771</v>
      </c>
      <c r="S27" s="949">
        <f t="shared" si="3"/>
        <v>252</v>
      </c>
      <c r="T27" s="2175">
        <v>60</v>
      </c>
      <c r="V27" s="624"/>
      <c r="W27" s="630"/>
      <c r="X27" s="22"/>
      <c r="AC27" s="626"/>
      <c r="AD27" s="13"/>
      <c r="AE27" s="627"/>
      <c r="AG27" s="2692"/>
    </row>
    <row r="28" spans="2:37">
      <c r="B28" s="405">
        <v>18</v>
      </c>
      <c r="C28" s="2184" t="s">
        <v>47</v>
      </c>
      <c r="D28" s="2181">
        <f t="shared" si="0"/>
        <v>5.25</v>
      </c>
      <c r="E28" s="125">
        <f>'12 л. РАСКЛАДКА'!S31</f>
        <v>21.56</v>
      </c>
      <c r="F28" s="650">
        <f>'12 л. РАСКЛАДКА'!S89</f>
        <v>0</v>
      </c>
      <c r="G28" s="650">
        <f>'12 л. РАСКЛАДКА'!S148</f>
        <v>0</v>
      </c>
      <c r="H28" s="650">
        <f>'12 л. РАСКЛАДКА'!S204</f>
        <v>0</v>
      </c>
      <c r="I28" s="943">
        <f>'12 л. РАСКЛАДКА'!S261</f>
        <v>28.44</v>
      </c>
      <c r="J28" s="2330">
        <f>'12 л. РАСКЛАДКА'!S317</f>
        <v>11</v>
      </c>
      <c r="K28" s="650">
        <f>'12 л. РАСКЛАДКА'!S373</f>
        <v>0</v>
      </c>
      <c r="L28" s="650">
        <f>'12 л. РАСКЛАДКА'!S429</f>
        <v>0</v>
      </c>
      <c r="M28" s="650">
        <f>'12 л. РАСКЛАДКА'!S482</f>
        <v>0</v>
      </c>
      <c r="N28" s="650">
        <f>'12 л. РАСКЛАДКА'!S536</f>
        <v>0</v>
      </c>
      <c r="O28" s="943">
        <f>'12 л. РАСКЛАДКА'!S589</f>
        <v>0</v>
      </c>
      <c r="P28" s="2334">
        <f>'12 л. РАСКЛАДКА'!S646</f>
        <v>0</v>
      </c>
      <c r="Q28" s="947">
        <f t="shared" si="1"/>
        <v>61</v>
      </c>
      <c r="R28" s="2398">
        <f t="shared" si="2"/>
        <v>-3.1746031746031775</v>
      </c>
      <c r="S28" s="949">
        <f t="shared" si="3"/>
        <v>63</v>
      </c>
      <c r="T28" s="2175">
        <v>15</v>
      </c>
      <c r="V28" s="624"/>
      <c r="W28" s="630"/>
      <c r="X28" s="22"/>
      <c r="AC28" s="626"/>
      <c r="AD28" s="13"/>
      <c r="AE28" s="627"/>
      <c r="AG28" s="2692"/>
    </row>
    <row r="29" spans="2:37">
      <c r="B29" s="405">
        <v>19</v>
      </c>
      <c r="C29" s="2184" t="s">
        <v>217</v>
      </c>
      <c r="D29" s="2181">
        <f t="shared" si="0"/>
        <v>3.5</v>
      </c>
      <c r="E29" s="125">
        <f>'12 л. РАСКЛАДКА'!S32</f>
        <v>13.5</v>
      </c>
      <c r="F29" s="650">
        <f>'12 л. РАСКЛАДКА'!S90</f>
        <v>17.899999999999999</v>
      </c>
      <c r="G29" s="650">
        <f>'12 л. РАСКЛАДКА'!S149</f>
        <v>0</v>
      </c>
      <c r="H29" s="650">
        <f>'12 л. РАСКЛАДКА'!S205</f>
        <v>0</v>
      </c>
      <c r="I29" s="943">
        <f>'12 л. РАСКЛАДКА'!S262</f>
        <v>3.6</v>
      </c>
      <c r="J29" s="2330">
        <f>'12 л. РАСКЛАДКА'!S318</f>
        <v>0</v>
      </c>
      <c r="K29" s="650">
        <f>'12 л. РАСКЛАДКА'!S374</f>
        <v>0</v>
      </c>
      <c r="L29" s="650">
        <f>'12 л. РАСКЛАДКА'!S430</f>
        <v>0</v>
      </c>
      <c r="M29" s="650">
        <f>'12 л. РАСКЛАДКА'!S483</f>
        <v>0</v>
      </c>
      <c r="N29" s="650">
        <f>'12 л. РАСКЛАДКА'!S537</f>
        <v>0</v>
      </c>
      <c r="O29" s="943">
        <f>'12 л. РАСКЛАДКА'!S590</f>
        <v>0</v>
      </c>
      <c r="P29" s="2334">
        <f>'12 л. РАСКЛАДКА'!S647</f>
        <v>0</v>
      </c>
      <c r="Q29" s="947">
        <f t="shared" si="1"/>
        <v>35</v>
      </c>
      <c r="R29" s="2398">
        <f t="shared" si="2"/>
        <v>-16.666666666666671</v>
      </c>
      <c r="S29" s="949">
        <f t="shared" si="3"/>
        <v>42</v>
      </c>
      <c r="T29" s="2175">
        <v>10</v>
      </c>
      <c r="V29" s="624"/>
      <c r="W29" s="630"/>
      <c r="X29" s="22"/>
      <c r="AC29" s="626"/>
      <c r="AD29" s="13"/>
      <c r="AE29" s="627"/>
      <c r="AG29" s="2597"/>
    </row>
    <row r="30" spans="2:37">
      <c r="B30" s="405">
        <v>20</v>
      </c>
      <c r="C30" s="2184" t="s">
        <v>48</v>
      </c>
      <c r="D30" s="2181">
        <f t="shared" si="0"/>
        <v>12.25</v>
      </c>
      <c r="E30" s="125">
        <f>'12 л. РАСКЛАДКА'!S33</f>
        <v>12.2</v>
      </c>
      <c r="F30" s="650">
        <f>'12 л. РАСКЛАДКА'!S91</f>
        <v>13.3</v>
      </c>
      <c r="G30" s="650">
        <f>'12 л. РАСКЛАДКА'!S150</f>
        <v>13</v>
      </c>
      <c r="H30" s="650">
        <f>'12 л. РАСКЛАДКА'!S206</f>
        <v>17.149999999999999</v>
      </c>
      <c r="I30" s="943">
        <f>'12 л. РАСКЛАДКА'!S263</f>
        <v>4.8</v>
      </c>
      <c r="J30" s="2330">
        <f>'12 л. РАСКЛАДКА'!S319</f>
        <v>6.3</v>
      </c>
      <c r="K30" s="650">
        <f>'12 л. РАСКЛАДКА'!S375</f>
        <v>22.55</v>
      </c>
      <c r="L30" s="650">
        <f>'12 л. РАСКЛАДКА'!S431</f>
        <v>8.3000000000000007</v>
      </c>
      <c r="M30" s="650">
        <f>'12 л. РАСКЛАДКА'!S484</f>
        <v>9.4600000000000009</v>
      </c>
      <c r="N30" s="650">
        <f>'12 л. РАСКЛАДКА'!S538</f>
        <v>13.9</v>
      </c>
      <c r="O30" s="943">
        <f>'12 л. РАСКЛАДКА'!S591</f>
        <v>11</v>
      </c>
      <c r="P30" s="2334">
        <f>'12 л. РАСКЛАДКА'!S648</f>
        <v>2.02</v>
      </c>
      <c r="Q30" s="947">
        <f t="shared" si="1"/>
        <v>133.98000000000002</v>
      </c>
      <c r="R30" s="2398">
        <f t="shared" si="2"/>
        <v>-8.857142857142847</v>
      </c>
      <c r="S30" s="949">
        <f t="shared" si="3"/>
        <v>147</v>
      </c>
      <c r="T30" s="2175">
        <v>35</v>
      </c>
      <c r="V30" s="624"/>
      <c r="W30" s="630"/>
      <c r="X30" s="22"/>
      <c r="AC30" s="626"/>
      <c r="AD30" s="13"/>
      <c r="AE30" s="627"/>
      <c r="AG30" s="2692"/>
    </row>
    <row r="31" spans="2:37">
      <c r="B31" s="405">
        <v>21</v>
      </c>
      <c r="C31" s="2184" t="s">
        <v>49</v>
      </c>
      <c r="D31" s="2181">
        <f t="shared" si="0"/>
        <v>6.3</v>
      </c>
      <c r="E31" s="125">
        <f>'12 л. РАСКЛАДКА'!S34</f>
        <v>6</v>
      </c>
      <c r="F31" s="650">
        <f>'12 л. РАСКЛАДКА'!S92</f>
        <v>5</v>
      </c>
      <c r="G31" s="650">
        <f>'12 л. РАСКЛАДКА'!S151</f>
        <v>8</v>
      </c>
      <c r="H31" s="650">
        <f>'12 л. РАСКЛАДКА'!S207</f>
        <v>5</v>
      </c>
      <c r="I31" s="943">
        <f>'12 л. РАСКЛАДКА'!S264</f>
        <v>7.4</v>
      </c>
      <c r="J31" s="2330">
        <f>'12 л. РАСКЛАДКА'!S320</f>
        <v>13</v>
      </c>
      <c r="K31" s="650">
        <f>'12 л. РАСКЛАДКА'!S376</f>
        <v>3</v>
      </c>
      <c r="L31" s="650">
        <f>'12 л. РАСКЛАДКА'!S432</f>
        <v>11</v>
      </c>
      <c r="M31" s="650">
        <f>'12 л. РАСКЛАДКА'!S485</f>
        <v>4.9000000000000004</v>
      </c>
      <c r="N31" s="650">
        <f>'12 л. РАСКЛАДКА'!S539</f>
        <v>0</v>
      </c>
      <c r="O31" s="943">
        <f>'12 л. РАСКЛАДКА'!S592</f>
        <v>11</v>
      </c>
      <c r="P31" s="2334">
        <f>'12 л. РАСКЛАДКА'!S649</f>
        <v>12.2</v>
      </c>
      <c r="Q31" s="947">
        <f t="shared" si="1"/>
        <v>86.5</v>
      </c>
      <c r="R31" s="2399">
        <f t="shared" si="2"/>
        <v>14.417989417989432</v>
      </c>
      <c r="S31" s="949">
        <f t="shared" si="3"/>
        <v>75.599999999999994</v>
      </c>
      <c r="T31" s="2175">
        <v>18</v>
      </c>
      <c r="V31" s="624"/>
      <c r="W31" s="630"/>
      <c r="X31" s="22"/>
      <c r="AC31" s="626"/>
      <c r="AD31" s="13"/>
      <c r="AE31" s="627"/>
      <c r="AG31" s="2597"/>
    </row>
    <row r="32" spans="2:37" ht="12" customHeight="1">
      <c r="B32" s="405">
        <v>22</v>
      </c>
      <c r="C32" s="2184" t="s">
        <v>218</v>
      </c>
      <c r="D32" s="2181">
        <f t="shared" si="0"/>
        <v>14</v>
      </c>
      <c r="E32" s="125">
        <f>'12 л. РАСКЛАДКА'!S35</f>
        <v>7.08</v>
      </c>
      <c r="F32" s="650">
        <f>'12 л. РАСКЛАДКА'!S93</f>
        <v>0</v>
      </c>
      <c r="G32" s="650">
        <f>'12 л. РАСКЛАДКА'!S152</f>
        <v>0</v>
      </c>
      <c r="H32" s="650">
        <f>'12 л. РАСКЛАДКА'!S208</f>
        <v>16.16</v>
      </c>
      <c r="I32" s="943">
        <f>'12 л. РАСКЛАДКА'!S265</f>
        <v>7.28</v>
      </c>
      <c r="J32" s="2330">
        <f>'12 л. РАСКЛАДКА'!S321</f>
        <v>0</v>
      </c>
      <c r="K32" s="650">
        <f>'12 л. РАСКЛАДКА'!S377</f>
        <v>0</v>
      </c>
      <c r="L32" s="650">
        <f>'12 л. РАСКЛАДКА'!S433</f>
        <v>0</v>
      </c>
      <c r="M32" s="650">
        <f>'12 л. РАСКЛАДКА'!S486</f>
        <v>8.4</v>
      </c>
      <c r="N32" s="650">
        <f>'12 л. РАСКЛАДКА'!S540</f>
        <v>79.763999999999996</v>
      </c>
      <c r="O32" s="943">
        <f>'12 л. РАСКЛАДКА'!S593</f>
        <v>14.4</v>
      </c>
      <c r="P32" s="2334">
        <f>'12 л. РАСКЛАДКА'!S650</f>
        <v>0</v>
      </c>
      <c r="Q32" s="947">
        <f t="shared" si="1"/>
        <v>133.084</v>
      </c>
      <c r="R32" s="2399">
        <f t="shared" si="2"/>
        <v>-20.783333333333331</v>
      </c>
      <c r="S32" s="949">
        <f t="shared" si="3"/>
        <v>168</v>
      </c>
      <c r="T32" s="2175">
        <v>40</v>
      </c>
      <c r="V32" s="624"/>
      <c r="W32" s="630"/>
      <c r="X32" s="22"/>
      <c r="AC32" s="626"/>
      <c r="AD32" s="13"/>
      <c r="AE32" s="627"/>
      <c r="AG32" s="2692"/>
    </row>
    <row r="33" spans="2:33" ht="13.5" customHeight="1">
      <c r="B33" s="405">
        <v>23</v>
      </c>
      <c r="C33" s="2184" t="s">
        <v>50</v>
      </c>
      <c r="D33" s="2181">
        <f t="shared" si="0"/>
        <v>12.25</v>
      </c>
      <c r="E33" s="125">
        <f>'12 л. РАСКЛАДКА'!S36</f>
        <v>0</v>
      </c>
      <c r="F33" s="650">
        <f>'12 л. РАСКЛАДКА'!S94</f>
        <v>9.5</v>
      </c>
      <c r="G33" s="650">
        <f>'12 л. РАСКЛАДКА'!S153</f>
        <v>13.22</v>
      </c>
      <c r="H33" s="650">
        <f>'12 л. РАСКЛАДКА'!S209</f>
        <v>0.72</v>
      </c>
      <c r="I33" s="943">
        <f>'12 л. РАСКЛАДКА'!S266</f>
        <v>19.600000000000001</v>
      </c>
      <c r="J33" s="2330">
        <f>'12 л. РАСКЛАДКА'!S322</f>
        <v>1.1000000000000001</v>
      </c>
      <c r="K33" s="650">
        <f>'12 л. РАСКЛАДКА'!S378</f>
        <v>3</v>
      </c>
      <c r="L33" s="650">
        <f>'12 л. РАСКЛАДКА'!S434</f>
        <v>9.1</v>
      </c>
      <c r="M33" s="650">
        <f>'12 л. РАСКЛАДКА'!S487</f>
        <v>13.3</v>
      </c>
      <c r="N33" s="650">
        <f>'12 л. РАСКЛАДКА'!S541</f>
        <v>7</v>
      </c>
      <c r="O33" s="943">
        <f>'12 л. РАСКЛАДКА'!S594</f>
        <v>13.7</v>
      </c>
      <c r="P33" s="2334">
        <f>'12 л. РАСКЛАДКА'!S651</f>
        <v>16</v>
      </c>
      <c r="Q33" s="947">
        <f t="shared" si="1"/>
        <v>106.24000000000001</v>
      </c>
      <c r="R33" s="2399">
        <f t="shared" si="2"/>
        <v>-27.72789115646259</v>
      </c>
      <c r="S33" s="949">
        <f t="shared" si="3"/>
        <v>147</v>
      </c>
      <c r="T33" s="2175">
        <v>35</v>
      </c>
      <c r="V33" s="624"/>
      <c r="W33" s="630"/>
      <c r="X33" s="22"/>
      <c r="AC33" s="626"/>
      <c r="AD33" s="13"/>
      <c r="AE33" s="627"/>
      <c r="AG33" s="2692"/>
    </row>
    <row r="34" spans="2:33" ht="12.75" customHeight="1">
      <c r="B34" s="405">
        <v>24</v>
      </c>
      <c r="C34" s="2184" t="s">
        <v>51</v>
      </c>
      <c r="D34" s="2181">
        <f t="shared" si="0"/>
        <v>5.25</v>
      </c>
      <c r="E34" s="125">
        <f>'12 л. РАСКЛАДКА'!S37</f>
        <v>0</v>
      </c>
      <c r="F34" s="650">
        <f>'12 л. РАСКЛАДКА'!S95</f>
        <v>0</v>
      </c>
      <c r="G34" s="650">
        <f>'12 л. РАСКЛАДКА'!S154</f>
        <v>0</v>
      </c>
      <c r="H34" s="650">
        <f>'12 л. РАСКЛАДКА'!S210</f>
        <v>0</v>
      </c>
      <c r="I34" s="943">
        <f>'12 л. РАСКЛАДКА'!S267</f>
        <v>0</v>
      </c>
      <c r="J34" s="2330">
        <f>'12 л. РАСКЛАДКА'!S323</f>
        <v>0</v>
      </c>
      <c r="K34" s="650">
        <f>'12 л. РАСКЛАДКА'!S379</f>
        <v>0</v>
      </c>
      <c r="L34" s="650">
        <f>'12 л. РАСКЛАДКА'!S435</f>
        <v>50</v>
      </c>
      <c r="M34" s="650">
        <f>'12 л. РАСКЛАДКА'!S488</f>
        <v>0</v>
      </c>
      <c r="N34" s="650">
        <f>'12 л. РАСКЛАДКА'!S542</f>
        <v>0</v>
      </c>
      <c r="O34" s="943">
        <f>'12 л. РАСКЛАДКА'!S595</f>
        <v>0</v>
      </c>
      <c r="P34" s="2334">
        <f>'12 л. РАСКЛАДКА'!S652</f>
        <v>0</v>
      </c>
      <c r="Q34" s="947">
        <f t="shared" si="1"/>
        <v>50</v>
      </c>
      <c r="R34" s="2399">
        <f t="shared" si="2"/>
        <v>-20.634920634920633</v>
      </c>
      <c r="S34" s="949">
        <f t="shared" si="3"/>
        <v>63</v>
      </c>
      <c r="T34" s="2175">
        <v>15</v>
      </c>
      <c r="V34" s="624"/>
      <c r="W34" s="630"/>
      <c r="X34" s="22"/>
      <c r="AC34" s="626"/>
      <c r="AD34" s="13"/>
      <c r="AE34" s="627"/>
      <c r="AG34" s="2692"/>
    </row>
    <row r="35" spans="2:33" ht="12" customHeight="1">
      <c r="B35" s="405">
        <v>25</v>
      </c>
      <c r="C35" s="2184" t="s">
        <v>52</v>
      </c>
      <c r="D35" s="2181">
        <f t="shared" si="0"/>
        <v>0.70000000000000007</v>
      </c>
      <c r="E35" s="125">
        <f>'12 л. РАСКЛАДКА'!S38</f>
        <v>0</v>
      </c>
      <c r="F35" s="650">
        <f>'12 л. РАСКЛАДКА'!S96</f>
        <v>0</v>
      </c>
      <c r="G35" s="650">
        <f>'12 л. РАСКЛАДКА'!S155</f>
        <v>0</v>
      </c>
      <c r="H35" s="650">
        <f>'12 л. РАСКЛАДКА'!S211</f>
        <v>0</v>
      </c>
      <c r="I35" s="943">
        <f>'12 л. РАСКЛАДКА'!S268</f>
        <v>0</v>
      </c>
      <c r="J35" s="2330">
        <f>'12 л. РАСКЛАДКА'!S324</f>
        <v>0</v>
      </c>
      <c r="K35" s="650">
        <f>'12 л. РАСКЛАДКА'!S380</f>
        <v>0</v>
      </c>
      <c r="L35" s="650">
        <f>'12 л. РАСКЛАДКА'!S436</f>
        <v>1.5</v>
      </c>
      <c r="M35" s="650">
        <f>'12 л. РАСКЛАДКА'!S489</f>
        <v>0</v>
      </c>
      <c r="N35" s="650">
        <f>'12 л. РАСКЛАДКА'!S543</f>
        <v>0</v>
      </c>
      <c r="O35" s="943">
        <f>'12 л. РАСКЛАДКА'!S596</f>
        <v>0</v>
      </c>
      <c r="P35" s="2334">
        <f>'12 л. РАСКЛАДКА'!S653</f>
        <v>0</v>
      </c>
      <c r="Q35" s="947">
        <f t="shared" si="1"/>
        <v>1.5</v>
      </c>
      <c r="R35" s="2399">
        <f t="shared" si="2"/>
        <v>-82.142857142857139</v>
      </c>
      <c r="S35" s="949">
        <f t="shared" si="3"/>
        <v>8.3999999999999986</v>
      </c>
      <c r="T35" s="2175">
        <v>2</v>
      </c>
      <c r="V35" s="624"/>
      <c r="W35" s="638"/>
      <c r="X35" s="22"/>
      <c r="AC35" s="626"/>
      <c r="AD35" s="13"/>
      <c r="AE35" s="627"/>
      <c r="AG35" s="2694"/>
    </row>
    <row r="36" spans="2:33" ht="15.75" customHeight="1">
      <c r="B36" s="405">
        <v>26</v>
      </c>
      <c r="C36" s="2184" t="s">
        <v>219</v>
      </c>
      <c r="D36" s="2181">
        <f t="shared" si="0"/>
        <v>0.42</v>
      </c>
      <c r="E36" s="125">
        <f>'12 л. РАСКЛАДКА'!S39</f>
        <v>0</v>
      </c>
      <c r="F36" s="650">
        <f>'12 л. РАСКЛАДКА'!S97</f>
        <v>0</v>
      </c>
      <c r="G36" s="650">
        <f>'12 л. РАСКЛАДКА'!S156</f>
        <v>0</v>
      </c>
      <c r="H36" s="650">
        <f>'12 л. РАСКЛАДКА'!S212</f>
        <v>0</v>
      </c>
      <c r="I36" s="943">
        <f>'12 л. РАСКЛАДКА'!S269</f>
        <v>4</v>
      </c>
      <c r="J36" s="2330">
        <f>'12 л. РАСКЛАДКА'!S325</f>
        <v>0</v>
      </c>
      <c r="K36" s="650">
        <f>'12 л. РАСКЛАДКА'!S381</f>
        <v>0</v>
      </c>
      <c r="L36" s="650">
        <f>'12 л. РАСКЛАДКА'!S437</f>
        <v>0</v>
      </c>
      <c r="M36" s="650">
        <f>'12 л. РАСКЛАДКА'!S490</f>
        <v>0</v>
      </c>
      <c r="N36" s="650">
        <f>'12 л. РАСКЛАДКА'!S544</f>
        <v>0</v>
      </c>
      <c r="O36" s="943">
        <f>'12 л. РАСКЛАДКА'!S597</f>
        <v>0</v>
      </c>
      <c r="P36" s="2334">
        <f>'12 л. РАСКЛАДКА'!S654</f>
        <v>0</v>
      </c>
      <c r="Q36" s="947">
        <f t="shared" si="1"/>
        <v>4</v>
      </c>
      <c r="R36" s="2399">
        <f t="shared" si="2"/>
        <v>-20.634920634920633</v>
      </c>
      <c r="S36" s="949">
        <f t="shared" si="3"/>
        <v>5.04</v>
      </c>
      <c r="T36" s="2175">
        <v>1.2</v>
      </c>
      <c r="V36" s="624"/>
      <c r="W36" s="630"/>
      <c r="X36" s="22"/>
      <c r="AC36" s="626"/>
      <c r="AD36" s="13"/>
      <c r="AE36" s="627"/>
      <c r="AG36" s="2692"/>
    </row>
    <row r="37" spans="2:33" ht="12" customHeight="1">
      <c r="B37" s="405">
        <v>27</v>
      </c>
      <c r="C37" s="2184" t="s">
        <v>115</v>
      </c>
      <c r="D37" s="2181">
        <f t="shared" si="0"/>
        <v>0.70000000000000007</v>
      </c>
      <c r="E37" s="125">
        <f>'12 л. РАСКЛАДКА'!S40</f>
        <v>0</v>
      </c>
      <c r="F37" s="650">
        <f>'12 л. РАСКЛАДКА'!S98</f>
        <v>0</v>
      </c>
      <c r="G37" s="650">
        <f>'12 л. РАСКЛАДКА'!S157</f>
        <v>3</v>
      </c>
      <c r="H37" s="650">
        <f>'12 л. РАСКЛАДКА'!S213</f>
        <v>0</v>
      </c>
      <c r="I37" s="943">
        <f>'12 л. РАСКЛАДКА'!S270</f>
        <v>0</v>
      </c>
      <c r="J37" s="2330">
        <f>'12 л. РАСКЛАДКА'!S326</f>
        <v>0</v>
      </c>
      <c r="K37" s="650">
        <f>'12 л. РАСКЛАДКА'!S382</f>
        <v>0</v>
      </c>
      <c r="L37" s="650">
        <f>'12 л. РАСКЛАДКА'!S438</f>
        <v>0</v>
      </c>
      <c r="M37" s="650">
        <f>'12 л. РАСКЛАДКА'!S491</f>
        <v>0</v>
      </c>
      <c r="N37" s="650">
        <f>'12 л. РАСКЛАДКА'!S545</f>
        <v>0</v>
      </c>
      <c r="O37" s="943">
        <f>'12 л. РАСКЛАДКА'!S598</f>
        <v>3</v>
      </c>
      <c r="P37" s="2334">
        <f>'12 л. РАСКЛАДКА'!S655</f>
        <v>0</v>
      </c>
      <c r="Q37" s="947">
        <f t="shared" si="1"/>
        <v>6</v>
      </c>
      <c r="R37" s="2171">
        <f t="shared" si="2"/>
        <v>-28.571428571428555</v>
      </c>
      <c r="S37" s="949">
        <f t="shared" si="3"/>
        <v>8.3999999999999986</v>
      </c>
      <c r="T37" s="2175">
        <v>2</v>
      </c>
      <c r="V37" s="624"/>
      <c r="W37" s="638"/>
      <c r="X37" s="22"/>
      <c r="AC37" s="626"/>
      <c r="AD37" s="13"/>
      <c r="AE37" s="627"/>
      <c r="AG37" s="2699"/>
    </row>
    <row r="38" spans="2:33" ht="12" hidden="1" customHeight="1">
      <c r="B38" s="405">
        <v>28</v>
      </c>
      <c r="C38" s="2184" t="s">
        <v>53</v>
      </c>
      <c r="D38" s="2181">
        <f t="shared" si="0"/>
        <v>0.105</v>
      </c>
      <c r="E38" s="125">
        <f>'12 л. РАСКЛАДКА'!S41</f>
        <v>0</v>
      </c>
      <c r="F38" s="650">
        <f>'12 л. РАСКЛАДКА'!S99</f>
        <v>0</v>
      </c>
      <c r="G38" s="650">
        <f>'12 л. РАСКЛАДКА'!S158</f>
        <v>0</v>
      </c>
      <c r="H38" s="650">
        <f>'12 л. РАСКЛАДКА'!S214</f>
        <v>0</v>
      </c>
      <c r="I38" s="943">
        <f>'12 л. РАСКЛАДКА'!S271</f>
        <v>0</v>
      </c>
      <c r="J38" s="2330">
        <f>'12 л. РАСКЛАДКА'!S327</f>
        <v>0</v>
      </c>
      <c r="K38" s="650">
        <f>'12 л. РАСКЛАДКА'!S383</f>
        <v>0</v>
      </c>
      <c r="L38" s="650">
        <f>'12 л. РАСКЛАДКА'!S439</f>
        <v>0</v>
      </c>
      <c r="M38" s="650">
        <f>'12 л. РАСКЛАДКА'!S492</f>
        <v>0</v>
      </c>
      <c r="N38" s="650">
        <f>'12 л. РАСКЛАДКА'!S546</f>
        <v>0</v>
      </c>
      <c r="O38" s="943">
        <f>'12 л. РАСКЛАДКА'!S599</f>
        <v>0</v>
      </c>
      <c r="P38" s="2334">
        <f>'12 л. РАСКЛАДКА'!S656</f>
        <v>0</v>
      </c>
      <c r="Q38" s="947">
        <f t="shared" si="1"/>
        <v>0</v>
      </c>
      <c r="R38" s="2171">
        <f t="shared" si="2"/>
        <v>-100</v>
      </c>
      <c r="S38" s="949">
        <f t="shared" si="3"/>
        <v>1.26</v>
      </c>
      <c r="T38" s="2175">
        <v>0.3</v>
      </c>
      <c r="V38" s="624"/>
      <c r="W38" s="630"/>
      <c r="X38" s="22"/>
      <c r="AC38" s="626"/>
      <c r="AD38" s="13"/>
      <c r="AE38" s="627"/>
      <c r="AG38" s="2597"/>
    </row>
    <row r="39" spans="2:33" ht="12.75" customHeight="1">
      <c r="B39" s="405">
        <v>29</v>
      </c>
      <c r="C39" s="442" t="s">
        <v>928</v>
      </c>
      <c r="D39" s="2181">
        <f t="shared" si="0"/>
        <v>1.75</v>
      </c>
      <c r="E39" s="125">
        <f>'12 л. РАСКЛАДКА'!S42</f>
        <v>2.2200000000000002</v>
      </c>
      <c r="F39" s="650">
        <f>'12 л. РАСКЛАДКА'!S100</f>
        <v>1.7</v>
      </c>
      <c r="G39" s="650">
        <f>'12 л. РАСКЛАДКА'!S159</f>
        <v>1.6900000000000002</v>
      </c>
      <c r="H39" s="650">
        <f>'12 л. РАСКЛАДКА'!S215</f>
        <v>2.17</v>
      </c>
      <c r="I39" s="943">
        <f>'12 л. РАСКЛАДКА'!S272</f>
        <v>1.5630000000000002</v>
      </c>
      <c r="J39" s="2330">
        <f>'12 л. РАСКЛАДКА'!S328</f>
        <v>1.6600000000000001</v>
      </c>
      <c r="K39" s="650">
        <f>'12 л. РАСКЛАДКА'!S384</f>
        <v>2.3159999999999998</v>
      </c>
      <c r="L39" s="650">
        <f>'12 л. РАСКЛАДКА'!S440</f>
        <v>1.8940000000000001</v>
      </c>
      <c r="M39" s="650">
        <f>'12 л. РАСКЛАДКА'!S493</f>
        <v>2.41</v>
      </c>
      <c r="N39" s="650">
        <f>'12 л. РАСКЛАДКА'!S547</f>
        <v>1.45</v>
      </c>
      <c r="O39" s="943">
        <f>'12 л. РАСКЛАДКА'!S600</f>
        <v>2.44</v>
      </c>
      <c r="P39" s="2334">
        <f>'12 л. РАСКЛАДКА'!S657</f>
        <v>1.45</v>
      </c>
      <c r="Q39" s="947">
        <f t="shared" si="1"/>
        <v>22.962999999999997</v>
      </c>
      <c r="R39" s="2171">
        <f t="shared" si="2"/>
        <v>9.3476190476190339</v>
      </c>
      <c r="S39" s="949">
        <f t="shared" si="3"/>
        <v>21</v>
      </c>
      <c r="T39" s="2175">
        <v>5</v>
      </c>
      <c r="V39" s="624"/>
      <c r="W39" s="630"/>
      <c r="X39" s="22"/>
      <c r="AC39" s="626"/>
      <c r="AD39" s="13"/>
      <c r="AE39" s="627"/>
      <c r="AG39" s="2597"/>
    </row>
    <row r="40" spans="2:33" ht="13.5" customHeight="1">
      <c r="B40" s="405">
        <v>30</v>
      </c>
      <c r="C40" s="2184" t="s">
        <v>116</v>
      </c>
      <c r="D40" s="2181">
        <f t="shared" si="0"/>
        <v>1.4000000000000001</v>
      </c>
      <c r="E40" s="125">
        <f>'12 л. РАСКЛАДКА'!S43</f>
        <v>0</v>
      </c>
      <c r="F40" s="650">
        <f>'12 л. РАСКЛАДКА'!S101</f>
        <v>0</v>
      </c>
      <c r="G40" s="650">
        <f>'12 л. РАСКЛАДКА'!S160</f>
        <v>0</v>
      </c>
      <c r="H40" s="650">
        <f>'12 л. РАСКЛАДКА'!S216</f>
        <v>0</v>
      </c>
      <c r="I40" s="943">
        <f>'12 л. РАСКЛАДКА'!S273</f>
        <v>0</v>
      </c>
      <c r="J40" s="2330">
        <f>'12 л. РАСКЛАДКА'!S329</f>
        <v>0</v>
      </c>
      <c r="K40" s="650">
        <f>'12 л. РАСКЛАДКА'!S385</f>
        <v>0</v>
      </c>
      <c r="L40" s="650">
        <f>'12 л. РАСКЛАДКА'!S441</f>
        <v>0</v>
      </c>
      <c r="M40" s="650">
        <f>'12 л. РАСКЛАДКА'!S494</f>
        <v>10</v>
      </c>
      <c r="N40" s="650">
        <f>'12 л. РАСКЛАДКА'!S548</f>
        <v>0</v>
      </c>
      <c r="O40" s="943">
        <f>'12 л. РАСКЛАДКА'!S601</f>
        <v>0.6</v>
      </c>
      <c r="P40" s="2334">
        <f>'12 л. РАСКЛАДКА'!S658</f>
        <v>10</v>
      </c>
      <c r="Q40" s="947">
        <f t="shared" si="1"/>
        <v>20.6</v>
      </c>
      <c r="R40" s="2399">
        <f t="shared" si="2"/>
        <v>22.619047619047635</v>
      </c>
      <c r="S40" s="949">
        <f t="shared" si="3"/>
        <v>16.799999999999997</v>
      </c>
      <c r="T40" s="2175">
        <v>4</v>
      </c>
      <c r="V40" s="629"/>
      <c r="W40" s="638"/>
      <c r="X40" s="22"/>
      <c r="AC40" s="626"/>
      <c r="AD40" s="13"/>
      <c r="AE40" s="627"/>
      <c r="AG40" s="2692"/>
    </row>
    <row r="41" spans="2:33" ht="14.25" customHeight="1">
      <c r="B41" s="405">
        <v>31</v>
      </c>
      <c r="C41" s="2184" t="s">
        <v>117</v>
      </c>
      <c r="D41" s="2181">
        <f t="shared" si="0"/>
        <v>0.70000000000000007</v>
      </c>
      <c r="E41" s="125">
        <f>'12 л. РАСКЛАДКА'!S44</f>
        <v>0.91420000000000001</v>
      </c>
      <c r="F41" s="650">
        <f>'12 л. РАСКЛАДКА'!S102</f>
        <v>0.98599999999999999</v>
      </c>
      <c r="G41" s="650">
        <f>'12 л. РАСКЛАДКА'!S161</f>
        <v>1.1356999999999999</v>
      </c>
      <c r="H41" s="650">
        <f>'12 л. РАСКЛАДКА'!S217</f>
        <v>0.16</v>
      </c>
      <c r="I41" s="943">
        <f>'12 л. РАСКЛАДКА'!S274</f>
        <v>2.1999999999999999E-2</v>
      </c>
      <c r="J41" s="2330">
        <f>'12 л. РАСКЛАДКА'!S330</f>
        <v>1.1095999999999999</v>
      </c>
      <c r="K41" s="650">
        <f>'12 л. РАСКЛАДКА'!S386</f>
        <v>8.199999999999999E-2</v>
      </c>
      <c r="L41" s="650">
        <f>'12 л. РАСКЛАДКА'!S442</f>
        <v>2.387</v>
      </c>
      <c r="M41" s="650">
        <f>'12 л. РАСКЛАДКА'!S495</f>
        <v>1.127</v>
      </c>
      <c r="N41" s="650">
        <f>'12 л. РАСКЛАДКА'!S549</f>
        <v>1.01</v>
      </c>
      <c r="O41" s="943">
        <f>'12 л. РАСКЛАДКА'!S602</f>
        <v>1.3759999999999999</v>
      </c>
      <c r="P41" s="2334">
        <f>'12 л. РАСКЛАДКА'!S659</f>
        <v>1.69</v>
      </c>
      <c r="Q41" s="947">
        <f>E41+F41+G41+H41+I41+J41+K41+L41+M41+N41+O41+P41</f>
        <v>11.999499999999999</v>
      </c>
      <c r="R41" s="2399">
        <f t="shared" si="2"/>
        <v>42.85119047619051</v>
      </c>
      <c r="S41" s="949">
        <f t="shared" si="3"/>
        <v>8.3999999999999986</v>
      </c>
      <c r="T41" s="2175">
        <v>2</v>
      </c>
      <c r="V41" s="2701"/>
      <c r="W41" s="638"/>
      <c r="X41" s="22"/>
      <c r="AC41" s="626"/>
      <c r="AD41" s="13"/>
      <c r="AE41" s="627"/>
      <c r="AG41" s="2696"/>
    </row>
    <row r="42" spans="2:33" ht="15" customHeight="1">
      <c r="B42" s="405">
        <v>32</v>
      </c>
      <c r="C42" s="2184" t="s">
        <v>55</v>
      </c>
      <c r="D42" s="2181">
        <f t="shared" si="0"/>
        <v>31.5</v>
      </c>
      <c r="E42" s="2594">
        <f>'12 л. МЕНЮ '!E85</f>
        <v>27.707000000000001</v>
      </c>
      <c r="F42" s="651">
        <f>'12 л. МЕНЮ '!E138</f>
        <v>31.275999999999996</v>
      </c>
      <c r="G42" s="651">
        <f>'12 л. МЕНЮ '!E197</f>
        <v>30.324000000000002</v>
      </c>
      <c r="H42" s="651">
        <f>'12 л. МЕНЮ '!E252</f>
        <v>31.889999999999997</v>
      </c>
      <c r="I42" s="651">
        <f>'12 л. МЕНЮ '!E306</f>
        <v>36.303000000000004</v>
      </c>
      <c r="J42" s="2345">
        <f>'12 л. МЕНЮ '!E363</f>
        <v>31.5</v>
      </c>
      <c r="K42" s="651">
        <f>'12 л. МЕНЮ '!E481</f>
        <v>30.266000000000002</v>
      </c>
      <c r="L42" s="651">
        <f>'12 л. МЕНЮ '!E534</f>
        <v>31.111000000000001</v>
      </c>
      <c r="M42" s="651">
        <f>'12 л. МЕНЮ '!E590</f>
        <v>32.616999999999997</v>
      </c>
      <c r="N42" s="651">
        <f>'12 л. МЕНЮ '!E644</f>
        <v>31.860000000000003</v>
      </c>
      <c r="O42" s="944">
        <f>'12 л. МЕНЮ '!E698</f>
        <v>31.646000000000004</v>
      </c>
      <c r="P42" s="2349">
        <f>'12 л. МЕНЮ '!E759</f>
        <v>31.5</v>
      </c>
      <c r="Q42" s="947">
        <f t="shared" si="1"/>
        <v>378</v>
      </c>
      <c r="R42" s="1720">
        <f t="shared" si="2"/>
        <v>0</v>
      </c>
      <c r="S42" s="949">
        <f t="shared" si="3"/>
        <v>378</v>
      </c>
      <c r="T42" s="2175">
        <v>90</v>
      </c>
      <c r="V42" s="2688"/>
      <c r="W42" s="638"/>
      <c r="X42" s="22"/>
      <c r="AC42" s="626"/>
      <c r="AD42" s="13"/>
      <c r="AE42" s="627"/>
      <c r="AG42" s="2692"/>
    </row>
    <row r="43" spans="2:33" ht="12.75" customHeight="1">
      <c r="B43" s="405">
        <v>33</v>
      </c>
      <c r="C43" s="2184" t="s">
        <v>56</v>
      </c>
      <c r="D43" s="2181">
        <f t="shared" si="0"/>
        <v>32.200000000000003</v>
      </c>
      <c r="E43" s="2594">
        <f>'12 л. МЕНЮ '!F85</f>
        <v>30.527000000000001</v>
      </c>
      <c r="F43" s="651">
        <f>'12 л. МЕНЮ '!F138</f>
        <v>31.601900000000001</v>
      </c>
      <c r="G43" s="651">
        <f>'12 л. МЕНЮ '!F197</f>
        <v>33.903000000000006</v>
      </c>
      <c r="H43" s="651">
        <f>'12 л. МЕНЮ '!F252</f>
        <v>29.948</v>
      </c>
      <c r="I43" s="651">
        <f>'12 л. МЕНЮ '!F306</f>
        <v>35.020099999999999</v>
      </c>
      <c r="J43" s="2330">
        <f>'12 л. МЕНЮ '!F363</f>
        <v>32.200000000000003</v>
      </c>
      <c r="K43" s="651">
        <f>'12 л. МЕНЮ '!F481</f>
        <v>31.884000000000004</v>
      </c>
      <c r="L43" s="651">
        <f>'12 л. МЕНЮ '!F534</f>
        <v>28.896000000000001</v>
      </c>
      <c r="M43" s="651">
        <f>'12 л. МЕНЮ '!F590</f>
        <v>32.045000000000002</v>
      </c>
      <c r="N43" s="651">
        <f>'12 л. МЕНЮ '!F644</f>
        <v>32.786999999999999</v>
      </c>
      <c r="O43" s="944">
        <f>'12 л. МЕНЮ '!F698</f>
        <v>35.388000000000005</v>
      </c>
      <c r="P43" s="2334">
        <f>'12 л. МЕНЮ '!F759</f>
        <v>32.200000000000003</v>
      </c>
      <c r="Q43" s="947">
        <f t="shared" si="1"/>
        <v>386.40000000000003</v>
      </c>
      <c r="R43" s="1720">
        <f t="shared" si="2"/>
        <v>0</v>
      </c>
      <c r="S43" s="949">
        <f t="shared" si="3"/>
        <v>386.40000000000003</v>
      </c>
      <c r="T43" s="2175">
        <v>92</v>
      </c>
      <c r="V43" s="2688"/>
      <c r="W43" s="638"/>
      <c r="X43" s="22"/>
      <c r="AC43" s="626"/>
      <c r="AD43" s="13"/>
      <c r="AE43" s="627"/>
      <c r="AG43" s="2692"/>
    </row>
    <row r="44" spans="2:33" ht="12.75" customHeight="1">
      <c r="B44" s="405">
        <v>34</v>
      </c>
      <c r="C44" s="2184" t="s">
        <v>57</v>
      </c>
      <c r="D44" s="2181">
        <f t="shared" si="0"/>
        <v>134.05000000000001</v>
      </c>
      <c r="E44" s="2595">
        <f>'12 л. МЕНЮ '!G85</f>
        <v>129.44800000000001</v>
      </c>
      <c r="F44" s="651">
        <f>'12 л. МЕНЮ '!G138</f>
        <v>138.572</v>
      </c>
      <c r="G44" s="651">
        <f>'12 л. МЕНЮ '!G197</f>
        <v>130.83199999999999</v>
      </c>
      <c r="H44" s="651">
        <f>'12 л. МЕНЮ '!G252</f>
        <v>141.161</v>
      </c>
      <c r="I44" s="651">
        <f>'12 л. МЕНЮ '!G306</f>
        <v>130.23699999999999</v>
      </c>
      <c r="J44" s="2345">
        <f>'12 л. МЕНЮ '!G363</f>
        <v>134.05000000000001</v>
      </c>
      <c r="K44" s="651">
        <f>'12 л. МЕНЮ '!G481</f>
        <v>134.19199999999998</v>
      </c>
      <c r="L44" s="651">
        <f>'12 л. МЕНЮ '!G534</f>
        <v>141.66300000000001</v>
      </c>
      <c r="M44" s="651">
        <f>'12 л. МЕНЮ '!G590</f>
        <v>133.245</v>
      </c>
      <c r="N44" s="651">
        <f>'12 л. МЕНЮ '!G644</f>
        <v>131.27199999999999</v>
      </c>
      <c r="O44" s="944">
        <f>'12 л. МЕНЮ '!G698</f>
        <v>129.87799999999999</v>
      </c>
      <c r="P44" s="2349">
        <f>'12 л. МЕНЮ '!G759</f>
        <v>134.05000000000001</v>
      </c>
      <c r="Q44" s="947">
        <f t="shared" si="1"/>
        <v>1608.6</v>
      </c>
      <c r="R44" s="1720">
        <f t="shared" si="2"/>
        <v>0</v>
      </c>
      <c r="S44" s="949">
        <f t="shared" si="3"/>
        <v>1608.6000000000001</v>
      </c>
      <c r="T44" s="2175">
        <v>383</v>
      </c>
      <c r="V44" s="2688"/>
      <c r="W44" s="638"/>
      <c r="X44" s="22"/>
      <c r="AC44" s="626"/>
      <c r="AD44" s="13"/>
      <c r="AE44" s="627"/>
      <c r="AG44" s="2692"/>
    </row>
    <row r="45" spans="2:33" ht="15" customHeight="1" thickBot="1">
      <c r="B45" s="443">
        <v>35</v>
      </c>
      <c r="C45" s="2186" t="s">
        <v>58</v>
      </c>
      <c r="D45" s="2182">
        <f t="shared" si="0"/>
        <v>952</v>
      </c>
      <c r="E45" s="2596">
        <f>'12 л. МЕНЮ '!H85</f>
        <v>952.86620000000005</v>
      </c>
      <c r="F45" s="652">
        <f>'12 л. МЕНЮ '!H138</f>
        <v>952.70909999999992</v>
      </c>
      <c r="G45" s="652">
        <f>'12 л. МЕНЮ '!H197</f>
        <v>951.899</v>
      </c>
      <c r="H45" s="652">
        <f>'12 л. МЕНЮ '!H252</f>
        <v>951.04300000000001</v>
      </c>
      <c r="I45" s="652">
        <f>'12 л. МЕНЮ '!H306</f>
        <v>951.48270000000002</v>
      </c>
      <c r="J45" s="2368">
        <f>'12 л. МЕНЮ '!H363</f>
        <v>952</v>
      </c>
      <c r="K45" s="652">
        <f>'12 л. МЕНЮ '!H481</f>
        <v>947.91500000000008</v>
      </c>
      <c r="L45" s="653">
        <f>'12 л. МЕНЮ '!H534</f>
        <v>955.62300000000005</v>
      </c>
      <c r="M45" s="652">
        <f>'12 л. МЕНЮ '!H590</f>
        <v>952.03100000000006</v>
      </c>
      <c r="N45" s="652">
        <f>'12 л. МЕНЮ '!H644</f>
        <v>948.84199999999998</v>
      </c>
      <c r="O45" s="945">
        <f>'12 л. МЕНЮ '!H698</f>
        <v>955.58900000000006</v>
      </c>
      <c r="P45" s="2402">
        <f>'12 л. МЕНЮ '!H759</f>
        <v>952</v>
      </c>
      <c r="Q45" s="2352">
        <f>E45+F45+G45+H45+I45+J45+K45+L45+M45+N45+O45+P45</f>
        <v>11424.000000000002</v>
      </c>
      <c r="R45" s="1827">
        <f t="shared" si="2"/>
        <v>0</v>
      </c>
      <c r="S45" s="2396">
        <f t="shared" si="3"/>
        <v>11424</v>
      </c>
      <c r="T45" s="2178">
        <v>2720</v>
      </c>
      <c r="V45" s="632"/>
      <c r="W45" s="638"/>
      <c r="X45" s="22"/>
      <c r="AC45" s="645"/>
      <c r="AD45" s="13"/>
      <c r="AE45" s="627"/>
      <c r="AG45" s="2692"/>
    </row>
    <row r="48" spans="2:33" ht="13.5" customHeight="1"/>
    <row r="49" spans="2:24" ht="12.75" customHeight="1">
      <c r="T49" s="138"/>
      <c r="X49" s="138"/>
    </row>
    <row r="50" spans="2:24" ht="12.75" customHeight="1"/>
    <row r="51" spans="2:24" ht="11.25" customHeight="1"/>
    <row r="52" spans="2:24" ht="11.25" customHeight="1"/>
    <row r="54" spans="2:24">
      <c r="B54" t="s">
        <v>223</v>
      </c>
    </row>
    <row r="55" spans="2:24">
      <c r="B55" t="s">
        <v>224</v>
      </c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</row>
    <row r="56" spans="2:24">
      <c r="B56" t="s">
        <v>225</v>
      </c>
      <c r="O56" s="208"/>
      <c r="P56" s="208"/>
    </row>
    <row r="57" spans="2:24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208"/>
      <c r="R57" s="208"/>
      <c r="S57" s="208"/>
      <c r="T57" s="208"/>
    </row>
    <row r="58" spans="2:24">
      <c r="B58" s="1" t="s">
        <v>226</v>
      </c>
    </row>
    <row r="59" spans="2:24">
      <c r="B59" t="s">
        <v>227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24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208"/>
      <c r="R60" s="208"/>
      <c r="S60" s="208"/>
      <c r="T60" s="208"/>
      <c r="U60" s="155"/>
    </row>
    <row r="68" ht="13.5" customHeight="1"/>
    <row r="70" ht="13.5" customHeight="1"/>
    <row r="71" ht="12" customHeight="1"/>
    <row r="73" ht="12.75" customHeight="1"/>
    <row r="75" ht="12.75" customHeight="1"/>
    <row r="77" ht="12.75" customHeight="1"/>
    <row r="79" ht="12.75" customHeight="1"/>
    <row r="80" hidden="1"/>
    <row r="88" spans="2:28">
      <c r="B88" s="81"/>
      <c r="D88" s="81"/>
    </row>
    <row r="89" spans="2:28">
      <c r="C89" s="13"/>
      <c r="D89" s="22"/>
      <c r="E89" s="14"/>
      <c r="F89" s="14"/>
      <c r="G89" s="14"/>
      <c r="H89" s="14"/>
      <c r="I89" s="14"/>
      <c r="J89" s="14"/>
      <c r="K89" s="14"/>
      <c r="L89" s="14"/>
      <c r="M89" s="13"/>
      <c r="N89" s="13"/>
      <c r="O89" s="9"/>
      <c r="P89" s="9"/>
      <c r="Q89" s="13"/>
      <c r="R89" s="22"/>
      <c r="T89" s="22"/>
      <c r="U89" s="13"/>
    </row>
    <row r="90" spans="2:28">
      <c r="C90" s="13"/>
      <c r="D90" s="9"/>
      <c r="E90" s="14"/>
      <c r="F90" s="14"/>
      <c r="G90" s="14"/>
      <c r="H90" s="14"/>
      <c r="I90" s="14"/>
      <c r="J90" s="14"/>
      <c r="K90" s="14"/>
      <c r="L90" s="14"/>
      <c r="M90" s="13"/>
      <c r="N90" s="13"/>
      <c r="O90" s="9"/>
      <c r="P90" s="9"/>
      <c r="Q90" s="13"/>
      <c r="R90" s="22"/>
      <c r="T90" s="22"/>
      <c r="U90" s="13"/>
    </row>
    <row r="91" spans="2:28">
      <c r="C91" s="22"/>
      <c r="D91" s="22"/>
      <c r="E91" s="14"/>
      <c r="F91" s="14"/>
      <c r="G91" s="14"/>
      <c r="H91" s="14"/>
      <c r="K91" s="14"/>
      <c r="L91" s="47"/>
      <c r="M91" s="13"/>
      <c r="N91" s="13"/>
      <c r="O91" s="9"/>
      <c r="P91" s="9"/>
      <c r="Q91" s="22"/>
      <c r="R91" s="22"/>
      <c r="T91" s="22"/>
      <c r="U91" s="13"/>
      <c r="AB91" s="621"/>
    </row>
    <row r="92" spans="2:28">
      <c r="C92" s="13"/>
      <c r="D92" s="13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9"/>
      <c r="P92" s="9"/>
      <c r="Q92" s="22"/>
      <c r="R92" s="22"/>
      <c r="T92" s="22"/>
      <c r="U92" s="13"/>
      <c r="Z92" s="115"/>
      <c r="AB92" s="621"/>
    </row>
    <row r="93" spans="2:28">
      <c r="C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9"/>
      <c r="P93" s="9"/>
      <c r="Q93" s="13"/>
      <c r="R93" s="22"/>
      <c r="T93" s="22"/>
      <c r="U93" s="13"/>
      <c r="Z93" s="115"/>
      <c r="AB93" s="622"/>
    </row>
    <row r="94" spans="2:28">
      <c r="C94" s="13"/>
      <c r="D94" s="14"/>
      <c r="E94" s="13"/>
      <c r="F94" s="13"/>
      <c r="G94" s="13"/>
      <c r="H94" s="13"/>
      <c r="I94" s="4"/>
      <c r="J94" s="13"/>
      <c r="K94" s="13"/>
      <c r="L94" s="13"/>
      <c r="M94" s="13"/>
      <c r="N94" s="4"/>
      <c r="O94" s="9"/>
      <c r="P94" s="9"/>
      <c r="Q94" s="14"/>
      <c r="R94" s="22"/>
      <c r="S94" s="13"/>
      <c r="T94" s="22"/>
      <c r="U94" s="13"/>
      <c r="W94" s="215"/>
      <c r="X94" s="22"/>
      <c r="Y94" s="3"/>
      <c r="Z94" s="623"/>
      <c r="AB94" s="622"/>
    </row>
    <row r="95" spans="2:28">
      <c r="B95" s="3"/>
      <c r="C95" s="13"/>
      <c r="D95" s="624"/>
      <c r="E95" s="640"/>
      <c r="F95" s="625"/>
      <c r="G95" s="625"/>
      <c r="H95" s="625"/>
      <c r="I95" s="625"/>
      <c r="J95" s="625"/>
      <c r="K95" s="625"/>
      <c r="L95" s="625"/>
      <c r="M95" s="625"/>
      <c r="N95" s="625"/>
      <c r="O95" s="624"/>
      <c r="P95" s="22"/>
      <c r="Q95" s="22"/>
      <c r="S95" s="63"/>
      <c r="W95" s="626"/>
      <c r="X95" s="13"/>
      <c r="Y95" s="1"/>
      <c r="Z95" s="627"/>
      <c r="AB95" s="628"/>
    </row>
    <row r="96" spans="2:28">
      <c r="B96" s="3"/>
      <c r="C96" s="13"/>
      <c r="D96" s="624"/>
      <c r="E96" s="640"/>
      <c r="F96" s="625"/>
      <c r="G96" s="625"/>
      <c r="H96" s="625"/>
      <c r="I96" s="625"/>
      <c r="J96" s="625"/>
      <c r="K96" s="625"/>
      <c r="L96" s="625"/>
      <c r="M96" s="625"/>
      <c r="N96" s="625"/>
      <c r="O96" s="629"/>
      <c r="P96" s="630"/>
      <c r="Q96" s="22"/>
      <c r="W96" s="626"/>
      <c r="X96" s="13"/>
      <c r="Y96" s="1"/>
      <c r="Z96" s="627"/>
      <c r="AB96" s="628"/>
    </row>
    <row r="97" spans="2:28">
      <c r="B97" s="3"/>
      <c r="C97" s="13"/>
      <c r="D97" s="624"/>
      <c r="E97" s="640"/>
      <c r="F97" s="625"/>
      <c r="G97" s="625"/>
      <c r="H97" s="640"/>
      <c r="I97" s="625"/>
      <c r="J97" s="625"/>
      <c r="K97" s="640"/>
      <c r="L97" s="625"/>
      <c r="M97" s="625"/>
      <c r="N97" s="625"/>
      <c r="O97" s="624"/>
      <c r="P97" s="630"/>
      <c r="Q97" s="22"/>
      <c r="W97" s="626"/>
      <c r="X97" s="13"/>
      <c r="Y97" s="1"/>
      <c r="Z97" s="627"/>
      <c r="AB97" s="631"/>
    </row>
    <row r="98" spans="2:28">
      <c r="B98" s="3"/>
      <c r="C98" s="13"/>
      <c r="D98" s="624"/>
      <c r="E98" s="640"/>
      <c r="F98" s="625"/>
      <c r="G98" s="625"/>
      <c r="H98" s="625"/>
      <c r="I98" s="625"/>
      <c r="J98" s="625"/>
      <c r="K98" s="625"/>
      <c r="L98" s="625"/>
      <c r="M98" s="625"/>
      <c r="N98" s="640"/>
      <c r="O98" s="632"/>
      <c r="P98" s="630"/>
      <c r="Q98" s="22"/>
      <c r="W98" s="626"/>
      <c r="X98" s="13"/>
      <c r="Y98" s="1"/>
      <c r="Z98" s="627"/>
      <c r="AB98" s="628"/>
    </row>
    <row r="99" spans="2:28">
      <c r="B99" s="3"/>
      <c r="C99" s="13"/>
      <c r="D99" s="624"/>
      <c r="E99" s="640"/>
      <c r="F99" s="625"/>
      <c r="G99" s="625"/>
      <c r="H99" s="625"/>
      <c r="I99" s="625"/>
      <c r="J99" s="625"/>
      <c r="K99" s="625"/>
      <c r="L99" s="625"/>
      <c r="M99" s="625"/>
      <c r="N99" s="625"/>
      <c r="O99" s="624"/>
      <c r="P99" s="630"/>
      <c r="Q99" s="22"/>
      <c r="W99" s="626"/>
      <c r="X99" s="13"/>
      <c r="Y99" s="1"/>
      <c r="Z99" s="627"/>
      <c r="AB99" s="633"/>
    </row>
    <row r="100" spans="2:28">
      <c r="B100" s="3"/>
      <c r="C100" s="13"/>
      <c r="D100" s="624"/>
      <c r="E100" s="640"/>
      <c r="F100" s="625"/>
      <c r="G100" s="625"/>
      <c r="H100" s="625"/>
      <c r="I100" s="625"/>
      <c r="J100" s="625"/>
      <c r="K100" s="625"/>
      <c r="L100" s="625"/>
      <c r="M100" s="625"/>
      <c r="N100" s="625"/>
      <c r="O100" s="624"/>
      <c r="P100" s="630"/>
      <c r="Q100" s="22"/>
      <c r="W100" s="626"/>
      <c r="X100" s="13"/>
      <c r="Y100" s="1"/>
      <c r="Z100" s="627"/>
      <c r="AB100" s="631"/>
    </row>
    <row r="101" spans="2:28">
      <c r="B101" s="3"/>
      <c r="C101" s="13"/>
      <c r="D101" s="624"/>
      <c r="E101" s="640"/>
      <c r="F101" s="625"/>
      <c r="G101" s="9"/>
      <c r="H101" s="635"/>
      <c r="I101" s="640"/>
      <c r="J101" s="625"/>
      <c r="K101" s="625"/>
      <c r="L101" s="625"/>
      <c r="M101" s="625"/>
      <c r="N101" s="625"/>
      <c r="O101" s="634"/>
      <c r="P101" s="630"/>
      <c r="Q101" s="22"/>
      <c r="W101" s="626"/>
      <c r="X101" s="13"/>
      <c r="Y101" s="1"/>
      <c r="Z101" s="627"/>
      <c r="AB101" s="633"/>
    </row>
    <row r="102" spans="2:28">
      <c r="B102" s="3"/>
      <c r="C102" s="13"/>
      <c r="D102" s="624"/>
      <c r="E102" s="640"/>
      <c r="F102" s="625"/>
      <c r="G102" s="625"/>
      <c r="H102" s="625"/>
      <c r="I102" s="625"/>
      <c r="J102" s="625"/>
      <c r="K102" s="625"/>
      <c r="L102" s="625"/>
      <c r="M102" s="625"/>
      <c r="N102" s="625"/>
      <c r="O102" s="624"/>
      <c r="P102" s="630"/>
      <c r="Q102" s="22"/>
      <c r="W102" s="626"/>
      <c r="X102" s="13"/>
      <c r="Y102" s="1"/>
      <c r="Z102" s="627"/>
      <c r="AB102" s="628"/>
    </row>
    <row r="103" spans="2:28">
      <c r="B103" s="3"/>
      <c r="C103" s="13"/>
      <c r="D103" s="624"/>
      <c r="E103" s="640"/>
      <c r="F103" s="625"/>
      <c r="G103" s="625"/>
      <c r="H103" s="625"/>
      <c r="I103" s="625"/>
      <c r="J103" s="625"/>
      <c r="K103" s="625"/>
      <c r="L103" s="625"/>
      <c r="M103" s="625"/>
      <c r="N103" s="625"/>
      <c r="O103" s="624"/>
      <c r="P103" s="630"/>
      <c r="Q103" s="22"/>
      <c r="W103" s="626"/>
      <c r="X103" s="13"/>
      <c r="Y103" s="1"/>
      <c r="Z103" s="627"/>
      <c r="AB103" s="628"/>
    </row>
    <row r="104" spans="2:28" ht="12.75" customHeight="1">
      <c r="B104" s="3"/>
      <c r="C104" s="13"/>
      <c r="D104" s="624"/>
      <c r="E104" s="640"/>
      <c r="F104" s="625"/>
      <c r="G104" s="625"/>
      <c r="H104" s="625"/>
      <c r="I104" s="625"/>
      <c r="J104" s="625"/>
      <c r="K104" s="625"/>
      <c r="L104" s="625"/>
      <c r="M104" s="625"/>
      <c r="N104" s="625"/>
      <c r="O104" s="624"/>
      <c r="P104" s="630"/>
      <c r="Q104" s="22"/>
      <c r="W104" s="626"/>
      <c r="X104" s="13"/>
      <c r="Y104" s="1"/>
      <c r="Z104" s="627"/>
      <c r="AB104" s="628"/>
    </row>
    <row r="105" spans="2:28" ht="13.5" customHeight="1">
      <c r="B105" s="3"/>
      <c r="C105" s="13"/>
      <c r="D105" s="624"/>
      <c r="E105" s="640"/>
      <c r="F105" s="625"/>
      <c r="G105" s="625"/>
      <c r="H105" s="625"/>
      <c r="I105" s="625"/>
      <c r="J105" s="625"/>
      <c r="K105" s="625"/>
      <c r="L105" s="625"/>
      <c r="M105" s="625"/>
      <c r="N105" s="625"/>
      <c r="O105" s="624"/>
      <c r="P105" s="630"/>
      <c r="Q105" s="22"/>
      <c r="W105" s="626"/>
      <c r="X105" s="13"/>
      <c r="Y105" s="1"/>
      <c r="Z105" s="627"/>
      <c r="AB105" s="628"/>
    </row>
    <row r="106" spans="2:28" ht="12.75" customHeight="1">
      <c r="B106" s="3"/>
      <c r="C106" s="13"/>
      <c r="D106" s="624"/>
      <c r="E106" s="640"/>
      <c r="F106" s="625"/>
      <c r="G106" s="625"/>
      <c r="H106" s="625"/>
      <c r="I106" s="625"/>
      <c r="J106" s="625"/>
      <c r="K106" s="625"/>
      <c r="L106" s="625"/>
      <c r="M106" s="625"/>
      <c r="N106" s="625"/>
      <c r="O106" s="624"/>
      <c r="P106" s="630"/>
      <c r="Q106" s="22"/>
      <c r="W106" s="626"/>
      <c r="X106" s="13"/>
      <c r="Y106" s="1"/>
      <c r="Z106" s="627"/>
      <c r="AB106" s="628"/>
    </row>
    <row r="107" spans="2:28">
      <c r="B107" s="3"/>
      <c r="C107" s="13"/>
      <c r="D107" s="624"/>
      <c r="E107" s="640"/>
      <c r="F107" s="625"/>
      <c r="G107" s="625"/>
      <c r="H107" s="625"/>
      <c r="I107" s="625"/>
      <c r="J107" s="625"/>
      <c r="K107" s="625"/>
      <c r="L107" s="625"/>
      <c r="M107" s="625"/>
      <c r="N107" s="625"/>
      <c r="O107" s="624"/>
      <c r="P107" s="630"/>
      <c r="Q107" s="22"/>
      <c r="W107" s="626"/>
      <c r="X107" s="13"/>
      <c r="Y107" s="1"/>
      <c r="Z107" s="627"/>
      <c r="AB107" s="628"/>
    </row>
    <row r="108" spans="2:28">
      <c r="B108" s="3"/>
      <c r="C108" s="13"/>
      <c r="D108" s="624"/>
      <c r="E108" s="640"/>
      <c r="F108" s="625"/>
      <c r="G108" s="625"/>
      <c r="H108" s="625"/>
      <c r="I108" s="625"/>
      <c r="J108" s="625"/>
      <c r="K108" s="625"/>
      <c r="L108" s="625"/>
      <c r="M108" s="625"/>
      <c r="N108" s="625"/>
      <c r="O108" s="624"/>
      <c r="P108" s="630"/>
      <c r="Q108" s="22"/>
      <c r="W108" s="626"/>
      <c r="X108" s="13"/>
      <c r="Y108" s="1"/>
      <c r="Z108" s="627"/>
      <c r="AB108" s="628"/>
    </row>
    <row r="109" spans="2:28">
      <c r="B109" s="3"/>
      <c r="C109" s="13"/>
      <c r="D109" s="624"/>
      <c r="E109" s="640"/>
      <c r="F109" s="625"/>
      <c r="G109" s="625"/>
      <c r="H109" s="625"/>
      <c r="I109" s="625"/>
      <c r="J109" s="625"/>
      <c r="K109" s="625"/>
      <c r="L109" s="625"/>
      <c r="M109" s="625"/>
      <c r="N109" s="625"/>
      <c r="O109" s="624"/>
      <c r="P109" s="630"/>
      <c r="Q109" s="22"/>
      <c r="W109" s="626"/>
      <c r="X109" s="13"/>
      <c r="Y109" s="1"/>
      <c r="Z109" s="627"/>
      <c r="AB109" s="631"/>
    </row>
    <row r="110" spans="2:28" ht="12.75" customHeight="1">
      <c r="B110" s="3"/>
      <c r="C110" s="13"/>
      <c r="D110" s="624"/>
      <c r="E110" s="643"/>
      <c r="F110" s="635"/>
      <c r="G110" s="636"/>
      <c r="H110" s="625"/>
      <c r="I110" s="625"/>
      <c r="J110" s="625"/>
      <c r="K110" s="625"/>
      <c r="L110" s="635"/>
      <c r="M110" s="635"/>
      <c r="N110" s="625"/>
      <c r="O110" s="629"/>
      <c r="P110" s="630"/>
      <c r="Q110" s="22"/>
      <c r="W110" s="626"/>
      <c r="X110" s="13"/>
      <c r="Y110" s="1"/>
      <c r="Z110" s="627"/>
      <c r="AB110" s="637"/>
    </row>
    <row r="111" spans="2:28" ht="12.75" customHeight="1">
      <c r="B111" s="3"/>
      <c r="C111" s="13"/>
      <c r="D111" s="624"/>
      <c r="E111" s="643"/>
      <c r="F111" s="635"/>
      <c r="G111" s="636"/>
      <c r="H111" s="625"/>
      <c r="I111" s="625"/>
      <c r="J111" s="625"/>
      <c r="K111" s="625"/>
      <c r="L111" s="635"/>
      <c r="M111" s="635"/>
      <c r="N111" s="625"/>
      <c r="O111" s="624"/>
      <c r="P111" s="630"/>
      <c r="Q111" s="22"/>
      <c r="W111" s="626"/>
      <c r="X111" s="13"/>
      <c r="Y111" s="1"/>
      <c r="Z111" s="627"/>
      <c r="AB111" s="628"/>
    </row>
    <row r="112" spans="2:28" ht="11.25" customHeight="1">
      <c r="B112" s="3"/>
      <c r="C112" s="13"/>
      <c r="D112" s="624"/>
      <c r="E112" s="643"/>
      <c r="F112" s="635"/>
      <c r="G112" s="636"/>
      <c r="H112" s="625"/>
      <c r="I112" s="625"/>
      <c r="J112" s="625"/>
      <c r="K112" s="625"/>
      <c r="L112" s="635"/>
      <c r="M112" s="635"/>
      <c r="N112" s="625"/>
      <c r="O112" s="624"/>
      <c r="P112" s="630"/>
      <c r="Q112" s="22"/>
      <c r="W112" s="626"/>
      <c r="X112" s="13"/>
      <c r="Y112" s="1"/>
      <c r="Z112" s="627"/>
      <c r="AB112" s="628"/>
    </row>
    <row r="113" spans="2:28" ht="12.75" customHeight="1">
      <c r="B113" s="3"/>
      <c r="C113" s="13"/>
      <c r="D113" s="624"/>
      <c r="E113" s="643"/>
      <c r="F113" s="635"/>
      <c r="G113" s="636"/>
      <c r="H113" s="625"/>
      <c r="I113" s="647"/>
      <c r="J113" s="625"/>
      <c r="K113" s="647"/>
      <c r="L113" s="640"/>
      <c r="M113" s="640"/>
      <c r="N113" s="625"/>
      <c r="O113" s="624"/>
      <c r="P113" s="630"/>
      <c r="Q113" s="22"/>
      <c r="W113" s="626"/>
      <c r="X113" s="13"/>
      <c r="Y113" s="1"/>
      <c r="Z113" s="627"/>
      <c r="AB113" s="633"/>
    </row>
    <row r="114" spans="2:28" ht="13.5" customHeight="1">
      <c r="B114" s="3"/>
      <c r="C114" s="13"/>
      <c r="D114" s="624"/>
      <c r="E114" s="643"/>
      <c r="F114" s="640"/>
      <c r="G114" s="636"/>
      <c r="H114" s="625"/>
      <c r="I114" s="625"/>
      <c r="J114" s="625"/>
      <c r="K114" s="625"/>
      <c r="L114" s="640"/>
      <c r="M114" s="640"/>
      <c r="N114" s="625"/>
      <c r="O114" s="624"/>
      <c r="P114" s="630"/>
      <c r="Q114" s="22"/>
      <c r="W114" s="626"/>
      <c r="X114" s="13"/>
      <c r="Y114" s="1"/>
      <c r="Z114" s="627"/>
      <c r="AB114" s="628"/>
    </row>
    <row r="115" spans="2:28" ht="14.25" customHeight="1">
      <c r="B115" s="3"/>
      <c r="C115" s="13"/>
      <c r="D115" s="624"/>
      <c r="E115" s="643"/>
      <c r="F115" s="635"/>
      <c r="G115" s="636"/>
      <c r="H115" s="625"/>
      <c r="I115" s="625"/>
      <c r="J115" s="625"/>
      <c r="K115" s="625"/>
      <c r="L115" s="640"/>
      <c r="M115" s="635"/>
      <c r="N115" s="625"/>
      <c r="O115" s="624"/>
      <c r="P115" s="630"/>
      <c r="Q115" s="22"/>
      <c r="W115" s="626"/>
      <c r="X115" s="13"/>
      <c r="Y115" s="1"/>
      <c r="Z115" s="627"/>
      <c r="AB115" s="628"/>
    </row>
    <row r="116" spans="2:28">
      <c r="B116" s="3"/>
      <c r="C116" s="13"/>
      <c r="D116" s="624"/>
      <c r="E116" s="643"/>
      <c r="F116" s="640"/>
      <c r="G116" s="636"/>
      <c r="H116" s="625"/>
      <c r="I116" s="625"/>
      <c r="J116" s="625"/>
      <c r="K116" s="625"/>
      <c r="L116" s="636"/>
      <c r="M116" s="636"/>
      <c r="N116" s="9"/>
      <c r="O116" s="624"/>
      <c r="P116" s="630"/>
      <c r="Q116" s="22"/>
      <c r="W116" s="626"/>
      <c r="X116" s="13"/>
      <c r="Y116" s="1"/>
      <c r="Z116" s="627"/>
      <c r="AB116" s="628"/>
    </row>
    <row r="117" spans="2:28" ht="14.25" customHeight="1">
      <c r="B117" s="3"/>
      <c r="C117" s="13"/>
      <c r="D117" s="624"/>
      <c r="E117" s="643"/>
      <c r="F117" s="640"/>
      <c r="G117" s="640"/>
      <c r="H117" s="625"/>
      <c r="I117" s="625"/>
      <c r="J117" s="625"/>
      <c r="K117" s="635"/>
      <c r="L117" s="647"/>
      <c r="M117" s="640"/>
      <c r="N117" s="636"/>
      <c r="O117" s="624"/>
      <c r="P117" s="630"/>
      <c r="Q117" s="22"/>
      <c r="W117" s="626"/>
      <c r="X117" s="13"/>
      <c r="Y117" s="1"/>
      <c r="Z117" s="627"/>
      <c r="AB117" s="628"/>
    </row>
    <row r="118" spans="2:28">
      <c r="B118" s="3"/>
      <c r="C118" s="13"/>
      <c r="D118" s="624"/>
      <c r="E118" s="643"/>
      <c r="F118" s="635"/>
      <c r="G118" s="636"/>
      <c r="H118" s="625"/>
      <c r="I118" s="625"/>
      <c r="J118" s="625"/>
      <c r="K118" s="625"/>
      <c r="L118" s="635"/>
      <c r="M118" s="635"/>
      <c r="N118" s="625"/>
      <c r="O118" s="624"/>
      <c r="P118" s="630"/>
      <c r="Q118" s="22"/>
      <c r="W118" s="626"/>
      <c r="X118" s="13"/>
      <c r="Y118" s="1"/>
      <c r="Z118" s="627"/>
      <c r="AB118" s="628"/>
    </row>
    <row r="119" spans="2:28" ht="11.25" customHeight="1">
      <c r="B119" s="3"/>
      <c r="C119" s="13"/>
      <c r="D119" s="624"/>
      <c r="E119" s="643"/>
      <c r="F119" s="640"/>
      <c r="G119" s="636"/>
      <c r="H119" s="625"/>
      <c r="I119" s="625"/>
      <c r="J119" s="625"/>
      <c r="K119" s="625"/>
      <c r="L119" s="636"/>
      <c r="M119" s="636"/>
      <c r="N119" s="625"/>
      <c r="O119" s="624"/>
      <c r="P119" s="638"/>
      <c r="Q119" s="22"/>
      <c r="W119" s="626"/>
      <c r="X119" s="13"/>
      <c r="Y119" s="1"/>
      <c r="Z119" s="627"/>
      <c r="AB119" s="639"/>
    </row>
    <row r="120" spans="2:28">
      <c r="B120" s="3"/>
      <c r="C120" s="13"/>
      <c r="D120" s="624"/>
      <c r="E120" s="643"/>
      <c r="F120" s="635"/>
      <c r="G120" s="636"/>
      <c r="H120" s="625"/>
      <c r="I120" s="625"/>
      <c r="J120" s="625"/>
      <c r="K120" s="625"/>
      <c r="L120" s="636"/>
      <c r="M120" s="636"/>
      <c r="N120" s="625"/>
      <c r="O120" s="624"/>
      <c r="P120" s="630"/>
      <c r="Q120" s="22"/>
      <c r="W120" s="626"/>
      <c r="X120" s="13"/>
      <c r="Y120" s="1"/>
      <c r="Z120" s="627"/>
      <c r="AB120" s="628"/>
    </row>
    <row r="121" spans="2:28">
      <c r="B121" s="3"/>
      <c r="C121" s="13"/>
      <c r="D121" s="624"/>
      <c r="E121" s="643"/>
      <c r="F121" s="636"/>
      <c r="G121" s="640"/>
      <c r="H121" s="625"/>
      <c r="I121" s="625"/>
      <c r="J121" s="625"/>
      <c r="K121" s="625"/>
      <c r="L121" s="647"/>
      <c r="M121" s="640"/>
      <c r="N121" s="625"/>
      <c r="O121" s="624"/>
      <c r="P121" s="638"/>
      <c r="Q121" s="22"/>
      <c r="W121" s="626"/>
      <c r="X121" s="13"/>
      <c r="Y121" s="1"/>
      <c r="Z121" s="627"/>
      <c r="AB121" s="639"/>
    </row>
    <row r="122" spans="2:28" hidden="1">
      <c r="B122" s="3"/>
      <c r="C122" s="13"/>
      <c r="D122" s="624"/>
      <c r="E122" s="643"/>
      <c r="F122" s="640"/>
      <c r="G122" s="636"/>
      <c r="H122" s="625"/>
      <c r="I122" s="625"/>
      <c r="J122" s="625"/>
      <c r="K122" s="625"/>
      <c r="L122" s="635"/>
      <c r="M122" s="635"/>
      <c r="N122" s="625"/>
      <c r="O122" s="624"/>
      <c r="P122" s="630"/>
      <c r="Q122" s="22"/>
      <c r="W122" s="626"/>
      <c r="X122" s="13"/>
      <c r="Y122" s="1"/>
      <c r="Z122" s="627"/>
      <c r="AB122" s="633"/>
    </row>
    <row r="123" spans="2:28">
      <c r="B123" s="3"/>
      <c r="C123" s="4"/>
      <c r="D123" s="624"/>
      <c r="E123" s="643"/>
      <c r="F123" s="636"/>
      <c r="G123" s="636"/>
      <c r="H123" s="625"/>
      <c r="I123" s="625"/>
      <c r="J123" s="625"/>
      <c r="K123" s="625"/>
      <c r="L123" s="640"/>
      <c r="M123" s="640"/>
      <c r="N123" s="625"/>
      <c r="O123" s="624"/>
      <c r="P123" s="630"/>
      <c r="Q123" s="22"/>
      <c r="W123" s="626"/>
      <c r="X123" s="13"/>
      <c r="Y123" s="1"/>
      <c r="Z123" s="627"/>
      <c r="AB123" s="628"/>
    </row>
    <row r="124" spans="2:28">
      <c r="B124" s="3"/>
      <c r="C124" s="13"/>
      <c r="D124" s="624"/>
      <c r="E124" s="643"/>
      <c r="F124" s="635"/>
      <c r="G124" s="636"/>
      <c r="H124" s="647"/>
      <c r="I124" s="625"/>
      <c r="J124" s="625"/>
      <c r="K124" s="625"/>
      <c r="L124" s="635"/>
      <c r="M124" s="636"/>
      <c r="N124" s="625"/>
      <c r="O124" s="629"/>
      <c r="P124" s="638"/>
      <c r="Q124" s="22"/>
      <c r="W124" s="626"/>
      <c r="X124" s="13"/>
      <c r="Y124" s="1"/>
      <c r="Z124" s="627"/>
      <c r="AB124" s="639"/>
    </row>
    <row r="125" spans="2:28">
      <c r="B125" s="3"/>
      <c r="C125" s="13"/>
      <c r="D125" s="624"/>
      <c r="E125" s="643"/>
      <c r="F125" s="647"/>
      <c r="G125" s="647"/>
      <c r="H125" s="625"/>
      <c r="I125" s="625"/>
      <c r="J125" s="625"/>
      <c r="K125" s="625"/>
      <c r="L125" s="648"/>
      <c r="M125" s="647"/>
      <c r="N125" s="625"/>
      <c r="O125" s="629"/>
      <c r="P125" s="630"/>
      <c r="Q125" s="22"/>
      <c r="W125" s="626"/>
      <c r="X125" s="13"/>
      <c r="Y125" s="1"/>
      <c r="Z125" s="627"/>
      <c r="AB125" s="642"/>
    </row>
    <row r="126" spans="2:28">
      <c r="B126" s="3"/>
      <c r="C126" s="13"/>
      <c r="D126" s="624"/>
      <c r="E126" s="643"/>
      <c r="F126" s="116"/>
      <c r="G126" s="116"/>
      <c r="H126" s="116"/>
      <c r="I126" s="116"/>
      <c r="J126" s="116"/>
      <c r="K126" s="116"/>
      <c r="L126" s="116"/>
      <c r="M126" s="116"/>
      <c r="N126" s="116"/>
      <c r="O126" s="629"/>
      <c r="P126" s="630"/>
      <c r="Q126" s="22"/>
      <c r="W126" s="626"/>
      <c r="X126" s="13"/>
      <c r="Y126" s="1"/>
      <c r="Z126" s="627"/>
      <c r="AB126" s="628"/>
    </row>
    <row r="127" spans="2:28" ht="11.25" customHeight="1">
      <c r="B127" s="3"/>
      <c r="C127" s="13"/>
      <c r="D127" s="624"/>
      <c r="E127" s="643"/>
      <c r="F127" s="116"/>
      <c r="G127" s="116"/>
      <c r="H127" s="116"/>
      <c r="I127" s="116"/>
      <c r="J127" s="116"/>
      <c r="K127" s="116"/>
      <c r="L127" s="116"/>
      <c r="M127" s="116"/>
      <c r="N127" s="116"/>
      <c r="O127" s="629"/>
      <c r="P127" s="630"/>
      <c r="Q127" s="22"/>
      <c r="W127" s="626"/>
      <c r="X127" s="13"/>
      <c r="Y127" s="1"/>
      <c r="Z127" s="627"/>
      <c r="AB127" s="628"/>
    </row>
    <row r="128" spans="2:28" ht="12.75" customHeight="1">
      <c r="B128" s="3"/>
      <c r="C128" s="13"/>
      <c r="D128" s="624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629"/>
      <c r="P128" s="630"/>
      <c r="Q128" s="22"/>
      <c r="W128" s="626"/>
      <c r="X128" s="13"/>
      <c r="Y128" s="1"/>
      <c r="Z128" s="627"/>
      <c r="AB128" s="628"/>
    </row>
    <row r="129" spans="2:28" ht="11.25" customHeight="1">
      <c r="B129" s="3"/>
      <c r="C129" s="13"/>
      <c r="D129" s="624"/>
      <c r="E129" s="116"/>
      <c r="F129" s="116"/>
      <c r="G129" s="116"/>
      <c r="H129" s="116"/>
      <c r="I129" s="116"/>
      <c r="J129" s="116"/>
      <c r="K129" s="644"/>
      <c r="L129" s="116"/>
      <c r="M129" s="116"/>
      <c r="N129" s="116"/>
      <c r="O129" s="632"/>
      <c r="P129" s="630"/>
      <c r="Q129" s="22"/>
      <c r="W129" s="645"/>
      <c r="X129" s="13"/>
      <c r="Y129" s="646"/>
      <c r="Z129" s="627"/>
      <c r="AB129" s="628"/>
    </row>
    <row r="130" spans="2:28">
      <c r="B130" s="81"/>
      <c r="D130" s="81"/>
    </row>
    <row r="131" spans="2:28">
      <c r="C131" s="13"/>
      <c r="D131" s="22"/>
      <c r="E131" s="14"/>
      <c r="F131" s="14"/>
      <c r="G131" s="14"/>
      <c r="H131" s="14"/>
      <c r="I131" s="14"/>
      <c r="J131" s="14"/>
      <c r="K131" s="14"/>
      <c r="L131" s="14"/>
      <c r="M131" s="13"/>
      <c r="N131" s="13"/>
      <c r="O131" s="9"/>
      <c r="P131" s="9"/>
      <c r="Q131" s="13"/>
      <c r="R131" s="22"/>
      <c r="T131" s="22"/>
      <c r="U131" s="13"/>
    </row>
    <row r="132" spans="2:28">
      <c r="C132" s="13"/>
      <c r="D132" s="9"/>
      <c r="E132" s="619"/>
      <c r="F132" s="14"/>
      <c r="G132" s="14"/>
      <c r="H132" s="14"/>
      <c r="I132" s="14"/>
      <c r="J132" s="14"/>
      <c r="K132" s="14"/>
      <c r="L132" s="14"/>
      <c r="M132" s="13"/>
      <c r="N132" s="13"/>
      <c r="O132" s="9"/>
      <c r="P132" s="9"/>
      <c r="Q132" s="13"/>
      <c r="R132" s="22"/>
      <c r="T132" s="22"/>
      <c r="U132" s="13"/>
    </row>
    <row r="133" spans="2:28">
      <c r="C133" s="22"/>
      <c r="D133" s="22"/>
      <c r="E133" s="14"/>
      <c r="F133" s="14"/>
      <c r="G133" s="14"/>
      <c r="H133" s="14"/>
      <c r="K133" s="14"/>
      <c r="L133" s="47"/>
      <c r="M133" s="13"/>
      <c r="N133" s="13"/>
      <c r="O133" s="9"/>
      <c r="P133" s="9"/>
      <c r="Q133" s="22"/>
      <c r="R133" s="22"/>
      <c r="T133" s="22"/>
      <c r="U133" s="13"/>
      <c r="AB133" s="621"/>
    </row>
    <row r="134" spans="2:28">
      <c r="C134" s="13"/>
      <c r="D134" s="13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9"/>
      <c r="P134" s="9"/>
      <c r="Q134" s="22"/>
      <c r="R134" s="22"/>
      <c r="T134" s="22"/>
      <c r="U134" s="13"/>
      <c r="Z134" s="115"/>
      <c r="AB134" s="621"/>
    </row>
    <row r="135" spans="2:28">
      <c r="C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9"/>
      <c r="P135" s="9"/>
      <c r="Q135" s="13"/>
      <c r="R135" s="22"/>
      <c r="T135" s="22"/>
      <c r="U135" s="13"/>
      <c r="Z135" s="115"/>
      <c r="AB135" s="622"/>
    </row>
    <row r="136" spans="2:28">
      <c r="C136" s="13"/>
      <c r="D136" s="14"/>
      <c r="E136" s="13"/>
      <c r="F136" s="13"/>
      <c r="G136" s="13"/>
      <c r="H136" s="13"/>
      <c r="I136" s="4"/>
      <c r="J136" s="13"/>
      <c r="K136" s="13"/>
      <c r="L136" s="13"/>
      <c r="M136" s="13"/>
      <c r="N136" s="4"/>
      <c r="O136" s="9"/>
      <c r="P136" s="9"/>
      <c r="Q136" s="14"/>
      <c r="R136" s="22"/>
      <c r="S136" s="13"/>
      <c r="T136" s="22"/>
      <c r="U136" s="13"/>
      <c r="W136" s="215"/>
      <c r="X136" s="22"/>
      <c r="Y136" s="3"/>
      <c r="Z136" s="623"/>
      <c r="AB136" s="622"/>
    </row>
    <row r="137" spans="2:28">
      <c r="B137" s="3"/>
      <c r="C137" s="13"/>
      <c r="D137" s="624"/>
      <c r="E137" s="625"/>
      <c r="F137" s="625"/>
      <c r="G137" s="625"/>
      <c r="H137" s="625"/>
      <c r="I137" s="625"/>
      <c r="J137" s="625"/>
      <c r="K137" s="625"/>
      <c r="L137" s="625"/>
      <c r="M137" s="625"/>
      <c r="N137" s="625"/>
      <c r="O137" s="624"/>
      <c r="P137" s="22"/>
      <c r="Q137" s="22"/>
      <c r="S137" s="63"/>
      <c r="W137" s="626"/>
      <c r="X137" s="13"/>
      <c r="Y137" s="1"/>
      <c r="Z137" s="627"/>
      <c r="AB137" s="628"/>
    </row>
    <row r="138" spans="2:28">
      <c r="B138" s="3"/>
      <c r="C138" s="13"/>
      <c r="D138" s="624"/>
      <c r="E138" s="625"/>
      <c r="F138" s="625"/>
      <c r="G138" s="625"/>
      <c r="H138" s="625"/>
      <c r="I138" s="625"/>
      <c r="J138" s="625"/>
      <c r="K138" s="625"/>
      <c r="L138" s="625"/>
      <c r="M138" s="625"/>
      <c r="N138" s="625"/>
      <c r="O138" s="629"/>
      <c r="P138" s="630"/>
      <c r="Q138" s="22"/>
      <c r="W138" s="626"/>
      <c r="X138" s="13"/>
      <c r="Y138" s="1"/>
      <c r="Z138" s="627"/>
      <c r="AB138" s="628"/>
    </row>
    <row r="139" spans="2:28">
      <c r="B139" s="3"/>
      <c r="C139" s="13"/>
      <c r="D139" s="624"/>
      <c r="E139" s="625"/>
      <c r="F139" s="625"/>
      <c r="G139" s="625"/>
      <c r="H139" s="640"/>
      <c r="I139" s="625"/>
      <c r="J139" s="625"/>
      <c r="K139" s="640"/>
      <c r="L139" s="625"/>
      <c r="M139" s="625"/>
      <c r="N139" s="625"/>
      <c r="O139" s="624"/>
      <c r="P139" s="630"/>
      <c r="Q139" s="22"/>
      <c r="W139" s="626"/>
      <c r="X139" s="13"/>
      <c r="Y139" s="1"/>
      <c r="Z139" s="627"/>
      <c r="AB139" s="631"/>
    </row>
    <row r="140" spans="2:28">
      <c r="B140" s="3"/>
      <c r="C140" s="13"/>
      <c r="D140" s="624"/>
      <c r="E140" s="625"/>
      <c r="F140" s="625"/>
      <c r="G140" s="625"/>
      <c r="H140" s="625"/>
      <c r="I140" s="625"/>
      <c r="J140" s="625"/>
      <c r="K140" s="625"/>
      <c r="L140" s="625"/>
      <c r="M140" s="625"/>
      <c r="N140" s="640"/>
      <c r="O140" s="632"/>
      <c r="P140" s="630"/>
      <c r="Q140" s="22"/>
      <c r="W140" s="626"/>
      <c r="X140" s="13"/>
      <c r="Y140" s="1"/>
      <c r="Z140" s="627"/>
      <c r="AB140" s="628"/>
    </row>
    <row r="141" spans="2:28">
      <c r="B141" s="3"/>
      <c r="C141" s="13"/>
      <c r="D141" s="624"/>
      <c r="E141" s="625"/>
      <c r="F141" s="625"/>
      <c r="G141" s="625"/>
      <c r="H141" s="625"/>
      <c r="I141" s="625"/>
      <c r="J141" s="625"/>
      <c r="K141" s="625"/>
      <c r="L141" s="625"/>
      <c r="M141" s="625"/>
      <c r="N141" s="625"/>
      <c r="O141" s="624"/>
      <c r="P141" s="630"/>
      <c r="Q141" s="22"/>
      <c r="W141" s="626"/>
      <c r="X141" s="13"/>
      <c r="Y141" s="1"/>
      <c r="Z141" s="627"/>
      <c r="AB141" s="633"/>
    </row>
    <row r="142" spans="2:28">
      <c r="B142" s="3"/>
      <c r="C142" s="13"/>
      <c r="D142" s="624"/>
      <c r="E142" s="625"/>
      <c r="F142" s="625"/>
      <c r="G142" s="625"/>
      <c r="H142" s="625"/>
      <c r="I142" s="625"/>
      <c r="J142" s="625"/>
      <c r="K142" s="625"/>
      <c r="L142" s="625"/>
      <c r="M142" s="625"/>
      <c r="N142" s="625"/>
      <c r="O142" s="624"/>
      <c r="P142" s="630"/>
      <c r="Q142" s="22"/>
      <c r="W142" s="626"/>
      <c r="X142" s="13"/>
      <c r="Y142" s="1"/>
      <c r="Z142" s="627"/>
      <c r="AB142" s="631"/>
    </row>
    <row r="143" spans="2:28">
      <c r="B143" s="3"/>
      <c r="C143" s="13"/>
      <c r="D143" s="624"/>
      <c r="E143" s="625"/>
      <c r="F143" s="625"/>
      <c r="G143" s="9"/>
      <c r="H143" s="635"/>
      <c r="I143" s="640"/>
      <c r="J143" s="625"/>
      <c r="K143" s="625"/>
      <c r="L143" s="625"/>
      <c r="M143" s="625"/>
      <c r="N143" s="625"/>
      <c r="O143" s="634"/>
      <c r="P143" s="630"/>
      <c r="Q143" s="22"/>
      <c r="W143" s="626"/>
      <c r="X143" s="13"/>
      <c r="Y143" s="1"/>
      <c r="Z143" s="627"/>
      <c r="AB143" s="633"/>
    </row>
    <row r="144" spans="2:28">
      <c r="B144" s="3"/>
      <c r="C144" s="13"/>
      <c r="D144" s="624"/>
      <c r="E144" s="484"/>
      <c r="F144" s="625"/>
      <c r="G144" s="625"/>
      <c r="H144" s="625"/>
      <c r="I144" s="625"/>
      <c r="J144" s="625"/>
      <c r="K144" s="625"/>
      <c r="L144" s="625"/>
      <c r="M144" s="625"/>
      <c r="N144" s="625"/>
      <c r="O144" s="624"/>
      <c r="P144" s="630"/>
      <c r="Q144" s="22"/>
      <c r="W144" s="626"/>
      <c r="X144" s="13"/>
      <c r="Y144" s="1"/>
      <c r="Z144" s="627"/>
      <c r="AB144" s="628"/>
    </row>
    <row r="145" spans="2:28">
      <c r="B145" s="3"/>
      <c r="C145" s="13"/>
      <c r="D145" s="624"/>
      <c r="E145" s="484"/>
      <c r="F145" s="625"/>
      <c r="G145" s="625"/>
      <c r="H145" s="625"/>
      <c r="I145" s="625"/>
      <c r="J145" s="625"/>
      <c r="K145" s="625"/>
      <c r="L145" s="625"/>
      <c r="M145" s="625"/>
      <c r="N145" s="625"/>
      <c r="O145" s="624"/>
      <c r="P145" s="630"/>
      <c r="Q145" s="22"/>
      <c r="W145" s="626"/>
      <c r="X145" s="13"/>
      <c r="Y145" s="1"/>
      <c r="Z145" s="627"/>
      <c r="AB145" s="628"/>
    </row>
    <row r="146" spans="2:28">
      <c r="B146" s="3"/>
      <c r="C146" s="13"/>
      <c r="D146" s="624"/>
      <c r="E146" s="484"/>
      <c r="F146" s="625"/>
      <c r="G146" s="625"/>
      <c r="H146" s="625"/>
      <c r="I146" s="625"/>
      <c r="J146" s="625"/>
      <c r="K146" s="625"/>
      <c r="L146" s="625"/>
      <c r="M146" s="625"/>
      <c r="N146" s="625"/>
      <c r="O146" s="624"/>
      <c r="P146" s="630"/>
      <c r="Q146" s="22"/>
      <c r="W146" s="626"/>
      <c r="X146" s="13"/>
      <c r="Y146" s="1"/>
      <c r="Z146" s="627"/>
      <c r="AB146" s="628"/>
    </row>
    <row r="147" spans="2:28">
      <c r="B147" s="3"/>
      <c r="C147" s="13"/>
      <c r="D147" s="624"/>
      <c r="E147" s="484"/>
      <c r="F147" s="625"/>
      <c r="G147" s="625"/>
      <c r="H147" s="625"/>
      <c r="I147" s="625"/>
      <c r="J147" s="625"/>
      <c r="K147" s="625"/>
      <c r="L147" s="625"/>
      <c r="M147" s="625"/>
      <c r="N147" s="625"/>
      <c r="O147" s="624"/>
      <c r="P147" s="630"/>
      <c r="Q147" s="22"/>
      <c r="W147" s="626"/>
      <c r="X147" s="13"/>
      <c r="Y147" s="1"/>
      <c r="Z147" s="627"/>
      <c r="AB147" s="628"/>
    </row>
    <row r="148" spans="2:28">
      <c r="B148" s="3"/>
      <c r="C148" s="13"/>
      <c r="D148" s="624"/>
      <c r="E148" s="484"/>
      <c r="F148" s="625"/>
      <c r="G148" s="625"/>
      <c r="H148" s="625"/>
      <c r="I148" s="625"/>
      <c r="J148" s="625"/>
      <c r="K148" s="625"/>
      <c r="L148" s="625"/>
      <c r="M148" s="625"/>
      <c r="N148" s="625"/>
      <c r="O148" s="624"/>
      <c r="P148" s="630"/>
      <c r="Q148" s="22"/>
      <c r="W148" s="626"/>
      <c r="X148" s="13"/>
      <c r="Y148" s="1"/>
      <c r="Z148" s="627"/>
      <c r="AB148" s="628"/>
    </row>
    <row r="149" spans="2:28">
      <c r="B149" s="3"/>
      <c r="C149" s="13"/>
      <c r="D149" s="624"/>
      <c r="E149" s="484"/>
      <c r="F149" s="625"/>
      <c r="G149" s="625"/>
      <c r="H149" s="625"/>
      <c r="I149" s="625"/>
      <c r="J149" s="625"/>
      <c r="K149" s="625"/>
      <c r="L149" s="625"/>
      <c r="M149" s="625"/>
      <c r="N149" s="625"/>
      <c r="O149" s="624"/>
      <c r="P149" s="630"/>
      <c r="Q149" s="22"/>
      <c r="W149" s="626"/>
      <c r="X149" s="13"/>
      <c r="Y149" s="1"/>
      <c r="Z149" s="627"/>
      <c r="AB149" s="628"/>
    </row>
    <row r="150" spans="2:28" ht="13.5" customHeight="1">
      <c r="B150" s="3"/>
      <c r="C150" s="13"/>
      <c r="D150" s="624"/>
      <c r="E150" s="484"/>
      <c r="F150" s="625"/>
      <c r="G150" s="625"/>
      <c r="H150" s="625"/>
      <c r="I150" s="625"/>
      <c r="J150" s="625"/>
      <c r="K150" s="625"/>
      <c r="L150" s="625"/>
      <c r="M150" s="625"/>
      <c r="N150" s="625"/>
      <c r="O150" s="624"/>
      <c r="P150" s="630"/>
      <c r="Q150" s="22"/>
      <c r="W150" s="626"/>
      <c r="X150" s="13"/>
      <c r="Y150" s="1"/>
      <c r="Z150" s="627"/>
      <c r="AB150" s="628"/>
    </row>
    <row r="151" spans="2:28">
      <c r="B151" s="3"/>
      <c r="C151" s="13"/>
      <c r="D151" s="624"/>
      <c r="E151" s="484"/>
      <c r="F151" s="625"/>
      <c r="G151" s="625"/>
      <c r="H151" s="625"/>
      <c r="I151" s="625"/>
      <c r="J151" s="625"/>
      <c r="K151" s="625"/>
      <c r="L151" s="625"/>
      <c r="M151" s="625"/>
      <c r="N151" s="625"/>
      <c r="O151" s="624"/>
      <c r="P151" s="630"/>
      <c r="Q151" s="22"/>
      <c r="W151" s="626"/>
      <c r="X151" s="13"/>
      <c r="Y151" s="1"/>
      <c r="Z151" s="627"/>
      <c r="AB151" s="631"/>
    </row>
    <row r="152" spans="2:28" ht="12.75" customHeight="1">
      <c r="B152" s="3"/>
      <c r="C152" s="13"/>
      <c r="D152" s="624"/>
      <c r="E152" s="484"/>
      <c r="F152" s="635"/>
      <c r="G152" s="636"/>
      <c r="H152" s="625"/>
      <c r="I152" s="625"/>
      <c r="J152" s="625"/>
      <c r="K152" s="625"/>
      <c r="L152" s="635"/>
      <c r="M152" s="635"/>
      <c r="N152" s="625"/>
      <c r="O152" s="629"/>
      <c r="P152" s="630"/>
      <c r="Q152" s="22"/>
      <c r="W152" s="626"/>
      <c r="X152" s="13"/>
      <c r="Y152" s="1"/>
      <c r="Z152" s="627"/>
      <c r="AB152" s="637"/>
    </row>
    <row r="153" spans="2:28">
      <c r="B153" s="3"/>
      <c r="C153" s="13"/>
      <c r="D153" s="624"/>
      <c r="E153" s="484"/>
      <c r="F153" s="635"/>
      <c r="G153" s="636"/>
      <c r="H153" s="625"/>
      <c r="I153" s="625"/>
      <c r="J153" s="625"/>
      <c r="K153" s="625"/>
      <c r="L153" s="635"/>
      <c r="M153" s="635"/>
      <c r="N153" s="625"/>
      <c r="O153" s="624"/>
      <c r="P153" s="630"/>
      <c r="Q153" s="22"/>
      <c r="W153" s="626"/>
      <c r="X153" s="13"/>
      <c r="Y153" s="1"/>
      <c r="Z153" s="627"/>
      <c r="AB153" s="628"/>
    </row>
    <row r="154" spans="2:28" ht="12.75" customHeight="1">
      <c r="B154" s="3"/>
      <c r="C154" s="13"/>
      <c r="D154" s="624"/>
      <c r="E154" s="484"/>
      <c r="F154" s="635"/>
      <c r="G154" s="636"/>
      <c r="H154" s="625"/>
      <c r="I154" s="625"/>
      <c r="J154" s="625"/>
      <c r="K154" s="625"/>
      <c r="L154" s="635"/>
      <c r="M154" s="635"/>
      <c r="N154" s="625"/>
      <c r="O154" s="624"/>
      <c r="P154" s="630"/>
      <c r="Q154" s="22"/>
      <c r="W154" s="626"/>
      <c r="X154" s="13"/>
      <c r="Y154" s="1"/>
      <c r="Z154" s="627"/>
      <c r="AB154" s="628"/>
    </row>
    <row r="155" spans="2:28">
      <c r="B155" s="3"/>
      <c r="C155" s="13"/>
      <c r="D155" s="624"/>
      <c r="E155" s="649"/>
      <c r="F155" s="635"/>
      <c r="G155" s="636"/>
      <c r="H155" s="625"/>
      <c r="I155" s="647"/>
      <c r="J155" s="625"/>
      <c r="K155" s="647"/>
      <c r="L155" s="640"/>
      <c r="M155" s="640"/>
      <c r="N155" s="625"/>
      <c r="O155" s="624"/>
      <c r="P155" s="630"/>
      <c r="Q155" s="22"/>
      <c r="W155" s="626"/>
      <c r="X155" s="13"/>
      <c r="Y155" s="1"/>
      <c r="Z155" s="627"/>
      <c r="AB155" s="633"/>
    </row>
    <row r="156" spans="2:28">
      <c r="B156" s="3"/>
      <c r="C156" s="13"/>
      <c r="D156" s="624"/>
      <c r="E156" s="484"/>
      <c r="F156" s="640"/>
      <c r="G156" s="636"/>
      <c r="H156" s="625"/>
      <c r="I156" s="625"/>
      <c r="J156" s="625"/>
      <c r="K156" s="625"/>
      <c r="L156" s="640"/>
      <c r="M156" s="640"/>
      <c r="N156" s="625"/>
      <c r="O156" s="624"/>
      <c r="P156" s="630"/>
      <c r="Q156" s="22"/>
      <c r="W156" s="626"/>
      <c r="X156" s="13"/>
      <c r="Y156" s="1"/>
      <c r="Z156" s="627"/>
      <c r="AB156" s="628"/>
    </row>
    <row r="157" spans="2:28">
      <c r="B157" s="3"/>
      <c r="C157" s="13"/>
      <c r="D157" s="624"/>
      <c r="E157" s="484"/>
      <c r="F157" s="635"/>
      <c r="G157" s="636"/>
      <c r="H157" s="625"/>
      <c r="I157" s="625"/>
      <c r="J157" s="625"/>
      <c r="K157" s="625"/>
      <c r="L157" s="640"/>
      <c r="M157" s="635"/>
      <c r="N157" s="625"/>
      <c r="O157" s="624"/>
      <c r="P157" s="630"/>
      <c r="Q157" s="22"/>
      <c r="W157" s="626"/>
      <c r="X157" s="13"/>
      <c r="Y157" s="1"/>
      <c r="Z157" s="627"/>
      <c r="AB157" s="628"/>
    </row>
    <row r="158" spans="2:28">
      <c r="B158" s="3"/>
      <c r="C158" s="13"/>
      <c r="D158" s="624"/>
      <c r="E158" s="484"/>
      <c r="F158" s="640"/>
      <c r="G158" s="636"/>
      <c r="H158" s="625"/>
      <c r="I158" s="625"/>
      <c r="J158" s="625"/>
      <c r="K158" s="625"/>
      <c r="L158" s="636"/>
      <c r="M158" s="636"/>
      <c r="N158" s="9"/>
      <c r="O158" s="624"/>
      <c r="P158" s="630"/>
      <c r="Q158" s="22"/>
      <c r="W158" s="626"/>
      <c r="X158" s="13"/>
      <c r="Y158" s="1"/>
      <c r="Z158" s="627"/>
      <c r="AB158" s="628"/>
    </row>
    <row r="159" spans="2:28">
      <c r="B159" s="3"/>
      <c r="C159" s="13"/>
      <c r="D159" s="624"/>
      <c r="E159" s="484"/>
      <c r="F159" s="640"/>
      <c r="G159" s="640"/>
      <c r="H159" s="625"/>
      <c r="I159" s="625"/>
      <c r="J159" s="625"/>
      <c r="K159" s="635"/>
      <c r="L159" s="647"/>
      <c r="M159" s="640"/>
      <c r="N159" s="636"/>
      <c r="O159" s="624"/>
      <c r="P159" s="630"/>
      <c r="Q159" s="22"/>
      <c r="W159" s="626"/>
      <c r="X159" s="13"/>
      <c r="Y159" s="1"/>
      <c r="Z159" s="627"/>
      <c r="AB159" s="628"/>
    </row>
    <row r="160" spans="2:28" ht="10.5" customHeight="1">
      <c r="B160" s="3"/>
      <c r="C160" s="13"/>
      <c r="D160" s="624"/>
      <c r="E160" s="484"/>
      <c r="F160" s="635"/>
      <c r="G160" s="636"/>
      <c r="H160" s="625"/>
      <c r="I160" s="625"/>
      <c r="J160" s="625"/>
      <c r="K160" s="625"/>
      <c r="L160" s="635"/>
      <c r="M160" s="635"/>
      <c r="N160" s="625"/>
      <c r="O160" s="624"/>
      <c r="P160" s="630"/>
      <c r="Q160" s="22"/>
      <c r="W160" s="626"/>
      <c r="X160" s="13"/>
      <c r="Y160" s="1"/>
      <c r="Z160" s="627"/>
      <c r="AB160" s="628"/>
    </row>
    <row r="161" spans="2:28" ht="12.75" customHeight="1">
      <c r="B161" s="3"/>
      <c r="C161" s="13"/>
      <c r="D161" s="624"/>
      <c r="E161" s="484"/>
      <c r="F161" s="640"/>
      <c r="G161" s="636"/>
      <c r="H161" s="625"/>
      <c r="I161" s="625"/>
      <c r="J161" s="625"/>
      <c r="K161" s="625"/>
      <c r="L161" s="636"/>
      <c r="M161" s="636"/>
      <c r="N161" s="625"/>
      <c r="O161" s="624"/>
      <c r="P161" s="638"/>
      <c r="Q161" s="22"/>
      <c r="W161" s="626"/>
      <c r="X161" s="13"/>
      <c r="Y161" s="1"/>
      <c r="Z161" s="627"/>
      <c r="AB161" s="639"/>
    </row>
    <row r="162" spans="2:28">
      <c r="B162" s="3"/>
      <c r="C162" s="13"/>
      <c r="D162" s="624"/>
      <c r="E162" s="484"/>
      <c r="F162" s="635"/>
      <c r="G162" s="636"/>
      <c r="H162" s="625"/>
      <c r="I162" s="625"/>
      <c r="J162" s="625"/>
      <c r="K162" s="625"/>
      <c r="L162" s="636"/>
      <c r="M162" s="636"/>
      <c r="N162" s="625"/>
      <c r="O162" s="624"/>
      <c r="P162" s="630"/>
      <c r="Q162" s="22"/>
      <c r="W162" s="626"/>
      <c r="X162" s="13"/>
      <c r="Y162" s="1"/>
      <c r="Z162" s="627"/>
      <c r="AB162" s="628"/>
    </row>
    <row r="163" spans="2:28" ht="12.75" customHeight="1">
      <c r="B163" s="3"/>
      <c r="C163" s="13"/>
      <c r="D163" s="624"/>
      <c r="E163" s="484"/>
      <c r="F163" s="636"/>
      <c r="G163" s="640"/>
      <c r="H163" s="625"/>
      <c r="I163" s="625"/>
      <c r="J163" s="625"/>
      <c r="K163" s="625"/>
      <c r="L163" s="647"/>
      <c r="M163" s="640"/>
      <c r="N163" s="625"/>
      <c r="O163" s="624"/>
      <c r="P163" s="638"/>
      <c r="Q163" s="22"/>
      <c r="W163" s="626"/>
      <c r="X163" s="13"/>
      <c r="Y163" s="1"/>
      <c r="Z163" s="627"/>
      <c r="AB163" s="639"/>
    </row>
    <row r="164" spans="2:28" hidden="1">
      <c r="B164" s="3"/>
      <c r="C164" s="13"/>
      <c r="D164" s="624"/>
      <c r="E164" s="484"/>
      <c r="F164" s="640"/>
      <c r="G164" s="636"/>
      <c r="H164" s="625"/>
      <c r="I164" s="625"/>
      <c r="J164" s="625"/>
      <c r="K164" s="625"/>
      <c r="L164" s="635"/>
      <c r="M164" s="635"/>
      <c r="N164" s="625"/>
      <c r="O164" s="624"/>
      <c r="P164" s="630"/>
      <c r="Q164" s="22"/>
      <c r="W164" s="626"/>
      <c r="X164" s="13"/>
      <c r="Y164" s="1"/>
      <c r="Z164" s="627"/>
      <c r="AB164" s="633"/>
    </row>
    <row r="165" spans="2:28" ht="13.5" customHeight="1">
      <c r="B165" s="3"/>
      <c r="C165" s="4"/>
      <c r="D165" s="624"/>
      <c r="E165" s="484"/>
      <c r="F165" s="636"/>
      <c r="G165" s="636"/>
      <c r="H165" s="625"/>
      <c r="I165" s="625"/>
      <c r="J165" s="625"/>
      <c r="K165" s="625"/>
      <c r="L165" s="640"/>
      <c r="M165" s="640"/>
      <c r="N165" s="625"/>
      <c r="O165" s="624"/>
      <c r="P165" s="630"/>
      <c r="Q165" s="22"/>
      <c r="W165" s="626"/>
      <c r="X165" s="13"/>
      <c r="Y165" s="1"/>
      <c r="Z165" s="627"/>
      <c r="AB165" s="628"/>
    </row>
    <row r="166" spans="2:28" ht="12.75" customHeight="1">
      <c r="B166" s="3"/>
      <c r="C166" s="13"/>
      <c r="D166" s="624"/>
      <c r="E166" s="484"/>
      <c r="F166" s="635"/>
      <c r="G166" s="636"/>
      <c r="H166" s="647"/>
      <c r="I166" s="625"/>
      <c r="J166" s="625"/>
      <c r="K166" s="625"/>
      <c r="L166" s="635"/>
      <c r="M166" s="636"/>
      <c r="N166" s="625"/>
      <c r="O166" s="629"/>
      <c r="P166" s="638"/>
      <c r="Q166" s="22"/>
      <c r="W166" s="626"/>
      <c r="X166" s="13"/>
      <c r="Y166" s="1"/>
      <c r="Z166" s="627"/>
      <c r="AB166" s="639"/>
    </row>
    <row r="167" spans="2:28" ht="12.75" customHeight="1">
      <c r="B167" s="3"/>
      <c r="C167" s="13"/>
      <c r="D167" s="624"/>
      <c r="E167" s="484"/>
      <c r="F167" s="647"/>
      <c r="G167" s="647"/>
      <c r="H167" s="625"/>
      <c r="I167" s="625"/>
      <c r="J167" s="625"/>
      <c r="K167" s="625"/>
      <c r="L167" s="648"/>
      <c r="M167" s="647"/>
      <c r="N167" s="625"/>
      <c r="O167" s="629"/>
      <c r="P167" s="630"/>
      <c r="Q167" s="22"/>
      <c r="W167" s="626"/>
      <c r="X167" s="13"/>
      <c r="Y167" s="1"/>
      <c r="Z167" s="627"/>
      <c r="AB167" s="642"/>
    </row>
    <row r="168" spans="2:28" ht="12.75" customHeight="1">
      <c r="B168" s="3"/>
      <c r="C168" s="13"/>
      <c r="D168" s="624"/>
      <c r="E168" s="643"/>
      <c r="F168" s="116"/>
      <c r="G168" s="116"/>
      <c r="H168" s="116"/>
      <c r="I168" s="116"/>
      <c r="J168" s="116"/>
      <c r="K168" s="116"/>
      <c r="L168" s="116"/>
      <c r="M168" s="116"/>
      <c r="N168" s="116"/>
      <c r="O168" s="629"/>
      <c r="P168" s="630"/>
      <c r="Q168" s="22"/>
      <c r="W168" s="626"/>
      <c r="X168" s="13"/>
      <c r="Y168" s="1"/>
      <c r="Z168" s="627"/>
      <c r="AB168" s="628"/>
    </row>
    <row r="169" spans="2:28" ht="12.75" customHeight="1">
      <c r="B169" s="3"/>
      <c r="C169" s="13"/>
      <c r="D169" s="624"/>
      <c r="E169" s="643"/>
      <c r="F169" s="116"/>
      <c r="G169" s="116"/>
      <c r="H169" s="116"/>
      <c r="I169" s="116"/>
      <c r="J169" s="116"/>
      <c r="K169" s="116"/>
      <c r="L169" s="116"/>
      <c r="M169" s="116"/>
      <c r="N169" s="116"/>
      <c r="O169" s="629"/>
      <c r="P169" s="630"/>
      <c r="Q169" s="22"/>
      <c r="W169" s="626"/>
      <c r="X169" s="13"/>
      <c r="Y169" s="1"/>
      <c r="Z169" s="627"/>
      <c r="AB169" s="628"/>
    </row>
    <row r="170" spans="2:28" ht="11.25" customHeight="1">
      <c r="B170" s="3"/>
      <c r="C170" s="13"/>
      <c r="D170" s="624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629"/>
      <c r="P170" s="630"/>
      <c r="Q170" s="22"/>
      <c r="W170" s="626"/>
      <c r="X170" s="13"/>
      <c r="Y170" s="1"/>
      <c r="Z170" s="627"/>
      <c r="AB170" s="628"/>
    </row>
    <row r="171" spans="2:28" ht="12.75" customHeight="1">
      <c r="B171" s="3"/>
      <c r="C171" s="13"/>
      <c r="D171" s="624"/>
      <c r="E171" s="116"/>
      <c r="F171" s="116"/>
      <c r="G171" s="116"/>
      <c r="H171" s="116"/>
      <c r="I171" s="116"/>
      <c r="J171" s="116"/>
      <c r="K171" s="644"/>
      <c r="L171" s="116"/>
      <c r="M171" s="116"/>
      <c r="N171" s="116"/>
      <c r="O171" s="632"/>
      <c r="P171" s="630"/>
      <c r="Q171" s="22"/>
      <c r="W171" s="645"/>
      <c r="X171" s="13"/>
      <c r="Y171" s="646"/>
      <c r="Z171" s="627"/>
      <c r="AB171" s="628"/>
    </row>
    <row r="172" spans="2:28" ht="11.25" customHeight="1"/>
    <row r="173" spans="2:28" ht="12.75" customHeight="1">
      <c r="B173" s="81"/>
      <c r="D173" s="81"/>
    </row>
    <row r="174" spans="2:28">
      <c r="C174" s="13"/>
      <c r="D174" s="22"/>
      <c r="E174" s="14"/>
      <c r="F174" s="14"/>
      <c r="G174" s="14"/>
      <c r="H174" s="14"/>
      <c r="I174" s="14"/>
      <c r="J174" s="14"/>
      <c r="K174" s="14"/>
      <c r="L174" s="14"/>
      <c r="M174" s="13"/>
      <c r="N174" s="13"/>
      <c r="O174" s="9"/>
      <c r="P174" s="9"/>
      <c r="Q174" s="13"/>
      <c r="R174" s="22"/>
      <c r="T174" s="22"/>
      <c r="U174" s="13"/>
    </row>
    <row r="175" spans="2:28">
      <c r="C175" s="13"/>
      <c r="D175" s="9"/>
      <c r="E175" s="14"/>
      <c r="F175" s="14"/>
      <c r="G175" s="14"/>
      <c r="H175" s="14"/>
      <c r="I175" s="14"/>
      <c r="J175" s="14"/>
      <c r="K175" s="14"/>
      <c r="L175" s="14"/>
      <c r="M175" s="13"/>
      <c r="N175" s="13"/>
      <c r="O175" s="9"/>
      <c r="P175" s="9"/>
      <c r="Q175" s="13"/>
      <c r="R175" s="22"/>
      <c r="T175" s="22"/>
      <c r="U175" s="13"/>
    </row>
    <row r="176" spans="2:28">
      <c r="C176" s="22"/>
      <c r="D176" s="22"/>
      <c r="E176" s="14"/>
      <c r="F176" s="14"/>
      <c r="G176" s="14"/>
      <c r="H176" s="14"/>
      <c r="K176" s="14"/>
      <c r="L176" s="47"/>
      <c r="M176" s="13"/>
      <c r="N176" s="13"/>
      <c r="O176" s="9"/>
      <c r="P176" s="9"/>
      <c r="Q176" s="22"/>
      <c r="R176" s="22"/>
      <c r="T176" s="22"/>
      <c r="U176" s="13"/>
      <c r="AB176" s="621"/>
    </row>
    <row r="177" spans="2:28">
      <c r="C177" s="13"/>
      <c r="D177" s="13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9"/>
      <c r="P177" s="9"/>
      <c r="Q177" s="22"/>
      <c r="R177" s="22"/>
      <c r="T177" s="22"/>
      <c r="U177" s="13"/>
      <c r="Z177" s="115"/>
      <c r="AB177" s="621"/>
    </row>
    <row r="178" spans="2:28">
      <c r="C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9"/>
      <c r="P178" s="9"/>
      <c r="Q178" s="13"/>
      <c r="R178" s="22"/>
      <c r="T178" s="22"/>
      <c r="U178" s="13"/>
      <c r="Z178" s="115"/>
      <c r="AB178" s="622"/>
    </row>
    <row r="179" spans="2:28">
      <c r="C179" s="13"/>
      <c r="D179" s="14"/>
      <c r="E179" s="13"/>
      <c r="F179" s="13"/>
      <c r="G179" s="13"/>
      <c r="H179" s="13"/>
      <c r="I179" s="4"/>
      <c r="J179" s="13"/>
      <c r="K179" s="13"/>
      <c r="L179" s="13"/>
      <c r="M179" s="13"/>
      <c r="N179" s="4"/>
      <c r="O179" s="9"/>
      <c r="P179" s="9"/>
      <c r="Q179" s="14"/>
      <c r="R179" s="22"/>
      <c r="S179" s="13"/>
      <c r="T179" s="22"/>
      <c r="U179" s="13"/>
      <c r="W179" s="215"/>
      <c r="X179" s="22"/>
      <c r="Y179" s="3"/>
      <c r="Z179" s="623"/>
      <c r="AB179" s="622"/>
    </row>
    <row r="180" spans="2:28">
      <c r="B180" s="3"/>
      <c r="C180" s="13"/>
      <c r="D180" s="624"/>
      <c r="E180" s="640"/>
      <c r="F180" s="625"/>
      <c r="G180" s="625"/>
      <c r="H180" s="625"/>
      <c r="I180" s="625"/>
      <c r="J180" s="625"/>
      <c r="K180" s="625"/>
      <c r="L180" s="625"/>
      <c r="M180" s="625"/>
      <c r="N180" s="625"/>
      <c r="O180" s="624"/>
      <c r="P180" s="22"/>
      <c r="Q180" s="22"/>
      <c r="S180" s="63"/>
      <c r="W180" s="626"/>
      <c r="X180" s="13"/>
      <c r="Y180" s="1"/>
      <c r="Z180" s="627"/>
      <c r="AB180" s="628"/>
    </row>
    <row r="181" spans="2:28">
      <c r="B181" s="3"/>
      <c r="C181" s="13"/>
      <c r="D181" s="624"/>
      <c r="E181" s="640"/>
      <c r="F181" s="625"/>
      <c r="G181" s="625"/>
      <c r="H181" s="625"/>
      <c r="I181" s="625"/>
      <c r="J181" s="625"/>
      <c r="K181" s="625"/>
      <c r="L181" s="625"/>
      <c r="M181" s="625"/>
      <c r="N181" s="625"/>
      <c r="O181" s="629"/>
      <c r="P181" s="630"/>
      <c r="Q181" s="22"/>
      <c r="W181" s="626"/>
      <c r="X181" s="13"/>
      <c r="Y181" s="1"/>
      <c r="Z181" s="627"/>
      <c r="AB181" s="628"/>
    </row>
    <row r="182" spans="2:28" ht="12" customHeight="1">
      <c r="B182" s="3"/>
      <c r="C182" s="13"/>
      <c r="D182" s="624"/>
      <c r="E182" s="640"/>
      <c r="F182" s="625"/>
      <c r="G182" s="625"/>
      <c r="H182" s="640"/>
      <c r="I182" s="625"/>
      <c r="J182" s="625"/>
      <c r="K182" s="640"/>
      <c r="L182" s="625"/>
      <c r="M182" s="625"/>
      <c r="N182" s="625"/>
      <c r="O182" s="624"/>
      <c r="P182" s="630"/>
      <c r="Q182" s="22"/>
      <c r="W182" s="626"/>
      <c r="X182" s="13"/>
      <c r="Y182" s="1"/>
      <c r="Z182" s="627"/>
      <c r="AB182" s="631"/>
    </row>
    <row r="183" spans="2:28">
      <c r="B183" s="3"/>
      <c r="C183" s="13"/>
      <c r="D183" s="624"/>
      <c r="E183" s="640"/>
      <c r="F183" s="625"/>
      <c r="G183" s="625"/>
      <c r="H183" s="625"/>
      <c r="I183" s="625"/>
      <c r="J183" s="625"/>
      <c r="K183" s="625"/>
      <c r="L183" s="625"/>
      <c r="M183" s="625"/>
      <c r="N183" s="640"/>
      <c r="O183" s="632"/>
      <c r="P183" s="630"/>
      <c r="Q183" s="22"/>
      <c r="W183" s="626"/>
      <c r="X183" s="13"/>
      <c r="Y183" s="1"/>
      <c r="Z183" s="627"/>
      <c r="AB183" s="628"/>
    </row>
    <row r="184" spans="2:28" ht="12.75" customHeight="1">
      <c r="B184" s="3"/>
      <c r="C184" s="13"/>
      <c r="D184" s="624"/>
      <c r="E184" s="640"/>
      <c r="F184" s="625"/>
      <c r="G184" s="625"/>
      <c r="H184" s="625"/>
      <c r="I184" s="625"/>
      <c r="J184" s="625"/>
      <c r="K184" s="625"/>
      <c r="L184" s="625"/>
      <c r="M184" s="625"/>
      <c r="N184" s="625"/>
      <c r="O184" s="624"/>
      <c r="P184" s="630"/>
      <c r="Q184" s="22"/>
      <c r="W184" s="626"/>
      <c r="X184" s="13"/>
      <c r="Y184" s="1"/>
      <c r="Z184" s="627"/>
      <c r="AB184" s="633"/>
    </row>
    <row r="185" spans="2:28">
      <c r="B185" s="3"/>
      <c r="C185" s="13"/>
      <c r="D185" s="624"/>
      <c r="E185" s="640"/>
      <c r="F185" s="625"/>
      <c r="G185" s="625"/>
      <c r="H185" s="625"/>
      <c r="I185" s="625"/>
      <c r="J185" s="625"/>
      <c r="K185" s="625"/>
      <c r="L185" s="625"/>
      <c r="M185" s="625"/>
      <c r="N185" s="625"/>
      <c r="O185" s="624"/>
      <c r="P185" s="630"/>
      <c r="Q185" s="22"/>
      <c r="W185" s="626"/>
      <c r="X185" s="13"/>
      <c r="Y185" s="1"/>
      <c r="Z185" s="627"/>
      <c r="AB185" s="631"/>
    </row>
    <row r="186" spans="2:28" ht="15" customHeight="1">
      <c r="B186" s="3"/>
      <c r="C186" s="13"/>
      <c r="D186" s="624"/>
      <c r="E186" s="640"/>
      <c r="F186" s="625"/>
      <c r="G186" s="9"/>
      <c r="H186" s="635"/>
      <c r="I186" s="640"/>
      <c r="J186" s="625"/>
      <c r="K186" s="625"/>
      <c r="L186" s="625"/>
      <c r="M186" s="625"/>
      <c r="N186" s="625"/>
      <c r="O186" s="634"/>
      <c r="P186" s="630"/>
      <c r="Q186" s="22"/>
      <c r="W186" s="626"/>
      <c r="X186" s="13"/>
      <c r="Y186" s="1"/>
      <c r="Z186" s="627"/>
      <c r="AB186" s="633"/>
    </row>
    <row r="187" spans="2:28">
      <c r="B187" s="3"/>
      <c r="C187" s="13"/>
      <c r="D187" s="624"/>
      <c r="E187" s="640"/>
      <c r="F187" s="625"/>
      <c r="G187" s="625"/>
      <c r="H187" s="625"/>
      <c r="I187" s="625"/>
      <c r="J187" s="625"/>
      <c r="K187" s="625"/>
      <c r="L187" s="625"/>
      <c r="M187" s="625"/>
      <c r="N187" s="625"/>
      <c r="O187" s="624"/>
      <c r="P187" s="630"/>
      <c r="Q187" s="22"/>
      <c r="W187" s="626"/>
      <c r="X187" s="13"/>
      <c r="Y187" s="1"/>
      <c r="Z187" s="627"/>
      <c r="AB187" s="628"/>
    </row>
    <row r="188" spans="2:28">
      <c r="B188" s="3"/>
      <c r="C188" s="13"/>
      <c r="D188" s="624"/>
      <c r="E188" s="640"/>
      <c r="F188" s="625"/>
      <c r="G188" s="625"/>
      <c r="H188" s="625"/>
      <c r="I188" s="625"/>
      <c r="J188" s="625"/>
      <c r="K188" s="625"/>
      <c r="L188" s="625"/>
      <c r="M188" s="625"/>
      <c r="N188" s="625"/>
      <c r="O188" s="624"/>
      <c r="P188" s="630"/>
      <c r="Q188" s="22"/>
      <c r="W188" s="626"/>
      <c r="X188" s="13"/>
      <c r="Y188" s="1"/>
      <c r="Z188" s="627"/>
      <c r="AB188" s="628"/>
    </row>
    <row r="189" spans="2:28">
      <c r="B189" s="3"/>
      <c r="C189" s="13"/>
      <c r="D189" s="624"/>
      <c r="E189" s="640"/>
      <c r="F189" s="625"/>
      <c r="G189" s="625"/>
      <c r="H189" s="625"/>
      <c r="I189" s="625"/>
      <c r="J189" s="625"/>
      <c r="K189" s="625"/>
      <c r="L189" s="625"/>
      <c r="M189" s="625"/>
      <c r="N189" s="625"/>
      <c r="O189" s="624"/>
      <c r="P189" s="630"/>
      <c r="Q189" s="22"/>
      <c r="W189" s="626"/>
      <c r="X189" s="13"/>
      <c r="Y189" s="1"/>
      <c r="Z189" s="627"/>
      <c r="AB189" s="628"/>
    </row>
    <row r="190" spans="2:28">
      <c r="B190" s="3"/>
      <c r="C190" s="13"/>
      <c r="D190" s="624"/>
      <c r="E190" s="640"/>
      <c r="F190" s="625"/>
      <c r="G190" s="625"/>
      <c r="H190" s="625"/>
      <c r="I190" s="625"/>
      <c r="J190" s="625"/>
      <c r="K190" s="625"/>
      <c r="L190" s="625"/>
      <c r="M190" s="625"/>
      <c r="N190" s="625"/>
      <c r="O190" s="624"/>
      <c r="P190" s="630"/>
      <c r="Q190" s="22"/>
      <c r="W190" s="626"/>
      <c r="X190" s="13"/>
      <c r="Y190" s="1"/>
      <c r="Z190" s="627"/>
      <c r="AB190" s="628"/>
    </row>
    <row r="191" spans="2:28">
      <c r="B191" s="3"/>
      <c r="C191" s="13"/>
      <c r="D191" s="624"/>
      <c r="E191" s="640"/>
      <c r="F191" s="625"/>
      <c r="G191" s="625"/>
      <c r="H191" s="625"/>
      <c r="I191" s="625"/>
      <c r="J191" s="625"/>
      <c r="K191" s="625"/>
      <c r="L191" s="625"/>
      <c r="M191" s="625"/>
      <c r="N191" s="625"/>
      <c r="O191" s="624"/>
      <c r="P191" s="630"/>
      <c r="Q191" s="22"/>
      <c r="W191" s="626"/>
      <c r="X191" s="13"/>
      <c r="Y191" s="1"/>
      <c r="Z191" s="627"/>
      <c r="AB191" s="628"/>
    </row>
    <row r="192" spans="2:28">
      <c r="B192" s="3"/>
      <c r="C192" s="13"/>
      <c r="D192" s="624"/>
      <c r="E192" s="640"/>
      <c r="F192" s="625"/>
      <c r="G192" s="625"/>
      <c r="H192" s="625"/>
      <c r="I192" s="625"/>
      <c r="J192" s="625"/>
      <c r="K192" s="625"/>
      <c r="L192" s="625"/>
      <c r="M192" s="625"/>
      <c r="N192" s="625"/>
      <c r="O192" s="624"/>
      <c r="P192" s="630"/>
      <c r="Q192" s="22"/>
      <c r="W192" s="626"/>
      <c r="X192" s="13"/>
      <c r="Y192" s="1"/>
      <c r="Z192" s="627"/>
      <c r="AB192" s="628"/>
    </row>
    <row r="193" spans="2:28">
      <c r="B193" s="3"/>
      <c r="C193" s="13"/>
      <c r="D193" s="624"/>
      <c r="E193" s="640"/>
      <c r="F193" s="625"/>
      <c r="G193" s="625"/>
      <c r="H193" s="625"/>
      <c r="I193" s="625"/>
      <c r="J193" s="625"/>
      <c r="K193" s="625"/>
      <c r="L193" s="625"/>
      <c r="M193" s="625"/>
      <c r="N193" s="625"/>
      <c r="O193" s="624"/>
      <c r="P193" s="630"/>
      <c r="Q193" s="22"/>
      <c r="W193" s="626"/>
      <c r="X193" s="13"/>
      <c r="Y193" s="1"/>
      <c r="Z193" s="627"/>
      <c r="AB193" s="628"/>
    </row>
    <row r="194" spans="2:28" ht="13.5" customHeight="1">
      <c r="B194" s="3"/>
      <c r="C194" s="13"/>
      <c r="D194" s="624"/>
      <c r="E194" s="640"/>
      <c r="F194" s="625"/>
      <c r="G194" s="625"/>
      <c r="H194" s="625"/>
      <c r="I194" s="625"/>
      <c r="J194" s="625"/>
      <c r="K194" s="625"/>
      <c r="L194" s="625"/>
      <c r="M194" s="625"/>
      <c r="N194" s="625"/>
      <c r="O194" s="624"/>
      <c r="P194" s="630"/>
      <c r="Q194" s="22"/>
      <c r="W194" s="626"/>
      <c r="X194" s="13"/>
      <c r="Y194" s="1"/>
      <c r="Z194" s="627"/>
      <c r="AB194" s="631"/>
    </row>
    <row r="195" spans="2:28" ht="12" customHeight="1">
      <c r="B195" s="3"/>
      <c r="C195" s="13"/>
      <c r="D195" s="624"/>
      <c r="E195" s="643"/>
      <c r="F195" s="635"/>
      <c r="G195" s="636"/>
      <c r="H195" s="625"/>
      <c r="I195" s="625"/>
      <c r="J195" s="625"/>
      <c r="K195" s="625"/>
      <c r="L195" s="635"/>
      <c r="M195" s="635"/>
      <c r="N195" s="625"/>
      <c r="O195" s="629"/>
      <c r="P195" s="630"/>
      <c r="Q195" s="22"/>
      <c r="W195" s="626"/>
      <c r="X195" s="13"/>
      <c r="Y195" s="1"/>
      <c r="Z195" s="627"/>
      <c r="AB195" s="637"/>
    </row>
    <row r="196" spans="2:28">
      <c r="B196" s="3"/>
      <c r="C196" s="13"/>
      <c r="D196" s="624"/>
      <c r="E196" s="643"/>
      <c r="F196" s="635"/>
      <c r="G196" s="636"/>
      <c r="H196" s="625"/>
      <c r="I196" s="625"/>
      <c r="J196" s="625"/>
      <c r="K196" s="625"/>
      <c r="L196" s="635"/>
      <c r="M196" s="635"/>
      <c r="N196" s="625"/>
      <c r="O196" s="624"/>
      <c r="P196" s="630"/>
      <c r="Q196" s="22"/>
      <c r="W196" s="626"/>
      <c r="X196" s="13"/>
      <c r="Y196" s="1"/>
      <c r="Z196" s="627"/>
      <c r="AB196" s="628"/>
    </row>
    <row r="197" spans="2:28" ht="13.5" customHeight="1">
      <c r="B197" s="3"/>
      <c r="C197" s="13"/>
      <c r="D197" s="624"/>
      <c r="E197" s="643"/>
      <c r="F197" s="635"/>
      <c r="G197" s="636"/>
      <c r="H197" s="625"/>
      <c r="I197" s="625"/>
      <c r="J197" s="625"/>
      <c r="K197" s="625"/>
      <c r="L197" s="635"/>
      <c r="M197" s="635"/>
      <c r="N197" s="625"/>
      <c r="O197" s="624"/>
      <c r="P197" s="630"/>
      <c r="Q197" s="22"/>
      <c r="W197" s="626"/>
      <c r="X197" s="13"/>
      <c r="Y197" s="1"/>
      <c r="Z197" s="627"/>
      <c r="AB197" s="628"/>
    </row>
    <row r="198" spans="2:28">
      <c r="B198" s="3"/>
      <c r="C198" s="13"/>
      <c r="D198" s="624"/>
      <c r="E198" s="643"/>
      <c r="F198" s="635"/>
      <c r="G198" s="636"/>
      <c r="H198" s="625"/>
      <c r="I198" s="647"/>
      <c r="J198" s="625"/>
      <c r="K198" s="647"/>
      <c r="L198" s="640"/>
      <c r="M198" s="640"/>
      <c r="N198" s="625"/>
      <c r="O198" s="624"/>
      <c r="P198" s="630"/>
      <c r="Q198" s="22"/>
      <c r="W198" s="626"/>
      <c r="X198" s="13"/>
      <c r="Y198" s="1"/>
      <c r="Z198" s="627"/>
      <c r="AB198" s="633"/>
    </row>
    <row r="199" spans="2:28">
      <c r="B199" s="3"/>
      <c r="C199" s="13"/>
      <c r="D199" s="624"/>
      <c r="E199" s="643"/>
      <c r="F199" s="640"/>
      <c r="G199" s="636"/>
      <c r="H199" s="625"/>
      <c r="I199" s="625"/>
      <c r="J199" s="625"/>
      <c r="K199" s="625"/>
      <c r="L199" s="640"/>
      <c r="M199" s="640"/>
      <c r="N199" s="625"/>
      <c r="O199" s="624"/>
      <c r="P199" s="630"/>
      <c r="Q199" s="22"/>
      <c r="W199" s="626"/>
      <c r="X199" s="13"/>
      <c r="Y199" s="1"/>
      <c r="Z199" s="627"/>
      <c r="AB199" s="628"/>
    </row>
    <row r="200" spans="2:28" ht="12" customHeight="1">
      <c r="B200" s="3"/>
      <c r="C200" s="13"/>
      <c r="D200" s="624"/>
      <c r="E200" s="643"/>
      <c r="F200" s="635"/>
      <c r="G200" s="636"/>
      <c r="H200" s="625"/>
      <c r="I200" s="625"/>
      <c r="J200" s="625"/>
      <c r="K200" s="625"/>
      <c r="L200" s="640"/>
      <c r="M200" s="635"/>
      <c r="N200" s="625"/>
      <c r="O200" s="624"/>
      <c r="P200" s="630"/>
      <c r="Q200" s="22"/>
      <c r="W200" s="626"/>
      <c r="X200" s="13"/>
      <c r="Y200" s="1"/>
      <c r="Z200" s="627"/>
      <c r="AB200" s="628"/>
    </row>
    <row r="201" spans="2:28" ht="12.75" customHeight="1">
      <c r="B201" s="3"/>
      <c r="C201" s="13"/>
      <c r="D201" s="624"/>
      <c r="E201" s="643"/>
      <c r="F201" s="640"/>
      <c r="G201" s="636"/>
      <c r="H201" s="625"/>
      <c r="I201" s="625"/>
      <c r="J201" s="625"/>
      <c r="K201" s="625"/>
      <c r="L201" s="636"/>
      <c r="M201" s="636"/>
      <c r="N201" s="9"/>
      <c r="O201" s="624"/>
      <c r="P201" s="630"/>
      <c r="Q201" s="22"/>
      <c r="W201" s="626"/>
      <c r="X201" s="13"/>
      <c r="Y201" s="1"/>
      <c r="Z201" s="627"/>
      <c r="AB201" s="628"/>
    </row>
    <row r="202" spans="2:28" ht="11.25" customHeight="1">
      <c r="B202" s="3"/>
      <c r="C202" s="13"/>
      <c r="D202" s="624"/>
      <c r="E202" s="643"/>
      <c r="F202" s="640"/>
      <c r="G202" s="640"/>
      <c r="H202" s="625"/>
      <c r="I202" s="625"/>
      <c r="J202" s="625"/>
      <c r="K202" s="635"/>
      <c r="L202" s="647"/>
      <c r="M202" s="640"/>
      <c r="N202" s="636"/>
      <c r="O202" s="624"/>
      <c r="P202" s="630"/>
      <c r="Q202" s="22"/>
      <c r="W202" s="626"/>
      <c r="X202" s="13"/>
      <c r="Y202" s="1"/>
      <c r="Z202" s="627"/>
      <c r="AB202" s="628"/>
    </row>
    <row r="203" spans="2:28" ht="12" customHeight="1">
      <c r="B203" s="3"/>
      <c r="C203" s="13"/>
      <c r="D203" s="624"/>
      <c r="E203" s="643"/>
      <c r="F203" s="635"/>
      <c r="G203" s="636"/>
      <c r="H203" s="625"/>
      <c r="I203" s="625"/>
      <c r="J203" s="625"/>
      <c r="K203" s="625"/>
      <c r="L203" s="635"/>
      <c r="M203" s="635"/>
      <c r="N203" s="625"/>
      <c r="O203" s="624"/>
      <c r="P203" s="630"/>
      <c r="Q203" s="22"/>
      <c r="W203" s="626"/>
      <c r="X203" s="13"/>
      <c r="Y203" s="1"/>
      <c r="Z203" s="627"/>
      <c r="AB203" s="628"/>
    </row>
    <row r="204" spans="2:28">
      <c r="B204" s="3"/>
      <c r="C204" s="13"/>
      <c r="D204" s="624"/>
      <c r="E204" s="643"/>
      <c r="F204" s="640"/>
      <c r="G204" s="636"/>
      <c r="H204" s="625"/>
      <c r="I204" s="625"/>
      <c r="J204" s="625"/>
      <c r="K204" s="625"/>
      <c r="L204" s="636"/>
      <c r="M204" s="636"/>
      <c r="N204" s="625"/>
      <c r="O204" s="624"/>
      <c r="P204" s="638"/>
      <c r="Q204" s="22"/>
      <c r="W204" s="626"/>
      <c r="X204" s="13"/>
      <c r="Y204" s="1"/>
      <c r="Z204" s="627"/>
      <c r="AB204" s="639"/>
    </row>
    <row r="205" spans="2:28" ht="13.5" customHeight="1">
      <c r="B205" s="3"/>
      <c r="C205" s="13"/>
      <c r="D205" s="624"/>
      <c r="E205" s="643"/>
      <c r="F205" s="635"/>
      <c r="G205" s="636"/>
      <c r="H205" s="625"/>
      <c r="I205" s="625"/>
      <c r="J205" s="625"/>
      <c r="K205" s="625"/>
      <c r="L205" s="636"/>
      <c r="M205" s="636"/>
      <c r="N205" s="625"/>
      <c r="O205" s="624"/>
      <c r="P205" s="630"/>
      <c r="Q205" s="22"/>
      <c r="W205" s="626"/>
      <c r="X205" s="13"/>
      <c r="Y205" s="1"/>
      <c r="Z205" s="627"/>
      <c r="AB205" s="628"/>
    </row>
    <row r="206" spans="2:28" ht="13.5" customHeight="1">
      <c r="B206" s="3"/>
      <c r="C206" s="13"/>
      <c r="D206" s="624"/>
      <c r="E206" s="643"/>
      <c r="F206" s="636"/>
      <c r="G206" s="640"/>
      <c r="H206" s="625"/>
      <c r="I206" s="625"/>
      <c r="J206" s="625"/>
      <c r="K206" s="625"/>
      <c r="L206" s="647"/>
      <c r="M206" s="640"/>
      <c r="N206" s="625"/>
      <c r="O206" s="624"/>
      <c r="P206" s="638"/>
      <c r="Q206" s="22"/>
      <c r="W206" s="626"/>
      <c r="X206" s="13"/>
      <c r="Y206" s="1"/>
      <c r="Z206" s="627"/>
      <c r="AB206" s="639"/>
    </row>
    <row r="207" spans="2:28" hidden="1">
      <c r="B207" s="3"/>
      <c r="C207" s="13"/>
      <c r="D207" s="624"/>
      <c r="E207" s="643"/>
      <c r="F207" s="640"/>
      <c r="G207" s="636"/>
      <c r="H207" s="625"/>
      <c r="I207" s="625"/>
      <c r="J207" s="625"/>
      <c r="K207" s="625"/>
      <c r="L207" s="635"/>
      <c r="M207" s="635"/>
      <c r="N207" s="625"/>
      <c r="O207" s="624"/>
      <c r="P207" s="630"/>
      <c r="Q207" s="22"/>
      <c r="W207" s="626"/>
      <c r="X207" s="13"/>
      <c r="Y207" s="1"/>
      <c r="Z207" s="627"/>
      <c r="AB207" s="633"/>
    </row>
    <row r="208" spans="2:28" ht="13.5" customHeight="1">
      <c r="B208" s="3"/>
      <c r="C208" s="4"/>
      <c r="D208" s="624"/>
      <c r="E208" s="643"/>
      <c r="F208" s="636"/>
      <c r="G208" s="636"/>
      <c r="H208" s="625"/>
      <c r="I208" s="625"/>
      <c r="J208" s="625"/>
      <c r="K208" s="625"/>
      <c r="L208" s="640"/>
      <c r="M208" s="640"/>
      <c r="N208" s="625"/>
      <c r="O208" s="624"/>
      <c r="P208" s="630"/>
      <c r="Q208" s="22"/>
      <c r="W208" s="626"/>
      <c r="X208" s="13"/>
      <c r="Y208" s="1"/>
      <c r="Z208" s="627"/>
      <c r="AB208" s="628"/>
    </row>
    <row r="209" spans="2:28" ht="12" customHeight="1">
      <c r="B209" s="3"/>
      <c r="C209" s="13"/>
      <c r="D209" s="624"/>
      <c r="E209" s="643"/>
      <c r="F209" s="635"/>
      <c r="G209" s="636"/>
      <c r="H209" s="647"/>
      <c r="I209" s="625"/>
      <c r="J209" s="625"/>
      <c r="K209" s="625"/>
      <c r="L209" s="635"/>
      <c r="M209" s="636"/>
      <c r="N209" s="625"/>
      <c r="O209" s="629"/>
      <c r="P209" s="638"/>
      <c r="Q209" s="22"/>
      <c r="W209" s="626"/>
      <c r="X209" s="13"/>
      <c r="Y209" s="1"/>
      <c r="Z209" s="627"/>
      <c r="AB209" s="639"/>
    </row>
    <row r="210" spans="2:28" ht="13.5" customHeight="1">
      <c r="B210" s="3"/>
      <c r="C210" s="13"/>
      <c r="D210" s="624"/>
      <c r="E210" s="643"/>
      <c r="F210" s="647"/>
      <c r="G210" s="647"/>
      <c r="H210" s="625"/>
      <c r="I210" s="625"/>
      <c r="J210" s="625"/>
      <c r="K210" s="625"/>
      <c r="L210" s="648"/>
      <c r="M210" s="647"/>
      <c r="N210" s="625"/>
      <c r="O210" s="629"/>
      <c r="P210" s="630"/>
      <c r="Q210" s="22"/>
      <c r="W210" s="626"/>
      <c r="X210" s="13"/>
      <c r="Y210" s="1"/>
      <c r="Z210" s="627"/>
      <c r="AB210" s="642"/>
    </row>
    <row r="211" spans="2:28">
      <c r="B211" s="3"/>
      <c r="C211" s="13"/>
      <c r="D211" s="624"/>
      <c r="E211" s="643"/>
      <c r="F211" s="116"/>
      <c r="G211" s="116"/>
      <c r="H211" s="116"/>
      <c r="I211" s="116"/>
      <c r="J211" s="116"/>
      <c r="K211" s="116"/>
      <c r="L211" s="116"/>
      <c r="M211" s="116"/>
      <c r="N211" s="116"/>
      <c r="O211" s="629"/>
      <c r="P211" s="630"/>
      <c r="Q211" s="22"/>
      <c r="W211" s="626"/>
      <c r="X211" s="13"/>
      <c r="Y211" s="1"/>
      <c r="Z211" s="627"/>
      <c r="AB211" s="628"/>
    </row>
    <row r="212" spans="2:28" ht="12.75" customHeight="1">
      <c r="B212" s="3"/>
      <c r="C212" s="13"/>
      <c r="D212" s="624"/>
      <c r="E212" s="643"/>
      <c r="F212" s="116"/>
      <c r="G212" s="116"/>
      <c r="H212" s="116"/>
      <c r="I212" s="116"/>
      <c r="J212" s="116"/>
      <c r="K212" s="116"/>
      <c r="L212" s="116"/>
      <c r="M212" s="116"/>
      <c r="N212" s="116"/>
      <c r="O212" s="629"/>
      <c r="P212" s="630"/>
      <c r="Q212" s="22"/>
      <c r="W212" s="626"/>
      <c r="X212" s="13"/>
      <c r="Y212" s="1"/>
      <c r="Z212" s="627"/>
      <c r="AB212" s="628"/>
    </row>
    <row r="213" spans="2:28" ht="12" customHeight="1">
      <c r="B213" s="3"/>
      <c r="C213" s="13"/>
      <c r="D213" s="624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629"/>
      <c r="P213" s="630"/>
      <c r="Q213" s="22"/>
      <c r="W213" s="626"/>
      <c r="X213" s="13"/>
      <c r="Y213" s="1"/>
      <c r="Z213" s="627"/>
      <c r="AB213" s="628"/>
    </row>
    <row r="214" spans="2:28" ht="12.75" customHeight="1">
      <c r="B214" s="3"/>
      <c r="C214" s="13"/>
      <c r="D214" s="624"/>
      <c r="E214" s="116"/>
      <c r="F214" s="116"/>
      <c r="G214" s="116"/>
      <c r="H214" s="116"/>
      <c r="I214" s="116"/>
      <c r="J214" s="116"/>
      <c r="K214" s="644"/>
      <c r="L214" s="116"/>
      <c r="M214" s="116"/>
      <c r="N214" s="116"/>
      <c r="O214" s="632"/>
      <c r="P214" s="630"/>
      <c r="Q214" s="22"/>
      <c r="W214" s="645"/>
      <c r="X214" s="13"/>
      <c r="Y214" s="646"/>
      <c r="Z214" s="627"/>
      <c r="AB214" s="628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8DBBA-E1CD-4E15-B575-9D10450A6DF9}">
  <dimension ref="B1:AN214"/>
  <sheetViews>
    <sheetView zoomScaleNormal="100" workbookViewId="0">
      <pane xSplit="1" topLeftCell="B1" activePane="topRight" state="frozen"/>
      <selection pane="topRight" activeCell="H15" sqref="H15"/>
    </sheetView>
  </sheetViews>
  <sheetFormatPr defaultRowHeight="15"/>
  <cols>
    <col min="1" max="1" width="1" customWidth="1"/>
    <col min="2" max="2" width="4" customWidth="1"/>
    <col min="3" max="3" width="27.7109375" customWidth="1"/>
    <col min="4" max="4" width="8.28515625" customWidth="1"/>
    <col min="5" max="5" width="6.42578125" customWidth="1"/>
    <col min="6" max="6" width="6.140625" customWidth="1"/>
    <col min="7" max="7" width="5.85546875" customWidth="1"/>
    <col min="8" max="8" width="6.5703125" customWidth="1"/>
    <col min="9" max="10" width="6.28515625" customWidth="1"/>
    <col min="11" max="12" width="6.5703125" customWidth="1"/>
    <col min="13" max="13" width="6.28515625" customWidth="1"/>
    <col min="14" max="14" width="6" customWidth="1"/>
    <col min="15" max="15" width="5.7109375" customWidth="1"/>
    <col min="16" max="16" width="6.28515625" customWidth="1"/>
    <col min="17" max="17" width="7.140625" customWidth="1"/>
    <col min="18" max="18" width="7" customWidth="1"/>
    <col min="19" max="19" width="6.28515625" customWidth="1"/>
    <col min="20" max="20" width="7" customWidth="1"/>
    <col min="21" max="21" width="1.5703125" customWidth="1"/>
    <col min="23" max="23" width="7.7109375" customWidth="1"/>
    <col min="24" max="24" width="6.140625" customWidth="1"/>
    <col min="25" max="25" width="8.140625" customWidth="1"/>
    <col min="26" max="26" width="7.28515625" customWidth="1"/>
    <col min="27" max="27" width="8.28515625" customWidth="1"/>
    <col min="28" max="28" width="10.28515625" customWidth="1"/>
    <col min="29" max="29" width="6" customWidth="1"/>
    <col min="30" max="30" width="9" customWidth="1"/>
    <col min="31" max="31" width="8" customWidth="1"/>
  </cols>
  <sheetData>
    <row r="1" spans="2:40" ht="10.5" customHeight="1"/>
    <row r="2" spans="2:40" ht="15.75" thickBot="1">
      <c r="B2" s="81" t="s">
        <v>837</v>
      </c>
      <c r="F2" s="81" t="s">
        <v>19</v>
      </c>
      <c r="L2" t="s">
        <v>268</v>
      </c>
      <c r="Q2" s="29"/>
    </row>
    <row r="3" spans="2:40" ht="13.5" customHeight="1">
      <c r="B3" s="78"/>
      <c r="C3" s="435"/>
      <c r="D3" s="959" t="s">
        <v>20</v>
      </c>
      <c r="E3" s="412" t="s">
        <v>242</v>
      </c>
      <c r="F3" s="66"/>
      <c r="G3" s="66"/>
      <c r="H3" s="66"/>
      <c r="I3" s="66"/>
      <c r="J3" s="66"/>
      <c r="K3" s="66"/>
      <c r="L3" s="66"/>
      <c r="M3" s="50"/>
      <c r="N3" s="50"/>
      <c r="O3" s="67"/>
      <c r="P3" s="53"/>
      <c r="Q3" s="1934" t="s">
        <v>21</v>
      </c>
      <c r="R3" s="135" t="s">
        <v>22</v>
      </c>
      <c r="S3" s="951" t="s">
        <v>361</v>
      </c>
      <c r="T3" s="965" t="s">
        <v>361</v>
      </c>
      <c r="V3" s="9"/>
      <c r="W3" s="9"/>
      <c r="X3" s="13"/>
      <c r="Z3" s="22"/>
      <c r="AA3" s="13"/>
      <c r="AI3" s="9"/>
      <c r="AJ3" s="9"/>
      <c r="AK3" s="65"/>
      <c r="AL3" s="65"/>
      <c r="AM3" s="9"/>
      <c r="AN3" s="9"/>
    </row>
    <row r="4" spans="2:40" ht="13.5" customHeight="1">
      <c r="B4" s="60"/>
      <c r="C4" s="436"/>
      <c r="D4" s="2343" t="s">
        <v>208</v>
      </c>
      <c r="E4" s="2344" t="s">
        <v>271</v>
      </c>
      <c r="F4" s="14"/>
      <c r="G4" s="14"/>
      <c r="H4" s="14"/>
      <c r="I4" s="14"/>
      <c r="J4" s="14"/>
      <c r="K4" s="14" t="s">
        <v>221</v>
      </c>
      <c r="L4" s="14"/>
      <c r="M4" s="13"/>
      <c r="N4" s="13"/>
      <c r="P4" s="70"/>
      <c r="Q4" s="209" t="s">
        <v>222</v>
      </c>
      <c r="R4" s="437" t="s">
        <v>23</v>
      </c>
      <c r="S4" s="950" t="s">
        <v>108</v>
      </c>
      <c r="T4" s="966" t="s">
        <v>108</v>
      </c>
      <c r="V4" s="9"/>
      <c r="W4" s="9"/>
      <c r="X4" s="13"/>
      <c r="Z4" s="22"/>
      <c r="AA4" s="13"/>
      <c r="AI4" s="9"/>
      <c r="AJ4" s="9"/>
      <c r="AK4" s="65"/>
      <c r="AL4" s="65"/>
      <c r="AM4" s="9"/>
      <c r="AN4" s="9"/>
    </row>
    <row r="5" spans="2:40" ht="12.75" customHeight="1" thickBot="1">
      <c r="B5" s="60"/>
      <c r="C5" s="438" t="s">
        <v>24</v>
      </c>
      <c r="D5" s="416" t="s">
        <v>21</v>
      </c>
      <c r="E5" s="56"/>
      <c r="F5" s="29" t="s">
        <v>925</v>
      </c>
      <c r="G5" s="71"/>
      <c r="H5" s="71"/>
      <c r="I5" s="29"/>
      <c r="J5" s="29" t="s">
        <v>1149</v>
      </c>
      <c r="K5" s="71"/>
      <c r="L5" s="29"/>
      <c r="M5" s="1466" t="s">
        <v>1150</v>
      </c>
      <c r="N5" s="51"/>
      <c r="O5" s="29"/>
      <c r="P5" s="72"/>
      <c r="Q5" s="209" t="s">
        <v>26</v>
      </c>
      <c r="R5" s="437" t="s">
        <v>25</v>
      </c>
      <c r="S5" s="942" t="s">
        <v>362</v>
      </c>
      <c r="T5" s="966" t="s">
        <v>362</v>
      </c>
      <c r="V5" s="9"/>
      <c r="W5" s="9"/>
      <c r="X5" s="22"/>
      <c r="Z5" s="22"/>
      <c r="AA5" s="13"/>
      <c r="AH5" s="621"/>
      <c r="AI5" s="9"/>
      <c r="AJ5" s="9"/>
      <c r="AK5" s="47"/>
      <c r="AL5" s="65"/>
      <c r="AM5" s="9"/>
      <c r="AN5" s="9"/>
    </row>
    <row r="6" spans="2:40">
      <c r="B6" s="60" t="s">
        <v>209</v>
      </c>
      <c r="C6" s="436"/>
      <c r="D6" s="68" t="s">
        <v>38</v>
      </c>
      <c r="E6" s="69" t="s">
        <v>27</v>
      </c>
      <c r="F6" s="69" t="s">
        <v>28</v>
      </c>
      <c r="G6" s="69" t="s">
        <v>29</v>
      </c>
      <c r="H6" s="69" t="s">
        <v>30</v>
      </c>
      <c r="I6" s="22" t="s">
        <v>31</v>
      </c>
      <c r="J6" s="69" t="s">
        <v>32</v>
      </c>
      <c r="K6" s="22" t="s">
        <v>33</v>
      </c>
      <c r="L6" s="69" t="s">
        <v>34</v>
      </c>
      <c r="M6" s="22" t="s">
        <v>35</v>
      </c>
      <c r="N6" s="69" t="s">
        <v>36</v>
      </c>
      <c r="O6" s="416" t="s">
        <v>924</v>
      </c>
      <c r="P6" s="69" t="s">
        <v>926</v>
      </c>
      <c r="Q6" s="437">
        <v>12</v>
      </c>
      <c r="R6" s="437" t="s">
        <v>37</v>
      </c>
      <c r="S6" s="437" t="s">
        <v>26</v>
      </c>
      <c r="T6" s="967" t="s">
        <v>363</v>
      </c>
      <c r="V6" s="9"/>
      <c r="W6" s="9"/>
      <c r="X6" s="22"/>
      <c r="Z6" s="22"/>
      <c r="AA6" s="13"/>
      <c r="AF6" s="115"/>
      <c r="AH6" s="621"/>
      <c r="AI6" s="9"/>
      <c r="AJ6" s="9"/>
      <c r="AK6" s="9"/>
      <c r="AL6" s="44"/>
      <c r="AM6" s="9"/>
      <c r="AN6" s="9"/>
    </row>
    <row r="7" spans="2:40" ht="12" customHeight="1">
      <c r="B7" s="60"/>
      <c r="C7" s="438" t="s">
        <v>210</v>
      </c>
      <c r="D7" s="957" t="s">
        <v>211</v>
      </c>
      <c r="E7" s="69" t="s">
        <v>39</v>
      </c>
      <c r="F7" s="69" t="s">
        <v>39</v>
      </c>
      <c r="G7" s="69" t="s">
        <v>39</v>
      </c>
      <c r="H7" s="69" t="s">
        <v>39</v>
      </c>
      <c r="I7" s="22" t="s">
        <v>39</v>
      </c>
      <c r="J7" s="69" t="s">
        <v>39</v>
      </c>
      <c r="K7" s="69" t="s">
        <v>39</v>
      </c>
      <c r="L7" s="69" t="s">
        <v>39</v>
      </c>
      <c r="M7" s="69" t="s">
        <v>39</v>
      </c>
      <c r="N7" s="69" t="s">
        <v>39</v>
      </c>
      <c r="O7" s="416" t="s">
        <v>39</v>
      </c>
      <c r="P7" s="69" t="s">
        <v>39</v>
      </c>
      <c r="Q7" s="437" t="s">
        <v>360</v>
      </c>
      <c r="R7" s="437" t="s">
        <v>202</v>
      </c>
      <c r="S7" s="437">
        <v>12</v>
      </c>
      <c r="T7" s="967"/>
      <c r="V7" s="9"/>
      <c r="W7" s="9"/>
      <c r="X7" s="13"/>
      <c r="Z7" s="22"/>
      <c r="AA7" s="13"/>
      <c r="AF7" s="115"/>
      <c r="AH7" s="622"/>
      <c r="AI7" s="9"/>
      <c r="AJ7" s="9"/>
      <c r="AK7" s="9"/>
      <c r="AL7" s="44"/>
      <c r="AM7" s="9"/>
      <c r="AN7" s="9"/>
    </row>
    <row r="8" spans="2:40" ht="14.25" customHeight="1" thickBot="1">
      <c r="B8" s="60"/>
      <c r="C8" s="439"/>
      <c r="D8" s="952">
        <v>0.1</v>
      </c>
      <c r="E8" s="51"/>
      <c r="F8" s="52"/>
      <c r="G8" s="51"/>
      <c r="H8" s="52"/>
      <c r="I8" s="84"/>
      <c r="J8" s="712"/>
      <c r="K8" s="52"/>
      <c r="L8" s="52"/>
      <c r="M8" s="51"/>
      <c r="N8" s="52"/>
      <c r="O8" s="84"/>
      <c r="P8" s="656"/>
      <c r="Q8" s="437"/>
      <c r="R8" s="437" t="s">
        <v>203</v>
      </c>
      <c r="S8" s="437" t="s">
        <v>360</v>
      </c>
      <c r="T8" s="968">
        <v>1</v>
      </c>
      <c r="V8" s="9"/>
      <c r="W8" s="9"/>
      <c r="X8" s="14"/>
      <c r="Y8" s="13"/>
      <c r="Z8" s="22"/>
      <c r="AA8" s="13"/>
      <c r="AC8" s="215"/>
      <c r="AD8" s="22"/>
      <c r="AE8" s="3"/>
      <c r="AF8" s="623"/>
      <c r="AH8" s="622"/>
      <c r="AI8" s="9"/>
      <c r="AJ8" s="9"/>
      <c r="AK8" s="9"/>
      <c r="AL8" s="24"/>
      <c r="AM8" s="9"/>
      <c r="AN8" s="9"/>
    </row>
    <row r="9" spans="2:40">
      <c r="B9" s="440">
        <v>1</v>
      </c>
      <c r="C9" s="441" t="s">
        <v>212</v>
      </c>
      <c r="D9" s="2180">
        <f t="shared" ref="D9:D45" si="0">(T9/100)*10</f>
        <v>12</v>
      </c>
      <c r="E9" s="2361">
        <f>'12 л. РАСКЛАДКА'!U13</f>
        <v>0</v>
      </c>
      <c r="F9" s="2359">
        <f>'12 л. РАСКЛАДКА'!U71</f>
        <v>30</v>
      </c>
      <c r="G9" s="2359">
        <f>'12 л. РАСКЛАДКА'!U130</f>
        <v>0</v>
      </c>
      <c r="H9" s="2359">
        <f>'12 л. РАСКЛАДКА'!U186</f>
        <v>30</v>
      </c>
      <c r="I9" s="2359">
        <f>'12 л. РАСКЛАДКА'!U243</f>
        <v>0</v>
      </c>
      <c r="J9" s="2360">
        <f>'12 л. РАСКЛАДКА'!U299</f>
        <v>0</v>
      </c>
      <c r="K9" s="2361">
        <f>'12 л. РАСКЛАДКА'!U355</f>
        <v>0</v>
      </c>
      <c r="L9" s="2359">
        <f>'12 л. РАСКЛАДКА'!U411</f>
        <v>0</v>
      </c>
      <c r="M9" s="2359">
        <f>'12 л. РАСКЛАДКА'!U464</f>
        <v>30</v>
      </c>
      <c r="N9" s="2359">
        <f>'12 л. РАСКЛАДКА'!U518</f>
        <v>0</v>
      </c>
      <c r="O9" s="2362">
        <f>'12 л. РАСКЛАДКА'!U571</f>
        <v>30</v>
      </c>
      <c r="P9" s="2373">
        <f>'12 л. РАСКЛАДКА'!U628</f>
        <v>0</v>
      </c>
      <c r="Q9" s="946">
        <f>E9+F9+G9+H9+I9+J9+K9+L9+M9+N9+O9+P9</f>
        <v>120</v>
      </c>
      <c r="R9" s="2336">
        <f>(Q9*100/S9)-100</f>
        <v>-16.666666666666671</v>
      </c>
      <c r="S9" s="2170">
        <f>(T9*10/100)*12</f>
        <v>144</v>
      </c>
      <c r="T9" s="2174">
        <v>120</v>
      </c>
      <c r="V9" s="624"/>
      <c r="W9" s="22"/>
      <c r="X9" s="22"/>
      <c r="Y9" s="22"/>
      <c r="AC9" s="626"/>
      <c r="AD9" s="13"/>
      <c r="AF9" s="627"/>
      <c r="AH9" s="2692"/>
    </row>
    <row r="10" spans="2:40">
      <c r="B10" s="405">
        <v>2</v>
      </c>
      <c r="C10" s="176" t="s">
        <v>41</v>
      </c>
      <c r="D10" s="2187">
        <f t="shared" si="0"/>
        <v>20</v>
      </c>
      <c r="E10" s="125">
        <f>'12 л. РАСКЛАДКА'!U14</f>
        <v>30</v>
      </c>
      <c r="F10" s="650">
        <f>'12 л. РАСКЛАДКА'!U72</f>
        <v>10.1</v>
      </c>
      <c r="G10" s="650">
        <f>'12 л. РАСКЛАДКА'!U131</f>
        <v>32</v>
      </c>
      <c r="H10" s="650">
        <f>'12 л. РАСКЛАДКА'!U187</f>
        <v>0</v>
      </c>
      <c r="I10" s="650">
        <f>'12 л. РАСКЛАДКА'!U244</f>
        <v>30</v>
      </c>
      <c r="J10" s="2330">
        <f>'12 л. РАСКЛАДКА'!U300</f>
        <v>30</v>
      </c>
      <c r="K10" s="125">
        <f>'12 л. РАСКЛАДКА'!U356</f>
        <v>30</v>
      </c>
      <c r="L10" s="650">
        <f>'12 л. РАСКЛАДКА'!U412</f>
        <v>20</v>
      </c>
      <c r="M10" s="650">
        <f>'12 л. РАСКЛАДКА'!U465</f>
        <v>17.899999999999999</v>
      </c>
      <c r="N10" s="650">
        <f>'12 л. РАСКЛАДКА'!U519</f>
        <v>30</v>
      </c>
      <c r="O10" s="943">
        <f>'12 л. РАСКЛАДКА'!U572</f>
        <v>0</v>
      </c>
      <c r="P10" s="2334">
        <f>'12 л. РАСКЛАДКА'!U629</f>
        <v>0</v>
      </c>
      <c r="Q10" s="947">
        <f t="shared" ref="Q10:Q45" si="1">E10+F10+G10+H10+I10+J10+K10+L10+M10+N10+O10+P10</f>
        <v>230</v>
      </c>
      <c r="R10" s="2337">
        <f t="shared" ref="R10:R45" si="2">(Q10*100/S10)-100</f>
        <v>-4.1666666666666714</v>
      </c>
      <c r="S10" s="2171">
        <f t="shared" ref="S10:S45" si="3">(T10*10/100)*12</f>
        <v>240</v>
      </c>
      <c r="T10" s="2175">
        <v>200</v>
      </c>
      <c r="V10" s="629"/>
      <c r="W10" s="630"/>
      <c r="X10" s="22"/>
      <c r="Y10" s="3"/>
      <c r="AC10" s="626"/>
      <c r="AD10" s="13"/>
      <c r="AF10" s="627"/>
      <c r="AH10" s="2692"/>
    </row>
    <row r="11" spans="2:40">
      <c r="B11" s="405">
        <v>3</v>
      </c>
      <c r="C11" s="176" t="s">
        <v>42</v>
      </c>
      <c r="D11" s="2187">
        <f t="shared" si="0"/>
        <v>2</v>
      </c>
      <c r="E11" s="125">
        <f>'12 л. РАСКЛАДКА'!U15</f>
        <v>0</v>
      </c>
      <c r="F11" s="650">
        <f>'12 л. РАСКЛАДКА'!U73</f>
        <v>1.5</v>
      </c>
      <c r="G11" s="650">
        <f>'12 л. РАСКЛАДКА'!U132</f>
        <v>0</v>
      </c>
      <c r="H11" s="650">
        <f>'12 л. РАСКЛАДКА'!U188</f>
        <v>9.1999999999999993</v>
      </c>
      <c r="I11" s="650">
        <f>'12 л. РАСКЛАДКА'!U245</f>
        <v>2.2000000000000002</v>
      </c>
      <c r="J11" s="2330">
        <f>'12 л. РАСКЛАДКА'!U301</f>
        <v>39.92</v>
      </c>
      <c r="K11" s="125">
        <f>'12 л. РАСКЛАДКА'!U357</f>
        <v>0</v>
      </c>
      <c r="L11" s="650">
        <f>'12 л. РАСКЛАДКА'!U413</f>
        <v>5.3000000000000007</v>
      </c>
      <c r="M11" s="650">
        <f>'12 л. РАСКЛАДКА'!U466</f>
        <v>2.2000000000000002</v>
      </c>
      <c r="N11" s="650">
        <f>'12 л. РАСКЛАДКА'!U520</f>
        <v>0.9</v>
      </c>
      <c r="O11" s="943">
        <f>'12 л. РАСКЛАДКА'!U573</f>
        <v>18.600000000000001</v>
      </c>
      <c r="P11" s="2334">
        <f>'12 л. РАСКЛАДКА'!U630</f>
        <v>0</v>
      </c>
      <c r="Q11" s="947">
        <f t="shared" si="1"/>
        <v>79.820000000000007</v>
      </c>
      <c r="R11" s="2337">
        <f t="shared" si="2"/>
        <v>232.58333333333337</v>
      </c>
      <c r="S11" s="2171">
        <f t="shared" si="3"/>
        <v>24</v>
      </c>
      <c r="T11" s="2175">
        <v>20</v>
      </c>
      <c r="V11" s="624"/>
      <c r="W11" s="630"/>
      <c r="X11" s="22"/>
      <c r="Y11" s="3"/>
      <c r="AC11" s="626"/>
      <c r="AD11" s="13"/>
      <c r="AF11" s="627"/>
      <c r="AH11" s="2693"/>
    </row>
    <row r="12" spans="2:40">
      <c r="B12" s="405">
        <v>4</v>
      </c>
      <c r="C12" s="176" t="s">
        <v>43</v>
      </c>
      <c r="D12" s="2187">
        <f t="shared" si="0"/>
        <v>5</v>
      </c>
      <c r="E12" s="125">
        <f>'12 л. РАСКЛАДКА'!U16</f>
        <v>0</v>
      </c>
      <c r="F12" s="650">
        <f>'12 л. РАСКЛАДКА'!U74</f>
        <v>0</v>
      </c>
      <c r="G12" s="650">
        <f>'12 л. РАСКЛАДКА'!U133</f>
        <v>11</v>
      </c>
      <c r="H12" s="650">
        <f>'12 л. РАСКЛАДКА'!U189</f>
        <v>0</v>
      </c>
      <c r="I12" s="650">
        <f>'12 л. РАСКЛАДКА'!U246</f>
        <v>0</v>
      </c>
      <c r="J12" s="2330">
        <f>'12 л. РАСКЛАДКА'!U302</f>
        <v>0</v>
      </c>
      <c r="K12" s="125">
        <f>'12 л. РАСКЛАДКА'!U358</f>
        <v>0</v>
      </c>
      <c r="L12" s="650">
        <f>'12 л. РАСКЛАДКА'!U414</f>
        <v>0</v>
      </c>
      <c r="M12" s="650">
        <f>'12 л. РАСКЛАДКА'!U467</f>
        <v>0</v>
      </c>
      <c r="N12" s="650">
        <f>'12 л. РАСКЛАДКА'!U521</f>
        <v>26</v>
      </c>
      <c r="O12" s="943">
        <f>'12 л. РАСКЛАДКА'!U574</f>
        <v>0</v>
      </c>
      <c r="P12" s="2334">
        <f>'12 л. РАСКЛАДКА'!U631</f>
        <v>0</v>
      </c>
      <c r="Q12" s="947">
        <f t="shared" si="1"/>
        <v>37</v>
      </c>
      <c r="R12" s="2337">
        <f t="shared" si="2"/>
        <v>-38.333333333333336</v>
      </c>
      <c r="S12" s="2171">
        <f t="shared" si="3"/>
        <v>60</v>
      </c>
      <c r="T12" s="2175">
        <v>50</v>
      </c>
      <c r="V12" s="632"/>
      <c r="W12" s="630"/>
      <c r="X12" s="22"/>
      <c r="Y12" s="3"/>
      <c r="AC12" s="626"/>
      <c r="AD12" s="13"/>
      <c r="AF12" s="627"/>
      <c r="AH12" s="2692"/>
    </row>
    <row r="13" spans="2:40">
      <c r="B13" s="405">
        <v>5</v>
      </c>
      <c r="C13" s="176" t="s">
        <v>44</v>
      </c>
      <c r="D13" s="2187">
        <f t="shared" si="0"/>
        <v>2</v>
      </c>
      <c r="E13" s="125">
        <f>'12 л. РАСКЛАДКА'!U17</f>
        <v>0</v>
      </c>
      <c r="F13" s="650">
        <f>'12 л. РАСКЛАДКА'!U75</f>
        <v>16.82</v>
      </c>
      <c r="G13" s="650">
        <f>'12 л. РАСКЛАДКА'!U134</f>
        <v>0</v>
      </c>
      <c r="H13" s="650">
        <f>'12 л. РАСКЛАДКА'!U190</f>
        <v>0</v>
      </c>
      <c r="I13" s="650">
        <f>'12 л. РАСКЛАДКА'!U247</f>
        <v>0</v>
      </c>
      <c r="J13" s="2330">
        <f>'12 л. РАСКЛАДКА'!U303</f>
        <v>0</v>
      </c>
      <c r="K13" s="125">
        <f>'12 л. РАСКЛАДКА'!U359</f>
        <v>0</v>
      </c>
      <c r="L13" s="650">
        <f>'12 л. РАСКЛАДКА'!U415</f>
        <v>0</v>
      </c>
      <c r="M13" s="650">
        <f>'12 л. РАСКЛАДКА'!U468</f>
        <v>0</v>
      </c>
      <c r="N13" s="650">
        <f>'12 л. РАСКЛАДКА'!U522</f>
        <v>0</v>
      </c>
      <c r="O13" s="943">
        <f>'12 л. РАСКЛАДКА'!U575</f>
        <v>0</v>
      </c>
      <c r="P13" s="2334">
        <f>'12 л. РАСКЛАДКА'!U632</f>
        <v>28</v>
      </c>
      <c r="Q13" s="947">
        <f t="shared" si="1"/>
        <v>44.82</v>
      </c>
      <c r="R13" s="2337">
        <f t="shared" si="2"/>
        <v>86.75</v>
      </c>
      <c r="S13" s="2171">
        <f t="shared" si="3"/>
        <v>24</v>
      </c>
      <c r="T13" s="2175">
        <v>20</v>
      </c>
      <c r="V13" s="624"/>
      <c r="W13" s="630"/>
      <c r="X13" s="22"/>
      <c r="Y13" s="3"/>
      <c r="AC13" s="626"/>
      <c r="AD13" s="13"/>
      <c r="AF13" s="627"/>
      <c r="AH13" s="2597"/>
    </row>
    <row r="14" spans="2:40">
      <c r="B14" s="405">
        <v>6</v>
      </c>
      <c r="C14" s="176" t="s">
        <v>45</v>
      </c>
      <c r="D14" s="2268">
        <f t="shared" si="0"/>
        <v>18.700000000000003</v>
      </c>
      <c r="E14" s="2111">
        <f>'12 л. РАСКЛАДКА'!U18</f>
        <v>0</v>
      </c>
      <c r="F14" s="2112">
        <f>'12 л. РАСКЛАДКА'!U76</f>
        <v>0</v>
      </c>
      <c r="G14" s="2112">
        <f>'12 л. РАСКЛАДКА'!U135</f>
        <v>0</v>
      </c>
      <c r="H14" s="2112">
        <f>'12 л. РАСКЛАДКА'!U191</f>
        <v>0</v>
      </c>
      <c r="I14" s="2112">
        <f>'12 л. РАСКЛАДКА'!U248</f>
        <v>92</v>
      </c>
      <c r="J14" s="2331">
        <f>'12 л. РАСКЛАДКА'!U304</f>
        <v>0</v>
      </c>
      <c r="K14" s="2111">
        <f>'12 л. РАСКЛАДКА'!U360</f>
        <v>30.512</v>
      </c>
      <c r="L14" s="2112">
        <f>'12 л. РАСКЛАДКА'!U416</f>
        <v>67.17</v>
      </c>
      <c r="M14" s="2112">
        <f>'12 л. РАСКЛАДКА'!U469</f>
        <v>0</v>
      </c>
      <c r="N14" s="2112">
        <f>'12 л. РАСКЛАДКА'!U523</f>
        <v>0</v>
      </c>
      <c r="O14" s="2113">
        <f>'12 л. РАСКЛАДКА'!U576</f>
        <v>0</v>
      </c>
      <c r="P14" s="2335">
        <f>'12 л. РАСКЛАДКА'!U633</f>
        <v>0</v>
      </c>
      <c r="Q14" s="2114">
        <f t="shared" si="1"/>
        <v>189.68200000000002</v>
      </c>
      <c r="R14" s="2338">
        <f t="shared" si="2"/>
        <v>-15.471479500891249</v>
      </c>
      <c r="S14" s="2169">
        <f t="shared" si="3"/>
        <v>224.39999999999998</v>
      </c>
      <c r="T14" s="2176">
        <v>187</v>
      </c>
      <c r="V14" s="624"/>
      <c r="W14" s="630"/>
      <c r="X14" s="22"/>
      <c r="Y14" s="3"/>
      <c r="AC14" s="626"/>
      <c r="AD14" s="13"/>
      <c r="AF14" s="627"/>
      <c r="AH14" s="2693"/>
    </row>
    <row r="15" spans="2:40" ht="13.5" customHeight="1">
      <c r="B15" s="2104">
        <v>7</v>
      </c>
      <c r="C15" s="2603" t="s">
        <v>1106</v>
      </c>
      <c r="D15" s="2523">
        <f t="shared" si="0"/>
        <v>28.799999999999997</v>
      </c>
      <c r="E15" s="2579">
        <f>'12 л. РАСКЛАДКА'!U19</f>
        <v>0</v>
      </c>
      <c r="F15" s="2578">
        <f>'12 л. РАСКЛАДКА'!U77</f>
        <v>2</v>
      </c>
      <c r="G15" s="2579">
        <f>'12 л. РАСКЛАДКА'!U136</f>
        <v>70.400000000000006</v>
      </c>
      <c r="H15" s="2578">
        <f>'12 л. РАСКЛАДКА'!U192</f>
        <v>35.020000000000003</v>
      </c>
      <c r="I15" s="2579">
        <f>'12 л. РАСКЛАДКА'!U249</f>
        <v>35</v>
      </c>
      <c r="J15" s="2580">
        <f>'12 л. РАСКЛАДКА'!U305</f>
        <v>4</v>
      </c>
      <c r="K15" s="2579">
        <f>'12 л. РАСКЛАДКА'!U361</f>
        <v>112.2</v>
      </c>
      <c r="L15" s="2578">
        <f>'12 л. РАСКЛАДКА'!U417</f>
        <v>0</v>
      </c>
      <c r="M15" s="2579">
        <f>'12 л. РАСКЛАДКА'!U470</f>
        <v>0</v>
      </c>
      <c r="N15" s="2578">
        <f>'12 л. РАСКЛАДКА'!U524</f>
        <v>20.9</v>
      </c>
      <c r="O15" s="2579">
        <f>'12 л. РАСКЛАДКА'!U577</f>
        <v>43.8</v>
      </c>
      <c r="P15" s="2581">
        <f>'12 л. РАСКЛАДКА'!U634</f>
        <v>0</v>
      </c>
      <c r="Q15" s="2582">
        <f t="shared" si="1"/>
        <v>323.32</v>
      </c>
      <c r="R15" s="2503">
        <f t="shared" si="2"/>
        <v>-6.4467592592592666</v>
      </c>
      <c r="S15" s="2511">
        <f t="shared" si="3"/>
        <v>345.6</v>
      </c>
      <c r="T15" s="2505">
        <f>T17-T16</f>
        <v>288</v>
      </c>
      <c r="V15" s="2704"/>
      <c r="W15" s="2680"/>
      <c r="X15" s="2681"/>
      <c r="Y15" s="2702"/>
      <c r="Z15" s="2682"/>
      <c r="AA15" s="2682"/>
      <c r="AB15" s="2682"/>
      <c r="AC15" s="2703"/>
      <c r="AD15" s="2684"/>
      <c r="AE15" s="2682"/>
      <c r="AF15" s="2685"/>
      <c r="AG15" s="2682"/>
      <c r="AH15" s="2705"/>
      <c r="AI15" s="2572"/>
      <c r="AJ15" s="230"/>
      <c r="AK15" s="3"/>
      <c r="AL15" s="3"/>
      <c r="AM15" s="138"/>
      <c r="AN15" s="138"/>
    </row>
    <row r="16" spans="2:40" ht="12.75" customHeight="1">
      <c r="B16" s="2524"/>
      <c r="C16" s="2604" t="s">
        <v>927</v>
      </c>
      <c r="D16" s="2525">
        <f t="shared" si="0"/>
        <v>3.2</v>
      </c>
      <c r="E16" s="2586">
        <f>'12 л. РАСКЛАДКА'!U20</f>
        <v>0</v>
      </c>
      <c r="F16" s="2585">
        <f>'12 л. РАСКЛАДКА'!U78</f>
        <v>0</v>
      </c>
      <c r="G16" s="2586">
        <f>'12 л. РАСКЛАДКА'!U137</f>
        <v>0</v>
      </c>
      <c r="H16" s="2585">
        <f>'12 л. РАСКЛАДКА'!U193</f>
        <v>0</v>
      </c>
      <c r="I16" s="2586">
        <f>'12 л. РАСКЛАДКА'!U250</f>
        <v>0</v>
      </c>
      <c r="J16" s="2587">
        <f>'12 л. РАСКЛАДКА'!U306</f>
        <v>0</v>
      </c>
      <c r="K16" s="2586">
        <f>'12 л. РАСКЛАДКА'!U362</f>
        <v>0</v>
      </c>
      <c r="L16" s="2585">
        <f>'12 л. РАСКЛАДКА'!U418</f>
        <v>0</v>
      </c>
      <c r="M16" s="2586">
        <f>'12 л. РАСКЛАДКА'!U471</f>
        <v>0</v>
      </c>
      <c r="N16" s="2585">
        <f>'12 л. РАСКЛАДКА'!U525</f>
        <v>0</v>
      </c>
      <c r="O16" s="2586">
        <f>'12 л. РАСКЛАДКА'!U578</f>
        <v>0</v>
      </c>
      <c r="P16" s="2591">
        <f>'12 л. РАСКЛАДКА'!U635</f>
        <v>0</v>
      </c>
      <c r="Q16" s="2589">
        <f t="shared" si="1"/>
        <v>0</v>
      </c>
      <c r="R16" s="2513">
        <f t="shared" si="2"/>
        <v>-100</v>
      </c>
      <c r="S16" s="2509">
        <f t="shared" si="3"/>
        <v>38.400000000000006</v>
      </c>
      <c r="T16" s="2514">
        <f>(T17/100)*10</f>
        <v>32</v>
      </c>
      <c r="V16" s="2704"/>
      <c r="W16" s="2680"/>
      <c r="X16" s="2681"/>
      <c r="Y16" s="2702"/>
      <c r="Z16" s="2682"/>
      <c r="AA16" s="2682"/>
      <c r="AB16" s="2682"/>
      <c r="AC16" s="2703"/>
      <c r="AD16" s="2684"/>
      <c r="AE16" s="2682"/>
      <c r="AF16" s="2685"/>
      <c r="AG16" s="2682"/>
      <c r="AH16" s="2705"/>
      <c r="AL16" s="3"/>
    </row>
    <row r="17" spans="2:38" ht="12.75" customHeight="1">
      <c r="B17" s="2105"/>
      <c r="C17" s="2576" t="s">
        <v>1046</v>
      </c>
      <c r="D17" s="2526">
        <f>(T17/100)*10</f>
        <v>32</v>
      </c>
      <c r="E17" s="2123">
        <f>E15+E16</f>
        <v>0</v>
      </c>
      <c r="F17" s="2117">
        <f t="shared" ref="F17:P17" si="4">F15+F16</f>
        <v>2</v>
      </c>
      <c r="G17" s="2123">
        <f>G15+G16</f>
        <v>70.400000000000006</v>
      </c>
      <c r="H17" s="2117">
        <f t="shared" si="4"/>
        <v>35.020000000000003</v>
      </c>
      <c r="I17" s="2123">
        <f t="shared" si="4"/>
        <v>35</v>
      </c>
      <c r="J17" s="2117">
        <f t="shared" si="4"/>
        <v>4</v>
      </c>
      <c r="K17" s="2123">
        <f>K15+K16</f>
        <v>112.2</v>
      </c>
      <c r="L17" s="2566">
        <f t="shared" si="4"/>
        <v>0</v>
      </c>
      <c r="M17" s="2123">
        <f t="shared" si="4"/>
        <v>0</v>
      </c>
      <c r="N17" s="2117">
        <f t="shared" si="4"/>
        <v>20.9</v>
      </c>
      <c r="O17" s="611">
        <f t="shared" si="4"/>
        <v>43.8</v>
      </c>
      <c r="P17" s="2123">
        <f t="shared" si="4"/>
        <v>0</v>
      </c>
      <c r="Q17" s="2577">
        <f>E17+F17+G17+H17+I17+J17+K17+L17+M17+N17+O17+P17</f>
        <v>323.32</v>
      </c>
      <c r="R17" s="2116">
        <f>(Q17*100/S17)-100</f>
        <v>-15.802083333333329</v>
      </c>
      <c r="S17" s="2600">
        <f>(T17*10/100)*12</f>
        <v>384</v>
      </c>
      <c r="T17" s="2177">
        <v>320</v>
      </c>
      <c r="V17" s="634"/>
      <c r="W17" s="630"/>
      <c r="X17" s="22"/>
      <c r="Y17" s="3"/>
      <c r="AC17" s="626"/>
      <c r="AD17" s="216"/>
      <c r="AE17" s="81"/>
      <c r="AF17" s="627"/>
      <c r="AH17" s="2597"/>
      <c r="AL17" s="3"/>
    </row>
    <row r="18" spans="2:38">
      <c r="B18" s="405">
        <v>8</v>
      </c>
      <c r="C18" s="176" t="s">
        <v>213</v>
      </c>
      <c r="D18" s="2187">
        <f t="shared" si="0"/>
        <v>18.5</v>
      </c>
      <c r="E18" s="125">
        <f>'12 л. РАСКЛАДКА'!U21</f>
        <v>140</v>
      </c>
      <c r="F18" s="650">
        <f>'12 л. РАСКЛАДКА'!U79</f>
        <v>12</v>
      </c>
      <c r="G18" s="650">
        <f>'12 л. РАСКЛАДКА'!U138</f>
        <v>6</v>
      </c>
      <c r="H18" s="650">
        <f>'12 л. РАСКЛАДКА'!U194</f>
        <v>7</v>
      </c>
      <c r="I18" s="650">
        <f>'12 л. РАСКЛАДКА'!U251</f>
        <v>0</v>
      </c>
      <c r="J18" s="2332">
        <f>'12 л. РАСКЛАДКА'!U307</f>
        <v>125</v>
      </c>
      <c r="K18" s="125">
        <f>'12 л. РАСКЛАДКА'!U363</f>
        <v>0</v>
      </c>
      <c r="L18" s="650">
        <f>'12 л. РАСКЛАДКА'!U419</f>
        <v>0</v>
      </c>
      <c r="M18" s="650">
        <f>'12 л. РАСКЛАДКА'!U472</f>
        <v>0</v>
      </c>
      <c r="N18" s="650">
        <f>'12 л. РАСКЛАДКА'!U526</f>
        <v>0</v>
      </c>
      <c r="O18" s="943">
        <f>'12 л. РАСКЛАДКА'!U579</f>
        <v>20</v>
      </c>
      <c r="P18" s="2333">
        <f>'12 л. РАСКЛАДКА'!U636</f>
        <v>0</v>
      </c>
      <c r="Q18" s="960">
        <f t="shared" si="1"/>
        <v>310</v>
      </c>
      <c r="R18" s="2339">
        <f t="shared" si="2"/>
        <v>39.639639639639626</v>
      </c>
      <c r="S18" s="2172">
        <f t="shared" si="3"/>
        <v>222</v>
      </c>
      <c r="T18" s="2177">
        <v>185</v>
      </c>
      <c r="V18" s="624"/>
      <c r="W18" s="630"/>
      <c r="X18" s="22"/>
      <c r="Y18" s="3"/>
      <c r="AC18" s="626"/>
      <c r="AD18" s="13"/>
      <c r="AF18" s="627"/>
      <c r="AH18" s="2597"/>
    </row>
    <row r="19" spans="2:38">
      <c r="B19" s="405">
        <v>9</v>
      </c>
      <c r="C19" s="176" t="s">
        <v>104</v>
      </c>
      <c r="D19" s="2187">
        <f t="shared" si="0"/>
        <v>2</v>
      </c>
      <c r="E19" s="125">
        <f>'12 л. РАСКЛАДКА'!U22</f>
        <v>0</v>
      </c>
      <c r="F19" s="650">
        <f>'12 л. РАСКЛАДКА'!U80</f>
        <v>0</v>
      </c>
      <c r="G19" s="650">
        <f>'12 л. РАСКЛАДКА'!U139</f>
        <v>0</v>
      </c>
      <c r="H19" s="650">
        <f>'12 л. РАСКЛАДКА'!U195</f>
        <v>0</v>
      </c>
      <c r="I19" s="650">
        <f>'12 л. РАСКЛАДКА'!U252</f>
        <v>0</v>
      </c>
      <c r="J19" s="2330">
        <f>'12 л. РАСКЛАДКА'!U308</f>
        <v>0</v>
      </c>
      <c r="K19" s="125">
        <f>'12 л. РАСКЛАДКА'!U364</f>
        <v>15</v>
      </c>
      <c r="L19" s="650">
        <f>'12 л. РАСКЛАДКА'!U420</f>
        <v>0</v>
      </c>
      <c r="M19" s="650">
        <f>'12 л. РАСКЛАДКА'!U473</f>
        <v>0</v>
      </c>
      <c r="N19" s="650">
        <f>'12 л. РАСКЛАДКА'!U527</f>
        <v>0</v>
      </c>
      <c r="O19" s="943">
        <f>'12 л. РАСКЛАДКА'!U580</f>
        <v>0</v>
      </c>
      <c r="P19" s="2334">
        <f>'12 л. РАСКЛАДКА'!U637</f>
        <v>0</v>
      </c>
      <c r="Q19" s="947">
        <f t="shared" si="1"/>
        <v>15</v>
      </c>
      <c r="R19" s="2337">
        <f t="shared" si="2"/>
        <v>-37.5</v>
      </c>
      <c r="S19" s="2171">
        <f t="shared" si="3"/>
        <v>24</v>
      </c>
      <c r="T19" s="2175">
        <v>20</v>
      </c>
      <c r="V19" s="624"/>
      <c r="W19" s="630"/>
      <c r="X19" s="22"/>
      <c r="Y19" s="3"/>
      <c r="AC19" s="626"/>
      <c r="AD19" s="13"/>
      <c r="AF19" s="627"/>
      <c r="AH19" s="2692"/>
    </row>
    <row r="20" spans="2:38">
      <c r="B20" s="405">
        <v>10</v>
      </c>
      <c r="C20" s="1528" t="s">
        <v>451</v>
      </c>
      <c r="D20" s="2187">
        <f t="shared" si="0"/>
        <v>20</v>
      </c>
      <c r="E20" s="125">
        <f>'12 л. РАСКЛАДКА'!U23</f>
        <v>0</v>
      </c>
      <c r="F20" s="650">
        <f>'12 л. РАСКЛАДКА'!U81</f>
        <v>0</v>
      </c>
      <c r="G20" s="650">
        <f>'12 л. РАСКЛАДКА'!U140</f>
        <v>0</v>
      </c>
      <c r="H20" s="650">
        <f>'12 л. РАСКЛАДКА'!U196</f>
        <v>0</v>
      </c>
      <c r="I20" s="650">
        <f>'12 л. РАСКЛАДКА'!U253</f>
        <v>0</v>
      </c>
      <c r="J20" s="2330">
        <f>'12 л. РАСКЛАДКА'!U309</f>
        <v>0</v>
      </c>
      <c r="K20" s="125">
        <f>'12 л. РАСКЛАДКА'!U365</f>
        <v>0</v>
      </c>
      <c r="L20" s="650">
        <f>'12 л. РАСКЛАДКА'!U421</f>
        <v>0</v>
      </c>
      <c r="M20" s="650">
        <f>'12 л. РАСКЛАДКА'!U474</f>
        <v>200</v>
      </c>
      <c r="N20" s="650">
        <f>'12 л. РАСКЛАДКА'!U528</f>
        <v>0</v>
      </c>
      <c r="O20" s="943">
        <f>'12 л. РАСКЛАДКА'!U581</f>
        <v>0</v>
      </c>
      <c r="P20" s="2334">
        <f>'12 л. РАСКЛАДКА'!U638</f>
        <v>0</v>
      </c>
      <c r="Q20" s="947">
        <f t="shared" si="1"/>
        <v>200</v>
      </c>
      <c r="R20" s="2337">
        <f t="shared" si="2"/>
        <v>-16.666666666666671</v>
      </c>
      <c r="S20" s="2171">
        <f t="shared" si="3"/>
        <v>240</v>
      </c>
      <c r="T20" s="2175">
        <v>200</v>
      </c>
      <c r="V20" s="624"/>
      <c r="W20" s="630"/>
      <c r="X20" s="22"/>
      <c r="Y20" s="3"/>
      <c r="AC20" s="626"/>
      <c r="AD20" s="13"/>
      <c r="AF20" s="627"/>
      <c r="AH20" s="2699"/>
    </row>
    <row r="21" spans="2:38">
      <c r="B21" s="405">
        <v>11</v>
      </c>
      <c r="C21" s="176" t="s">
        <v>112</v>
      </c>
      <c r="D21" s="2187">
        <f t="shared" si="0"/>
        <v>7.8000000000000007</v>
      </c>
      <c r="E21" s="125">
        <f>'12 л. РАСКЛАДКА'!U24</f>
        <v>0</v>
      </c>
      <c r="F21" s="650">
        <f>'12 л. РАСКЛАДКА'!U82</f>
        <v>48.1</v>
      </c>
      <c r="G21" s="650">
        <f>'12 л. РАСКЛАДКА'!U141</f>
        <v>0</v>
      </c>
      <c r="H21" s="650">
        <f>'12 л. РАСКЛАДКА'!U197</f>
        <v>0</v>
      </c>
      <c r="I21" s="650">
        <f>'12 л. РАСКЛАДКА'!U254</f>
        <v>0</v>
      </c>
      <c r="J21" s="2330">
        <f>'12 л. РАСКЛАДКА'!U310</f>
        <v>0</v>
      </c>
      <c r="K21" s="125">
        <f>'12 л. РАСКЛАДКА'!U366</f>
        <v>0</v>
      </c>
      <c r="L21" s="650">
        <f>'12 л. РАСКЛАДКА'!U422</f>
        <v>0</v>
      </c>
      <c r="M21" s="650">
        <f>'12 л. РАСКЛАДКА'!U475</f>
        <v>29.9</v>
      </c>
      <c r="N21" s="650">
        <f>'12 л. РАСКЛАДКА'!U529</f>
        <v>0</v>
      </c>
      <c r="O21" s="943">
        <f>'12 л. РАСКЛАДКА'!U582</f>
        <v>0</v>
      </c>
      <c r="P21" s="2334">
        <f>'12 л. РАСКЛАДКА'!U639</f>
        <v>0</v>
      </c>
      <c r="Q21" s="947">
        <f t="shared" si="1"/>
        <v>78</v>
      </c>
      <c r="R21" s="2337">
        <f t="shared" si="2"/>
        <v>-16.666666666666657</v>
      </c>
      <c r="S21" s="2171">
        <f t="shared" si="3"/>
        <v>93.6</v>
      </c>
      <c r="T21" s="2175">
        <v>78</v>
      </c>
      <c r="V21" s="624"/>
      <c r="W21" s="630"/>
      <c r="X21" s="22"/>
      <c r="Y21" s="3"/>
      <c r="AC21" s="626"/>
      <c r="AD21" s="13"/>
      <c r="AF21" s="627"/>
      <c r="AH21" s="2699"/>
    </row>
    <row r="22" spans="2:38">
      <c r="B22" s="405">
        <v>12</v>
      </c>
      <c r="C22" s="176" t="s">
        <v>113</v>
      </c>
      <c r="D22" s="2187">
        <f t="shared" si="0"/>
        <v>5.3000000000000007</v>
      </c>
      <c r="E22" s="125">
        <f>'12 л. РАСКЛАДКА'!U25</f>
        <v>0</v>
      </c>
      <c r="F22" s="650">
        <f>'12 л. РАСКЛАДКА'!U83</f>
        <v>0</v>
      </c>
      <c r="G22" s="650">
        <f>'12 л. РАСКЛАДКА'!U142</f>
        <v>0</v>
      </c>
      <c r="H22" s="650">
        <f>'12 л. РАСКЛАДКА'!U198</f>
        <v>0</v>
      </c>
      <c r="I22" s="650">
        <f>'12 л. РАСКЛАДКА'!U255</f>
        <v>0</v>
      </c>
      <c r="J22" s="2330">
        <f>'12 л. РАСКЛАДКА'!U311</f>
        <v>0</v>
      </c>
      <c r="K22" s="125">
        <f>'12 л. РАСКЛАДКА'!U367</f>
        <v>0</v>
      </c>
      <c r="L22" s="650">
        <f>'12 л. РАСКЛАДКА'!U423</f>
        <v>0</v>
      </c>
      <c r="M22" s="650">
        <f>'12 л. РАСКЛАДКА'!U476</f>
        <v>53</v>
      </c>
      <c r="N22" s="650">
        <f>'12 л. РАСКЛАДКА'!U530</f>
        <v>0</v>
      </c>
      <c r="O22" s="943">
        <f>'12 л. РАСКЛАДКА'!U583</f>
        <v>0</v>
      </c>
      <c r="P22" s="2334">
        <f>'12 л. РАСКЛАДКА'!U640</f>
        <v>0</v>
      </c>
      <c r="Q22" s="947">
        <f t="shared" si="1"/>
        <v>53</v>
      </c>
      <c r="R22" s="2337">
        <f t="shared" si="2"/>
        <v>-16.666666666666657</v>
      </c>
      <c r="S22" s="2171">
        <f t="shared" si="3"/>
        <v>63.599999999999994</v>
      </c>
      <c r="T22" s="2175">
        <v>53</v>
      </c>
      <c r="V22" s="624"/>
      <c r="W22" s="630"/>
      <c r="X22" s="22"/>
      <c r="Y22" s="3"/>
      <c r="AC22" s="626"/>
      <c r="AD22" s="13"/>
      <c r="AF22" s="627"/>
      <c r="AH22" s="2699"/>
    </row>
    <row r="23" spans="2:38" ht="12.75" customHeight="1">
      <c r="B23" s="405">
        <v>13</v>
      </c>
      <c r="C23" s="176" t="s">
        <v>46</v>
      </c>
      <c r="D23" s="2187">
        <f t="shared" si="0"/>
        <v>7.7</v>
      </c>
      <c r="E23" s="125">
        <f>'12 л. РАСКЛАДКА'!U26</f>
        <v>0</v>
      </c>
      <c r="F23" s="650">
        <f>'12 л. РАСКЛАДКА'!U84</f>
        <v>0</v>
      </c>
      <c r="G23" s="650">
        <f>'12 л. РАСКЛАДКА'!U143</f>
        <v>0</v>
      </c>
      <c r="H23" s="650">
        <f>'12 л. РАСКЛАДКА'!U199</f>
        <v>89.43</v>
      </c>
      <c r="I23" s="650">
        <f>'12 л. РАСКЛАДКА'!U256</f>
        <v>0</v>
      </c>
      <c r="J23" s="2330">
        <f>'12 л. РАСКЛАДКА'!U312</f>
        <v>0</v>
      </c>
      <c r="K23" s="125">
        <f>'12 л. РАСКЛАДКА'!U368</f>
        <v>0</v>
      </c>
      <c r="L23" s="650">
        <f>'12 л. РАСКЛАДКА'!U424</f>
        <v>0</v>
      </c>
      <c r="M23" s="650">
        <f>'12 л. РАСКЛАДКА'!U477</f>
        <v>0</v>
      </c>
      <c r="N23" s="650">
        <f>'12 л. РАСКЛАДКА'!U531</f>
        <v>0</v>
      </c>
      <c r="O23" s="943">
        <f>'12 л. РАСКЛАДКА'!U584</f>
        <v>0</v>
      </c>
      <c r="P23" s="2334">
        <f>'12 л. РАСКЛАДКА'!U641</f>
        <v>0</v>
      </c>
      <c r="Q23" s="947">
        <f t="shared" si="1"/>
        <v>89.43</v>
      </c>
      <c r="R23" s="2201">
        <f t="shared" si="2"/>
        <v>-3.2142857142857224</v>
      </c>
      <c r="S23" s="2171">
        <f t="shared" si="3"/>
        <v>92.4</v>
      </c>
      <c r="T23" s="2175">
        <v>77</v>
      </c>
      <c r="V23" s="624"/>
      <c r="W23" s="630"/>
      <c r="X23" s="22"/>
      <c r="Y23" s="3"/>
      <c r="AC23" s="626"/>
      <c r="AD23" s="13"/>
      <c r="AF23" s="627"/>
      <c r="AH23" s="2699"/>
    </row>
    <row r="24" spans="2:38" ht="13.5" customHeight="1">
      <c r="B24" s="405">
        <v>14</v>
      </c>
      <c r="C24" s="176" t="s">
        <v>114</v>
      </c>
      <c r="D24" s="2187">
        <f t="shared" si="0"/>
        <v>4</v>
      </c>
      <c r="E24" s="125">
        <f>'12 л. РАСКЛАДКА'!U27</f>
        <v>0</v>
      </c>
      <c r="F24" s="650">
        <f>'12 л. РАСКЛАДКА'!U85</f>
        <v>0</v>
      </c>
      <c r="G24" s="650">
        <f>'12 л. РАСКЛАДКА'!U144</f>
        <v>0</v>
      </c>
      <c r="H24" s="650">
        <f>'12 л. РАСКЛАДКА'!U200</f>
        <v>0</v>
      </c>
      <c r="I24" s="650">
        <f>'12 л. РАСКЛАДКА'!U257</f>
        <v>0</v>
      </c>
      <c r="J24" s="2330">
        <f>'12 л. РАСКЛАДКА'!U313</f>
        <v>56</v>
      </c>
      <c r="K24" s="125">
        <f>'12 л. РАСКЛАДКА'!U369</f>
        <v>0</v>
      </c>
      <c r="L24" s="650">
        <f>'12 л. РАСКЛАДКА'!U425</f>
        <v>0</v>
      </c>
      <c r="M24" s="650">
        <f>'12 л. РАСКЛАДКА'!U478</f>
        <v>0</v>
      </c>
      <c r="N24" s="650">
        <f>'12 л. РАСКЛАДКА'!U532</f>
        <v>0</v>
      </c>
      <c r="O24" s="943">
        <f>'12 л. РАСКЛАДКА'!U585</f>
        <v>55.2</v>
      </c>
      <c r="P24" s="2334">
        <f>'12 л. РАСКЛАДКА'!U642</f>
        <v>0</v>
      </c>
      <c r="Q24" s="947">
        <f t="shared" si="1"/>
        <v>111.2</v>
      </c>
      <c r="R24" s="2201">
        <f t="shared" si="2"/>
        <v>131.66666666666666</v>
      </c>
      <c r="S24" s="2171">
        <f t="shared" si="3"/>
        <v>48</v>
      </c>
      <c r="T24" s="2175">
        <v>40</v>
      </c>
      <c r="V24" s="624"/>
      <c r="W24" s="630"/>
      <c r="X24" s="22"/>
      <c r="Y24" s="3"/>
      <c r="AC24" s="626"/>
      <c r="AD24" s="13"/>
      <c r="AF24" s="627"/>
      <c r="AH24" s="2699"/>
    </row>
    <row r="25" spans="2:38" ht="12" customHeight="1">
      <c r="B25" s="405">
        <v>15</v>
      </c>
      <c r="C25" s="176" t="s">
        <v>214</v>
      </c>
      <c r="D25" s="2187">
        <f t="shared" si="0"/>
        <v>35</v>
      </c>
      <c r="E25" s="125">
        <f>'12 л. РАСКЛАДКА'!U28</f>
        <v>200</v>
      </c>
      <c r="F25" s="650">
        <f>'12 л. РАСКЛАДКА'!U86</f>
        <v>13.91</v>
      </c>
      <c r="G25" s="650">
        <f>'12 л. РАСКЛАДКА'!U145</f>
        <v>16.3</v>
      </c>
      <c r="H25" s="650">
        <f>'12 л. РАСКЛАДКА'!U201</f>
        <v>0</v>
      </c>
      <c r="I25" s="650">
        <f>'12 л. РАСКЛАДКА'!U258</f>
        <v>22.2</v>
      </c>
      <c r="J25" s="2330">
        <f>'12 л. РАСКЛАДКА'!U314</f>
        <v>0</v>
      </c>
      <c r="K25" s="125">
        <f>'12 л. РАСКЛАДКА'!U370</f>
        <v>0</v>
      </c>
      <c r="L25" s="650">
        <f>'12 л. РАСКЛАДКА'!U426</f>
        <v>20</v>
      </c>
      <c r="M25" s="650">
        <f>'12 л. РАСКЛАДКА'!U479</f>
        <v>41</v>
      </c>
      <c r="N25" s="650">
        <f>'12 л. РАСКЛАДКА'!U533</f>
        <v>20</v>
      </c>
      <c r="O25" s="943">
        <f>'12 л. РАСКЛАДКА'!U586</f>
        <v>0</v>
      </c>
      <c r="P25" s="2334">
        <f>'12 л. РАСКЛАДКА'!U643</f>
        <v>187</v>
      </c>
      <c r="Q25" s="947">
        <f t="shared" si="1"/>
        <v>520.41</v>
      </c>
      <c r="R25" s="2201">
        <f t="shared" si="2"/>
        <v>23.907142857142858</v>
      </c>
      <c r="S25" s="2171">
        <f t="shared" si="3"/>
        <v>420</v>
      </c>
      <c r="T25" s="2175">
        <v>350</v>
      </c>
      <c r="V25" s="624"/>
      <c r="W25" s="630"/>
      <c r="X25" s="22"/>
      <c r="Y25" s="3"/>
      <c r="AC25" s="626"/>
      <c r="AD25" s="13"/>
      <c r="AF25" s="627"/>
      <c r="AH25" s="2706"/>
    </row>
    <row r="26" spans="2:38" ht="14.25" customHeight="1">
      <c r="B26" s="405">
        <v>16</v>
      </c>
      <c r="C26" s="176" t="s">
        <v>215</v>
      </c>
      <c r="D26" s="2187">
        <f t="shared" si="0"/>
        <v>18</v>
      </c>
      <c r="E26" s="125">
        <f>'12 л. РАСКЛАДКА'!U29</f>
        <v>0</v>
      </c>
      <c r="F26" s="650">
        <f>'12 л. РАСКЛАДКА'!U87</f>
        <v>0</v>
      </c>
      <c r="G26" s="650">
        <f>'12 л. РАСКЛАДКА'!U146</f>
        <v>200</v>
      </c>
      <c r="H26" s="650">
        <f>'12 л. РАСКЛАДКА'!U202</f>
        <v>0</v>
      </c>
      <c r="I26" s="650">
        <f>'12 л. РАСКЛАДКА'!U259</f>
        <v>200</v>
      </c>
      <c r="J26" s="2330">
        <f>'12 л. РАСКЛАДКА'!U315</f>
        <v>0</v>
      </c>
      <c r="K26" s="125">
        <f>'12 л. РАСКЛАДКА'!U371</f>
        <v>0</v>
      </c>
      <c r="L26" s="650">
        <f>'12 л. РАСКЛАДКА'!U427</f>
        <v>200</v>
      </c>
      <c r="M26" s="650">
        <f>'12 л. РАСКЛАДКА'!U480</f>
        <v>0</v>
      </c>
      <c r="N26" s="650">
        <f>'12 л. РАСКЛАДКА'!U534</f>
        <v>200</v>
      </c>
      <c r="O26" s="943">
        <f>'12 л. РАСКЛАДКА'!U587</f>
        <v>0</v>
      </c>
      <c r="P26" s="2334">
        <f>'12 л. РАСКЛАДКА'!U644</f>
        <v>0</v>
      </c>
      <c r="Q26" s="947">
        <f t="shared" si="1"/>
        <v>800</v>
      </c>
      <c r="R26" s="2201">
        <f t="shared" si="2"/>
        <v>270.37037037037038</v>
      </c>
      <c r="S26" s="2171">
        <f t="shared" si="3"/>
        <v>216</v>
      </c>
      <c r="T26" s="2175">
        <v>180</v>
      </c>
      <c r="V26" s="629"/>
      <c r="W26" s="630"/>
      <c r="X26" s="22"/>
      <c r="Y26" s="3"/>
      <c r="AC26" s="626"/>
      <c r="AD26" s="13"/>
      <c r="AF26" s="627"/>
      <c r="AH26" s="2699"/>
      <c r="AI26" s="157"/>
    </row>
    <row r="27" spans="2:38">
      <c r="B27" s="405">
        <v>17</v>
      </c>
      <c r="C27" s="176" t="s">
        <v>216</v>
      </c>
      <c r="D27" s="2187">
        <f t="shared" si="0"/>
        <v>6</v>
      </c>
      <c r="E27" s="125">
        <f>'12 л. РАСКЛАДКА'!U30</f>
        <v>0</v>
      </c>
      <c r="F27" s="650">
        <f>'12 л. РАСКЛАДКА'!U88</f>
        <v>0</v>
      </c>
      <c r="G27" s="650">
        <f>'12 л. РАСКЛАДКА'!U147</f>
        <v>43.34</v>
      </c>
      <c r="H27" s="650">
        <f>'12 л. РАСКЛАДКА'!U203</f>
        <v>0</v>
      </c>
      <c r="I27" s="650">
        <f>'12 л. РАСКЛАДКА'!U260</f>
        <v>0</v>
      </c>
      <c r="J27" s="2330">
        <f>'12 л. РАСКЛАДКА'!U316</f>
        <v>0</v>
      </c>
      <c r="K27" s="125">
        <f>'12 л. РАСКЛАДКА'!U372</f>
        <v>0</v>
      </c>
      <c r="L27" s="650">
        <f>'12 л. РАСКЛАДКА'!U428</f>
        <v>43.4</v>
      </c>
      <c r="M27" s="650">
        <f>'12 л. РАСКЛАДКА'!U481</f>
        <v>0</v>
      </c>
      <c r="N27" s="650">
        <f>'12 л. РАСКЛАДКА'!U535</f>
        <v>0</v>
      </c>
      <c r="O27" s="943">
        <f>'12 л. РАСКЛАДКА'!U588</f>
        <v>0</v>
      </c>
      <c r="P27" s="2334">
        <f>'12 л. РАСКЛАДКА'!U645</f>
        <v>84</v>
      </c>
      <c r="Q27" s="947">
        <f t="shared" si="1"/>
        <v>170.74</v>
      </c>
      <c r="R27" s="2337">
        <f t="shared" si="2"/>
        <v>137.13888888888889</v>
      </c>
      <c r="S27" s="2171">
        <f t="shared" si="3"/>
        <v>72</v>
      </c>
      <c r="T27" s="2175">
        <v>60</v>
      </c>
      <c r="V27" s="624"/>
      <c r="W27" s="630"/>
      <c r="X27" s="22"/>
      <c r="Y27" s="3"/>
      <c r="AC27" s="626"/>
      <c r="AD27" s="13"/>
      <c r="AF27" s="627"/>
      <c r="AH27" s="2699"/>
    </row>
    <row r="28" spans="2:38">
      <c r="B28" s="405">
        <v>18</v>
      </c>
      <c r="C28" s="176" t="s">
        <v>47</v>
      </c>
      <c r="D28" s="2187">
        <f t="shared" si="0"/>
        <v>1.5</v>
      </c>
      <c r="E28" s="125">
        <f>'12 л. РАСКЛАДКА'!U31</f>
        <v>20</v>
      </c>
      <c r="F28" s="650">
        <f>'12 л. РАСКЛАДКА'!U89</f>
        <v>0</v>
      </c>
      <c r="G28" s="650">
        <f>'12 л. РАСКЛАДКА'!U148</f>
        <v>0</v>
      </c>
      <c r="H28" s="650">
        <f>'12 л. РАСКЛАДКА'!U204</f>
        <v>0</v>
      </c>
      <c r="I28" s="650">
        <f>'12 л. РАСКЛАДКА'!U261</f>
        <v>0</v>
      </c>
      <c r="J28" s="2330">
        <f>'12 л. РАСКЛАДКА'!U317</f>
        <v>0</v>
      </c>
      <c r="K28" s="125">
        <f>'12 л. РАСКЛАДКА'!U373</f>
        <v>0</v>
      </c>
      <c r="L28" s="650">
        <f>'12 л. РАСКЛАДКА'!U429</f>
        <v>0</v>
      </c>
      <c r="M28" s="650">
        <f>'12 л. РАСКЛАДКА'!U482</f>
        <v>0</v>
      </c>
      <c r="N28" s="650">
        <f>'12 л. РАСКЛАДКА'!U536</f>
        <v>0</v>
      </c>
      <c r="O28" s="943">
        <f>'12 л. РАСКЛАДКА'!U589</f>
        <v>0</v>
      </c>
      <c r="P28" s="2334">
        <f>'12 л. РАСКЛАДКА'!U646</f>
        <v>0</v>
      </c>
      <c r="Q28" s="947">
        <f t="shared" si="1"/>
        <v>20</v>
      </c>
      <c r="R28" s="2337">
        <f t="shared" si="2"/>
        <v>11.111111111111114</v>
      </c>
      <c r="S28" s="2171">
        <f t="shared" si="3"/>
        <v>18</v>
      </c>
      <c r="T28" s="2175">
        <v>15</v>
      </c>
      <c r="V28" s="624"/>
      <c r="W28" s="630"/>
      <c r="X28" s="22"/>
      <c r="Y28" s="3"/>
      <c r="AC28" s="626"/>
      <c r="AD28" s="13"/>
      <c r="AF28" s="627"/>
      <c r="AH28" s="2699"/>
    </row>
    <row r="29" spans="2:38">
      <c r="B29" s="405">
        <v>19</v>
      </c>
      <c r="C29" s="176" t="s">
        <v>217</v>
      </c>
      <c r="D29" s="2187">
        <f t="shared" si="0"/>
        <v>1</v>
      </c>
      <c r="E29" s="125">
        <f>'12 л. РАСКЛАДКА'!U32</f>
        <v>0</v>
      </c>
      <c r="F29" s="650">
        <f>'12 л. РАСКЛАДКА'!U90</f>
        <v>5</v>
      </c>
      <c r="G29" s="650">
        <f>'12 л. РАСКЛАДКА'!U149</f>
        <v>0</v>
      </c>
      <c r="H29" s="650">
        <f>'12 л. РАСКЛАДКА'!U205</f>
        <v>0</v>
      </c>
      <c r="I29" s="650">
        <f>'12 л. РАСКЛАДКА'!U262</f>
        <v>0</v>
      </c>
      <c r="J29" s="2330">
        <f>'12 л. РАСКЛАДКА'!U318</f>
        <v>0</v>
      </c>
      <c r="K29" s="125">
        <f>'12 л. РАСКЛАДКА'!U374</f>
        <v>0</v>
      </c>
      <c r="L29" s="650">
        <f>'12 л. РАСКЛАДКА'!U430</f>
        <v>0</v>
      </c>
      <c r="M29" s="650">
        <f>'12 л. РАСКЛАДКА'!U483</f>
        <v>0</v>
      </c>
      <c r="N29" s="650">
        <f>'12 л. РАСКЛАДКА'!U537</f>
        <v>0</v>
      </c>
      <c r="O29" s="943">
        <f>'12 л. РАСКЛАДКА'!U590</f>
        <v>5</v>
      </c>
      <c r="P29" s="2334">
        <f>'12 л. РАСКЛАДКА'!U647</f>
        <v>0</v>
      </c>
      <c r="Q29" s="947">
        <f t="shared" si="1"/>
        <v>10</v>
      </c>
      <c r="R29" s="2337">
        <f t="shared" si="2"/>
        <v>-16.666666666666671</v>
      </c>
      <c r="S29" s="2171">
        <f t="shared" si="3"/>
        <v>12</v>
      </c>
      <c r="T29" s="2175">
        <v>10</v>
      </c>
      <c r="V29" s="624"/>
      <c r="W29" s="630"/>
      <c r="X29" s="22"/>
      <c r="Y29" s="3"/>
      <c r="AC29" s="626"/>
      <c r="AD29" s="13"/>
      <c r="AF29" s="627"/>
      <c r="AH29" s="2707"/>
    </row>
    <row r="30" spans="2:38">
      <c r="B30" s="405">
        <v>20</v>
      </c>
      <c r="C30" s="176" t="s">
        <v>48</v>
      </c>
      <c r="D30" s="2187">
        <f t="shared" si="0"/>
        <v>3.5</v>
      </c>
      <c r="E30" s="125">
        <f>'12 л. РАСКЛАДКА'!U33</f>
        <v>0</v>
      </c>
      <c r="F30" s="650">
        <f>'12 л. РАСКЛАДКА'!U91</f>
        <v>1.26</v>
      </c>
      <c r="G30" s="650">
        <f>'12 л. РАСКЛАДКА'!U150</f>
        <v>8.0399999999999991</v>
      </c>
      <c r="H30" s="650">
        <f>'12 л. РАСКЛАДКА'!U206</f>
        <v>0</v>
      </c>
      <c r="I30" s="650">
        <f>'12 л. РАСКЛАДКА'!U263</f>
        <v>6</v>
      </c>
      <c r="J30" s="2330">
        <f>'12 л. РАСКЛАДКА'!U319</f>
        <v>15.05</v>
      </c>
      <c r="K30" s="125">
        <f>'12 л. РАСКЛАДКА'!U375</f>
        <v>0</v>
      </c>
      <c r="L30" s="650">
        <f>'12 л. РАСКЛАДКА'!U431</f>
        <v>3.1</v>
      </c>
      <c r="M30" s="650">
        <f>'12 л. РАСКЛАДКА'!U484</f>
        <v>0</v>
      </c>
      <c r="N30" s="650">
        <f>'12 л. РАСКЛАДКА'!U538</f>
        <v>8.1</v>
      </c>
      <c r="O30" s="943">
        <f>'12 л. РАСКЛАДКА'!U591</f>
        <v>7.6</v>
      </c>
      <c r="P30" s="2334">
        <f>'12 л. РАСКЛАДКА'!U648</f>
        <v>7.58</v>
      </c>
      <c r="Q30" s="947">
        <f t="shared" si="1"/>
        <v>56.730000000000004</v>
      </c>
      <c r="R30" s="2337">
        <f t="shared" si="2"/>
        <v>35.071428571428584</v>
      </c>
      <c r="S30" s="2171">
        <f t="shared" si="3"/>
        <v>42</v>
      </c>
      <c r="T30" s="2175">
        <v>35</v>
      </c>
      <c r="V30" s="624"/>
      <c r="W30" s="630"/>
      <c r="X30" s="22"/>
      <c r="Y30" s="3"/>
      <c r="AC30" s="626"/>
      <c r="AD30" s="13"/>
      <c r="AF30" s="627"/>
      <c r="AH30" s="2699"/>
    </row>
    <row r="31" spans="2:38">
      <c r="B31" s="405">
        <v>21</v>
      </c>
      <c r="C31" s="176" t="s">
        <v>49</v>
      </c>
      <c r="D31" s="2187">
        <f t="shared" si="0"/>
        <v>1.7999999999999998</v>
      </c>
      <c r="E31" s="125">
        <f>'12 л. РАСКЛАДКА'!U34</f>
        <v>0</v>
      </c>
      <c r="F31" s="650">
        <f>'12 л. РАСКЛАДКА'!U92</f>
        <v>1.27</v>
      </c>
      <c r="G31" s="650">
        <f>'12 л. РАСКЛАДКА'!U151</f>
        <v>0.76</v>
      </c>
      <c r="H31" s="650">
        <f>'12 л. РАСКЛАДКА'!U207</f>
        <v>4.5999999999999996</v>
      </c>
      <c r="I31" s="650">
        <f>'12 л. РАСКЛАДКА'!U264</f>
        <v>0</v>
      </c>
      <c r="J31" s="2330">
        <f>'12 л. РАСКЛАДКА'!U320</f>
        <v>0</v>
      </c>
      <c r="K31" s="125">
        <f>'12 л. РАСКЛАДКА'!U376</f>
        <v>3.2</v>
      </c>
      <c r="L31" s="650">
        <f>'12 л. РАСКЛАДКА'!U432</f>
        <v>3.67</v>
      </c>
      <c r="M31" s="650">
        <f>'12 л. РАСКЛАДКА'!U485</f>
        <v>4.2</v>
      </c>
      <c r="N31" s="650">
        <f>'12 л. РАСКЛАДКА'!U539</f>
        <v>0</v>
      </c>
      <c r="O31" s="943">
        <f>'12 л. РАСКЛАДКА'!U592</f>
        <v>2</v>
      </c>
      <c r="P31" s="2334">
        <f>'12 л. РАСКЛАДКА'!U649</f>
        <v>0</v>
      </c>
      <c r="Q31" s="947">
        <f t="shared" si="1"/>
        <v>19.7</v>
      </c>
      <c r="R31" s="2201">
        <f t="shared" si="2"/>
        <v>-8.7962962962963047</v>
      </c>
      <c r="S31" s="2171">
        <f t="shared" si="3"/>
        <v>21.6</v>
      </c>
      <c r="T31" s="2175">
        <v>18</v>
      </c>
      <c r="V31" s="624"/>
      <c r="W31" s="630"/>
      <c r="X31" s="22"/>
      <c r="Y31" s="3"/>
      <c r="AC31" s="626"/>
      <c r="AD31" s="13"/>
      <c r="AF31" s="627"/>
      <c r="AH31" s="2699"/>
    </row>
    <row r="32" spans="2:38" ht="12" customHeight="1">
      <c r="B32" s="405">
        <v>22</v>
      </c>
      <c r="C32" s="176" t="s">
        <v>218</v>
      </c>
      <c r="D32" s="2187">
        <f t="shared" si="0"/>
        <v>4</v>
      </c>
      <c r="E32" s="125">
        <f>'12 л. РАСКЛАДКА'!U35</f>
        <v>0</v>
      </c>
      <c r="F32" s="650">
        <f>'12 л. РАСКЛАДКА'!U93</f>
        <v>5.0599999999999996</v>
      </c>
      <c r="G32" s="650">
        <f>'12 л. РАСКЛАДКА'!U152</f>
        <v>4</v>
      </c>
      <c r="H32" s="650">
        <f>'12 л. РАСКЛАДКА'!U208</f>
        <v>9.6560000000000006</v>
      </c>
      <c r="I32" s="650">
        <f>'12 л. РАСКЛАДКА'!U265</f>
        <v>1</v>
      </c>
      <c r="J32" s="2330">
        <f>'12 л. РАСКЛАДКА'!U321</f>
        <v>1.8</v>
      </c>
      <c r="K32" s="125">
        <f>'12 л. РАСКЛАДКА'!U377</f>
        <v>7</v>
      </c>
      <c r="L32" s="650">
        <f>'12 л. РАСКЛАДКА'!U433</f>
        <v>4</v>
      </c>
      <c r="M32" s="650">
        <f>'12 л. РАСКЛАДКА'!U486</f>
        <v>0</v>
      </c>
      <c r="N32" s="650">
        <f>'12 л. РАСКЛАДКА'!U540</f>
        <v>2</v>
      </c>
      <c r="O32" s="943">
        <f>'12 л. РАСКЛАДКА'!U593</f>
        <v>12</v>
      </c>
      <c r="P32" s="2334">
        <f>'12 л. РАСКЛАДКА'!U650</f>
        <v>14.2</v>
      </c>
      <c r="Q32" s="947">
        <f t="shared" si="1"/>
        <v>60.716000000000008</v>
      </c>
      <c r="R32" s="2201">
        <f t="shared" si="2"/>
        <v>26.491666666666674</v>
      </c>
      <c r="S32" s="2171">
        <f t="shared" si="3"/>
        <v>48</v>
      </c>
      <c r="T32" s="2175">
        <v>40</v>
      </c>
      <c r="V32" s="624"/>
      <c r="W32" s="630"/>
      <c r="X32" s="22"/>
      <c r="Y32" s="3"/>
      <c r="AC32" s="626"/>
      <c r="AD32" s="13"/>
      <c r="AF32" s="627"/>
      <c r="AH32" s="2699"/>
    </row>
    <row r="33" spans="2:34" ht="13.5" customHeight="1">
      <c r="B33" s="405">
        <v>23</v>
      </c>
      <c r="C33" s="176" t="s">
        <v>50</v>
      </c>
      <c r="D33" s="2187">
        <f t="shared" si="0"/>
        <v>3.5</v>
      </c>
      <c r="E33" s="125">
        <f>'12 л. РАСКЛАДКА'!U36</f>
        <v>10</v>
      </c>
      <c r="F33" s="650">
        <f>'12 л. РАСКЛАДКА'!U94</f>
        <v>7</v>
      </c>
      <c r="G33" s="650">
        <f>'12 л. РАСКЛАДКА'!U153</f>
        <v>3.2</v>
      </c>
      <c r="H33" s="650">
        <f>'12 л. РАСКЛАДКА'!U209</f>
        <v>7</v>
      </c>
      <c r="I33" s="650">
        <f>'12 л. РАСКЛАДКА'!U266</f>
        <v>0</v>
      </c>
      <c r="J33" s="2330">
        <f>'12 л. РАСКЛАДКА'!U322</f>
        <v>9.6</v>
      </c>
      <c r="K33" s="125">
        <f>'12 л. РАСКЛАДКА'!U378</f>
        <v>7</v>
      </c>
      <c r="L33" s="650">
        <f>'12 л. РАСКЛАДКА'!U434</f>
        <v>1.6</v>
      </c>
      <c r="M33" s="650">
        <f>'12 л. РАСКЛАДКА'!U487</f>
        <v>0</v>
      </c>
      <c r="N33" s="650">
        <f>'12 л. РАСКЛАДКА'!U541</f>
        <v>1.6</v>
      </c>
      <c r="O33" s="943">
        <f>'12 л. РАСКЛАДКА'!U594</f>
        <v>7</v>
      </c>
      <c r="P33" s="2334">
        <f>'12 л. РАСКЛАДКА'!U651</f>
        <v>18</v>
      </c>
      <c r="Q33" s="947">
        <f t="shared" si="1"/>
        <v>72</v>
      </c>
      <c r="R33" s="2201">
        <f t="shared" si="2"/>
        <v>71.428571428571416</v>
      </c>
      <c r="S33" s="2171">
        <f t="shared" si="3"/>
        <v>42</v>
      </c>
      <c r="T33" s="2175">
        <v>35</v>
      </c>
      <c r="V33" s="624"/>
      <c r="W33" s="630"/>
      <c r="X33" s="22"/>
      <c r="Y33" s="3"/>
      <c r="AC33" s="626"/>
      <c r="AD33" s="13"/>
      <c r="AF33" s="627"/>
      <c r="AH33" s="2699"/>
    </row>
    <row r="34" spans="2:34" ht="12.75" customHeight="1">
      <c r="B34" s="405">
        <v>24</v>
      </c>
      <c r="C34" s="176" t="s">
        <v>51</v>
      </c>
      <c r="D34" s="2187">
        <f t="shared" si="0"/>
        <v>1.5</v>
      </c>
      <c r="E34" s="125">
        <f>'12 л. РАСКЛАДКА'!U37</f>
        <v>0</v>
      </c>
      <c r="F34" s="650">
        <f>'12 л. РАСКЛАДКА'!U95</f>
        <v>0</v>
      </c>
      <c r="G34" s="650">
        <f>'12 л. РАСКЛАДКА'!U154</f>
        <v>0</v>
      </c>
      <c r="H34" s="650">
        <f>'12 л. РАСКЛАДКА'!U210</f>
        <v>20</v>
      </c>
      <c r="I34" s="650">
        <f>'12 л. РАСКЛАДКА'!U267</f>
        <v>0</v>
      </c>
      <c r="J34" s="2330">
        <f>'12 л. РАСКЛАДКА'!U323</f>
        <v>21</v>
      </c>
      <c r="K34" s="125">
        <f>'12 л. РАСКЛАДКА'!U379</f>
        <v>0</v>
      </c>
      <c r="L34" s="650">
        <f>'12 л. РАСКЛАДКА'!U435</f>
        <v>0</v>
      </c>
      <c r="M34" s="650">
        <f>'12 л. РАСКЛАДКА'!U488</f>
        <v>0</v>
      </c>
      <c r="N34" s="650">
        <f>'12 л. РАСКЛАДКА'!U542</f>
        <v>0</v>
      </c>
      <c r="O34" s="943">
        <f>'12 л. РАСКЛАДКА'!U595</f>
        <v>0</v>
      </c>
      <c r="P34" s="2334">
        <f>'12 л. РАСКЛАДКА'!U652</f>
        <v>0</v>
      </c>
      <c r="Q34" s="947">
        <f t="shared" si="1"/>
        <v>41</v>
      </c>
      <c r="R34" s="2340">
        <f t="shared" si="2"/>
        <v>127.77777777777777</v>
      </c>
      <c r="S34" s="2171">
        <f t="shared" si="3"/>
        <v>18</v>
      </c>
      <c r="T34" s="2175">
        <v>15</v>
      </c>
      <c r="V34" s="624"/>
      <c r="W34" s="630"/>
      <c r="X34" s="22"/>
      <c r="Y34" s="3"/>
      <c r="AC34" s="626"/>
      <c r="AD34" s="13"/>
      <c r="AF34" s="627"/>
      <c r="AH34" s="2699"/>
    </row>
    <row r="35" spans="2:34" ht="12" customHeight="1">
      <c r="B35" s="405">
        <v>25</v>
      </c>
      <c r="C35" s="176" t="s">
        <v>52</v>
      </c>
      <c r="D35" s="2187">
        <f t="shared" si="0"/>
        <v>0.2</v>
      </c>
      <c r="E35" s="125">
        <f>'12 л. РАСКЛАДКА'!U38</f>
        <v>0</v>
      </c>
      <c r="F35" s="650">
        <f>'12 л. РАСКЛАДКА'!U96</f>
        <v>1.5</v>
      </c>
      <c r="G35" s="650">
        <f>'12 л. РАСКЛАДКА'!U155</f>
        <v>0</v>
      </c>
      <c r="H35" s="650">
        <f>'12 л. РАСКЛАДКА'!U211</f>
        <v>1.5</v>
      </c>
      <c r="I35" s="650">
        <f>'12 л. РАСКЛАДКА'!U268</f>
        <v>0</v>
      </c>
      <c r="J35" s="2330">
        <f>'12 л. РАСКЛАДКА'!U324</f>
        <v>1.5</v>
      </c>
      <c r="K35" s="125">
        <f>'12 л. РАСКЛАДКА'!U380</f>
        <v>0</v>
      </c>
      <c r="L35" s="650">
        <f>'12 л. РАСКЛАДКА'!U436</f>
        <v>0</v>
      </c>
      <c r="M35" s="650">
        <f>'12 л. РАСКЛАДКА'!U489</f>
        <v>0</v>
      </c>
      <c r="N35" s="650">
        <f>'12 л. РАСКЛАДКА'!U543</f>
        <v>0</v>
      </c>
      <c r="O35" s="943">
        <f>'12 л. РАСКЛАДКА'!U596</f>
        <v>1.5</v>
      </c>
      <c r="P35" s="2334">
        <f>'12 л. РАСКЛАДКА'!U653</f>
        <v>0</v>
      </c>
      <c r="Q35" s="947">
        <f t="shared" si="1"/>
        <v>6</v>
      </c>
      <c r="R35" s="2340">
        <f t="shared" si="2"/>
        <v>149.99999999999997</v>
      </c>
      <c r="S35" s="2171">
        <f t="shared" si="3"/>
        <v>2.4000000000000004</v>
      </c>
      <c r="T35" s="2175">
        <v>2</v>
      </c>
      <c r="V35" s="624"/>
      <c r="W35" s="638"/>
      <c r="X35" s="22"/>
      <c r="Y35" s="3"/>
      <c r="AC35" s="626"/>
      <c r="AD35" s="13"/>
      <c r="AF35" s="627"/>
      <c r="AH35" s="2707"/>
    </row>
    <row r="36" spans="2:34" ht="15.75" customHeight="1">
      <c r="B36" s="405">
        <v>26</v>
      </c>
      <c r="C36" s="176" t="s">
        <v>219</v>
      </c>
      <c r="D36" s="2187">
        <f t="shared" si="0"/>
        <v>0.12</v>
      </c>
      <c r="E36" s="125">
        <f>'12 л. РАСКЛАДКА'!U39</f>
        <v>0</v>
      </c>
      <c r="F36" s="650">
        <f>'12 л. РАСКЛАДКА'!U97</f>
        <v>0</v>
      </c>
      <c r="G36" s="650">
        <f>'12 л. РАСКЛАДКА'!U156</f>
        <v>0</v>
      </c>
      <c r="H36" s="650">
        <f>'12 л. РАСКЛАДКА'!U212</f>
        <v>0</v>
      </c>
      <c r="I36" s="650">
        <f>'12 л. РАСКЛАДКА'!U269</f>
        <v>0</v>
      </c>
      <c r="J36" s="2330">
        <f>'12 л. РАСКЛАДКА'!U325</f>
        <v>0</v>
      </c>
      <c r="K36" s="125">
        <f>'12 л. РАСКЛАДКА'!U381</f>
        <v>0</v>
      </c>
      <c r="L36" s="650">
        <f>'12 л. РАСКЛАДКА'!U437</f>
        <v>0</v>
      </c>
      <c r="M36" s="650">
        <f>'12 л. РАСКЛАДКА'!U490</f>
        <v>0</v>
      </c>
      <c r="N36" s="650">
        <f>'12 л. РАСКЛАДКА'!U544</f>
        <v>0</v>
      </c>
      <c r="O36" s="943">
        <f>'12 л. РАСКЛАДКА'!U597</f>
        <v>0</v>
      </c>
      <c r="P36" s="2334">
        <f>'12 л. РАСКЛАДКА'!U654</f>
        <v>2.38</v>
      </c>
      <c r="Q36" s="947">
        <f t="shared" si="1"/>
        <v>2.38</v>
      </c>
      <c r="R36" s="2340">
        <f t="shared" si="2"/>
        <v>65.277777777777771</v>
      </c>
      <c r="S36" s="2171">
        <f t="shared" si="3"/>
        <v>1.44</v>
      </c>
      <c r="T36" s="2175">
        <v>1.2</v>
      </c>
      <c r="V36" s="624"/>
      <c r="W36" s="630"/>
      <c r="X36" s="22"/>
      <c r="Y36" s="3"/>
      <c r="AC36" s="626"/>
      <c r="AD36" s="13"/>
      <c r="AF36" s="627"/>
      <c r="AH36" s="2699"/>
    </row>
    <row r="37" spans="2:34" ht="12" customHeight="1">
      <c r="B37" s="405">
        <v>27</v>
      </c>
      <c r="C37" s="176" t="s">
        <v>115</v>
      </c>
      <c r="D37" s="2187">
        <f t="shared" si="0"/>
        <v>0.2</v>
      </c>
      <c r="E37" s="125">
        <f>'12 л. РАСКЛАДКА'!U40</f>
        <v>3</v>
      </c>
      <c r="F37" s="650">
        <f>'12 л. РАСКЛАДКА'!U98</f>
        <v>0</v>
      </c>
      <c r="G37" s="650">
        <f>'12 л. РАСКЛАДКА'!U157</f>
        <v>0</v>
      </c>
      <c r="H37" s="650">
        <f>'12 л. РАСКЛАДКА'!U213</f>
        <v>0</v>
      </c>
      <c r="I37" s="650">
        <f>'12 л. РАСКЛАДКА'!U270</f>
        <v>0</v>
      </c>
      <c r="J37" s="2330">
        <f>'12 л. РАСКЛАДКА'!U326</f>
        <v>0</v>
      </c>
      <c r="K37" s="125">
        <f>'12 л. РАСКЛАДКА'!U382</f>
        <v>0</v>
      </c>
      <c r="L37" s="650">
        <f>'12 л. РАСКЛАДКА'!U438</f>
        <v>0</v>
      </c>
      <c r="M37" s="650">
        <f>'12 л. РАСКЛАДКА'!U491</f>
        <v>0</v>
      </c>
      <c r="N37" s="650">
        <f>'12 л. РАСКЛАДКА'!U545</f>
        <v>0</v>
      </c>
      <c r="O37" s="943">
        <f>'12 л. РАСКЛАДКА'!U598</f>
        <v>0</v>
      </c>
      <c r="P37" s="2334">
        <f>'12 л. РАСКЛАДКА'!U655</f>
        <v>0</v>
      </c>
      <c r="Q37" s="947">
        <f t="shared" si="1"/>
        <v>3</v>
      </c>
      <c r="R37" s="2340">
        <f t="shared" si="2"/>
        <v>24.999999999999986</v>
      </c>
      <c r="S37" s="2171">
        <f t="shared" si="3"/>
        <v>2.4000000000000004</v>
      </c>
      <c r="T37" s="2175">
        <v>2</v>
      </c>
      <c r="V37" s="624"/>
      <c r="W37" s="638"/>
      <c r="X37" s="22"/>
      <c r="Y37" s="3"/>
      <c r="AC37" s="626"/>
      <c r="AD37" s="13"/>
      <c r="AF37" s="627"/>
      <c r="AH37" s="2699"/>
    </row>
    <row r="38" spans="2:34" ht="12" hidden="1" customHeight="1">
      <c r="B38" s="405">
        <v>28</v>
      </c>
      <c r="C38" s="176" t="s">
        <v>53</v>
      </c>
      <c r="D38" s="2187">
        <f t="shared" si="0"/>
        <v>0.03</v>
      </c>
      <c r="E38" s="125">
        <f>'12 л. РАСКЛАДКА'!U41</f>
        <v>0</v>
      </c>
      <c r="F38" s="650">
        <f>'12 л. РАСКЛАДКА'!U99</f>
        <v>0</v>
      </c>
      <c r="G38" s="650">
        <f>'12 л. РАСКЛАДКА'!U158</f>
        <v>0</v>
      </c>
      <c r="H38" s="650">
        <f>'12 л. РАСКЛАДКА'!U214</f>
        <v>0</v>
      </c>
      <c r="I38" s="650">
        <f>'12 л. РАСКЛАДКА'!U271</f>
        <v>0</v>
      </c>
      <c r="J38" s="2330">
        <f>'12 л. РАСКЛАДКА'!U327</f>
        <v>1.1200000000000001</v>
      </c>
      <c r="K38" s="125">
        <f>'12 л. РАСКЛАДКА'!U383</f>
        <v>0</v>
      </c>
      <c r="L38" s="650">
        <f>'12 л. РАСКЛАДКА'!U439</f>
        <v>0</v>
      </c>
      <c r="M38" s="650">
        <f>'12 л. РАСКЛАДКА'!U492</f>
        <v>0</v>
      </c>
      <c r="N38" s="650">
        <f>'12 л. РАСКЛАДКА'!U546</f>
        <v>0</v>
      </c>
      <c r="O38" s="943">
        <f>'12 л. РАСКЛАДКА'!U599</f>
        <v>0</v>
      </c>
      <c r="P38" s="2334">
        <f>'12 л. РАСКЛАДКА'!U656</f>
        <v>0</v>
      </c>
      <c r="Q38" s="947">
        <f t="shared" si="1"/>
        <v>1.1200000000000001</v>
      </c>
      <c r="R38" s="2201">
        <f t="shared" si="2"/>
        <v>211.11111111111114</v>
      </c>
      <c r="S38" s="2171">
        <f t="shared" si="3"/>
        <v>0.36</v>
      </c>
      <c r="T38" s="2175">
        <v>0.3</v>
      </c>
      <c r="V38" s="624"/>
      <c r="W38" s="630"/>
      <c r="X38" s="22"/>
      <c r="Y38" s="3"/>
      <c r="AC38" s="626"/>
      <c r="AD38" s="13"/>
      <c r="AF38" s="627"/>
      <c r="AH38" s="2707"/>
    </row>
    <row r="39" spans="2:34" ht="12.75" customHeight="1">
      <c r="B39" s="405">
        <v>29</v>
      </c>
      <c r="C39" s="442" t="s">
        <v>928</v>
      </c>
      <c r="D39" s="2187">
        <f t="shared" si="0"/>
        <v>0.5</v>
      </c>
      <c r="E39" s="125">
        <f>'12 л. РАСКЛАДКА'!U42</f>
        <v>0</v>
      </c>
      <c r="F39" s="650">
        <f>'12 л. РАСКЛАДКА'!U100</f>
        <v>0.2</v>
      </c>
      <c r="G39" s="650">
        <f>'12 л. РАСКЛАДКА'!U159</f>
        <v>0</v>
      </c>
      <c r="H39" s="650">
        <f>'12 л. РАСКЛАДКА'!U215</f>
        <v>1.1499999999999999</v>
      </c>
      <c r="I39" s="650">
        <f>'12 л. РАСКЛАДКА'!U272</f>
        <v>0.2</v>
      </c>
      <c r="J39" s="2330">
        <f>'12 л. РАСКЛАДКА'!U328</f>
        <v>0.99</v>
      </c>
      <c r="K39" s="125">
        <f>'12 л. РАСКЛАДКА'!U384</f>
        <v>0.4</v>
      </c>
      <c r="L39" s="650">
        <f>'12 л. РАСКЛАДКА'!U440</f>
        <v>0.16</v>
      </c>
      <c r="M39" s="650">
        <f>'12 л. РАСКЛАДКА'!U493</f>
        <v>0.62</v>
      </c>
      <c r="N39" s="650">
        <f>'12 л. РАСКЛАДКА'!U547</f>
        <v>0.16</v>
      </c>
      <c r="O39" s="943">
        <f>'12 л. РАСКЛАДКА'!U600</f>
        <v>0.6</v>
      </c>
      <c r="P39" s="2334">
        <f>'12 л. РАСКЛАДКА'!U657</f>
        <v>0.5</v>
      </c>
      <c r="Q39" s="947">
        <f t="shared" si="1"/>
        <v>4.9800000000000004</v>
      </c>
      <c r="R39" s="2201">
        <f t="shared" si="2"/>
        <v>-16.999999999999986</v>
      </c>
      <c r="S39" s="2171">
        <f t="shared" si="3"/>
        <v>6</v>
      </c>
      <c r="T39" s="2175">
        <v>5</v>
      </c>
      <c r="V39" s="624"/>
      <c r="W39" s="630"/>
      <c r="X39" s="22"/>
      <c r="Y39" s="3"/>
      <c r="AC39" s="626"/>
      <c r="AD39" s="13"/>
      <c r="AF39" s="627"/>
      <c r="AH39" s="2699"/>
    </row>
    <row r="40" spans="2:34" ht="11.25" customHeight="1">
      <c r="B40" s="405">
        <v>30</v>
      </c>
      <c r="C40" s="176" t="s">
        <v>116</v>
      </c>
      <c r="D40" s="2187">
        <f t="shared" si="0"/>
        <v>0.4</v>
      </c>
      <c r="E40" s="125">
        <f>'12 л. РАСКЛАДКА'!U43</f>
        <v>0</v>
      </c>
      <c r="F40" s="650">
        <f>'12 л. РАСКЛАДКА'!U101</f>
        <v>0</v>
      </c>
      <c r="G40" s="650">
        <f>'12 л. РАСКЛАДКА'!U160</f>
        <v>0.75</v>
      </c>
      <c r="H40" s="650">
        <f>'12 л. РАСКЛАДКА'!U216</f>
        <v>0</v>
      </c>
      <c r="I40" s="650">
        <f>'12 л. РАСКЛАДКА'!U273</f>
        <v>0</v>
      </c>
      <c r="J40" s="2330">
        <f>'12 л. РАСКЛАДКА'!U329</f>
        <v>0</v>
      </c>
      <c r="K40" s="125">
        <f>'12 л. РАСКЛАДКА'!U385</f>
        <v>0</v>
      </c>
      <c r="L40" s="650">
        <f>'12 л. РАСКЛАДКА'!U441</f>
        <v>0</v>
      </c>
      <c r="M40" s="650">
        <f>'12 л. РАСКЛАДКА'!U494</f>
        <v>0</v>
      </c>
      <c r="N40" s="650">
        <f>'12 л. РАСКЛАДКА'!U548</f>
        <v>0</v>
      </c>
      <c r="O40" s="943">
        <f>'12 л. РАСКЛАДКА'!U601</f>
        <v>0</v>
      </c>
      <c r="P40" s="2334">
        <f>'12 л. РАСКЛАДКА'!U658</f>
        <v>0</v>
      </c>
      <c r="Q40" s="947">
        <f t="shared" si="1"/>
        <v>0.75</v>
      </c>
      <c r="R40" s="2201">
        <f t="shared" si="2"/>
        <v>-84.375</v>
      </c>
      <c r="S40" s="2171">
        <f t="shared" si="3"/>
        <v>4.8000000000000007</v>
      </c>
      <c r="T40" s="2175">
        <v>4</v>
      </c>
      <c r="V40" s="629"/>
      <c r="W40" s="638"/>
      <c r="X40" s="22"/>
      <c r="Y40" s="3"/>
      <c r="AC40" s="626"/>
      <c r="AD40" s="13"/>
      <c r="AF40" s="627"/>
      <c r="AH40" s="2699"/>
    </row>
    <row r="41" spans="2:34" ht="12" customHeight="1">
      <c r="B41" s="405">
        <v>31</v>
      </c>
      <c r="C41" s="176" t="s">
        <v>117</v>
      </c>
      <c r="D41" s="2187">
        <f t="shared" si="0"/>
        <v>0.2</v>
      </c>
      <c r="E41" s="125">
        <f>'12 л. РАСКЛАДКА'!U44</f>
        <v>0</v>
      </c>
      <c r="F41" s="650">
        <f>'12 л. РАСКЛАДКА'!U102</f>
        <v>4.0000000000000002E-4</v>
      </c>
      <c r="G41" s="650">
        <f>'12 л. РАСКЛАДКА'!U161</f>
        <v>2.5000000000000001E-2</v>
      </c>
      <c r="H41" s="650">
        <f>'12 л. РАСКЛАДКА'!U217</f>
        <v>0</v>
      </c>
      <c r="I41" s="650">
        <f>'12 л. РАСКЛАДКА'!U274</f>
        <v>4.0000000000000001E-3</v>
      </c>
      <c r="J41" s="2330">
        <f>'12 л. РАСКЛАДКА'!U330</f>
        <v>0</v>
      </c>
      <c r="K41" s="125">
        <f>'12 л. РАСКЛАДКА'!U386</f>
        <v>0.2</v>
      </c>
      <c r="L41" s="650">
        <f>'12 л. РАСКЛАДКА'!U442</f>
        <v>1E-3</v>
      </c>
      <c r="M41" s="650">
        <f>'12 л. РАСКЛАДКА'!U495</f>
        <v>4.0000000000000001E-3</v>
      </c>
      <c r="N41" s="650">
        <f>'12 л. РАСКЛАДКА'!U549</f>
        <v>1E-3</v>
      </c>
      <c r="O41" s="2374">
        <f>'12 л. РАСКЛАДКА'!U602</f>
        <v>4.0000000000000002E-4</v>
      </c>
      <c r="P41" s="2334">
        <f>'12 л. РАСКЛАДКА'!U659</f>
        <v>0</v>
      </c>
      <c r="Q41" s="947">
        <f t="shared" si="1"/>
        <v>0.23580000000000004</v>
      </c>
      <c r="R41" s="2201">
        <f t="shared" si="2"/>
        <v>-90.174999999999997</v>
      </c>
      <c r="S41" s="2171">
        <f t="shared" si="3"/>
        <v>2.4000000000000004</v>
      </c>
      <c r="T41" s="2175">
        <v>2</v>
      </c>
      <c r="V41" s="629"/>
      <c r="W41" s="630"/>
      <c r="X41" s="22"/>
      <c r="Y41" s="3"/>
      <c r="AC41" s="626"/>
      <c r="AD41" s="13"/>
      <c r="AF41" s="627"/>
      <c r="AH41" s="2708"/>
    </row>
    <row r="42" spans="2:34" ht="13.5" customHeight="1">
      <c r="B42" s="405">
        <v>32</v>
      </c>
      <c r="C42" s="176" t="s">
        <v>55</v>
      </c>
      <c r="D42" s="2187">
        <f t="shared" si="0"/>
        <v>9</v>
      </c>
      <c r="E42" s="2594">
        <f>'12 л. МЕНЮ '!E92</f>
        <v>9.8640000000000008</v>
      </c>
      <c r="F42" s="651">
        <f>'12 л. МЕНЮ '!E146</f>
        <v>10.557</v>
      </c>
      <c r="G42" s="651">
        <f>'12 л. МЕНЮ '!E205</f>
        <v>10.450999999999999</v>
      </c>
      <c r="H42" s="651">
        <f>'12 л. МЕНЮ '!E260</f>
        <v>4.04</v>
      </c>
      <c r="I42" s="651">
        <f>'12 л. МЕНЮ '!E313</f>
        <v>10.087999999999999</v>
      </c>
      <c r="J42" s="2330">
        <f>'12 л. МЕНЮ '!E372</f>
        <v>9</v>
      </c>
      <c r="K42" s="651">
        <f>'12 л. МЕНЮ '!E488</f>
        <v>6.3870000000000005</v>
      </c>
      <c r="L42" s="651">
        <f>'12 л. МЕНЮ '!E542</f>
        <v>9.0229999999999997</v>
      </c>
      <c r="M42" s="2365">
        <f>'12 л. МЕНЮ '!E597</f>
        <v>8.9499999999999993</v>
      </c>
      <c r="N42" s="651">
        <f>'12 л. МЕНЮ '!E651</f>
        <v>8.84</v>
      </c>
      <c r="O42" s="944">
        <f>'12 л. МЕНЮ '!E706</f>
        <v>11.8</v>
      </c>
      <c r="P42" s="2334">
        <f>'12 л. МЕНЮ '!E765</f>
        <v>9</v>
      </c>
      <c r="Q42" s="947">
        <f t="shared" si="1"/>
        <v>108</v>
      </c>
      <c r="R42" s="2341">
        <f t="shared" si="2"/>
        <v>0</v>
      </c>
      <c r="S42" s="2171">
        <f t="shared" si="3"/>
        <v>108</v>
      </c>
      <c r="T42" s="2175">
        <v>90</v>
      </c>
      <c r="V42" s="629"/>
      <c r="W42" s="638"/>
      <c r="X42" s="22"/>
      <c r="Y42" s="3"/>
      <c r="AC42" s="626"/>
      <c r="AD42" s="13"/>
      <c r="AF42" s="627"/>
      <c r="AH42" s="2699"/>
    </row>
    <row r="43" spans="2:34" ht="10.5" customHeight="1">
      <c r="B43" s="405">
        <v>33</v>
      </c>
      <c r="C43" s="176" t="s">
        <v>56</v>
      </c>
      <c r="D43" s="2187">
        <f t="shared" si="0"/>
        <v>9.2000000000000011</v>
      </c>
      <c r="E43" s="2594">
        <f>'12 л. МЕНЮ '!F92</f>
        <v>9.4280000000000008</v>
      </c>
      <c r="F43" s="651">
        <f>'12 л. МЕНЮ '!F146</f>
        <v>8.6539999999999999</v>
      </c>
      <c r="G43" s="651">
        <f>'12 л. МЕНЮ '!F205</f>
        <v>9.2080000000000002</v>
      </c>
      <c r="H43" s="651">
        <f>'12 л. МЕНЮ '!F260</f>
        <v>7.0740000000000007</v>
      </c>
      <c r="I43" s="651">
        <f>'12 л. МЕНЮ '!F313</f>
        <v>11.635999999999999</v>
      </c>
      <c r="J43" s="2330">
        <f>'12 л. МЕНЮ '!F372</f>
        <v>9.2000000000000011</v>
      </c>
      <c r="K43" s="651">
        <f>'12 л. МЕНЮ '!F488</f>
        <v>8.9130000000000003</v>
      </c>
      <c r="L43" s="651">
        <f>'12 л. МЕНЮ '!F542</f>
        <v>10.1</v>
      </c>
      <c r="M43" s="651">
        <f>'12 л. МЕНЮ '!F597</f>
        <v>9.6719999999999988</v>
      </c>
      <c r="N43" s="651">
        <f>'12 л. МЕНЮ '!F651</f>
        <v>7.8049999999999997</v>
      </c>
      <c r="O43" s="944">
        <f>'12 л. МЕНЮ '!F706</f>
        <v>9.51</v>
      </c>
      <c r="P43" s="2334">
        <f>'12 л. МЕНЮ '!F765</f>
        <v>9.1999999999999993</v>
      </c>
      <c r="Q43" s="947">
        <f t="shared" si="1"/>
        <v>110.4</v>
      </c>
      <c r="R43" s="2341">
        <f t="shared" si="2"/>
        <v>0</v>
      </c>
      <c r="S43" s="2171">
        <f t="shared" si="3"/>
        <v>110.39999999999999</v>
      </c>
      <c r="T43" s="2175">
        <v>92</v>
      </c>
      <c r="V43" s="629"/>
      <c r="W43" s="638"/>
      <c r="X43" s="22"/>
      <c r="Y43" s="3"/>
      <c r="AC43" s="626"/>
      <c r="AD43" s="13"/>
      <c r="AF43" s="627"/>
      <c r="AH43" s="2692"/>
    </row>
    <row r="44" spans="2:34" ht="10.5" customHeight="1">
      <c r="B44" s="405">
        <v>34</v>
      </c>
      <c r="C44" s="176" t="s">
        <v>57</v>
      </c>
      <c r="D44" s="2187">
        <f t="shared" si="0"/>
        <v>38.299999999999997</v>
      </c>
      <c r="E44" s="2595">
        <f>'12 л. МЕНЮ '!G92</f>
        <v>43.836999999999996</v>
      </c>
      <c r="F44" s="651">
        <f>'12 л. МЕНЮ '!G146</f>
        <v>38.140999999999998</v>
      </c>
      <c r="G44" s="651">
        <f>'12 л. МЕНЮ '!G205</f>
        <v>40.027999999999999</v>
      </c>
      <c r="H44" s="651">
        <f>'12 л. МЕНЮ '!G260</f>
        <v>37.630000000000003</v>
      </c>
      <c r="I44" s="651">
        <f>'12 л. МЕНЮ '!G313</f>
        <v>31.864000000000001</v>
      </c>
      <c r="J44" s="2345">
        <f>'12 л. МЕНЮ '!G372</f>
        <v>38.299999999999997</v>
      </c>
      <c r="K44" s="651">
        <f>'12 л. МЕНЮ '!G488</f>
        <v>42.542000000000002</v>
      </c>
      <c r="L44" s="651">
        <f>'12 л. МЕНЮ '!G542</f>
        <v>35.283999999999999</v>
      </c>
      <c r="M44" s="651">
        <f>'12 л. МЕНЮ '!G597</f>
        <v>43.281000000000006</v>
      </c>
      <c r="N44" s="651">
        <f>'12 л. МЕНЮ '!G651</f>
        <v>41.362000000000002</v>
      </c>
      <c r="O44" s="944">
        <f>'12 л. МЕНЮ '!G706</f>
        <v>29.031000000000002</v>
      </c>
      <c r="P44" s="2349">
        <f>'12 л. МЕНЮ '!G765</f>
        <v>38.299999999999997</v>
      </c>
      <c r="Q44" s="947">
        <f t="shared" si="1"/>
        <v>459.6</v>
      </c>
      <c r="R44" s="2341">
        <f t="shared" si="2"/>
        <v>0</v>
      </c>
      <c r="S44" s="2171">
        <f t="shared" si="3"/>
        <v>459.59999999999997</v>
      </c>
      <c r="T44" s="2175">
        <v>383</v>
      </c>
      <c r="V44" s="629"/>
      <c r="W44" s="638"/>
      <c r="X44" s="22"/>
      <c r="Y44" s="3"/>
      <c r="AC44" s="626"/>
      <c r="AD44" s="13"/>
      <c r="AF44" s="627"/>
      <c r="AH44" s="2692"/>
    </row>
    <row r="45" spans="2:34" ht="12" customHeight="1" thickBot="1">
      <c r="B45" s="443">
        <v>35</v>
      </c>
      <c r="C45" s="444" t="s">
        <v>58</v>
      </c>
      <c r="D45" s="2188">
        <f t="shared" si="0"/>
        <v>272</v>
      </c>
      <c r="E45" s="2596">
        <f>'12 л. МЕНЮ '!H92</f>
        <v>270.59999999999997</v>
      </c>
      <c r="F45" s="652">
        <f>'12 л. МЕНЮ '!H146</f>
        <v>269.77800000000002</v>
      </c>
      <c r="G45" s="652">
        <f>'12 л. МЕНЮ '!H205</f>
        <v>269.58600000000001</v>
      </c>
      <c r="H45" s="652">
        <f>'12 л. МЕНЮ '!H260</f>
        <v>276.99700000000001</v>
      </c>
      <c r="I45" s="652">
        <f>'12 л. МЕНЮ '!H313</f>
        <v>273.03899999999999</v>
      </c>
      <c r="J45" s="2368">
        <f>'12 л. МЕНЮ '!H372</f>
        <v>272</v>
      </c>
      <c r="K45" s="652">
        <f>'12 л. МЕНЮ '!H488</f>
        <v>276.72500000000002</v>
      </c>
      <c r="L45" s="653">
        <f>'12 л. МЕНЮ '!H542</f>
        <v>267.012</v>
      </c>
      <c r="M45" s="652">
        <f>'12 л. МЕНЮ '!H597</f>
        <v>272.572</v>
      </c>
      <c r="N45" s="652">
        <f>'12 л. МЕНЮ '!H651</f>
        <v>270.41300000000001</v>
      </c>
      <c r="O45" s="945">
        <f>'12 л. МЕНЮ '!H706</f>
        <v>273.27800000000002</v>
      </c>
      <c r="P45" s="2402">
        <f>'12 л. МЕНЮ '!H765</f>
        <v>271.99700000000001</v>
      </c>
      <c r="Q45" s="948">
        <f t="shared" si="1"/>
        <v>3263.9969999999998</v>
      </c>
      <c r="R45" s="2342">
        <f t="shared" si="2"/>
        <v>-9.1911764698693332E-5</v>
      </c>
      <c r="S45" s="2173">
        <f t="shared" si="3"/>
        <v>3264</v>
      </c>
      <c r="T45" s="2178">
        <v>2720</v>
      </c>
      <c r="V45" s="632"/>
      <c r="W45" s="638"/>
      <c r="X45" s="22"/>
      <c r="Y45" s="3"/>
      <c r="AC45" s="645"/>
      <c r="AD45" s="13"/>
      <c r="AF45" s="627"/>
      <c r="AH45" s="2692"/>
    </row>
    <row r="48" spans="2:34" ht="13.5" customHeight="1"/>
    <row r="49" spans="2:20" ht="12.75" customHeight="1"/>
    <row r="50" spans="2:20" ht="12.75" customHeight="1"/>
    <row r="51" spans="2:20" ht="11.25" customHeight="1"/>
    <row r="52" spans="2:20" ht="11.25" customHeight="1"/>
    <row r="54" spans="2:20">
      <c r="B54" t="s">
        <v>223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20">
      <c r="B55" t="s">
        <v>224</v>
      </c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</row>
    <row r="56" spans="2:20">
      <c r="B56" t="s">
        <v>225</v>
      </c>
      <c r="O56" s="208"/>
      <c r="P56" s="208"/>
    </row>
    <row r="57" spans="2:20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208"/>
      <c r="R57" s="208"/>
      <c r="S57" s="208"/>
      <c r="T57" s="208"/>
    </row>
    <row r="58" spans="2:20">
      <c r="B58" s="1" t="s">
        <v>226</v>
      </c>
    </row>
    <row r="59" spans="2:20">
      <c r="B59" t="s">
        <v>227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20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208"/>
      <c r="R60" s="208"/>
      <c r="S60" s="208"/>
      <c r="T60" s="208"/>
    </row>
    <row r="68" ht="13.5" customHeight="1"/>
    <row r="70" ht="13.5" customHeight="1"/>
    <row r="71" ht="12" customHeight="1"/>
    <row r="73" ht="12.75" customHeight="1"/>
    <row r="75" ht="12.75" customHeight="1"/>
    <row r="77" ht="12.75" customHeight="1"/>
    <row r="79" ht="12.75" customHeight="1"/>
    <row r="80" hidden="1"/>
    <row r="88" spans="2:28">
      <c r="B88" s="81"/>
      <c r="D88" s="81"/>
    </row>
    <row r="89" spans="2:28">
      <c r="C89" s="13"/>
      <c r="D89" s="22"/>
      <c r="E89" s="14"/>
      <c r="F89" s="14"/>
      <c r="G89" s="14"/>
      <c r="H89" s="14"/>
      <c r="I89" s="14"/>
      <c r="J89" s="14"/>
      <c r="K89" s="14"/>
      <c r="L89" s="14"/>
      <c r="M89" s="13"/>
      <c r="N89" s="13"/>
      <c r="O89" s="9"/>
      <c r="P89" s="9"/>
      <c r="Q89" s="13"/>
      <c r="R89" s="22"/>
      <c r="T89" s="22"/>
      <c r="U89" s="13"/>
    </row>
    <row r="90" spans="2:28">
      <c r="C90" s="13"/>
      <c r="D90" s="9"/>
      <c r="E90" s="14"/>
      <c r="F90" s="14"/>
      <c r="G90" s="14"/>
      <c r="H90" s="14"/>
      <c r="I90" s="14"/>
      <c r="J90" s="14"/>
      <c r="K90" s="14"/>
      <c r="L90" s="14"/>
      <c r="M90" s="13"/>
      <c r="N90" s="13"/>
      <c r="O90" s="9"/>
      <c r="P90" s="9"/>
      <c r="Q90" s="13"/>
      <c r="R90" s="22"/>
      <c r="T90" s="22"/>
      <c r="U90" s="13"/>
    </row>
    <row r="91" spans="2:28">
      <c r="C91" s="22"/>
      <c r="D91" s="22"/>
      <c r="E91" s="14"/>
      <c r="F91" s="14"/>
      <c r="G91" s="14"/>
      <c r="H91" s="14"/>
      <c r="K91" s="14"/>
      <c r="L91" s="47"/>
      <c r="M91" s="13"/>
      <c r="N91" s="13"/>
      <c r="O91" s="9"/>
      <c r="P91" s="9"/>
      <c r="Q91" s="22"/>
      <c r="R91" s="22"/>
      <c r="T91" s="22"/>
      <c r="U91" s="13"/>
      <c r="AB91" s="621"/>
    </row>
    <row r="92" spans="2:28">
      <c r="C92" s="13"/>
      <c r="D92" s="13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9"/>
      <c r="P92" s="9"/>
      <c r="Q92" s="22"/>
      <c r="R92" s="22"/>
      <c r="T92" s="22"/>
      <c r="U92" s="13"/>
      <c r="Z92" s="115"/>
      <c r="AB92" s="621"/>
    </row>
    <row r="93" spans="2:28">
      <c r="C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9"/>
      <c r="P93" s="9"/>
      <c r="Q93" s="13"/>
      <c r="R93" s="22"/>
      <c r="T93" s="22"/>
      <c r="U93" s="13"/>
      <c r="Z93" s="115"/>
      <c r="AB93" s="622"/>
    </row>
    <row r="94" spans="2:28">
      <c r="C94" s="13"/>
      <c r="D94" s="14"/>
      <c r="E94" s="13"/>
      <c r="F94" s="13"/>
      <c r="G94" s="13"/>
      <c r="H94" s="13"/>
      <c r="I94" s="4"/>
      <c r="J94" s="13"/>
      <c r="K94" s="13"/>
      <c r="L94" s="13"/>
      <c r="M94" s="13"/>
      <c r="N94" s="4"/>
      <c r="O94" s="9"/>
      <c r="P94" s="9"/>
      <c r="Q94" s="14"/>
      <c r="R94" s="22"/>
      <c r="S94" s="13"/>
      <c r="T94" s="22"/>
      <c r="U94" s="13"/>
      <c r="W94" s="215"/>
      <c r="X94" s="22"/>
      <c r="Y94" s="3"/>
      <c r="Z94" s="623"/>
      <c r="AB94" s="622"/>
    </row>
    <row r="95" spans="2:28">
      <c r="B95" s="3"/>
      <c r="C95" s="13"/>
      <c r="D95" s="624"/>
      <c r="E95" s="640"/>
      <c r="F95" s="625"/>
      <c r="G95" s="625"/>
      <c r="H95" s="625"/>
      <c r="I95" s="625"/>
      <c r="J95" s="625"/>
      <c r="K95" s="625"/>
      <c r="L95" s="625"/>
      <c r="M95" s="625"/>
      <c r="N95" s="625"/>
      <c r="O95" s="624"/>
      <c r="P95" s="22"/>
      <c r="Q95" s="22"/>
      <c r="S95" s="63"/>
      <c r="W95" s="626"/>
      <c r="X95" s="13"/>
      <c r="Y95" s="1"/>
      <c r="Z95" s="627"/>
      <c r="AB95" s="628"/>
    </row>
    <row r="96" spans="2:28">
      <c r="B96" s="3"/>
      <c r="C96" s="13"/>
      <c r="D96" s="624"/>
      <c r="E96" s="640"/>
      <c r="F96" s="625"/>
      <c r="G96" s="625"/>
      <c r="H96" s="625"/>
      <c r="I96" s="625"/>
      <c r="J96" s="625"/>
      <c r="K96" s="625"/>
      <c r="L96" s="625"/>
      <c r="M96" s="625"/>
      <c r="N96" s="625"/>
      <c r="O96" s="629"/>
      <c r="P96" s="630"/>
      <c r="Q96" s="22"/>
      <c r="W96" s="626"/>
      <c r="X96" s="13"/>
      <c r="Y96" s="1"/>
      <c r="Z96" s="627"/>
      <c r="AB96" s="628"/>
    </row>
    <row r="97" spans="2:28">
      <c r="B97" s="3"/>
      <c r="C97" s="13"/>
      <c r="D97" s="624"/>
      <c r="E97" s="640"/>
      <c r="F97" s="625"/>
      <c r="G97" s="625"/>
      <c r="H97" s="640"/>
      <c r="I97" s="625"/>
      <c r="J97" s="625"/>
      <c r="K97" s="640"/>
      <c r="L97" s="625"/>
      <c r="M97" s="625"/>
      <c r="N97" s="625"/>
      <c r="O97" s="624"/>
      <c r="P97" s="630"/>
      <c r="Q97" s="22"/>
      <c r="W97" s="626"/>
      <c r="X97" s="13"/>
      <c r="Y97" s="1"/>
      <c r="Z97" s="627"/>
      <c r="AB97" s="631"/>
    </row>
    <row r="98" spans="2:28">
      <c r="B98" s="3"/>
      <c r="C98" s="13"/>
      <c r="D98" s="624"/>
      <c r="E98" s="640"/>
      <c r="F98" s="625"/>
      <c r="G98" s="625"/>
      <c r="H98" s="625"/>
      <c r="I98" s="625"/>
      <c r="J98" s="625"/>
      <c r="K98" s="625"/>
      <c r="L98" s="625"/>
      <c r="M98" s="625"/>
      <c r="N98" s="640"/>
      <c r="O98" s="632"/>
      <c r="P98" s="630"/>
      <c r="Q98" s="22"/>
      <c r="W98" s="626"/>
      <c r="X98" s="13"/>
      <c r="Y98" s="1"/>
      <c r="Z98" s="627"/>
      <c r="AB98" s="628"/>
    </row>
    <row r="99" spans="2:28">
      <c r="B99" s="3"/>
      <c r="C99" s="13"/>
      <c r="D99" s="624"/>
      <c r="E99" s="640"/>
      <c r="F99" s="625"/>
      <c r="G99" s="625"/>
      <c r="H99" s="625"/>
      <c r="I99" s="625"/>
      <c r="J99" s="625"/>
      <c r="K99" s="625"/>
      <c r="L99" s="625"/>
      <c r="M99" s="625"/>
      <c r="N99" s="625"/>
      <c r="O99" s="624"/>
      <c r="P99" s="630"/>
      <c r="Q99" s="22"/>
      <c r="W99" s="626"/>
      <c r="X99" s="13"/>
      <c r="Y99" s="1"/>
      <c r="Z99" s="627"/>
      <c r="AB99" s="633"/>
    </row>
    <row r="100" spans="2:28">
      <c r="B100" s="3"/>
      <c r="C100" s="13"/>
      <c r="D100" s="624"/>
      <c r="E100" s="640"/>
      <c r="F100" s="625"/>
      <c r="G100" s="625"/>
      <c r="H100" s="625"/>
      <c r="I100" s="625"/>
      <c r="J100" s="625"/>
      <c r="K100" s="625"/>
      <c r="L100" s="625"/>
      <c r="M100" s="625"/>
      <c r="N100" s="625"/>
      <c r="O100" s="624"/>
      <c r="P100" s="630"/>
      <c r="Q100" s="22"/>
      <c r="W100" s="626"/>
      <c r="X100" s="13"/>
      <c r="Y100" s="1"/>
      <c r="Z100" s="627"/>
      <c r="AB100" s="631"/>
    </row>
    <row r="101" spans="2:28">
      <c r="B101" s="3"/>
      <c r="C101" s="13"/>
      <c r="D101" s="624"/>
      <c r="E101" s="640"/>
      <c r="F101" s="625"/>
      <c r="G101" s="9"/>
      <c r="H101" s="635"/>
      <c r="I101" s="640"/>
      <c r="J101" s="625"/>
      <c r="K101" s="625"/>
      <c r="L101" s="625"/>
      <c r="M101" s="625"/>
      <c r="N101" s="625"/>
      <c r="O101" s="634"/>
      <c r="P101" s="630"/>
      <c r="Q101" s="22"/>
      <c r="W101" s="626"/>
      <c r="X101" s="13"/>
      <c r="Y101" s="1"/>
      <c r="Z101" s="627"/>
      <c r="AB101" s="633"/>
    </row>
    <row r="102" spans="2:28">
      <c r="B102" s="3"/>
      <c r="C102" s="13"/>
      <c r="D102" s="624"/>
      <c r="E102" s="640"/>
      <c r="F102" s="625"/>
      <c r="G102" s="625"/>
      <c r="H102" s="625"/>
      <c r="I102" s="625"/>
      <c r="J102" s="625"/>
      <c r="K102" s="625"/>
      <c r="L102" s="625"/>
      <c r="M102" s="625"/>
      <c r="N102" s="625"/>
      <c r="O102" s="624"/>
      <c r="P102" s="630"/>
      <c r="Q102" s="22"/>
      <c r="W102" s="626"/>
      <c r="X102" s="13"/>
      <c r="Y102" s="1"/>
      <c r="Z102" s="627"/>
      <c r="AB102" s="628"/>
    </row>
    <row r="103" spans="2:28">
      <c r="B103" s="3"/>
      <c r="C103" s="13"/>
      <c r="D103" s="624"/>
      <c r="E103" s="640"/>
      <c r="F103" s="625"/>
      <c r="G103" s="625"/>
      <c r="H103" s="625"/>
      <c r="I103" s="625"/>
      <c r="J103" s="625"/>
      <c r="K103" s="625"/>
      <c r="L103" s="625"/>
      <c r="M103" s="625"/>
      <c r="N103" s="625"/>
      <c r="O103" s="624"/>
      <c r="P103" s="630"/>
      <c r="Q103" s="22"/>
      <c r="W103" s="626"/>
      <c r="X103" s="13"/>
      <c r="Y103" s="1"/>
      <c r="Z103" s="627"/>
      <c r="AB103" s="628"/>
    </row>
    <row r="104" spans="2:28" ht="12.75" customHeight="1">
      <c r="B104" s="3"/>
      <c r="C104" s="13"/>
      <c r="D104" s="624"/>
      <c r="E104" s="640"/>
      <c r="F104" s="625"/>
      <c r="G104" s="625"/>
      <c r="H104" s="625"/>
      <c r="I104" s="625"/>
      <c r="J104" s="625"/>
      <c r="K104" s="625"/>
      <c r="L104" s="625"/>
      <c r="M104" s="625"/>
      <c r="N104" s="625"/>
      <c r="O104" s="624"/>
      <c r="P104" s="630"/>
      <c r="Q104" s="22"/>
      <c r="W104" s="626"/>
      <c r="X104" s="13"/>
      <c r="Y104" s="1"/>
      <c r="Z104" s="627"/>
      <c r="AB104" s="628"/>
    </row>
    <row r="105" spans="2:28" ht="13.5" customHeight="1">
      <c r="B105" s="3"/>
      <c r="C105" s="13"/>
      <c r="D105" s="624"/>
      <c r="E105" s="640"/>
      <c r="F105" s="625"/>
      <c r="G105" s="625"/>
      <c r="H105" s="625"/>
      <c r="I105" s="625"/>
      <c r="J105" s="625"/>
      <c r="K105" s="625"/>
      <c r="L105" s="625"/>
      <c r="M105" s="625"/>
      <c r="N105" s="625"/>
      <c r="O105" s="624"/>
      <c r="P105" s="630"/>
      <c r="Q105" s="22"/>
      <c r="W105" s="626"/>
      <c r="X105" s="13"/>
      <c r="Y105" s="1"/>
      <c r="Z105" s="627"/>
      <c r="AB105" s="628"/>
    </row>
    <row r="106" spans="2:28" ht="12.75" customHeight="1">
      <c r="B106" s="3"/>
      <c r="C106" s="13"/>
      <c r="D106" s="624"/>
      <c r="E106" s="640"/>
      <c r="F106" s="625"/>
      <c r="G106" s="625"/>
      <c r="H106" s="625"/>
      <c r="I106" s="625"/>
      <c r="J106" s="625"/>
      <c r="K106" s="625"/>
      <c r="L106" s="625"/>
      <c r="M106" s="625"/>
      <c r="N106" s="625"/>
      <c r="O106" s="624"/>
      <c r="P106" s="630"/>
      <c r="Q106" s="22"/>
      <c r="W106" s="626"/>
      <c r="X106" s="13"/>
      <c r="Y106" s="1"/>
      <c r="Z106" s="627"/>
      <c r="AB106" s="628"/>
    </row>
    <row r="107" spans="2:28">
      <c r="B107" s="3"/>
      <c r="C107" s="13"/>
      <c r="D107" s="624"/>
      <c r="E107" s="640"/>
      <c r="F107" s="625"/>
      <c r="G107" s="625"/>
      <c r="H107" s="625"/>
      <c r="I107" s="625"/>
      <c r="J107" s="625"/>
      <c r="K107" s="625"/>
      <c r="L107" s="625"/>
      <c r="M107" s="625"/>
      <c r="N107" s="625"/>
      <c r="O107" s="624"/>
      <c r="P107" s="630"/>
      <c r="Q107" s="22"/>
      <c r="W107" s="626"/>
      <c r="X107" s="13"/>
      <c r="Y107" s="1"/>
      <c r="Z107" s="627"/>
      <c r="AB107" s="628"/>
    </row>
    <row r="108" spans="2:28">
      <c r="B108" s="3"/>
      <c r="C108" s="13"/>
      <c r="D108" s="624"/>
      <c r="E108" s="640"/>
      <c r="F108" s="625"/>
      <c r="G108" s="625"/>
      <c r="H108" s="625"/>
      <c r="I108" s="625"/>
      <c r="J108" s="625"/>
      <c r="K108" s="625"/>
      <c r="L108" s="625"/>
      <c r="M108" s="625"/>
      <c r="N108" s="625"/>
      <c r="O108" s="624"/>
      <c r="P108" s="630"/>
      <c r="Q108" s="22"/>
      <c r="W108" s="626"/>
      <c r="X108" s="13"/>
      <c r="Y108" s="1"/>
      <c r="Z108" s="627"/>
      <c r="AB108" s="628"/>
    </row>
    <row r="109" spans="2:28">
      <c r="B109" s="3"/>
      <c r="C109" s="13"/>
      <c r="D109" s="624"/>
      <c r="E109" s="640"/>
      <c r="F109" s="625"/>
      <c r="G109" s="625"/>
      <c r="H109" s="625"/>
      <c r="I109" s="625"/>
      <c r="J109" s="625"/>
      <c r="K109" s="625"/>
      <c r="L109" s="625"/>
      <c r="M109" s="625"/>
      <c r="N109" s="625"/>
      <c r="O109" s="624"/>
      <c r="P109" s="630"/>
      <c r="Q109" s="22"/>
      <c r="W109" s="626"/>
      <c r="X109" s="13"/>
      <c r="Y109" s="1"/>
      <c r="Z109" s="627"/>
      <c r="AB109" s="631"/>
    </row>
    <row r="110" spans="2:28" ht="12.75" customHeight="1">
      <c r="B110" s="3"/>
      <c r="C110" s="13"/>
      <c r="D110" s="624"/>
      <c r="E110" s="643"/>
      <c r="F110" s="635"/>
      <c r="G110" s="636"/>
      <c r="H110" s="625"/>
      <c r="I110" s="625"/>
      <c r="J110" s="625"/>
      <c r="K110" s="625"/>
      <c r="L110" s="635"/>
      <c r="M110" s="635"/>
      <c r="N110" s="625"/>
      <c r="O110" s="629"/>
      <c r="P110" s="630"/>
      <c r="Q110" s="22"/>
      <c r="W110" s="626"/>
      <c r="X110" s="13"/>
      <c r="Y110" s="1"/>
      <c r="Z110" s="627"/>
      <c r="AB110" s="637"/>
    </row>
    <row r="111" spans="2:28" ht="12.75" customHeight="1">
      <c r="B111" s="3"/>
      <c r="C111" s="13"/>
      <c r="D111" s="624"/>
      <c r="E111" s="643"/>
      <c r="F111" s="635"/>
      <c r="G111" s="636"/>
      <c r="H111" s="625"/>
      <c r="I111" s="625"/>
      <c r="J111" s="625"/>
      <c r="K111" s="625"/>
      <c r="L111" s="635"/>
      <c r="M111" s="635"/>
      <c r="N111" s="625"/>
      <c r="O111" s="624"/>
      <c r="P111" s="630"/>
      <c r="Q111" s="22"/>
      <c r="W111" s="626"/>
      <c r="X111" s="13"/>
      <c r="Y111" s="1"/>
      <c r="Z111" s="627"/>
      <c r="AB111" s="628"/>
    </row>
    <row r="112" spans="2:28" ht="11.25" customHeight="1">
      <c r="B112" s="3"/>
      <c r="C112" s="13"/>
      <c r="D112" s="624"/>
      <c r="E112" s="643"/>
      <c r="F112" s="635"/>
      <c r="G112" s="636"/>
      <c r="H112" s="625"/>
      <c r="I112" s="625"/>
      <c r="J112" s="625"/>
      <c r="K112" s="625"/>
      <c r="L112" s="635"/>
      <c r="M112" s="635"/>
      <c r="N112" s="625"/>
      <c r="O112" s="624"/>
      <c r="P112" s="630"/>
      <c r="Q112" s="22"/>
      <c r="W112" s="626"/>
      <c r="X112" s="13"/>
      <c r="Y112" s="1"/>
      <c r="Z112" s="627"/>
      <c r="AB112" s="628"/>
    </row>
    <row r="113" spans="2:28" ht="12.75" customHeight="1">
      <c r="B113" s="3"/>
      <c r="C113" s="13"/>
      <c r="D113" s="624"/>
      <c r="E113" s="643"/>
      <c r="F113" s="635"/>
      <c r="G113" s="636"/>
      <c r="H113" s="625"/>
      <c r="I113" s="647"/>
      <c r="J113" s="625"/>
      <c r="K113" s="647"/>
      <c r="L113" s="640"/>
      <c r="M113" s="640"/>
      <c r="N113" s="625"/>
      <c r="O113" s="624"/>
      <c r="P113" s="630"/>
      <c r="Q113" s="22"/>
      <c r="W113" s="626"/>
      <c r="X113" s="13"/>
      <c r="Y113" s="1"/>
      <c r="Z113" s="627"/>
      <c r="AB113" s="633"/>
    </row>
    <row r="114" spans="2:28" ht="13.5" customHeight="1">
      <c r="B114" s="3"/>
      <c r="C114" s="13"/>
      <c r="D114" s="624"/>
      <c r="E114" s="643"/>
      <c r="F114" s="640"/>
      <c r="G114" s="636"/>
      <c r="H114" s="625"/>
      <c r="I114" s="625"/>
      <c r="J114" s="625"/>
      <c r="K114" s="625"/>
      <c r="L114" s="640"/>
      <c r="M114" s="640"/>
      <c r="N114" s="625"/>
      <c r="O114" s="624"/>
      <c r="P114" s="630"/>
      <c r="Q114" s="22"/>
      <c r="W114" s="626"/>
      <c r="X114" s="13"/>
      <c r="Y114" s="1"/>
      <c r="Z114" s="627"/>
      <c r="AB114" s="628"/>
    </row>
    <row r="115" spans="2:28" ht="14.25" customHeight="1">
      <c r="B115" s="3"/>
      <c r="C115" s="13"/>
      <c r="D115" s="624"/>
      <c r="E115" s="643"/>
      <c r="F115" s="635"/>
      <c r="G115" s="636"/>
      <c r="H115" s="625"/>
      <c r="I115" s="625"/>
      <c r="J115" s="625"/>
      <c r="K115" s="625"/>
      <c r="L115" s="640"/>
      <c r="M115" s="635"/>
      <c r="N115" s="625"/>
      <c r="O115" s="624"/>
      <c r="P115" s="630"/>
      <c r="Q115" s="22"/>
      <c r="W115" s="626"/>
      <c r="X115" s="13"/>
      <c r="Y115" s="1"/>
      <c r="Z115" s="627"/>
      <c r="AB115" s="628"/>
    </row>
    <row r="116" spans="2:28">
      <c r="B116" s="3"/>
      <c r="C116" s="13"/>
      <c r="D116" s="624"/>
      <c r="E116" s="643"/>
      <c r="F116" s="640"/>
      <c r="G116" s="636"/>
      <c r="H116" s="625"/>
      <c r="I116" s="625"/>
      <c r="J116" s="625"/>
      <c r="K116" s="625"/>
      <c r="L116" s="636"/>
      <c r="M116" s="636"/>
      <c r="N116" s="9"/>
      <c r="O116" s="624"/>
      <c r="P116" s="630"/>
      <c r="Q116" s="22"/>
      <c r="W116" s="626"/>
      <c r="X116" s="13"/>
      <c r="Y116" s="1"/>
      <c r="Z116" s="627"/>
      <c r="AB116" s="628"/>
    </row>
    <row r="117" spans="2:28" ht="14.25" customHeight="1">
      <c r="B117" s="3"/>
      <c r="C117" s="13"/>
      <c r="D117" s="624"/>
      <c r="E117" s="643"/>
      <c r="F117" s="640"/>
      <c r="G117" s="640"/>
      <c r="H117" s="625"/>
      <c r="I117" s="625"/>
      <c r="J117" s="625"/>
      <c r="K117" s="635"/>
      <c r="L117" s="647"/>
      <c r="M117" s="640"/>
      <c r="N117" s="636"/>
      <c r="O117" s="624"/>
      <c r="P117" s="630"/>
      <c r="Q117" s="22"/>
      <c r="W117" s="626"/>
      <c r="X117" s="13"/>
      <c r="Y117" s="1"/>
      <c r="Z117" s="627"/>
      <c r="AB117" s="628"/>
    </row>
    <row r="118" spans="2:28">
      <c r="B118" s="3"/>
      <c r="C118" s="13"/>
      <c r="D118" s="624"/>
      <c r="E118" s="643"/>
      <c r="F118" s="635"/>
      <c r="G118" s="636"/>
      <c r="H118" s="625"/>
      <c r="I118" s="625"/>
      <c r="J118" s="625"/>
      <c r="K118" s="625"/>
      <c r="L118" s="635"/>
      <c r="M118" s="635"/>
      <c r="N118" s="625"/>
      <c r="O118" s="624"/>
      <c r="P118" s="630"/>
      <c r="Q118" s="22"/>
      <c r="W118" s="626"/>
      <c r="X118" s="13"/>
      <c r="Y118" s="1"/>
      <c r="Z118" s="627"/>
      <c r="AB118" s="628"/>
    </row>
    <row r="119" spans="2:28" ht="11.25" customHeight="1">
      <c r="B119" s="3"/>
      <c r="C119" s="13"/>
      <c r="D119" s="624"/>
      <c r="E119" s="643"/>
      <c r="F119" s="640"/>
      <c r="G119" s="636"/>
      <c r="H119" s="625"/>
      <c r="I119" s="625"/>
      <c r="J119" s="625"/>
      <c r="K119" s="625"/>
      <c r="L119" s="636"/>
      <c r="M119" s="636"/>
      <c r="N119" s="625"/>
      <c r="O119" s="624"/>
      <c r="P119" s="638"/>
      <c r="Q119" s="22"/>
      <c r="W119" s="626"/>
      <c r="X119" s="13"/>
      <c r="Y119" s="1"/>
      <c r="Z119" s="627"/>
      <c r="AB119" s="639"/>
    </row>
    <row r="120" spans="2:28">
      <c r="B120" s="3"/>
      <c r="C120" s="13"/>
      <c r="D120" s="624"/>
      <c r="E120" s="643"/>
      <c r="F120" s="635"/>
      <c r="G120" s="636"/>
      <c r="H120" s="625"/>
      <c r="I120" s="625"/>
      <c r="J120" s="625"/>
      <c r="K120" s="625"/>
      <c r="L120" s="636"/>
      <c r="M120" s="636"/>
      <c r="N120" s="625"/>
      <c r="O120" s="624"/>
      <c r="P120" s="630"/>
      <c r="Q120" s="22"/>
      <c r="W120" s="626"/>
      <c r="X120" s="13"/>
      <c r="Y120" s="1"/>
      <c r="Z120" s="627"/>
      <c r="AB120" s="628"/>
    </row>
    <row r="121" spans="2:28">
      <c r="B121" s="3"/>
      <c r="C121" s="13"/>
      <c r="D121" s="624"/>
      <c r="E121" s="643"/>
      <c r="F121" s="636"/>
      <c r="G121" s="640"/>
      <c r="H121" s="625"/>
      <c r="I121" s="625"/>
      <c r="J121" s="625"/>
      <c r="K121" s="625"/>
      <c r="L121" s="647"/>
      <c r="M121" s="640"/>
      <c r="N121" s="625"/>
      <c r="O121" s="624"/>
      <c r="P121" s="638"/>
      <c r="Q121" s="22"/>
      <c r="W121" s="626"/>
      <c r="X121" s="13"/>
      <c r="Y121" s="1"/>
      <c r="Z121" s="627"/>
      <c r="AB121" s="639"/>
    </row>
    <row r="122" spans="2:28" hidden="1">
      <c r="B122" s="3"/>
      <c r="C122" s="13"/>
      <c r="D122" s="624"/>
      <c r="E122" s="643"/>
      <c r="F122" s="640"/>
      <c r="G122" s="636"/>
      <c r="H122" s="625"/>
      <c r="I122" s="625"/>
      <c r="J122" s="625"/>
      <c r="K122" s="625"/>
      <c r="L122" s="635"/>
      <c r="M122" s="635"/>
      <c r="N122" s="625"/>
      <c r="O122" s="624"/>
      <c r="P122" s="630"/>
      <c r="Q122" s="22"/>
      <c r="W122" s="626"/>
      <c r="X122" s="13"/>
      <c r="Y122" s="1"/>
      <c r="Z122" s="627"/>
      <c r="AB122" s="633"/>
    </row>
    <row r="123" spans="2:28">
      <c r="B123" s="3"/>
      <c r="C123" s="4"/>
      <c r="D123" s="624"/>
      <c r="E123" s="643"/>
      <c r="F123" s="636"/>
      <c r="G123" s="636"/>
      <c r="H123" s="625"/>
      <c r="I123" s="625"/>
      <c r="J123" s="625"/>
      <c r="K123" s="625"/>
      <c r="L123" s="640"/>
      <c r="M123" s="640"/>
      <c r="N123" s="625"/>
      <c r="O123" s="624"/>
      <c r="P123" s="630"/>
      <c r="Q123" s="22"/>
      <c r="W123" s="626"/>
      <c r="X123" s="13"/>
      <c r="Y123" s="1"/>
      <c r="Z123" s="627"/>
      <c r="AB123" s="628"/>
    </row>
    <row r="124" spans="2:28">
      <c r="B124" s="3"/>
      <c r="C124" s="13"/>
      <c r="D124" s="624"/>
      <c r="E124" s="643"/>
      <c r="F124" s="635"/>
      <c r="G124" s="636"/>
      <c r="H124" s="647"/>
      <c r="I124" s="625"/>
      <c r="J124" s="625"/>
      <c r="K124" s="625"/>
      <c r="L124" s="635"/>
      <c r="M124" s="636"/>
      <c r="N124" s="625"/>
      <c r="O124" s="629"/>
      <c r="P124" s="638"/>
      <c r="Q124" s="22"/>
      <c r="W124" s="626"/>
      <c r="X124" s="13"/>
      <c r="Y124" s="1"/>
      <c r="Z124" s="627"/>
      <c r="AB124" s="639"/>
    </row>
    <row r="125" spans="2:28">
      <c r="B125" s="3"/>
      <c r="C125" s="13"/>
      <c r="D125" s="624"/>
      <c r="E125" s="643"/>
      <c r="F125" s="647"/>
      <c r="G125" s="647"/>
      <c r="H125" s="625"/>
      <c r="I125" s="625"/>
      <c r="J125" s="625"/>
      <c r="K125" s="625"/>
      <c r="L125" s="648"/>
      <c r="M125" s="647"/>
      <c r="N125" s="625"/>
      <c r="O125" s="629"/>
      <c r="P125" s="630"/>
      <c r="Q125" s="22"/>
      <c r="W125" s="626"/>
      <c r="X125" s="13"/>
      <c r="Y125" s="1"/>
      <c r="Z125" s="627"/>
      <c r="AB125" s="642"/>
    </row>
    <row r="126" spans="2:28">
      <c r="B126" s="3"/>
      <c r="C126" s="13"/>
      <c r="D126" s="624"/>
      <c r="E126" s="643"/>
      <c r="F126" s="116"/>
      <c r="G126" s="116"/>
      <c r="H126" s="116"/>
      <c r="I126" s="116"/>
      <c r="J126" s="116"/>
      <c r="K126" s="116"/>
      <c r="L126" s="116"/>
      <c r="M126" s="116"/>
      <c r="N126" s="116"/>
      <c r="O126" s="629"/>
      <c r="P126" s="630"/>
      <c r="Q126" s="22"/>
      <c r="W126" s="626"/>
      <c r="X126" s="13"/>
      <c r="Y126" s="1"/>
      <c r="Z126" s="627"/>
      <c r="AB126" s="628"/>
    </row>
    <row r="127" spans="2:28" ht="11.25" customHeight="1">
      <c r="B127" s="3"/>
      <c r="C127" s="13"/>
      <c r="D127" s="624"/>
      <c r="E127" s="643"/>
      <c r="F127" s="116"/>
      <c r="G127" s="116"/>
      <c r="H127" s="116"/>
      <c r="I127" s="116"/>
      <c r="J127" s="116"/>
      <c r="K127" s="116"/>
      <c r="L127" s="116"/>
      <c r="M127" s="116"/>
      <c r="N127" s="116"/>
      <c r="O127" s="629"/>
      <c r="P127" s="630"/>
      <c r="Q127" s="22"/>
      <c r="W127" s="626"/>
      <c r="X127" s="13"/>
      <c r="Y127" s="1"/>
      <c r="Z127" s="627"/>
      <c r="AB127" s="628"/>
    </row>
    <row r="128" spans="2:28" ht="12.75" customHeight="1">
      <c r="B128" s="3"/>
      <c r="C128" s="13"/>
      <c r="D128" s="624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629"/>
      <c r="P128" s="630"/>
      <c r="Q128" s="22"/>
      <c r="W128" s="626"/>
      <c r="X128" s="13"/>
      <c r="Y128" s="1"/>
      <c r="Z128" s="627"/>
      <c r="AB128" s="628"/>
    </row>
    <row r="129" spans="2:28" ht="11.25" customHeight="1">
      <c r="B129" s="3"/>
      <c r="C129" s="13"/>
      <c r="D129" s="624"/>
      <c r="E129" s="116"/>
      <c r="F129" s="116"/>
      <c r="G129" s="116"/>
      <c r="H129" s="116"/>
      <c r="I129" s="116"/>
      <c r="J129" s="116"/>
      <c r="K129" s="644"/>
      <c r="L129" s="116"/>
      <c r="M129" s="116"/>
      <c r="N129" s="116"/>
      <c r="O129" s="632"/>
      <c r="P129" s="630"/>
      <c r="Q129" s="22"/>
      <c r="W129" s="645"/>
      <c r="X129" s="13"/>
      <c r="Y129" s="646"/>
      <c r="Z129" s="627"/>
      <c r="AB129" s="628"/>
    </row>
    <row r="130" spans="2:28">
      <c r="B130" s="81"/>
      <c r="D130" s="81"/>
    </row>
    <row r="131" spans="2:28">
      <c r="C131" s="13"/>
      <c r="D131" s="22"/>
      <c r="E131" s="14"/>
      <c r="F131" s="14"/>
      <c r="G131" s="14"/>
      <c r="H131" s="14"/>
      <c r="I131" s="14"/>
      <c r="J131" s="14"/>
      <c r="K131" s="14"/>
      <c r="L131" s="14"/>
      <c r="M131" s="13"/>
      <c r="N131" s="13"/>
      <c r="O131" s="9"/>
      <c r="P131" s="9"/>
      <c r="Q131" s="13"/>
      <c r="R131" s="22"/>
      <c r="T131" s="22"/>
      <c r="U131" s="13"/>
    </row>
    <row r="132" spans="2:28">
      <c r="C132" s="13"/>
      <c r="D132" s="9"/>
      <c r="E132" s="619"/>
      <c r="F132" s="14"/>
      <c r="G132" s="14"/>
      <c r="H132" s="14"/>
      <c r="I132" s="14"/>
      <c r="J132" s="14"/>
      <c r="K132" s="14"/>
      <c r="L132" s="14"/>
      <c r="M132" s="13"/>
      <c r="N132" s="13"/>
      <c r="O132" s="9"/>
      <c r="P132" s="9"/>
      <c r="Q132" s="13"/>
      <c r="R132" s="22"/>
      <c r="T132" s="22"/>
      <c r="U132" s="13"/>
    </row>
    <row r="133" spans="2:28">
      <c r="C133" s="22"/>
      <c r="D133" s="22"/>
      <c r="E133" s="14"/>
      <c r="F133" s="14"/>
      <c r="G133" s="14"/>
      <c r="H133" s="14"/>
      <c r="K133" s="14"/>
      <c r="L133" s="47"/>
      <c r="M133" s="13"/>
      <c r="N133" s="13"/>
      <c r="O133" s="9"/>
      <c r="P133" s="9"/>
      <c r="Q133" s="22"/>
      <c r="R133" s="22"/>
      <c r="T133" s="22"/>
      <c r="U133" s="13"/>
      <c r="AB133" s="621"/>
    </row>
    <row r="134" spans="2:28">
      <c r="C134" s="13"/>
      <c r="D134" s="13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9"/>
      <c r="P134" s="9"/>
      <c r="Q134" s="22"/>
      <c r="R134" s="22"/>
      <c r="T134" s="22"/>
      <c r="U134" s="13"/>
      <c r="Z134" s="115"/>
      <c r="AB134" s="621"/>
    </row>
    <row r="135" spans="2:28">
      <c r="C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9"/>
      <c r="P135" s="9"/>
      <c r="Q135" s="13"/>
      <c r="R135" s="22"/>
      <c r="T135" s="22"/>
      <c r="U135" s="13"/>
      <c r="Z135" s="115"/>
      <c r="AB135" s="622"/>
    </row>
    <row r="136" spans="2:28">
      <c r="C136" s="13"/>
      <c r="D136" s="14"/>
      <c r="E136" s="13"/>
      <c r="F136" s="13"/>
      <c r="G136" s="13"/>
      <c r="H136" s="13"/>
      <c r="I136" s="4"/>
      <c r="J136" s="13"/>
      <c r="K136" s="13"/>
      <c r="L136" s="13"/>
      <c r="M136" s="13"/>
      <c r="N136" s="4"/>
      <c r="O136" s="9"/>
      <c r="P136" s="9"/>
      <c r="Q136" s="14"/>
      <c r="R136" s="22"/>
      <c r="S136" s="13"/>
      <c r="T136" s="22"/>
      <c r="U136" s="13"/>
      <c r="W136" s="215"/>
      <c r="X136" s="22"/>
      <c r="Y136" s="3"/>
      <c r="Z136" s="623"/>
      <c r="AB136" s="622"/>
    </row>
    <row r="137" spans="2:28">
      <c r="B137" s="3"/>
      <c r="C137" s="13"/>
      <c r="D137" s="624"/>
      <c r="E137" s="625"/>
      <c r="F137" s="625"/>
      <c r="G137" s="625"/>
      <c r="H137" s="625"/>
      <c r="I137" s="625"/>
      <c r="J137" s="625"/>
      <c r="K137" s="625"/>
      <c r="L137" s="625"/>
      <c r="M137" s="625"/>
      <c r="N137" s="625"/>
      <c r="O137" s="624"/>
      <c r="P137" s="22"/>
      <c r="Q137" s="22"/>
      <c r="S137" s="63"/>
      <c r="W137" s="626"/>
      <c r="X137" s="13"/>
      <c r="Y137" s="1"/>
      <c r="Z137" s="627"/>
      <c r="AB137" s="628"/>
    </row>
    <row r="138" spans="2:28">
      <c r="B138" s="3"/>
      <c r="C138" s="13"/>
      <c r="D138" s="624"/>
      <c r="E138" s="625"/>
      <c r="F138" s="625"/>
      <c r="G138" s="625"/>
      <c r="H138" s="625"/>
      <c r="I138" s="625"/>
      <c r="J138" s="625"/>
      <c r="K138" s="625"/>
      <c r="L138" s="625"/>
      <c r="M138" s="625"/>
      <c r="N138" s="625"/>
      <c r="O138" s="629"/>
      <c r="P138" s="630"/>
      <c r="Q138" s="22"/>
      <c r="W138" s="626"/>
      <c r="X138" s="13"/>
      <c r="Y138" s="1"/>
      <c r="Z138" s="627"/>
      <c r="AB138" s="628"/>
    </row>
    <row r="139" spans="2:28">
      <c r="B139" s="3"/>
      <c r="C139" s="13"/>
      <c r="D139" s="624"/>
      <c r="E139" s="625"/>
      <c r="F139" s="625"/>
      <c r="G139" s="625"/>
      <c r="H139" s="640"/>
      <c r="I139" s="625"/>
      <c r="J139" s="625"/>
      <c r="K139" s="640"/>
      <c r="L139" s="625"/>
      <c r="M139" s="625"/>
      <c r="N139" s="625"/>
      <c r="O139" s="624"/>
      <c r="P139" s="630"/>
      <c r="Q139" s="22"/>
      <c r="W139" s="626"/>
      <c r="X139" s="13"/>
      <c r="Y139" s="1"/>
      <c r="Z139" s="627"/>
      <c r="AB139" s="631"/>
    </row>
    <row r="140" spans="2:28">
      <c r="B140" s="3"/>
      <c r="C140" s="13"/>
      <c r="D140" s="624"/>
      <c r="E140" s="625"/>
      <c r="F140" s="625"/>
      <c r="G140" s="625"/>
      <c r="H140" s="625"/>
      <c r="I140" s="625"/>
      <c r="J140" s="625"/>
      <c r="K140" s="625"/>
      <c r="L140" s="625"/>
      <c r="M140" s="625"/>
      <c r="N140" s="640"/>
      <c r="O140" s="632"/>
      <c r="P140" s="630"/>
      <c r="Q140" s="22"/>
      <c r="W140" s="626"/>
      <c r="X140" s="13"/>
      <c r="Y140" s="1"/>
      <c r="Z140" s="627"/>
      <c r="AB140" s="628"/>
    </row>
    <row r="141" spans="2:28">
      <c r="B141" s="3"/>
      <c r="C141" s="13"/>
      <c r="D141" s="624"/>
      <c r="E141" s="625"/>
      <c r="F141" s="625"/>
      <c r="G141" s="625"/>
      <c r="H141" s="625"/>
      <c r="I141" s="625"/>
      <c r="J141" s="625"/>
      <c r="K141" s="625"/>
      <c r="L141" s="625"/>
      <c r="M141" s="625"/>
      <c r="N141" s="625"/>
      <c r="O141" s="624"/>
      <c r="P141" s="630"/>
      <c r="Q141" s="22"/>
      <c r="W141" s="626"/>
      <c r="X141" s="13"/>
      <c r="Y141" s="1"/>
      <c r="Z141" s="627"/>
      <c r="AB141" s="633"/>
    </row>
    <row r="142" spans="2:28">
      <c r="B142" s="3"/>
      <c r="C142" s="13"/>
      <c r="D142" s="624"/>
      <c r="E142" s="625"/>
      <c r="F142" s="625"/>
      <c r="G142" s="625"/>
      <c r="H142" s="625"/>
      <c r="I142" s="625"/>
      <c r="J142" s="625"/>
      <c r="K142" s="625"/>
      <c r="L142" s="625"/>
      <c r="M142" s="625"/>
      <c r="N142" s="625"/>
      <c r="O142" s="624"/>
      <c r="P142" s="630"/>
      <c r="Q142" s="22"/>
      <c r="W142" s="626"/>
      <c r="X142" s="13"/>
      <c r="Y142" s="1"/>
      <c r="Z142" s="627"/>
      <c r="AB142" s="631"/>
    </row>
    <row r="143" spans="2:28">
      <c r="B143" s="3"/>
      <c r="C143" s="13"/>
      <c r="D143" s="624"/>
      <c r="E143" s="625"/>
      <c r="F143" s="625"/>
      <c r="G143" s="9"/>
      <c r="H143" s="635"/>
      <c r="I143" s="640"/>
      <c r="J143" s="625"/>
      <c r="K143" s="625"/>
      <c r="L143" s="625"/>
      <c r="M143" s="625"/>
      <c r="N143" s="625"/>
      <c r="O143" s="634"/>
      <c r="P143" s="630"/>
      <c r="Q143" s="22"/>
      <c r="W143" s="626"/>
      <c r="X143" s="13"/>
      <c r="Y143" s="1"/>
      <c r="Z143" s="627"/>
      <c r="AB143" s="633"/>
    </row>
    <row r="144" spans="2:28">
      <c r="B144" s="3"/>
      <c r="C144" s="13"/>
      <c r="D144" s="624"/>
      <c r="E144" s="484"/>
      <c r="F144" s="625"/>
      <c r="G144" s="625"/>
      <c r="H144" s="625"/>
      <c r="I144" s="625"/>
      <c r="J144" s="625"/>
      <c r="K144" s="625"/>
      <c r="L144" s="625"/>
      <c r="M144" s="625"/>
      <c r="N144" s="625"/>
      <c r="O144" s="624"/>
      <c r="P144" s="630"/>
      <c r="Q144" s="22"/>
      <c r="W144" s="626"/>
      <c r="X144" s="13"/>
      <c r="Y144" s="1"/>
      <c r="Z144" s="627"/>
      <c r="AB144" s="628"/>
    </row>
    <row r="145" spans="2:28">
      <c r="B145" s="3"/>
      <c r="C145" s="13"/>
      <c r="D145" s="624"/>
      <c r="E145" s="484"/>
      <c r="F145" s="625"/>
      <c r="G145" s="625"/>
      <c r="H145" s="625"/>
      <c r="I145" s="625"/>
      <c r="J145" s="625"/>
      <c r="K145" s="625"/>
      <c r="L145" s="625"/>
      <c r="M145" s="625"/>
      <c r="N145" s="625"/>
      <c r="O145" s="624"/>
      <c r="P145" s="630"/>
      <c r="Q145" s="22"/>
      <c r="W145" s="626"/>
      <c r="X145" s="13"/>
      <c r="Y145" s="1"/>
      <c r="Z145" s="627"/>
      <c r="AB145" s="628"/>
    </row>
    <row r="146" spans="2:28">
      <c r="B146" s="3"/>
      <c r="C146" s="13"/>
      <c r="D146" s="624"/>
      <c r="E146" s="484"/>
      <c r="F146" s="625"/>
      <c r="G146" s="625"/>
      <c r="H146" s="625"/>
      <c r="I146" s="625"/>
      <c r="J146" s="625"/>
      <c r="K146" s="625"/>
      <c r="L146" s="625"/>
      <c r="M146" s="625"/>
      <c r="N146" s="625"/>
      <c r="O146" s="624"/>
      <c r="P146" s="630"/>
      <c r="Q146" s="22"/>
      <c r="W146" s="626"/>
      <c r="X146" s="13"/>
      <c r="Y146" s="1"/>
      <c r="Z146" s="627"/>
      <c r="AB146" s="628"/>
    </row>
    <row r="147" spans="2:28">
      <c r="B147" s="3"/>
      <c r="C147" s="13"/>
      <c r="D147" s="624"/>
      <c r="E147" s="484"/>
      <c r="F147" s="625"/>
      <c r="G147" s="625"/>
      <c r="H147" s="625"/>
      <c r="I147" s="625"/>
      <c r="J147" s="625"/>
      <c r="K147" s="625"/>
      <c r="L147" s="625"/>
      <c r="M147" s="625"/>
      <c r="N147" s="625"/>
      <c r="O147" s="624"/>
      <c r="P147" s="630"/>
      <c r="Q147" s="22"/>
      <c r="W147" s="626"/>
      <c r="X147" s="13"/>
      <c r="Y147" s="1"/>
      <c r="Z147" s="627"/>
      <c r="AB147" s="628"/>
    </row>
    <row r="148" spans="2:28">
      <c r="B148" s="3"/>
      <c r="C148" s="13"/>
      <c r="D148" s="624"/>
      <c r="E148" s="484"/>
      <c r="F148" s="625"/>
      <c r="G148" s="625"/>
      <c r="H148" s="625"/>
      <c r="I148" s="625"/>
      <c r="J148" s="625"/>
      <c r="K148" s="625"/>
      <c r="L148" s="625"/>
      <c r="M148" s="625"/>
      <c r="N148" s="625"/>
      <c r="O148" s="624"/>
      <c r="P148" s="630"/>
      <c r="Q148" s="22"/>
      <c r="W148" s="626"/>
      <c r="X148" s="13"/>
      <c r="Y148" s="1"/>
      <c r="Z148" s="627"/>
      <c r="AB148" s="628"/>
    </row>
    <row r="149" spans="2:28">
      <c r="B149" s="3"/>
      <c r="C149" s="13"/>
      <c r="D149" s="624"/>
      <c r="E149" s="484"/>
      <c r="F149" s="625"/>
      <c r="G149" s="625"/>
      <c r="H149" s="625"/>
      <c r="I149" s="625"/>
      <c r="J149" s="625"/>
      <c r="K149" s="625"/>
      <c r="L149" s="625"/>
      <c r="M149" s="625"/>
      <c r="N149" s="625"/>
      <c r="O149" s="624"/>
      <c r="P149" s="630"/>
      <c r="Q149" s="22"/>
      <c r="W149" s="626"/>
      <c r="X149" s="13"/>
      <c r="Y149" s="1"/>
      <c r="Z149" s="627"/>
      <c r="AB149" s="628"/>
    </row>
    <row r="150" spans="2:28" ht="13.5" customHeight="1">
      <c r="B150" s="3"/>
      <c r="C150" s="13"/>
      <c r="D150" s="624"/>
      <c r="E150" s="484"/>
      <c r="F150" s="625"/>
      <c r="G150" s="625"/>
      <c r="H150" s="625"/>
      <c r="I150" s="625"/>
      <c r="J150" s="625"/>
      <c r="K150" s="625"/>
      <c r="L150" s="625"/>
      <c r="M150" s="625"/>
      <c r="N150" s="625"/>
      <c r="O150" s="624"/>
      <c r="P150" s="630"/>
      <c r="Q150" s="22"/>
      <c r="W150" s="626"/>
      <c r="X150" s="13"/>
      <c r="Y150" s="1"/>
      <c r="Z150" s="627"/>
      <c r="AB150" s="628"/>
    </row>
    <row r="151" spans="2:28">
      <c r="B151" s="3"/>
      <c r="C151" s="13"/>
      <c r="D151" s="624"/>
      <c r="E151" s="484"/>
      <c r="F151" s="625"/>
      <c r="G151" s="625"/>
      <c r="H151" s="625"/>
      <c r="I151" s="625"/>
      <c r="J151" s="625"/>
      <c r="K151" s="625"/>
      <c r="L151" s="625"/>
      <c r="M151" s="625"/>
      <c r="N151" s="625"/>
      <c r="O151" s="624"/>
      <c r="P151" s="630"/>
      <c r="Q151" s="22"/>
      <c r="W151" s="626"/>
      <c r="X151" s="13"/>
      <c r="Y151" s="1"/>
      <c r="Z151" s="627"/>
      <c r="AB151" s="631"/>
    </row>
    <row r="152" spans="2:28" ht="12.75" customHeight="1">
      <c r="B152" s="3"/>
      <c r="C152" s="13"/>
      <c r="D152" s="624"/>
      <c r="E152" s="484"/>
      <c r="F152" s="635"/>
      <c r="G152" s="636"/>
      <c r="H152" s="625"/>
      <c r="I152" s="625"/>
      <c r="J152" s="625"/>
      <c r="K152" s="625"/>
      <c r="L152" s="635"/>
      <c r="M152" s="635"/>
      <c r="N152" s="625"/>
      <c r="O152" s="629"/>
      <c r="P152" s="630"/>
      <c r="Q152" s="22"/>
      <c r="W152" s="626"/>
      <c r="X152" s="13"/>
      <c r="Y152" s="1"/>
      <c r="Z152" s="627"/>
      <c r="AB152" s="637"/>
    </row>
    <row r="153" spans="2:28">
      <c r="B153" s="3"/>
      <c r="C153" s="13"/>
      <c r="D153" s="624"/>
      <c r="E153" s="484"/>
      <c r="F153" s="635"/>
      <c r="G153" s="636"/>
      <c r="H153" s="625"/>
      <c r="I153" s="625"/>
      <c r="J153" s="625"/>
      <c r="K153" s="625"/>
      <c r="L153" s="635"/>
      <c r="M153" s="635"/>
      <c r="N153" s="625"/>
      <c r="O153" s="624"/>
      <c r="P153" s="630"/>
      <c r="Q153" s="22"/>
      <c r="W153" s="626"/>
      <c r="X153" s="13"/>
      <c r="Y153" s="1"/>
      <c r="Z153" s="627"/>
      <c r="AB153" s="628"/>
    </row>
    <row r="154" spans="2:28" ht="12.75" customHeight="1">
      <c r="B154" s="3"/>
      <c r="C154" s="13"/>
      <c r="D154" s="624"/>
      <c r="E154" s="484"/>
      <c r="F154" s="635"/>
      <c r="G154" s="636"/>
      <c r="H154" s="625"/>
      <c r="I154" s="625"/>
      <c r="J154" s="625"/>
      <c r="K154" s="625"/>
      <c r="L154" s="635"/>
      <c r="M154" s="635"/>
      <c r="N154" s="625"/>
      <c r="O154" s="624"/>
      <c r="P154" s="630"/>
      <c r="Q154" s="22"/>
      <c r="W154" s="626"/>
      <c r="X154" s="13"/>
      <c r="Y154" s="1"/>
      <c r="Z154" s="627"/>
      <c r="AB154" s="628"/>
    </row>
    <row r="155" spans="2:28">
      <c r="B155" s="3"/>
      <c r="C155" s="13"/>
      <c r="D155" s="624"/>
      <c r="E155" s="649"/>
      <c r="F155" s="635"/>
      <c r="G155" s="636"/>
      <c r="H155" s="625"/>
      <c r="I155" s="647"/>
      <c r="J155" s="625"/>
      <c r="K155" s="647"/>
      <c r="L155" s="640"/>
      <c r="M155" s="640"/>
      <c r="N155" s="625"/>
      <c r="O155" s="624"/>
      <c r="P155" s="630"/>
      <c r="Q155" s="22"/>
      <c r="W155" s="626"/>
      <c r="X155" s="13"/>
      <c r="Y155" s="1"/>
      <c r="Z155" s="627"/>
      <c r="AB155" s="633"/>
    </row>
    <row r="156" spans="2:28">
      <c r="B156" s="3"/>
      <c r="C156" s="13"/>
      <c r="D156" s="624"/>
      <c r="E156" s="484"/>
      <c r="F156" s="640"/>
      <c r="G156" s="636"/>
      <c r="H156" s="625"/>
      <c r="I156" s="625"/>
      <c r="J156" s="625"/>
      <c r="K156" s="625"/>
      <c r="L156" s="640"/>
      <c r="M156" s="640"/>
      <c r="N156" s="625"/>
      <c r="O156" s="624"/>
      <c r="P156" s="630"/>
      <c r="Q156" s="22"/>
      <c r="W156" s="626"/>
      <c r="X156" s="13"/>
      <c r="Y156" s="1"/>
      <c r="Z156" s="627"/>
      <c r="AB156" s="628"/>
    </row>
    <row r="157" spans="2:28">
      <c r="B157" s="3"/>
      <c r="C157" s="13"/>
      <c r="D157" s="624"/>
      <c r="E157" s="484"/>
      <c r="F157" s="635"/>
      <c r="G157" s="636"/>
      <c r="H157" s="625"/>
      <c r="I157" s="625"/>
      <c r="J157" s="625"/>
      <c r="K157" s="625"/>
      <c r="L157" s="640"/>
      <c r="M157" s="635"/>
      <c r="N157" s="625"/>
      <c r="O157" s="624"/>
      <c r="P157" s="630"/>
      <c r="Q157" s="22"/>
      <c r="W157" s="626"/>
      <c r="X157" s="13"/>
      <c r="Y157" s="1"/>
      <c r="Z157" s="627"/>
      <c r="AB157" s="628"/>
    </row>
    <row r="158" spans="2:28">
      <c r="B158" s="3"/>
      <c r="C158" s="13"/>
      <c r="D158" s="624"/>
      <c r="E158" s="484"/>
      <c r="F158" s="640"/>
      <c r="G158" s="636"/>
      <c r="H158" s="625"/>
      <c r="I158" s="625"/>
      <c r="J158" s="625"/>
      <c r="K158" s="625"/>
      <c r="L158" s="636"/>
      <c r="M158" s="636"/>
      <c r="N158" s="9"/>
      <c r="O158" s="624"/>
      <c r="P158" s="630"/>
      <c r="Q158" s="22"/>
      <c r="W158" s="626"/>
      <c r="X158" s="13"/>
      <c r="Y158" s="1"/>
      <c r="Z158" s="627"/>
      <c r="AB158" s="628"/>
    </row>
    <row r="159" spans="2:28">
      <c r="B159" s="3"/>
      <c r="C159" s="13"/>
      <c r="D159" s="624"/>
      <c r="E159" s="484"/>
      <c r="F159" s="640"/>
      <c r="G159" s="640"/>
      <c r="H159" s="625"/>
      <c r="I159" s="625"/>
      <c r="J159" s="625"/>
      <c r="K159" s="635"/>
      <c r="L159" s="647"/>
      <c r="M159" s="640"/>
      <c r="N159" s="636"/>
      <c r="O159" s="624"/>
      <c r="P159" s="630"/>
      <c r="Q159" s="22"/>
      <c r="W159" s="626"/>
      <c r="X159" s="13"/>
      <c r="Y159" s="1"/>
      <c r="Z159" s="627"/>
      <c r="AB159" s="628"/>
    </row>
    <row r="160" spans="2:28" ht="10.5" customHeight="1">
      <c r="B160" s="3"/>
      <c r="C160" s="13"/>
      <c r="D160" s="624"/>
      <c r="E160" s="484"/>
      <c r="F160" s="635"/>
      <c r="G160" s="636"/>
      <c r="H160" s="625"/>
      <c r="I160" s="625"/>
      <c r="J160" s="625"/>
      <c r="K160" s="625"/>
      <c r="L160" s="635"/>
      <c r="M160" s="635"/>
      <c r="N160" s="625"/>
      <c r="O160" s="624"/>
      <c r="P160" s="630"/>
      <c r="Q160" s="22"/>
      <c r="W160" s="626"/>
      <c r="X160" s="13"/>
      <c r="Y160" s="1"/>
      <c r="Z160" s="627"/>
      <c r="AB160" s="628"/>
    </row>
    <row r="161" spans="2:28" ht="12.75" customHeight="1">
      <c r="B161" s="3"/>
      <c r="C161" s="13"/>
      <c r="D161" s="624"/>
      <c r="E161" s="484"/>
      <c r="F161" s="640"/>
      <c r="G161" s="636"/>
      <c r="H161" s="625"/>
      <c r="I161" s="625"/>
      <c r="J161" s="625"/>
      <c r="K161" s="625"/>
      <c r="L161" s="636"/>
      <c r="M161" s="636"/>
      <c r="N161" s="625"/>
      <c r="O161" s="624"/>
      <c r="P161" s="638"/>
      <c r="Q161" s="22"/>
      <c r="W161" s="626"/>
      <c r="X161" s="13"/>
      <c r="Y161" s="1"/>
      <c r="Z161" s="627"/>
      <c r="AB161" s="639"/>
    </row>
    <row r="162" spans="2:28">
      <c r="B162" s="3"/>
      <c r="C162" s="13"/>
      <c r="D162" s="624"/>
      <c r="E162" s="484"/>
      <c r="F162" s="635"/>
      <c r="G162" s="636"/>
      <c r="H162" s="625"/>
      <c r="I162" s="625"/>
      <c r="J162" s="625"/>
      <c r="K162" s="625"/>
      <c r="L162" s="636"/>
      <c r="M162" s="636"/>
      <c r="N162" s="625"/>
      <c r="O162" s="624"/>
      <c r="P162" s="630"/>
      <c r="Q162" s="22"/>
      <c r="W162" s="626"/>
      <c r="X162" s="13"/>
      <c r="Y162" s="1"/>
      <c r="Z162" s="627"/>
      <c r="AB162" s="628"/>
    </row>
    <row r="163" spans="2:28" ht="12.75" customHeight="1">
      <c r="B163" s="3"/>
      <c r="C163" s="13"/>
      <c r="D163" s="624"/>
      <c r="E163" s="484"/>
      <c r="F163" s="636"/>
      <c r="G163" s="640"/>
      <c r="H163" s="625"/>
      <c r="I163" s="625"/>
      <c r="J163" s="625"/>
      <c r="K163" s="625"/>
      <c r="L163" s="647"/>
      <c r="M163" s="640"/>
      <c r="N163" s="625"/>
      <c r="O163" s="624"/>
      <c r="P163" s="638"/>
      <c r="Q163" s="22"/>
      <c r="W163" s="626"/>
      <c r="X163" s="13"/>
      <c r="Y163" s="1"/>
      <c r="Z163" s="627"/>
      <c r="AB163" s="639"/>
    </row>
    <row r="164" spans="2:28" hidden="1">
      <c r="B164" s="3"/>
      <c r="C164" s="13"/>
      <c r="D164" s="624"/>
      <c r="E164" s="484"/>
      <c r="F164" s="640"/>
      <c r="G164" s="636"/>
      <c r="H164" s="625"/>
      <c r="I164" s="625"/>
      <c r="J164" s="625"/>
      <c r="K164" s="625"/>
      <c r="L164" s="635"/>
      <c r="M164" s="635"/>
      <c r="N164" s="625"/>
      <c r="O164" s="624"/>
      <c r="P164" s="630"/>
      <c r="Q164" s="22"/>
      <c r="W164" s="626"/>
      <c r="X164" s="13"/>
      <c r="Y164" s="1"/>
      <c r="Z164" s="627"/>
      <c r="AB164" s="633"/>
    </row>
    <row r="165" spans="2:28" ht="13.5" customHeight="1">
      <c r="B165" s="3"/>
      <c r="C165" s="4"/>
      <c r="D165" s="624"/>
      <c r="E165" s="484"/>
      <c r="F165" s="636"/>
      <c r="G165" s="636"/>
      <c r="H165" s="625"/>
      <c r="I165" s="625"/>
      <c r="J165" s="625"/>
      <c r="K165" s="625"/>
      <c r="L165" s="640"/>
      <c r="M165" s="640"/>
      <c r="N165" s="625"/>
      <c r="O165" s="624"/>
      <c r="P165" s="630"/>
      <c r="Q165" s="22"/>
      <c r="W165" s="626"/>
      <c r="X165" s="13"/>
      <c r="Y165" s="1"/>
      <c r="Z165" s="627"/>
      <c r="AB165" s="628"/>
    </row>
    <row r="166" spans="2:28" ht="12.75" customHeight="1">
      <c r="B166" s="3"/>
      <c r="C166" s="13"/>
      <c r="D166" s="624"/>
      <c r="E166" s="484"/>
      <c r="F166" s="635"/>
      <c r="G166" s="636"/>
      <c r="H166" s="647"/>
      <c r="I166" s="625"/>
      <c r="J166" s="625"/>
      <c r="K166" s="625"/>
      <c r="L166" s="635"/>
      <c r="M166" s="636"/>
      <c r="N166" s="625"/>
      <c r="O166" s="629"/>
      <c r="P166" s="638"/>
      <c r="Q166" s="22"/>
      <c r="W166" s="626"/>
      <c r="X166" s="13"/>
      <c r="Y166" s="1"/>
      <c r="Z166" s="627"/>
      <c r="AB166" s="639"/>
    </row>
    <row r="167" spans="2:28" ht="12.75" customHeight="1">
      <c r="B167" s="3"/>
      <c r="C167" s="13"/>
      <c r="D167" s="624"/>
      <c r="E167" s="484"/>
      <c r="F167" s="647"/>
      <c r="G167" s="647"/>
      <c r="H167" s="625"/>
      <c r="I167" s="625"/>
      <c r="J167" s="625"/>
      <c r="K167" s="625"/>
      <c r="L167" s="648"/>
      <c r="M167" s="647"/>
      <c r="N167" s="625"/>
      <c r="O167" s="629"/>
      <c r="P167" s="630"/>
      <c r="Q167" s="22"/>
      <c r="W167" s="626"/>
      <c r="X167" s="13"/>
      <c r="Y167" s="1"/>
      <c r="Z167" s="627"/>
      <c r="AB167" s="642"/>
    </row>
    <row r="168" spans="2:28" ht="12.75" customHeight="1">
      <c r="B168" s="3"/>
      <c r="C168" s="13"/>
      <c r="D168" s="624"/>
      <c r="E168" s="643"/>
      <c r="F168" s="116"/>
      <c r="G168" s="116"/>
      <c r="H168" s="116"/>
      <c r="I168" s="116"/>
      <c r="J168" s="116"/>
      <c r="K168" s="116"/>
      <c r="L168" s="116"/>
      <c r="M168" s="116"/>
      <c r="N168" s="116"/>
      <c r="O168" s="629"/>
      <c r="P168" s="630"/>
      <c r="Q168" s="22"/>
      <c r="W168" s="626"/>
      <c r="X168" s="13"/>
      <c r="Y168" s="1"/>
      <c r="Z168" s="627"/>
      <c r="AB168" s="628"/>
    </row>
    <row r="169" spans="2:28" ht="12.75" customHeight="1">
      <c r="B169" s="3"/>
      <c r="C169" s="13"/>
      <c r="D169" s="624"/>
      <c r="E169" s="643"/>
      <c r="F169" s="116"/>
      <c r="G169" s="116"/>
      <c r="H169" s="116"/>
      <c r="I169" s="116"/>
      <c r="J169" s="116"/>
      <c r="K169" s="116"/>
      <c r="L169" s="116"/>
      <c r="M169" s="116"/>
      <c r="N169" s="116"/>
      <c r="O169" s="629"/>
      <c r="P169" s="630"/>
      <c r="Q169" s="22"/>
      <c r="W169" s="626"/>
      <c r="X169" s="13"/>
      <c r="Y169" s="1"/>
      <c r="Z169" s="627"/>
      <c r="AB169" s="628"/>
    </row>
    <row r="170" spans="2:28" ht="11.25" customHeight="1">
      <c r="B170" s="3"/>
      <c r="C170" s="13"/>
      <c r="D170" s="624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629"/>
      <c r="P170" s="630"/>
      <c r="Q170" s="22"/>
      <c r="W170" s="626"/>
      <c r="X170" s="13"/>
      <c r="Y170" s="1"/>
      <c r="Z170" s="627"/>
      <c r="AB170" s="628"/>
    </row>
    <row r="171" spans="2:28" ht="12.75" customHeight="1">
      <c r="B171" s="3"/>
      <c r="C171" s="13"/>
      <c r="D171" s="624"/>
      <c r="E171" s="116"/>
      <c r="F171" s="116"/>
      <c r="G171" s="116"/>
      <c r="H171" s="116"/>
      <c r="I171" s="116"/>
      <c r="J171" s="116"/>
      <c r="K171" s="644"/>
      <c r="L171" s="116"/>
      <c r="M171" s="116"/>
      <c r="N171" s="116"/>
      <c r="O171" s="632"/>
      <c r="P171" s="630"/>
      <c r="Q171" s="22"/>
      <c r="W171" s="645"/>
      <c r="X171" s="13"/>
      <c r="Y171" s="646"/>
      <c r="Z171" s="627"/>
      <c r="AB171" s="628"/>
    </row>
    <row r="172" spans="2:28" ht="11.25" customHeight="1"/>
    <row r="173" spans="2:28" ht="12.75" customHeight="1">
      <c r="B173" s="81"/>
      <c r="D173" s="81"/>
    </row>
    <row r="174" spans="2:28">
      <c r="C174" s="13"/>
      <c r="D174" s="22"/>
      <c r="E174" s="14"/>
      <c r="F174" s="14"/>
      <c r="G174" s="14"/>
      <c r="H174" s="14"/>
      <c r="I174" s="14"/>
      <c r="J174" s="14"/>
      <c r="K174" s="14"/>
      <c r="L174" s="14"/>
      <c r="M174" s="13"/>
      <c r="N174" s="13"/>
      <c r="O174" s="9"/>
      <c r="P174" s="9"/>
      <c r="Q174" s="13"/>
      <c r="R174" s="22"/>
      <c r="T174" s="22"/>
      <c r="U174" s="13"/>
    </row>
    <row r="175" spans="2:28">
      <c r="C175" s="13"/>
      <c r="D175" s="9"/>
      <c r="E175" s="14"/>
      <c r="F175" s="14"/>
      <c r="G175" s="14"/>
      <c r="H175" s="14"/>
      <c r="I175" s="14"/>
      <c r="J175" s="14"/>
      <c r="K175" s="14"/>
      <c r="L175" s="14"/>
      <c r="M175" s="13"/>
      <c r="N175" s="13"/>
      <c r="O175" s="9"/>
      <c r="P175" s="9"/>
      <c r="Q175" s="13"/>
      <c r="R175" s="22"/>
      <c r="T175" s="22"/>
      <c r="U175" s="13"/>
    </row>
    <row r="176" spans="2:28">
      <c r="C176" s="22"/>
      <c r="D176" s="22"/>
      <c r="E176" s="14"/>
      <c r="F176" s="14"/>
      <c r="G176" s="14"/>
      <c r="H176" s="14"/>
      <c r="K176" s="14"/>
      <c r="L176" s="47"/>
      <c r="M176" s="13"/>
      <c r="N176" s="13"/>
      <c r="O176" s="9"/>
      <c r="P176" s="9"/>
      <c r="Q176" s="22"/>
      <c r="R176" s="22"/>
      <c r="T176" s="22"/>
      <c r="U176" s="13"/>
      <c r="AB176" s="621"/>
    </row>
    <row r="177" spans="2:28">
      <c r="C177" s="13"/>
      <c r="D177" s="13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9"/>
      <c r="P177" s="9"/>
      <c r="Q177" s="22"/>
      <c r="R177" s="22"/>
      <c r="T177" s="22"/>
      <c r="U177" s="13"/>
      <c r="Z177" s="115"/>
      <c r="AB177" s="621"/>
    </row>
    <row r="178" spans="2:28">
      <c r="C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9"/>
      <c r="P178" s="9"/>
      <c r="Q178" s="13"/>
      <c r="R178" s="22"/>
      <c r="T178" s="22"/>
      <c r="U178" s="13"/>
      <c r="Z178" s="115"/>
      <c r="AB178" s="622"/>
    </row>
    <row r="179" spans="2:28">
      <c r="C179" s="13"/>
      <c r="D179" s="14"/>
      <c r="E179" s="13"/>
      <c r="F179" s="13"/>
      <c r="G179" s="13"/>
      <c r="H179" s="13"/>
      <c r="I179" s="4"/>
      <c r="J179" s="13"/>
      <c r="K179" s="13"/>
      <c r="L179" s="13"/>
      <c r="M179" s="13"/>
      <c r="N179" s="4"/>
      <c r="O179" s="9"/>
      <c r="P179" s="9"/>
      <c r="Q179" s="14"/>
      <c r="R179" s="22"/>
      <c r="S179" s="13"/>
      <c r="T179" s="22"/>
      <c r="U179" s="13"/>
      <c r="W179" s="215"/>
      <c r="X179" s="22"/>
      <c r="Y179" s="3"/>
      <c r="Z179" s="623"/>
      <c r="AB179" s="622"/>
    </row>
    <row r="180" spans="2:28">
      <c r="B180" s="3"/>
      <c r="C180" s="13"/>
      <c r="D180" s="624"/>
      <c r="E180" s="640"/>
      <c r="F180" s="625"/>
      <c r="G180" s="625"/>
      <c r="H180" s="625"/>
      <c r="I180" s="625"/>
      <c r="J180" s="625"/>
      <c r="K180" s="625"/>
      <c r="L180" s="625"/>
      <c r="M180" s="625"/>
      <c r="N180" s="625"/>
      <c r="O180" s="624"/>
      <c r="P180" s="22"/>
      <c r="Q180" s="22"/>
      <c r="S180" s="63"/>
      <c r="W180" s="626"/>
      <c r="X180" s="13"/>
      <c r="Y180" s="1"/>
      <c r="Z180" s="627"/>
      <c r="AB180" s="628"/>
    </row>
    <row r="181" spans="2:28">
      <c r="B181" s="3"/>
      <c r="C181" s="13"/>
      <c r="D181" s="624"/>
      <c r="E181" s="640"/>
      <c r="F181" s="625"/>
      <c r="G181" s="625"/>
      <c r="H181" s="625"/>
      <c r="I181" s="625"/>
      <c r="J181" s="625"/>
      <c r="K181" s="625"/>
      <c r="L181" s="625"/>
      <c r="M181" s="625"/>
      <c r="N181" s="625"/>
      <c r="O181" s="629"/>
      <c r="P181" s="630"/>
      <c r="Q181" s="22"/>
      <c r="W181" s="626"/>
      <c r="X181" s="13"/>
      <c r="Y181" s="1"/>
      <c r="Z181" s="627"/>
      <c r="AB181" s="628"/>
    </row>
    <row r="182" spans="2:28" ht="12" customHeight="1">
      <c r="B182" s="3"/>
      <c r="C182" s="13"/>
      <c r="D182" s="624"/>
      <c r="E182" s="640"/>
      <c r="F182" s="625"/>
      <c r="G182" s="625"/>
      <c r="H182" s="640"/>
      <c r="I182" s="625"/>
      <c r="J182" s="625"/>
      <c r="K182" s="640"/>
      <c r="L182" s="625"/>
      <c r="M182" s="625"/>
      <c r="N182" s="625"/>
      <c r="O182" s="624"/>
      <c r="P182" s="630"/>
      <c r="Q182" s="22"/>
      <c r="W182" s="626"/>
      <c r="X182" s="13"/>
      <c r="Y182" s="1"/>
      <c r="Z182" s="627"/>
      <c r="AB182" s="631"/>
    </row>
    <row r="183" spans="2:28">
      <c r="B183" s="3"/>
      <c r="C183" s="13"/>
      <c r="D183" s="624"/>
      <c r="E183" s="640"/>
      <c r="F183" s="625"/>
      <c r="G183" s="625"/>
      <c r="H183" s="625"/>
      <c r="I183" s="625"/>
      <c r="J183" s="625"/>
      <c r="K183" s="625"/>
      <c r="L183" s="625"/>
      <c r="M183" s="625"/>
      <c r="N183" s="640"/>
      <c r="O183" s="632"/>
      <c r="P183" s="630"/>
      <c r="Q183" s="22"/>
      <c r="W183" s="626"/>
      <c r="X183" s="13"/>
      <c r="Y183" s="1"/>
      <c r="Z183" s="627"/>
      <c r="AB183" s="628"/>
    </row>
    <row r="184" spans="2:28" ht="12.75" customHeight="1">
      <c r="B184" s="3"/>
      <c r="C184" s="13"/>
      <c r="D184" s="624"/>
      <c r="E184" s="640"/>
      <c r="F184" s="625"/>
      <c r="G184" s="625"/>
      <c r="H184" s="625"/>
      <c r="I184" s="625"/>
      <c r="J184" s="625"/>
      <c r="K184" s="625"/>
      <c r="L184" s="625"/>
      <c r="M184" s="625"/>
      <c r="N184" s="625"/>
      <c r="O184" s="624"/>
      <c r="P184" s="630"/>
      <c r="Q184" s="22"/>
      <c r="W184" s="626"/>
      <c r="X184" s="13"/>
      <c r="Y184" s="1"/>
      <c r="Z184" s="627"/>
      <c r="AB184" s="633"/>
    </row>
    <row r="185" spans="2:28">
      <c r="B185" s="3"/>
      <c r="C185" s="13"/>
      <c r="D185" s="624"/>
      <c r="E185" s="640"/>
      <c r="F185" s="625"/>
      <c r="G185" s="625"/>
      <c r="H185" s="625"/>
      <c r="I185" s="625"/>
      <c r="J185" s="625"/>
      <c r="K185" s="625"/>
      <c r="L185" s="625"/>
      <c r="M185" s="625"/>
      <c r="N185" s="625"/>
      <c r="O185" s="624"/>
      <c r="P185" s="630"/>
      <c r="Q185" s="22"/>
      <c r="W185" s="626"/>
      <c r="X185" s="13"/>
      <c r="Y185" s="1"/>
      <c r="Z185" s="627"/>
      <c r="AB185" s="631"/>
    </row>
    <row r="186" spans="2:28" ht="15" customHeight="1">
      <c r="B186" s="3"/>
      <c r="C186" s="13"/>
      <c r="D186" s="624"/>
      <c r="E186" s="640"/>
      <c r="F186" s="625"/>
      <c r="G186" s="9"/>
      <c r="H186" s="635"/>
      <c r="I186" s="640"/>
      <c r="J186" s="625"/>
      <c r="K186" s="625"/>
      <c r="L186" s="625"/>
      <c r="M186" s="625"/>
      <c r="N186" s="625"/>
      <c r="O186" s="634"/>
      <c r="P186" s="630"/>
      <c r="Q186" s="22"/>
      <c r="W186" s="626"/>
      <c r="X186" s="13"/>
      <c r="Y186" s="1"/>
      <c r="Z186" s="627"/>
      <c r="AB186" s="633"/>
    </row>
    <row r="187" spans="2:28">
      <c r="B187" s="3"/>
      <c r="C187" s="13"/>
      <c r="D187" s="624"/>
      <c r="E187" s="640"/>
      <c r="F187" s="625"/>
      <c r="G187" s="625"/>
      <c r="H187" s="625"/>
      <c r="I187" s="625"/>
      <c r="J187" s="625"/>
      <c r="K187" s="625"/>
      <c r="L187" s="625"/>
      <c r="M187" s="625"/>
      <c r="N187" s="625"/>
      <c r="O187" s="624"/>
      <c r="P187" s="630"/>
      <c r="Q187" s="22"/>
      <c r="W187" s="626"/>
      <c r="X187" s="13"/>
      <c r="Y187" s="1"/>
      <c r="Z187" s="627"/>
      <c r="AB187" s="628"/>
    </row>
    <row r="188" spans="2:28">
      <c r="B188" s="3"/>
      <c r="C188" s="13"/>
      <c r="D188" s="624"/>
      <c r="E188" s="640"/>
      <c r="F188" s="625"/>
      <c r="G188" s="625"/>
      <c r="H188" s="625"/>
      <c r="I188" s="625"/>
      <c r="J188" s="625"/>
      <c r="K188" s="625"/>
      <c r="L188" s="625"/>
      <c r="M188" s="625"/>
      <c r="N188" s="625"/>
      <c r="O188" s="624"/>
      <c r="P188" s="630"/>
      <c r="Q188" s="22"/>
      <c r="W188" s="626"/>
      <c r="X188" s="13"/>
      <c r="Y188" s="1"/>
      <c r="Z188" s="627"/>
      <c r="AB188" s="628"/>
    </row>
    <row r="189" spans="2:28">
      <c r="B189" s="3"/>
      <c r="C189" s="13"/>
      <c r="D189" s="624"/>
      <c r="E189" s="640"/>
      <c r="F189" s="625"/>
      <c r="G189" s="625"/>
      <c r="H189" s="625"/>
      <c r="I189" s="625"/>
      <c r="J189" s="625"/>
      <c r="K189" s="625"/>
      <c r="L189" s="625"/>
      <c r="M189" s="625"/>
      <c r="N189" s="625"/>
      <c r="O189" s="624"/>
      <c r="P189" s="630"/>
      <c r="Q189" s="22"/>
      <c r="W189" s="626"/>
      <c r="X189" s="13"/>
      <c r="Y189" s="1"/>
      <c r="Z189" s="627"/>
      <c r="AB189" s="628"/>
    </row>
    <row r="190" spans="2:28">
      <c r="B190" s="3"/>
      <c r="C190" s="13"/>
      <c r="D190" s="624"/>
      <c r="E190" s="640"/>
      <c r="F190" s="625"/>
      <c r="G190" s="625"/>
      <c r="H190" s="625"/>
      <c r="I190" s="625"/>
      <c r="J190" s="625"/>
      <c r="K190" s="625"/>
      <c r="L190" s="625"/>
      <c r="M190" s="625"/>
      <c r="N190" s="625"/>
      <c r="O190" s="624"/>
      <c r="P190" s="630"/>
      <c r="Q190" s="22"/>
      <c r="W190" s="626"/>
      <c r="X190" s="13"/>
      <c r="Y190" s="1"/>
      <c r="Z190" s="627"/>
      <c r="AB190" s="628"/>
    </row>
    <row r="191" spans="2:28">
      <c r="B191" s="3"/>
      <c r="C191" s="13"/>
      <c r="D191" s="624"/>
      <c r="E191" s="640"/>
      <c r="F191" s="625"/>
      <c r="G191" s="625"/>
      <c r="H191" s="625"/>
      <c r="I191" s="625"/>
      <c r="J191" s="625"/>
      <c r="K191" s="625"/>
      <c r="L191" s="625"/>
      <c r="M191" s="625"/>
      <c r="N191" s="625"/>
      <c r="O191" s="624"/>
      <c r="P191" s="630"/>
      <c r="Q191" s="22"/>
      <c r="W191" s="626"/>
      <c r="X191" s="13"/>
      <c r="Y191" s="1"/>
      <c r="Z191" s="627"/>
      <c r="AB191" s="628"/>
    </row>
    <row r="192" spans="2:28">
      <c r="B192" s="3"/>
      <c r="C192" s="13"/>
      <c r="D192" s="624"/>
      <c r="E192" s="640"/>
      <c r="F192" s="625"/>
      <c r="G192" s="625"/>
      <c r="H192" s="625"/>
      <c r="I192" s="625"/>
      <c r="J192" s="625"/>
      <c r="K192" s="625"/>
      <c r="L192" s="625"/>
      <c r="M192" s="625"/>
      <c r="N192" s="625"/>
      <c r="O192" s="624"/>
      <c r="P192" s="630"/>
      <c r="Q192" s="22"/>
      <c r="W192" s="626"/>
      <c r="X192" s="13"/>
      <c r="Y192" s="1"/>
      <c r="Z192" s="627"/>
      <c r="AB192" s="628"/>
    </row>
    <row r="193" spans="2:28">
      <c r="B193" s="3"/>
      <c r="C193" s="13"/>
      <c r="D193" s="624"/>
      <c r="E193" s="640"/>
      <c r="F193" s="625"/>
      <c r="G193" s="625"/>
      <c r="H193" s="625"/>
      <c r="I193" s="625"/>
      <c r="J193" s="625"/>
      <c r="K193" s="625"/>
      <c r="L193" s="625"/>
      <c r="M193" s="625"/>
      <c r="N193" s="625"/>
      <c r="O193" s="624"/>
      <c r="P193" s="630"/>
      <c r="Q193" s="22"/>
      <c r="W193" s="626"/>
      <c r="X193" s="13"/>
      <c r="Y193" s="1"/>
      <c r="Z193" s="627"/>
      <c r="AB193" s="628"/>
    </row>
    <row r="194" spans="2:28" ht="13.5" customHeight="1">
      <c r="B194" s="3"/>
      <c r="C194" s="13"/>
      <c r="D194" s="624"/>
      <c r="E194" s="640"/>
      <c r="F194" s="625"/>
      <c r="G194" s="625"/>
      <c r="H194" s="625"/>
      <c r="I194" s="625"/>
      <c r="J194" s="625"/>
      <c r="K194" s="625"/>
      <c r="L194" s="625"/>
      <c r="M194" s="625"/>
      <c r="N194" s="625"/>
      <c r="O194" s="624"/>
      <c r="P194" s="630"/>
      <c r="Q194" s="22"/>
      <c r="W194" s="626"/>
      <c r="X194" s="13"/>
      <c r="Y194" s="1"/>
      <c r="Z194" s="627"/>
      <c r="AB194" s="631"/>
    </row>
    <row r="195" spans="2:28" ht="12" customHeight="1">
      <c r="B195" s="3"/>
      <c r="C195" s="13"/>
      <c r="D195" s="624"/>
      <c r="E195" s="643"/>
      <c r="F195" s="635"/>
      <c r="G195" s="636"/>
      <c r="H195" s="625"/>
      <c r="I195" s="625"/>
      <c r="J195" s="625"/>
      <c r="K195" s="625"/>
      <c r="L195" s="635"/>
      <c r="M195" s="635"/>
      <c r="N195" s="625"/>
      <c r="O195" s="629"/>
      <c r="P195" s="630"/>
      <c r="Q195" s="22"/>
      <c r="W195" s="626"/>
      <c r="X195" s="13"/>
      <c r="Y195" s="1"/>
      <c r="Z195" s="627"/>
      <c r="AB195" s="637"/>
    </row>
    <row r="196" spans="2:28">
      <c r="B196" s="3"/>
      <c r="C196" s="13"/>
      <c r="D196" s="624"/>
      <c r="E196" s="643"/>
      <c r="F196" s="635"/>
      <c r="G196" s="636"/>
      <c r="H196" s="625"/>
      <c r="I196" s="625"/>
      <c r="J196" s="625"/>
      <c r="K196" s="625"/>
      <c r="L196" s="635"/>
      <c r="M196" s="635"/>
      <c r="N196" s="625"/>
      <c r="O196" s="624"/>
      <c r="P196" s="630"/>
      <c r="Q196" s="22"/>
      <c r="W196" s="626"/>
      <c r="X196" s="13"/>
      <c r="Y196" s="1"/>
      <c r="Z196" s="627"/>
      <c r="AB196" s="628"/>
    </row>
    <row r="197" spans="2:28" ht="13.5" customHeight="1">
      <c r="B197" s="3"/>
      <c r="C197" s="13"/>
      <c r="D197" s="624"/>
      <c r="E197" s="643"/>
      <c r="F197" s="635"/>
      <c r="G197" s="636"/>
      <c r="H197" s="625"/>
      <c r="I197" s="625"/>
      <c r="J197" s="625"/>
      <c r="K197" s="625"/>
      <c r="L197" s="635"/>
      <c r="M197" s="635"/>
      <c r="N197" s="625"/>
      <c r="O197" s="624"/>
      <c r="P197" s="630"/>
      <c r="Q197" s="22"/>
      <c r="W197" s="626"/>
      <c r="X197" s="13"/>
      <c r="Y197" s="1"/>
      <c r="Z197" s="627"/>
      <c r="AB197" s="628"/>
    </row>
    <row r="198" spans="2:28">
      <c r="B198" s="3"/>
      <c r="C198" s="13"/>
      <c r="D198" s="624"/>
      <c r="E198" s="643"/>
      <c r="F198" s="635"/>
      <c r="G198" s="636"/>
      <c r="H198" s="625"/>
      <c r="I198" s="647"/>
      <c r="J198" s="625"/>
      <c r="K198" s="647"/>
      <c r="L198" s="640"/>
      <c r="M198" s="640"/>
      <c r="N198" s="625"/>
      <c r="O198" s="624"/>
      <c r="P198" s="630"/>
      <c r="Q198" s="22"/>
      <c r="W198" s="626"/>
      <c r="X198" s="13"/>
      <c r="Y198" s="1"/>
      <c r="Z198" s="627"/>
      <c r="AB198" s="633"/>
    </row>
    <row r="199" spans="2:28">
      <c r="B199" s="3"/>
      <c r="C199" s="13"/>
      <c r="D199" s="624"/>
      <c r="E199" s="643"/>
      <c r="F199" s="640"/>
      <c r="G199" s="636"/>
      <c r="H199" s="625"/>
      <c r="I199" s="625"/>
      <c r="J199" s="625"/>
      <c r="K199" s="625"/>
      <c r="L199" s="640"/>
      <c r="M199" s="640"/>
      <c r="N199" s="625"/>
      <c r="O199" s="624"/>
      <c r="P199" s="630"/>
      <c r="Q199" s="22"/>
      <c r="W199" s="626"/>
      <c r="X199" s="13"/>
      <c r="Y199" s="1"/>
      <c r="Z199" s="627"/>
      <c r="AB199" s="628"/>
    </row>
    <row r="200" spans="2:28" ht="12" customHeight="1">
      <c r="B200" s="3"/>
      <c r="C200" s="13"/>
      <c r="D200" s="624"/>
      <c r="E200" s="643"/>
      <c r="F200" s="635"/>
      <c r="G200" s="636"/>
      <c r="H200" s="625"/>
      <c r="I200" s="625"/>
      <c r="J200" s="625"/>
      <c r="K200" s="625"/>
      <c r="L200" s="640"/>
      <c r="M200" s="635"/>
      <c r="N200" s="625"/>
      <c r="O200" s="624"/>
      <c r="P200" s="630"/>
      <c r="Q200" s="22"/>
      <c r="W200" s="626"/>
      <c r="X200" s="13"/>
      <c r="Y200" s="1"/>
      <c r="Z200" s="627"/>
      <c r="AB200" s="628"/>
    </row>
    <row r="201" spans="2:28" ht="12.75" customHeight="1">
      <c r="B201" s="3"/>
      <c r="C201" s="13"/>
      <c r="D201" s="624"/>
      <c r="E201" s="643"/>
      <c r="F201" s="640"/>
      <c r="G201" s="636"/>
      <c r="H201" s="625"/>
      <c r="I201" s="625"/>
      <c r="J201" s="625"/>
      <c r="K201" s="625"/>
      <c r="L201" s="636"/>
      <c r="M201" s="636"/>
      <c r="N201" s="9"/>
      <c r="O201" s="624"/>
      <c r="P201" s="630"/>
      <c r="Q201" s="22"/>
      <c r="W201" s="626"/>
      <c r="X201" s="13"/>
      <c r="Y201" s="1"/>
      <c r="Z201" s="627"/>
      <c r="AB201" s="628"/>
    </row>
    <row r="202" spans="2:28" ht="11.25" customHeight="1">
      <c r="B202" s="3"/>
      <c r="C202" s="13"/>
      <c r="D202" s="624"/>
      <c r="E202" s="643"/>
      <c r="F202" s="640"/>
      <c r="G202" s="640"/>
      <c r="H202" s="625"/>
      <c r="I202" s="625"/>
      <c r="J202" s="625"/>
      <c r="K202" s="635"/>
      <c r="L202" s="647"/>
      <c r="M202" s="640"/>
      <c r="N202" s="636"/>
      <c r="O202" s="624"/>
      <c r="P202" s="630"/>
      <c r="Q202" s="22"/>
      <c r="W202" s="626"/>
      <c r="X202" s="13"/>
      <c r="Y202" s="1"/>
      <c r="Z202" s="627"/>
      <c r="AB202" s="628"/>
    </row>
    <row r="203" spans="2:28" ht="12" customHeight="1">
      <c r="B203" s="3"/>
      <c r="C203" s="13"/>
      <c r="D203" s="624"/>
      <c r="E203" s="643"/>
      <c r="F203" s="635"/>
      <c r="G203" s="636"/>
      <c r="H203" s="625"/>
      <c r="I203" s="625"/>
      <c r="J203" s="625"/>
      <c r="K203" s="625"/>
      <c r="L203" s="635"/>
      <c r="M203" s="635"/>
      <c r="N203" s="625"/>
      <c r="O203" s="624"/>
      <c r="P203" s="630"/>
      <c r="Q203" s="22"/>
      <c r="W203" s="626"/>
      <c r="X203" s="13"/>
      <c r="Y203" s="1"/>
      <c r="Z203" s="627"/>
      <c r="AB203" s="628"/>
    </row>
    <row r="204" spans="2:28">
      <c r="B204" s="3"/>
      <c r="C204" s="13"/>
      <c r="D204" s="624"/>
      <c r="E204" s="643"/>
      <c r="F204" s="640"/>
      <c r="G204" s="636"/>
      <c r="H204" s="625"/>
      <c r="I204" s="625"/>
      <c r="J204" s="625"/>
      <c r="K204" s="625"/>
      <c r="L204" s="636"/>
      <c r="M204" s="636"/>
      <c r="N204" s="625"/>
      <c r="O204" s="624"/>
      <c r="P204" s="638"/>
      <c r="Q204" s="22"/>
      <c r="W204" s="626"/>
      <c r="X204" s="13"/>
      <c r="Y204" s="1"/>
      <c r="Z204" s="627"/>
      <c r="AB204" s="639"/>
    </row>
    <row r="205" spans="2:28" ht="13.5" customHeight="1">
      <c r="B205" s="3"/>
      <c r="C205" s="13"/>
      <c r="D205" s="624"/>
      <c r="E205" s="643"/>
      <c r="F205" s="635"/>
      <c r="G205" s="636"/>
      <c r="H205" s="625"/>
      <c r="I205" s="625"/>
      <c r="J205" s="625"/>
      <c r="K205" s="625"/>
      <c r="L205" s="636"/>
      <c r="M205" s="636"/>
      <c r="N205" s="625"/>
      <c r="O205" s="624"/>
      <c r="P205" s="630"/>
      <c r="Q205" s="22"/>
      <c r="W205" s="626"/>
      <c r="X205" s="13"/>
      <c r="Y205" s="1"/>
      <c r="Z205" s="627"/>
      <c r="AB205" s="628"/>
    </row>
    <row r="206" spans="2:28" ht="13.5" customHeight="1">
      <c r="B206" s="3"/>
      <c r="C206" s="13"/>
      <c r="D206" s="624"/>
      <c r="E206" s="643"/>
      <c r="F206" s="636"/>
      <c r="G206" s="640"/>
      <c r="H206" s="625"/>
      <c r="I206" s="625"/>
      <c r="J206" s="625"/>
      <c r="K206" s="625"/>
      <c r="L206" s="647"/>
      <c r="M206" s="640"/>
      <c r="N206" s="625"/>
      <c r="O206" s="624"/>
      <c r="P206" s="638"/>
      <c r="Q206" s="22"/>
      <c r="W206" s="626"/>
      <c r="X206" s="13"/>
      <c r="Y206" s="1"/>
      <c r="Z206" s="627"/>
      <c r="AB206" s="639"/>
    </row>
    <row r="207" spans="2:28" hidden="1">
      <c r="B207" s="3"/>
      <c r="C207" s="13"/>
      <c r="D207" s="624"/>
      <c r="E207" s="643"/>
      <c r="F207" s="640"/>
      <c r="G207" s="636"/>
      <c r="H207" s="625"/>
      <c r="I207" s="625"/>
      <c r="J207" s="625"/>
      <c r="K207" s="625"/>
      <c r="L207" s="635"/>
      <c r="M207" s="635"/>
      <c r="N207" s="625"/>
      <c r="O207" s="624"/>
      <c r="P207" s="630"/>
      <c r="Q207" s="22"/>
      <c r="W207" s="626"/>
      <c r="X207" s="13"/>
      <c r="Y207" s="1"/>
      <c r="Z207" s="627"/>
      <c r="AB207" s="633"/>
    </row>
    <row r="208" spans="2:28" ht="13.5" customHeight="1">
      <c r="B208" s="3"/>
      <c r="C208" s="4"/>
      <c r="D208" s="624"/>
      <c r="E208" s="643"/>
      <c r="F208" s="636"/>
      <c r="G208" s="636"/>
      <c r="H208" s="625"/>
      <c r="I208" s="625"/>
      <c r="J208" s="625"/>
      <c r="K208" s="625"/>
      <c r="L208" s="640"/>
      <c r="M208" s="640"/>
      <c r="N208" s="625"/>
      <c r="O208" s="624"/>
      <c r="P208" s="630"/>
      <c r="Q208" s="22"/>
      <c r="W208" s="626"/>
      <c r="X208" s="13"/>
      <c r="Y208" s="1"/>
      <c r="Z208" s="627"/>
      <c r="AB208" s="628"/>
    </row>
    <row r="209" spans="2:28" ht="12" customHeight="1">
      <c r="B209" s="3"/>
      <c r="C209" s="13"/>
      <c r="D209" s="624"/>
      <c r="E209" s="643"/>
      <c r="F209" s="635"/>
      <c r="G209" s="636"/>
      <c r="H209" s="647"/>
      <c r="I209" s="625"/>
      <c r="J209" s="625"/>
      <c r="K209" s="625"/>
      <c r="L209" s="635"/>
      <c r="M209" s="636"/>
      <c r="N209" s="625"/>
      <c r="O209" s="629"/>
      <c r="P209" s="638"/>
      <c r="Q209" s="22"/>
      <c r="W209" s="626"/>
      <c r="X209" s="13"/>
      <c r="Y209" s="1"/>
      <c r="Z209" s="627"/>
      <c r="AB209" s="639"/>
    </row>
    <row r="210" spans="2:28" ht="13.5" customHeight="1">
      <c r="B210" s="3"/>
      <c r="C210" s="13"/>
      <c r="D210" s="624"/>
      <c r="E210" s="643"/>
      <c r="F210" s="647"/>
      <c r="G210" s="647"/>
      <c r="H210" s="625"/>
      <c r="I210" s="625"/>
      <c r="J210" s="625"/>
      <c r="K210" s="625"/>
      <c r="L210" s="648"/>
      <c r="M210" s="647"/>
      <c r="N210" s="625"/>
      <c r="O210" s="629"/>
      <c r="P210" s="630"/>
      <c r="Q210" s="22"/>
      <c r="W210" s="626"/>
      <c r="X210" s="13"/>
      <c r="Y210" s="1"/>
      <c r="Z210" s="627"/>
      <c r="AB210" s="642"/>
    </row>
    <row r="211" spans="2:28">
      <c r="B211" s="3"/>
      <c r="C211" s="13"/>
      <c r="D211" s="624"/>
      <c r="E211" s="643"/>
      <c r="F211" s="116"/>
      <c r="G211" s="116"/>
      <c r="H211" s="116"/>
      <c r="I211" s="116"/>
      <c r="J211" s="116"/>
      <c r="K211" s="116"/>
      <c r="L211" s="116"/>
      <c r="M211" s="116"/>
      <c r="N211" s="116"/>
      <c r="O211" s="629"/>
      <c r="P211" s="630"/>
      <c r="Q211" s="22"/>
      <c r="W211" s="626"/>
      <c r="X211" s="13"/>
      <c r="Y211" s="1"/>
      <c r="Z211" s="627"/>
      <c r="AB211" s="628"/>
    </row>
    <row r="212" spans="2:28" ht="12.75" customHeight="1">
      <c r="B212" s="3"/>
      <c r="C212" s="13"/>
      <c r="D212" s="624"/>
      <c r="E212" s="643"/>
      <c r="F212" s="116"/>
      <c r="G212" s="116"/>
      <c r="H212" s="116"/>
      <c r="I212" s="116"/>
      <c r="J212" s="116"/>
      <c r="K212" s="116"/>
      <c r="L212" s="116"/>
      <c r="M212" s="116"/>
      <c r="N212" s="116"/>
      <c r="O212" s="629"/>
      <c r="P212" s="630"/>
      <c r="Q212" s="22"/>
      <c r="W212" s="626"/>
      <c r="X212" s="13"/>
      <c r="Y212" s="1"/>
      <c r="Z212" s="627"/>
      <c r="AB212" s="628"/>
    </row>
    <row r="213" spans="2:28" ht="12" customHeight="1">
      <c r="B213" s="3"/>
      <c r="C213" s="13"/>
      <c r="D213" s="624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629"/>
      <c r="P213" s="630"/>
      <c r="Q213" s="22"/>
      <c r="W213" s="626"/>
      <c r="X213" s="13"/>
      <c r="Y213" s="1"/>
      <c r="Z213" s="627"/>
      <c r="AB213" s="628"/>
    </row>
    <row r="214" spans="2:28" ht="12.75" customHeight="1">
      <c r="B214" s="3"/>
      <c r="C214" s="13"/>
      <c r="D214" s="624"/>
      <c r="E214" s="116"/>
      <c r="F214" s="116"/>
      <c r="G214" s="116"/>
      <c r="H214" s="116"/>
      <c r="I214" s="116"/>
      <c r="J214" s="116"/>
      <c r="K214" s="644"/>
      <c r="L214" s="116"/>
      <c r="M214" s="116"/>
      <c r="N214" s="116"/>
      <c r="O214" s="632"/>
      <c r="P214" s="630"/>
      <c r="Q214" s="22"/>
      <c r="W214" s="645"/>
      <c r="X214" s="13"/>
      <c r="Y214" s="646"/>
      <c r="Z214" s="627"/>
      <c r="AB214" s="628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0BF73-3670-44C2-AD8A-3BC98ACBDE2D}">
  <dimension ref="B1:AN214"/>
  <sheetViews>
    <sheetView zoomScaleNormal="100" workbookViewId="0">
      <pane xSplit="1" topLeftCell="B1" activePane="topRight" state="frozen"/>
      <selection pane="topRight" activeCell="AB28" sqref="AB28"/>
    </sheetView>
  </sheetViews>
  <sheetFormatPr defaultRowHeight="15"/>
  <cols>
    <col min="1" max="1" width="1" customWidth="1"/>
    <col min="2" max="2" width="4" customWidth="1"/>
    <col min="3" max="3" width="28.85546875" customWidth="1"/>
    <col min="4" max="4" width="8.28515625" customWidth="1"/>
    <col min="5" max="5" width="6.140625" customWidth="1"/>
    <col min="6" max="6" width="6.28515625" customWidth="1"/>
    <col min="7" max="7" width="6.7109375" customWidth="1"/>
    <col min="8" max="9" width="6.42578125" customWidth="1"/>
    <col min="10" max="10" width="6.28515625" customWidth="1"/>
    <col min="11" max="11" width="6.5703125" customWidth="1"/>
    <col min="12" max="12" width="6.42578125" customWidth="1"/>
    <col min="13" max="13" width="5.85546875" customWidth="1"/>
    <col min="14" max="14" width="6.140625" customWidth="1"/>
    <col min="15" max="15" width="5.85546875" customWidth="1"/>
    <col min="16" max="16" width="5.7109375" customWidth="1"/>
    <col min="17" max="17" width="7.42578125" customWidth="1"/>
    <col min="18" max="18" width="6.7109375" customWidth="1"/>
    <col min="19" max="19" width="6.28515625" customWidth="1"/>
    <col min="20" max="20" width="6.85546875" customWidth="1"/>
    <col min="21" max="21" width="3" customWidth="1"/>
    <col min="23" max="23" width="7.7109375" customWidth="1"/>
    <col min="24" max="24" width="7.42578125" customWidth="1"/>
    <col min="25" max="25" width="5.7109375" customWidth="1"/>
    <col min="26" max="26" width="7.28515625" customWidth="1"/>
    <col min="27" max="27" width="6.5703125" customWidth="1"/>
    <col min="28" max="28" width="9.85546875" customWidth="1"/>
    <col min="29" max="29" width="8.42578125" customWidth="1"/>
    <col min="30" max="30" width="9" customWidth="1"/>
    <col min="31" max="31" width="8" customWidth="1"/>
    <col min="34" max="34" width="9.5703125" customWidth="1"/>
  </cols>
  <sheetData>
    <row r="1" spans="2:40" ht="10.5" customHeight="1"/>
    <row r="2" spans="2:40" ht="15.75" thickBot="1">
      <c r="B2" s="81" t="s">
        <v>837</v>
      </c>
      <c r="E2" s="81" t="s">
        <v>19</v>
      </c>
      <c r="K2" t="s">
        <v>258</v>
      </c>
      <c r="T2" s="29"/>
    </row>
    <row r="3" spans="2:40" ht="13.5" customHeight="1">
      <c r="B3" s="78"/>
      <c r="C3" s="435"/>
      <c r="D3" s="27" t="s">
        <v>20</v>
      </c>
      <c r="E3" s="412" t="s">
        <v>242</v>
      </c>
      <c r="F3" s="66"/>
      <c r="G3" s="66"/>
      <c r="H3" s="66"/>
      <c r="I3" s="66"/>
      <c r="J3" s="66"/>
      <c r="K3" s="66"/>
      <c r="L3" s="66"/>
      <c r="M3" s="50"/>
      <c r="N3" s="50"/>
      <c r="O3" s="67"/>
      <c r="P3" s="53"/>
      <c r="Q3" s="135" t="s">
        <v>21</v>
      </c>
      <c r="R3" s="135" t="s">
        <v>22</v>
      </c>
      <c r="S3" s="951" t="s">
        <v>361</v>
      </c>
      <c r="T3" s="965" t="s">
        <v>361</v>
      </c>
      <c r="V3" s="9"/>
      <c r="W3" s="9"/>
      <c r="X3" s="13"/>
      <c r="Z3" s="22"/>
      <c r="AA3" s="13"/>
      <c r="AI3" s="9"/>
      <c r="AJ3" s="9"/>
      <c r="AK3" s="65"/>
      <c r="AL3" s="65"/>
      <c r="AM3" s="9"/>
      <c r="AN3" s="9"/>
    </row>
    <row r="4" spans="2:40" ht="13.5" customHeight="1">
      <c r="B4" s="60"/>
      <c r="C4" s="436"/>
      <c r="D4" s="437" t="s">
        <v>208</v>
      </c>
      <c r="E4" s="2328" t="s">
        <v>257</v>
      </c>
      <c r="F4" s="14"/>
      <c r="G4" s="14"/>
      <c r="H4" s="14"/>
      <c r="I4" s="14"/>
      <c r="J4" s="14"/>
      <c r="K4" s="14"/>
      <c r="L4" s="14" t="s">
        <v>221</v>
      </c>
      <c r="M4" s="13"/>
      <c r="N4" s="13"/>
      <c r="P4" s="70"/>
      <c r="Q4" s="437" t="s">
        <v>222</v>
      </c>
      <c r="R4" s="437" t="s">
        <v>23</v>
      </c>
      <c r="S4" s="950" t="s">
        <v>108</v>
      </c>
      <c r="T4" s="966" t="s">
        <v>108</v>
      </c>
      <c r="V4" s="9"/>
      <c r="W4" s="9"/>
      <c r="X4" s="13"/>
      <c r="Z4" s="22"/>
      <c r="AA4" s="13"/>
      <c r="AI4" s="9"/>
      <c r="AJ4" s="9"/>
      <c r="AK4" s="65"/>
      <c r="AL4" s="65"/>
      <c r="AM4" s="9"/>
      <c r="AN4" s="9"/>
    </row>
    <row r="5" spans="2:40" ht="12.75" customHeight="1" thickBot="1">
      <c r="B5" s="60"/>
      <c r="C5" s="438" t="s">
        <v>24</v>
      </c>
      <c r="D5" s="69" t="s">
        <v>21</v>
      </c>
      <c r="F5" s="29" t="s">
        <v>925</v>
      </c>
      <c r="G5" s="71"/>
      <c r="H5" s="71"/>
      <c r="J5" s="29" t="s">
        <v>1149</v>
      </c>
      <c r="K5" s="71"/>
      <c r="M5" s="1466" t="s">
        <v>1150</v>
      </c>
      <c r="N5" s="51"/>
      <c r="O5" s="29"/>
      <c r="P5" s="72"/>
      <c r="Q5" s="437" t="s">
        <v>26</v>
      </c>
      <c r="R5" s="437" t="s">
        <v>25</v>
      </c>
      <c r="S5" s="942" t="s">
        <v>362</v>
      </c>
      <c r="T5" s="966" t="s">
        <v>362</v>
      </c>
      <c r="V5" s="9"/>
      <c r="W5" s="9"/>
      <c r="X5" s="22"/>
      <c r="Z5" s="22"/>
      <c r="AA5" s="13"/>
      <c r="AH5" s="621"/>
      <c r="AI5" s="9"/>
      <c r="AJ5" s="9"/>
      <c r="AK5" s="47"/>
      <c r="AL5" s="65"/>
      <c r="AM5" s="9"/>
      <c r="AN5" s="9"/>
    </row>
    <row r="6" spans="2:40">
      <c r="B6" s="60" t="s">
        <v>209</v>
      </c>
      <c r="C6" s="436"/>
      <c r="D6" s="68" t="s">
        <v>38</v>
      </c>
      <c r="E6" s="27" t="s">
        <v>27</v>
      </c>
      <c r="F6" s="27" t="s">
        <v>28</v>
      </c>
      <c r="G6" s="27" t="s">
        <v>29</v>
      </c>
      <c r="H6" s="27" t="s">
        <v>30</v>
      </c>
      <c r="I6" s="26" t="s">
        <v>31</v>
      </c>
      <c r="J6" s="27" t="s">
        <v>32</v>
      </c>
      <c r="K6" s="26" t="s">
        <v>33</v>
      </c>
      <c r="L6" s="27" t="s">
        <v>34</v>
      </c>
      <c r="M6" s="26" t="s">
        <v>35</v>
      </c>
      <c r="N6" s="27" t="s">
        <v>36</v>
      </c>
      <c r="O6" s="959" t="s">
        <v>924</v>
      </c>
      <c r="P6" s="27" t="s">
        <v>926</v>
      </c>
      <c r="Q6" s="437">
        <v>12</v>
      </c>
      <c r="R6" s="437" t="s">
        <v>37</v>
      </c>
      <c r="S6" s="437" t="s">
        <v>26</v>
      </c>
      <c r="T6" s="967" t="s">
        <v>363</v>
      </c>
      <c r="V6" s="9"/>
      <c r="W6" s="9"/>
      <c r="X6" s="22"/>
      <c r="Z6" s="22"/>
      <c r="AA6" s="13"/>
      <c r="AF6" s="115"/>
      <c r="AH6" s="621"/>
      <c r="AI6" s="9"/>
      <c r="AJ6" s="9"/>
      <c r="AK6" s="9"/>
      <c r="AL6" s="44"/>
      <c r="AM6" s="9"/>
      <c r="AN6" s="9"/>
    </row>
    <row r="7" spans="2:40" ht="12" customHeight="1">
      <c r="B7" s="60"/>
      <c r="C7" s="438" t="s">
        <v>210</v>
      </c>
      <c r="D7" s="957" t="s">
        <v>211</v>
      </c>
      <c r="E7" s="69" t="s">
        <v>39</v>
      </c>
      <c r="F7" s="69" t="s">
        <v>39</v>
      </c>
      <c r="G7" s="69" t="s">
        <v>39</v>
      </c>
      <c r="H7" s="69" t="s">
        <v>39</v>
      </c>
      <c r="I7" s="22" t="s">
        <v>39</v>
      </c>
      <c r="J7" s="69" t="s">
        <v>39</v>
      </c>
      <c r="K7" s="69" t="s">
        <v>39</v>
      </c>
      <c r="L7" s="22" t="s">
        <v>39</v>
      </c>
      <c r="M7" s="69" t="s">
        <v>39</v>
      </c>
      <c r="N7" s="69" t="s">
        <v>39</v>
      </c>
      <c r="O7" s="416" t="s">
        <v>39</v>
      </c>
      <c r="P7" s="69" t="s">
        <v>39</v>
      </c>
      <c r="Q7" s="437" t="s">
        <v>360</v>
      </c>
      <c r="R7" s="437" t="s">
        <v>202</v>
      </c>
      <c r="S7" s="437">
        <v>12</v>
      </c>
      <c r="T7" s="967"/>
      <c r="V7" s="9"/>
      <c r="W7" s="9"/>
      <c r="X7" s="13"/>
      <c r="Z7" s="22"/>
      <c r="AA7" s="13"/>
      <c r="AF7" s="115"/>
      <c r="AH7" s="622"/>
      <c r="AI7" s="9"/>
      <c r="AJ7" s="9"/>
      <c r="AK7" s="9"/>
      <c r="AL7" s="44"/>
      <c r="AM7" s="9"/>
      <c r="AN7" s="9"/>
    </row>
    <row r="8" spans="2:40" ht="14.25" customHeight="1" thickBot="1">
      <c r="B8" s="60"/>
      <c r="C8" s="436"/>
      <c r="D8" s="962">
        <v>0.6</v>
      </c>
      <c r="E8" s="51"/>
      <c r="F8" s="52"/>
      <c r="G8" s="51"/>
      <c r="H8" s="52"/>
      <c r="I8" s="84"/>
      <c r="J8" s="712"/>
      <c r="K8" s="52"/>
      <c r="L8" s="52"/>
      <c r="M8" s="51"/>
      <c r="N8" s="52"/>
      <c r="O8" s="84"/>
      <c r="P8" s="656"/>
      <c r="Q8" s="437"/>
      <c r="R8" s="437" t="s">
        <v>203</v>
      </c>
      <c r="S8" s="437" t="s">
        <v>360</v>
      </c>
      <c r="T8" s="968">
        <v>1</v>
      </c>
      <c r="V8" s="9"/>
      <c r="W8" s="9"/>
      <c r="X8" s="14"/>
      <c r="Y8" s="13"/>
      <c r="Z8" s="22"/>
      <c r="AA8" s="13"/>
      <c r="AC8" s="215"/>
      <c r="AD8" s="22"/>
      <c r="AE8" s="3"/>
      <c r="AF8" s="623"/>
      <c r="AH8" s="622"/>
      <c r="AI8" s="9"/>
      <c r="AJ8" s="9"/>
      <c r="AK8" s="9"/>
      <c r="AL8" s="24"/>
      <c r="AM8" s="9"/>
      <c r="AN8" s="9"/>
    </row>
    <row r="9" spans="2:40">
      <c r="B9" s="440">
        <v>1</v>
      </c>
      <c r="C9" s="441" t="s">
        <v>212</v>
      </c>
      <c r="D9" s="2180">
        <f t="shared" ref="D9:D45" si="0">(T9/100)*60</f>
        <v>72</v>
      </c>
      <c r="E9" s="2386">
        <f>'12 л. РАСКЛАДКА'!W13</f>
        <v>70</v>
      </c>
      <c r="F9" s="2376">
        <f>'12 л. РАСКЛАДКА'!W71</f>
        <v>50</v>
      </c>
      <c r="G9" s="2376">
        <f>'12 л. РАСКЛАДКА'!W130</f>
        <v>80</v>
      </c>
      <c r="H9" s="2376">
        <f>'12 л. РАСКЛАДКА'!W186</f>
        <v>80</v>
      </c>
      <c r="I9" s="2377">
        <f>'12 л. РАСКЛАДКА'!W243</f>
        <v>50</v>
      </c>
      <c r="J9" s="2378">
        <f>'12 л. РАСКЛАДКА'!W299</f>
        <v>74</v>
      </c>
      <c r="K9" s="2376">
        <f>'12 л. РАСКЛАДКА'!W355</f>
        <v>90</v>
      </c>
      <c r="L9" s="2376">
        <f>'12 л. РАСКЛАДКА'!W411</f>
        <v>80</v>
      </c>
      <c r="M9" s="2376">
        <f>'12 л. РАСКЛАДКА'!W464</f>
        <v>70</v>
      </c>
      <c r="N9" s="2376">
        <f>'12 л. РАСКЛАДКА'!W518</f>
        <v>70</v>
      </c>
      <c r="O9" s="2377">
        <f>'12 л. РАСКЛАДКА'!W571</f>
        <v>80</v>
      </c>
      <c r="P9" s="2379">
        <f>'12 л. РАСКЛАДКА'!W628</f>
        <v>94</v>
      </c>
      <c r="Q9" s="2390">
        <f>E9+F9+G9+H9+I9+J9+K9+L9+M9+N9+O9+P9</f>
        <v>888</v>
      </c>
      <c r="R9" s="2391">
        <f>(Q9*100/S9)-100</f>
        <v>2.7777777777777715</v>
      </c>
      <c r="S9" s="2380">
        <f>(T9*60/100)*12</f>
        <v>864</v>
      </c>
      <c r="T9" s="2174">
        <v>120</v>
      </c>
      <c r="V9" s="624"/>
      <c r="W9" s="22"/>
      <c r="X9" s="22"/>
      <c r="Y9" s="63"/>
      <c r="AC9" s="626"/>
      <c r="AD9" s="13"/>
      <c r="AF9" s="627"/>
      <c r="AH9" s="628"/>
    </row>
    <row r="10" spans="2:40">
      <c r="B10" s="405">
        <v>2</v>
      </c>
      <c r="C10" s="176" t="s">
        <v>41</v>
      </c>
      <c r="D10" s="2181">
        <f t="shared" si="0"/>
        <v>120</v>
      </c>
      <c r="E10" s="611">
        <f>'12 л. РАСКЛАДКА'!W14</f>
        <v>95</v>
      </c>
      <c r="F10" s="2117">
        <f>'12 л. РАСКЛАДКА'!W72</f>
        <v>110</v>
      </c>
      <c r="G10" s="2117">
        <f>'12 л. РАСКЛАДКА'!W131</f>
        <v>135</v>
      </c>
      <c r="H10" s="2117">
        <f>'12 л. РАСКЛАДКА'!W187</f>
        <v>121</v>
      </c>
      <c r="I10" s="961">
        <f>'12 л. РАСКЛАДКА'!W244</f>
        <v>65</v>
      </c>
      <c r="J10" s="2345">
        <f>'12 л. РАСКЛАДКА'!W300</f>
        <v>120</v>
      </c>
      <c r="K10" s="2117">
        <f>'12 л. РАСКЛАДКА'!W356</f>
        <v>157.19999999999999</v>
      </c>
      <c r="L10" s="2117">
        <f>'12 л. РАСКЛАДКА'!W412</f>
        <v>130</v>
      </c>
      <c r="M10" s="2117">
        <f>'12 л. РАСКЛАДКА'!W465</f>
        <v>130.5</v>
      </c>
      <c r="N10" s="2117">
        <f>'12 л. РАСКЛАДКА'!W519</f>
        <v>117.3</v>
      </c>
      <c r="O10" s="961">
        <f>'12 л. РАСКЛАДКА'!W572</f>
        <v>139</v>
      </c>
      <c r="P10" s="2349">
        <f>'12 л. РАСКЛАДКА'!W629</f>
        <v>130</v>
      </c>
      <c r="Q10" s="2392">
        <f t="shared" ref="Q10:Q44" si="1">E10+F10+G10+H10+I10+J10+K10+L10+M10+N10+O10+P10</f>
        <v>1450</v>
      </c>
      <c r="R10" s="2088">
        <f t="shared" ref="R10:R45" si="2">(Q10*100/S10)-100</f>
        <v>0.69444444444444287</v>
      </c>
      <c r="S10" s="2393">
        <f t="shared" ref="S10:S45" si="3">(T10*60/100)*12</f>
        <v>1440</v>
      </c>
      <c r="T10" s="2175">
        <v>200</v>
      </c>
      <c r="V10" s="629"/>
      <c r="W10" s="630"/>
      <c r="X10" s="22"/>
      <c r="AC10" s="626"/>
      <c r="AD10" s="13"/>
      <c r="AF10" s="627"/>
      <c r="AH10" s="628"/>
    </row>
    <row r="11" spans="2:40">
      <c r="B11" s="405">
        <v>3</v>
      </c>
      <c r="C11" s="176" t="s">
        <v>42</v>
      </c>
      <c r="D11" s="2181">
        <f t="shared" si="0"/>
        <v>12</v>
      </c>
      <c r="E11" s="611">
        <f>'12 л. РАСКЛАДКА'!W15</f>
        <v>4.05</v>
      </c>
      <c r="F11" s="2117">
        <f>'12 л. РАСКЛАДКА'!W73</f>
        <v>10.5</v>
      </c>
      <c r="G11" s="2117">
        <f>'12 л. РАСКЛАДКА'!W132</f>
        <v>12.3</v>
      </c>
      <c r="H11" s="2117">
        <f>'12 л. РАСКЛАДКА'!W188</f>
        <v>21.56</v>
      </c>
      <c r="I11" s="961">
        <f>'12 л. РАСКЛАДКА'!W245</f>
        <v>22.310000000000002</v>
      </c>
      <c r="J11" s="2345">
        <f>'12 л. РАСКЛАДКА'!W301</f>
        <v>1.5</v>
      </c>
      <c r="K11" s="2117">
        <f>'12 л. РАСКЛАДКА'!W357</f>
        <v>1.35</v>
      </c>
      <c r="L11" s="2117">
        <f>'12 л. РАСКЛАДКА'!W413</f>
        <v>2.5</v>
      </c>
      <c r="M11" s="2117">
        <f>'12 л. РАСКЛАДКА'!W466</f>
        <v>4.5200000000000005</v>
      </c>
      <c r="N11" s="2117">
        <f>'12 л. РАСКЛАДКА'!W520</f>
        <v>3.62</v>
      </c>
      <c r="O11" s="961">
        <f>'12 л. РАСКЛАДКА'!W573</f>
        <v>1.57</v>
      </c>
      <c r="P11" s="2349">
        <f>'12 л. РАСКЛАДКА'!W630</f>
        <v>2.4</v>
      </c>
      <c r="Q11" s="2392">
        <f t="shared" si="1"/>
        <v>88.179999999999993</v>
      </c>
      <c r="R11" s="2351">
        <f t="shared" si="2"/>
        <v>-38.763888888888886</v>
      </c>
      <c r="S11" s="2393">
        <f t="shared" si="3"/>
        <v>144</v>
      </c>
      <c r="T11" s="2175">
        <v>20</v>
      </c>
      <c r="V11" s="624"/>
      <c r="W11" s="630"/>
      <c r="X11" s="22"/>
      <c r="AC11" s="626"/>
      <c r="AD11" s="13"/>
      <c r="AF11" s="627"/>
      <c r="AH11" s="631"/>
    </row>
    <row r="12" spans="2:40">
      <c r="B12" s="405">
        <v>4</v>
      </c>
      <c r="C12" s="176" t="s">
        <v>43</v>
      </c>
      <c r="D12" s="2181">
        <f t="shared" si="0"/>
        <v>30</v>
      </c>
      <c r="E12" s="611">
        <f>'12 л. РАСКЛАДКА'!W16</f>
        <v>31.47</v>
      </c>
      <c r="F12" s="2117">
        <f>'12 л. РАСКЛАДКА'!W74</f>
        <v>9.6</v>
      </c>
      <c r="G12" s="2117">
        <f>'12 л. РАСКЛАДКА'!W133</f>
        <v>39.72</v>
      </c>
      <c r="H12" s="2117">
        <f>'12 л. РАСКЛАДКА'!W189</f>
        <v>50.9</v>
      </c>
      <c r="I12" s="961">
        <f>'12 л. РАСКЛАДКА'!W246</f>
        <v>14.93</v>
      </c>
      <c r="J12" s="2345">
        <f>'12 л. РАСКЛАДКА'!W302</f>
        <v>45</v>
      </c>
      <c r="K12" s="2117">
        <f>'12 л. РАСКЛАДКА'!W358</f>
        <v>0</v>
      </c>
      <c r="L12" s="2117">
        <f>'12 л. РАСКЛАДКА'!W414</f>
        <v>45.5</v>
      </c>
      <c r="M12" s="2117">
        <f>'12 л. РАСКЛАДКА'!W467</f>
        <v>76.78</v>
      </c>
      <c r="N12" s="2117">
        <f>'12 л. РАСКЛАДКА'!W521</f>
        <v>0</v>
      </c>
      <c r="O12" s="961">
        <f>'12 л. РАСКЛАДКА'!W574</f>
        <v>44.1</v>
      </c>
      <c r="P12" s="2349">
        <f>'12 л. РАСКЛАДКА'!W631</f>
        <v>25</v>
      </c>
      <c r="Q12" s="2392">
        <f t="shared" si="1"/>
        <v>383</v>
      </c>
      <c r="R12" s="2088">
        <f t="shared" si="2"/>
        <v>6.3888888888888857</v>
      </c>
      <c r="S12" s="2393">
        <f t="shared" si="3"/>
        <v>360</v>
      </c>
      <c r="T12" s="2175">
        <v>50</v>
      </c>
      <c r="V12" s="632"/>
      <c r="W12" s="630"/>
      <c r="X12" s="22"/>
      <c r="AC12" s="626"/>
      <c r="AD12" s="13"/>
      <c r="AF12" s="627"/>
      <c r="AH12" s="628"/>
    </row>
    <row r="13" spans="2:40">
      <c r="B13" s="405">
        <v>5</v>
      </c>
      <c r="C13" s="176" t="s">
        <v>44</v>
      </c>
      <c r="D13" s="2181">
        <f t="shared" si="0"/>
        <v>12</v>
      </c>
      <c r="E13" s="611">
        <f>'12 л. РАСКЛАДКА'!W17</f>
        <v>0</v>
      </c>
      <c r="F13" s="2117">
        <f>'12 л. РАСКЛАДКА'!W75</f>
        <v>0</v>
      </c>
      <c r="G13" s="2117">
        <f>'12 л. РАСКЛАДКА'!W134</f>
        <v>0</v>
      </c>
      <c r="H13" s="2117">
        <f>'12 л. РАСКЛАДКА'!W190</f>
        <v>0</v>
      </c>
      <c r="I13" s="961">
        <f>'12 л. РАСКЛАДКА'!W247</f>
        <v>54.87</v>
      </c>
      <c r="J13" s="2345">
        <f>'12 л. РАСКЛАДКА'!W303</f>
        <v>0</v>
      </c>
      <c r="K13" s="2117">
        <f>'12 л. РАСКЛАДКА'!W359</f>
        <v>18.309999999999999</v>
      </c>
      <c r="L13" s="2117">
        <f>'12 л. РАСКЛАДКА'!W415</f>
        <v>0</v>
      </c>
      <c r="M13" s="2117">
        <f>'12 л. РАСКЛАДКА'!W468</f>
        <v>0</v>
      </c>
      <c r="N13" s="2117">
        <f>'12 л. РАСКЛАДКА'!W522</f>
        <v>50</v>
      </c>
      <c r="O13" s="961">
        <f>'12 л. РАСКЛАДКА'!W575</f>
        <v>0</v>
      </c>
      <c r="P13" s="2349">
        <f>'12 л. РАСКЛАДКА'!W632</f>
        <v>0</v>
      </c>
      <c r="Q13" s="2392">
        <f t="shared" si="1"/>
        <v>123.17999999999999</v>
      </c>
      <c r="R13" s="2088">
        <f t="shared" si="2"/>
        <v>-14.458333333333329</v>
      </c>
      <c r="S13" s="2393">
        <f t="shared" si="3"/>
        <v>144</v>
      </c>
      <c r="T13" s="2175">
        <v>20</v>
      </c>
      <c r="V13" s="624"/>
      <c r="W13" s="630"/>
      <c r="X13" s="22"/>
      <c r="AC13" s="626"/>
      <c r="AD13" s="13"/>
      <c r="AF13" s="627"/>
      <c r="AH13" s="633"/>
    </row>
    <row r="14" spans="2:40">
      <c r="B14" s="2104">
        <v>6</v>
      </c>
      <c r="C14" s="2162" t="s">
        <v>45</v>
      </c>
      <c r="D14" s="2190">
        <f t="shared" si="0"/>
        <v>112.2</v>
      </c>
      <c r="E14" s="2118">
        <f>'12 л. РАСКЛАДКА'!W18</f>
        <v>88</v>
      </c>
      <c r="F14" s="2119">
        <f>'12 л. РАСКЛАДКА'!W76</f>
        <v>130</v>
      </c>
      <c r="G14" s="2119">
        <f>'12 л. РАСКЛАДКА'!W135</f>
        <v>153.9</v>
      </c>
      <c r="H14" s="2119">
        <f>'12 л. РАСКЛАДКА'!W191</f>
        <v>136</v>
      </c>
      <c r="I14" s="2120">
        <f>'12 л. РАСКЛАДКА'!W248</f>
        <v>120.36</v>
      </c>
      <c r="J14" s="2346">
        <f>'12 л. РАСКЛАДКА'!W304</f>
        <v>123.33</v>
      </c>
      <c r="K14" s="2119">
        <f>'12 л. РАСКЛАДКА'!W360</f>
        <v>105.68</v>
      </c>
      <c r="L14" s="2119">
        <f>'12 л. РАСКЛАДКА'!W416</f>
        <v>124</v>
      </c>
      <c r="M14" s="2119">
        <f>'12 л. РАСКЛАДКА'!W469</f>
        <v>40</v>
      </c>
      <c r="N14" s="2119">
        <f>'12 л. РАСКЛАДКА'!W523</f>
        <v>124.32</v>
      </c>
      <c r="O14" s="2120">
        <f>'12 л. РАСКЛАДКА'!W576</f>
        <v>113.46</v>
      </c>
      <c r="P14" s="2350">
        <f>'12 л. РАСКЛАДКА'!W633</f>
        <v>122.07</v>
      </c>
      <c r="Q14" s="2411">
        <f t="shared" si="1"/>
        <v>1381.12</v>
      </c>
      <c r="R14" s="2412">
        <f t="shared" si="2"/>
        <v>2.578728461081397</v>
      </c>
      <c r="S14" s="2405">
        <f t="shared" si="3"/>
        <v>1346.4</v>
      </c>
      <c r="T14" s="2176">
        <v>187</v>
      </c>
      <c r="V14" s="624"/>
      <c r="W14" s="630"/>
      <c r="X14" s="22"/>
      <c r="AC14" s="626"/>
      <c r="AD14" s="13"/>
      <c r="AF14" s="627"/>
      <c r="AH14" s="631"/>
    </row>
    <row r="15" spans="2:40" ht="12.75" customHeight="1">
      <c r="B15" s="2104">
        <v>7</v>
      </c>
      <c r="C15" s="2603" t="s">
        <v>1106</v>
      </c>
      <c r="D15" s="2523">
        <f t="shared" si="0"/>
        <v>172.79999999999998</v>
      </c>
      <c r="E15" s="2501">
        <f>'12 л. РАСКЛАДКА'!W19</f>
        <v>206.88</v>
      </c>
      <c r="F15" s="2502">
        <f>'12 л. РАСКЛАДКА'!W77</f>
        <v>249.35</v>
      </c>
      <c r="G15" s="2501">
        <f>'12 л. РАСКЛАДКА'!W136</f>
        <v>257.42500000000007</v>
      </c>
      <c r="H15" s="2502">
        <f>'12 л. РАСКЛАДКА'!W192</f>
        <v>163.80000000000001</v>
      </c>
      <c r="I15" s="2501">
        <f>'12 л. РАСКЛАДКА'!W249</f>
        <v>105.325</v>
      </c>
      <c r="J15" s="2503">
        <f>'12 л. РАСКЛАДКА'!W305</f>
        <v>336.28800000000001</v>
      </c>
      <c r="K15" s="2501">
        <f>'12 л. РАСКЛАДКА'!W361</f>
        <v>334.44000000000005</v>
      </c>
      <c r="L15" s="2502">
        <f>'12 л. РАСКЛАДКА'!W417</f>
        <v>267.15999999999997</v>
      </c>
      <c r="M15" s="2501">
        <f>'12 л. РАСКЛАДКА'!W470</f>
        <v>176.26</v>
      </c>
      <c r="N15" s="2502">
        <f>'12 л. РАСКЛАДКА'!W524</f>
        <v>233.8</v>
      </c>
      <c r="O15" s="2501">
        <f>'12 л. РАСКЛАДКА'!W577</f>
        <v>298.70499999999998</v>
      </c>
      <c r="P15" s="2606">
        <f>'12 л. РАСКЛАДКА'!W634</f>
        <v>105.4</v>
      </c>
      <c r="Q15" s="2607">
        <f t="shared" si="1"/>
        <v>2734.8330000000001</v>
      </c>
      <c r="R15" s="2503">
        <f t="shared" si="2"/>
        <v>31.888165509259238</v>
      </c>
      <c r="S15" s="2601">
        <f t="shared" si="3"/>
        <v>2073.6000000000004</v>
      </c>
      <c r="T15" s="2505">
        <f>T17-T16</f>
        <v>288</v>
      </c>
      <c r="V15" s="2710"/>
      <c r="W15" s="2711"/>
      <c r="X15" s="2681"/>
      <c r="Y15" s="2682"/>
      <c r="Z15" s="2682"/>
      <c r="AA15" s="2682"/>
      <c r="AB15" s="2682"/>
      <c r="AC15" s="2683"/>
      <c r="AD15" s="2684"/>
      <c r="AE15" s="2682"/>
      <c r="AF15" s="2685"/>
      <c r="AG15" s="2682"/>
      <c r="AH15" s="2712"/>
      <c r="AI15" s="2572"/>
      <c r="AJ15" s="230"/>
      <c r="AK15" s="3"/>
      <c r="AL15" s="3"/>
      <c r="AM15" s="138"/>
      <c r="AN15" s="138"/>
    </row>
    <row r="16" spans="2:40" ht="12.75" customHeight="1">
      <c r="B16" s="2524"/>
      <c r="C16" s="2604" t="s">
        <v>927</v>
      </c>
      <c r="D16" s="2525">
        <f t="shared" si="0"/>
        <v>19.2</v>
      </c>
      <c r="E16" s="2507">
        <f>'12 л. РАСКЛАДКА'!W20</f>
        <v>60</v>
      </c>
      <c r="F16" s="2512">
        <f>'12 л. РАСКЛАДКА'!W78</f>
        <v>0</v>
      </c>
      <c r="G16" s="2507">
        <f>'12 л. РАСКЛАДКА'!W137</f>
        <v>0</v>
      </c>
      <c r="H16" s="2512">
        <f>'12 л. РАСКЛАДКА'!W193</f>
        <v>48.6</v>
      </c>
      <c r="I16" s="2507">
        <f>'12 л. РАСКЛАДКА'!W250</f>
        <v>60</v>
      </c>
      <c r="J16" s="2513">
        <f>'12 л. РАСКЛАДКА'!W306</f>
        <v>0</v>
      </c>
      <c r="K16" s="2507">
        <f>'12 л. РАСКЛАДКА'!W362</f>
        <v>48.6</v>
      </c>
      <c r="L16" s="2512">
        <f>'12 л. РАСКЛАДКА'!W418</f>
        <v>0</v>
      </c>
      <c r="M16" s="2507">
        <f>'12 л. РАСКЛАДКА'!W471</f>
        <v>60</v>
      </c>
      <c r="N16" s="2512">
        <f>'12 л. РАСКЛАДКА'!W525</f>
        <v>0</v>
      </c>
      <c r="O16" s="2507">
        <f>'12 л. РАСКЛАДКА'!W578</f>
        <v>0</v>
      </c>
      <c r="P16" s="2608">
        <f>'12 л. РАСКЛАДКА'!W635</f>
        <v>22.39</v>
      </c>
      <c r="Q16" s="2609">
        <f t="shared" si="1"/>
        <v>299.58999999999997</v>
      </c>
      <c r="R16" s="2513">
        <f t="shared" si="2"/>
        <v>30.030381944444429</v>
      </c>
      <c r="S16" s="2602">
        <f t="shared" si="3"/>
        <v>230.39999999999998</v>
      </c>
      <c r="T16" s="2514">
        <f>(T17/100)*10</f>
        <v>32</v>
      </c>
      <c r="V16" s="2710"/>
      <c r="W16" s="2711"/>
      <c r="X16" s="2681"/>
      <c r="Y16" s="2682"/>
      <c r="Z16" s="2682"/>
      <c r="AA16" s="2682"/>
      <c r="AB16" s="2682"/>
      <c r="AC16" s="2683"/>
      <c r="AD16" s="2684"/>
      <c r="AE16" s="2682"/>
      <c r="AF16" s="2685"/>
      <c r="AG16" s="2682"/>
      <c r="AH16" s="2712"/>
      <c r="AL16" s="3"/>
    </row>
    <row r="17" spans="2:38" ht="14.25" customHeight="1">
      <c r="B17" s="2105"/>
      <c r="C17" s="2576" t="s">
        <v>1046</v>
      </c>
      <c r="D17" s="2526">
        <f>(T17/100)*60</f>
        <v>192</v>
      </c>
      <c r="E17" s="2123">
        <f>E15+E16</f>
        <v>266.88</v>
      </c>
      <c r="F17" s="2117">
        <f t="shared" ref="F17:P17" si="4">F15+F16</f>
        <v>249.35</v>
      </c>
      <c r="G17" s="2123">
        <f>G15+G16</f>
        <v>257.42500000000007</v>
      </c>
      <c r="H17" s="2117">
        <f t="shared" si="4"/>
        <v>212.4</v>
      </c>
      <c r="I17" s="2123">
        <f t="shared" si="4"/>
        <v>165.32499999999999</v>
      </c>
      <c r="J17" s="2117">
        <f t="shared" si="4"/>
        <v>336.28800000000001</v>
      </c>
      <c r="K17" s="2123">
        <f>K15+K16</f>
        <v>383.04000000000008</v>
      </c>
      <c r="L17" s="2566">
        <f t="shared" si="4"/>
        <v>267.15999999999997</v>
      </c>
      <c r="M17" s="2123">
        <f t="shared" si="4"/>
        <v>236.26</v>
      </c>
      <c r="N17" s="2117">
        <f t="shared" si="4"/>
        <v>233.8</v>
      </c>
      <c r="O17" s="2123">
        <f t="shared" si="4"/>
        <v>298.70499999999998</v>
      </c>
      <c r="P17" s="961">
        <f t="shared" si="4"/>
        <v>127.79</v>
      </c>
      <c r="Q17" s="2577">
        <f>E17+F17+G17+H17+I17+J17+K17+L17+M17+N17+O17+P17</f>
        <v>3034.4229999999998</v>
      </c>
      <c r="R17" s="2116">
        <f>(Q17*100/S17)-100</f>
        <v>31.70238715277776</v>
      </c>
      <c r="S17" s="1471">
        <f>(T17*60/100)*12</f>
        <v>2304</v>
      </c>
      <c r="T17" s="2177">
        <v>320</v>
      </c>
      <c r="V17" s="634"/>
      <c r="W17" s="630"/>
      <c r="X17" s="22"/>
      <c r="Y17" s="2682"/>
      <c r="Z17" s="2682"/>
      <c r="AA17" s="2682"/>
      <c r="AB17" s="2682"/>
      <c r="AC17" s="626"/>
      <c r="AD17" s="216"/>
      <c r="AE17" s="81"/>
      <c r="AF17" s="627"/>
      <c r="AH17" s="633"/>
      <c r="AL17" s="3"/>
    </row>
    <row r="18" spans="2:38">
      <c r="B18" s="2105">
        <v>8</v>
      </c>
      <c r="C18" s="2506" t="s">
        <v>213</v>
      </c>
      <c r="D18" s="2187">
        <f t="shared" si="0"/>
        <v>111</v>
      </c>
      <c r="E18" s="611">
        <f>'12 л. РАСКЛАДКА'!W21</f>
        <v>100</v>
      </c>
      <c r="F18" s="2117">
        <f>'12 л. РАСКЛАДКА'!W79</f>
        <v>155</v>
      </c>
      <c r="G18" s="2117">
        <f>'12 л. РАСКЛАДКА'!W138</f>
        <v>100</v>
      </c>
      <c r="H18" s="2117">
        <f>'12 л. РАСКЛАДКА'!W194</f>
        <v>120</v>
      </c>
      <c r="I18" s="961">
        <f>'12 л. РАСКЛАДКА'!W251</f>
        <v>106.5</v>
      </c>
      <c r="J18" s="2347">
        <f>'12 л. РАСКЛАДКА'!W307</f>
        <v>0</v>
      </c>
      <c r="K18" s="2117">
        <f>'12 л. РАСКЛАДКА'!W363</f>
        <v>100</v>
      </c>
      <c r="L18" s="2117">
        <f>'12 л. РАСКЛАДКА'!W419</f>
        <v>100</v>
      </c>
      <c r="M18" s="2117">
        <f>'12 л. РАСКЛАДКА'!W472</f>
        <v>101.5</v>
      </c>
      <c r="N18" s="2117">
        <f>'12 л. РАСКЛАДКА'!W526</f>
        <v>127</v>
      </c>
      <c r="O18" s="961">
        <f>'12 л. РАСКЛАДКА'!W579</f>
        <v>100</v>
      </c>
      <c r="P18" s="2348">
        <f>'12 л. РАСКЛАДКА'!W636</f>
        <v>134</v>
      </c>
      <c r="Q18" s="2413">
        <f t="shared" si="1"/>
        <v>1244</v>
      </c>
      <c r="R18" s="2414">
        <f t="shared" si="2"/>
        <v>-6.6066066066066043</v>
      </c>
      <c r="S18" s="2382">
        <f t="shared" si="3"/>
        <v>1332</v>
      </c>
      <c r="T18" s="2177">
        <v>185</v>
      </c>
      <c r="V18" s="624"/>
      <c r="W18" s="630"/>
      <c r="X18" s="22"/>
      <c r="Y18" s="2682"/>
      <c r="Z18" s="2682"/>
      <c r="AA18" s="2682"/>
      <c r="AB18" s="2682"/>
      <c r="AC18" s="626"/>
      <c r="AD18" s="13"/>
      <c r="AF18" s="627"/>
      <c r="AH18" s="633"/>
    </row>
    <row r="19" spans="2:38">
      <c r="B19" s="405">
        <v>9</v>
      </c>
      <c r="C19" s="176" t="s">
        <v>104</v>
      </c>
      <c r="D19" s="2181">
        <f t="shared" si="0"/>
        <v>12</v>
      </c>
      <c r="E19" s="611">
        <f>'12 л. РАСКЛАДКА'!W22</f>
        <v>0</v>
      </c>
      <c r="F19" s="2117">
        <f>'12 л. РАСКЛАДКА'!W80</f>
        <v>25</v>
      </c>
      <c r="G19" s="2117">
        <f>'12 л. РАСКЛАДКА'!W139</f>
        <v>0</v>
      </c>
      <c r="H19" s="2117">
        <f>'12 л. РАСКЛАДКА'!W195</f>
        <v>15</v>
      </c>
      <c r="I19" s="961">
        <f>'12 л. РАСКЛАДКА'!W252</f>
        <v>11</v>
      </c>
      <c r="J19" s="2345">
        <f>'12 л. РАСКЛАДКА'!W308</f>
        <v>25</v>
      </c>
      <c r="K19" s="2117">
        <f>'12 л. РАСКЛАДКА'!W364</f>
        <v>0</v>
      </c>
      <c r="L19" s="2117">
        <f>'12 л. РАСКЛАДКА'!W420</f>
        <v>20</v>
      </c>
      <c r="M19" s="2117">
        <f>'12 л. РАСКЛАДКА'!W473</f>
        <v>11</v>
      </c>
      <c r="N19" s="2117">
        <f>'12 л. РАСКЛАДКА'!W527</f>
        <v>25</v>
      </c>
      <c r="O19" s="961">
        <f>'12 л. РАСКЛАДКА'!W580</f>
        <v>0</v>
      </c>
      <c r="P19" s="2349">
        <f>'12 л. РАСКЛАДКА'!W637</f>
        <v>21</v>
      </c>
      <c r="Q19" s="2392">
        <f t="shared" si="1"/>
        <v>153</v>
      </c>
      <c r="R19" s="2088">
        <f t="shared" si="2"/>
        <v>6.25</v>
      </c>
      <c r="S19" s="2393">
        <f t="shared" si="3"/>
        <v>144</v>
      </c>
      <c r="T19" s="2175">
        <v>20</v>
      </c>
      <c r="V19" s="624"/>
      <c r="W19" s="630"/>
      <c r="X19" s="22"/>
      <c r="AC19" s="626"/>
      <c r="AD19" s="13"/>
      <c r="AF19" s="627"/>
      <c r="AH19" s="628"/>
    </row>
    <row r="20" spans="2:38">
      <c r="B20" s="405">
        <v>10</v>
      </c>
      <c r="C20" s="1528" t="s">
        <v>451</v>
      </c>
      <c r="D20" s="2181">
        <f t="shared" si="0"/>
        <v>120</v>
      </c>
      <c r="E20" s="611">
        <f>'12 л. РАСКЛАДКА'!W23</f>
        <v>200</v>
      </c>
      <c r="F20" s="2117">
        <f>'12 л. РАСКЛАДКА'!W81</f>
        <v>0</v>
      </c>
      <c r="G20" s="2117">
        <f>'12 л. РАСКЛАДКА'!W140</f>
        <v>200</v>
      </c>
      <c r="H20" s="2117">
        <f>'12 л. РАСКЛАДКА'!W196</f>
        <v>200</v>
      </c>
      <c r="I20" s="961">
        <f>'12 л. РАСКЛАДКА'!W253</f>
        <v>100</v>
      </c>
      <c r="J20" s="2345">
        <f>'12 л. РАСКЛАДКА'!W309</f>
        <v>200</v>
      </c>
      <c r="K20" s="2117">
        <f>'12 л. РАСКЛАДКА'!W365</f>
        <v>200</v>
      </c>
      <c r="L20" s="2117">
        <f>'12 л. РАСКЛАДКА'!W421</f>
        <v>0</v>
      </c>
      <c r="M20" s="2117">
        <f>'12 л. РАСКЛАДКА'!W474</f>
        <v>100</v>
      </c>
      <c r="N20" s="2117">
        <f>'12 л. РАСКЛАДКА'!W528</f>
        <v>0</v>
      </c>
      <c r="O20" s="961">
        <f>'12 л. РАСКЛАДКА'!W581</f>
        <v>200</v>
      </c>
      <c r="P20" s="2349">
        <f>'12 л. РАСКЛАДКА'!W638</f>
        <v>80</v>
      </c>
      <c r="Q20" s="2392">
        <f t="shared" si="1"/>
        <v>1480</v>
      </c>
      <c r="R20" s="2088">
        <f t="shared" si="2"/>
        <v>2.7777777777777715</v>
      </c>
      <c r="S20" s="2393">
        <f t="shared" si="3"/>
        <v>1440</v>
      </c>
      <c r="T20" s="2175">
        <v>200</v>
      </c>
      <c r="V20" s="624"/>
      <c r="W20" s="630"/>
      <c r="X20" s="22"/>
      <c r="AC20" s="626"/>
      <c r="AD20" s="13"/>
      <c r="AF20" s="627"/>
      <c r="AH20" s="628"/>
    </row>
    <row r="21" spans="2:38">
      <c r="B21" s="405">
        <v>11</v>
      </c>
      <c r="C21" s="176" t="s">
        <v>112</v>
      </c>
      <c r="D21" s="2181">
        <f t="shared" si="0"/>
        <v>46.800000000000004</v>
      </c>
      <c r="E21" s="611">
        <f>'12 л. РАСКЛАДКА'!W24</f>
        <v>0</v>
      </c>
      <c r="F21" s="2117">
        <f>'12 л. РАСКЛАДКА'!W82</f>
        <v>0</v>
      </c>
      <c r="G21" s="2117">
        <f>'12 л. РАСКЛАДКА'!W141</f>
        <v>80.34</v>
      </c>
      <c r="H21" s="2117">
        <f>'12 л. РАСКЛАДКА'!W197</f>
        <v>157.30000000000001</v>
      </c>
      <c r="I21" s="961">
        <f>'12 л. РАСКЛАДКА'!W254</f>
        <v>40.299999999999997</v>
      </c>
      <c r="J21" s="2345">
        <f>'12 л. РАСКЛАДКА'!W310</f>
        <v>25.86</v>
      </c>
      <c r="K21" s="2117">
        <f>'12 л. РАСКЛАДКА'!W366</f>
        <v>36.4</v>
      </c>
      <c r="L21" s="2117">
        <f>'12 л. РАСКЛАДКА'!W422</f>
        <v>79</v>
      </c>
      <c r="M21" s="2117">
        <f>'12 л. РАСКЛАДКА'!W475</f>
        <v>0</v>
      </c>
      <c r="N21" s="2117">
        <f>'12 л. РАСКЛАДКА'!W529</f>
        <v>74.66</v>
      </c>
      <c r="O21" s="961">
        <f>'12 л. РАСКЛАДКА'!W582</f>
        <v>0</v>
      </c>
      <c r="P21" s="2349">
        <f>'12 л. РАСКЛАДКА'!W639</f>
        <v>83.34</v>
      </c>
      <c r="Q21" s="2392">
        <f t="shared" si="1"/>
        <v>577.20000000000005</v>
      </c>
      <c r="R21" s="2088">
        <f t="shared" si="2"/>
        <v>2.7777777777778141</v>
      </c>
      <c r="S21" s="2393">
        <f t="shared" si="3"/>
        <v>561.59999999999991</v>
      </c>
      <c r="T21" s="2175">
        <v>78</v>
      </c>
      <c r="V21" s="624"/>
      <c r="W21" s="630"/>
      <c r="X21" s="22"/>
      <c r="AC21" s="626"/>
      <c r="AD21" s="13"/>
      <c r="AF21" s="627"/>
      <c r="AH21" s="628"/>
    </row>
    <row r="22" spans="2:38">
      <c r="B22" s="405">
        <v>12</v>
      </c>
      <c r="C22" s="176" t="s">
        <v>113</v>
      </c>
      <c r="D22" s="2181">
        <f t="shared" si="0"/>
        <v>31.8</v>
      </c>
      <c r="E22" s="611">
        <f>'12 л. РАСКЛАДКА'!W25</f>
        <v>50</v>
      </c>
      <c r="F22" s="2117">
        <f>'12 л. РАСКЛАДКА'!W83</f>
        <v>0</v>
      </c>
      <c r="G22" s="2117">
        <f>'12 л. РАСКЛАДКА'!W142</f>
        <v>0</v>
      </c>
      <c r="H22" s="2117">
        <f>'12 л. РАСКЛАДКА'!W198</f>
        <v>0</v>
      </c>
      <c r="I22" s="961">
        <f>'12 л. РАСКЛАДКА'!W255</f>
        <v>0</v>
      </c>
      <c r="J22" s="2345">
        <f>'12 л. РАСКЛАДКА'!W311</f>
        <v>56.44</v>
      </c>
      <c r="K22" s="2117">
        <f>'12 л. РАСКЛАДКА'!W367</f>
        <v>0</v>
      </c>
      <c r="L22" s="2117">
        <f>'12 л. РАСКЛАДКА'!W423</f>
        <v>135.5</v>
      </c>
      <c r="M22" s="2117">
        <f>'12 л. РАСКЛАДКА'!W476</f>
        <v>0</v>
      </c>
      <c r="N22" s="2117">
        <f>'12 л. РАСКЛАДКА'!W530</f>
        <v>0</v>
      </c>
      <c r="O22" s="961">
        <f>'12 л. РАСКЛАДКА'!W583</f>
        <v>132.5</v>
      </c>
      <c r="P22" s="2349">
        <f>'12 л. РАСКЛАДКА'!W640</f>
        <v>17.760000000000002</v>
      </c>
      <c r="Q22" s="2392">
        <f t="shared" si="1"/>
        <v>392.2</v>
      </c>
      <c r="R22" s="2088">
        <f t="shared" si="2"/>
        <v>2.7777777777777715</v>
      </c>
      <c r="S22" s="2393">
        <f t="shared" si="3"/>
        <v>381.6</v>
      </c>
      <c r="T22" s="2175">
        <v>53</v>
      </c>
      <c r="V22" s="624"/>
      <c r="W22" s="630"/>
      <c r="X22" s="22"/>
      <c r="AC22" s="626"/>
      <c r="AD22" s="13"/>
      <c r="AF22" s="627"/>
      <c r="AH22" s="628"/>
    </row>
    <row r="23" spans="2:38" ht="12.75" customHeight="1">
      <c r="B23" s="405">
        <v>13</v>
      </c>
      <c r="C23" s="176" t="s">
        <v>46</v>
      </c>
      <c r="D23" s="2181">
        <f t="shared" si="0"/>
        <v>46.2</v>
      </c>
      <c r="E23" s="611">
        <f>'12 л. РАСКЛАДКА'!W26</f>
        <v>41.87</v>
      </c>
      <c r="F23" s="2117">
        <f>'12 л. РАСКЛАДКА'!W84</f>
        <v>0</v>
      </c>
      <c r="G23" s="2117">
        <f>'12 л. РАСКЛАДКА'!W143</f>
        <v>84.3</v>
      </c>
      <c r="H23" s="2117">
        <f>'12 л. РАСКЛАДКА'!W199</f>
        <v>0</v>
      </c>
      <c r="I23" s="961">
        <f>'12 л. РАСКЛАДКА'!W256</f>
        <v>108.2</v>
      </c>
      <c r="J23" s="2345">
        <f>'12 л. РАСКЛАДКА'!W312</f>
        <v>107.8</v>
      </c>
      <c r="K23" s="2117">
        <f>'12 л. РАСКЛАДКА'!W368</f>
        <v>92.4</v>
      </c>
      <c r="L23" s="2117">
        <f>'12 л. РАСКЛАДКА'!W424</f>
        <v>0</v>
      </c>
      <c r="M23" s="2117">
        <f>'12 л. РАСКЛАДКА'!W477</f>
        <v>52</v>
      </c>
      <c r="N23" s="2117">
        <f>'12 л. РАСКЛАДКА'!W531</f>
        <v>0</v>
      </c>
      <c r="O23" s="961">
        <f>'12 л. РАСКЛАДКА'!W584</f>
        <v>70.8</v>
      </c>
      <c r="P23" s="2349">
        <f>'12 л. РАСКЛАДКА'!W641</f>
        <v>0</v>
      </c>
      <c r="Q23" s="2392">
        <f t="shared" si="1"/>
        <v>557.37</v>
      </c>
      <c r="R23" s="2351">
        <f t="shared" si="2"/>
        <v>0.53571428571426338</v>
      </c>
      <c r="S23" s="2393">
        <f t="shared" si="3"/>
        <v>554.40000000000009</v>
      </c>
      <c r="T23" s="2175">
        <v>77</v>
      </c>
      <c r="V23" s="624"/>
      <c r="W23" s="630"/>
      <c r="X23" s="22"/>
      <c r="AC23" s="626"/>
      <c r="AD23" s="13"/>
      <c r="AF23" s="627"/>
      <c r="AH23" s="628"/>
    </row>
    <row r="24" spans="2:38" ht="13.5" customHeight="1">
      <c r="B24" s="405">
        <v>14</v>
      </c>
      <c r="C24" s="176" t="s">
        <v>114</v>
      </c>
      <c r="D24" s="2181">
        <f t="shared" si="0"/>
        <v>24</v>
      </c>
      <c r="E24" s="611">
        <f>'12 л. РАСКЛАДКА'!W27</f>
        <v>0</v>
      </c>
      <c r="F24" s="2117">
        <f>'12 л. РАСКЛАДКА'!W85</f>
        <v>124.8</v>
      </c>
      <c r="G24" s="2117">
        <f>'12 л. РАСКЛАДКА'!W144</f>
        <v>0</v>
      </c>
      <c r="H24" s="2117">
        <f>'12 л. РАСКЛАДКА'!W200</f>
        <v>0</v>
      </c>
      <c r="I24" s="961">
        <f>'12 л. РАСКЛАДКА'!W257</f>
        <v>0</v>
      </c>
      <c r="J24" s="2345">
        <f>'12 л. РАСКЛАДКА'!W313</f>
        <v>0</v>
      </c>
      <c r="K24" s="2117">
        <f>'12 л. РАСКЛАДКА'!W369</f>
        <v>0</v>
      </c>
      <c r="L24" s="2117">
        <f>'12 л. РАСКЛАДКА'!W425</f>
        <v>0</v>
      </c>
      <c r="M24" s="2117">
        <f>'12 л. РАСКЛАДКА'!W478</f>
        <v>0</v>
      </c>
      <c r="N24" s="2117">
        <f>'12 л. РАСКЛАДКА'!W532</f>
        <v>100</v>
      </c>
      <c r="O24" s="961">
        <f>'12 л. РАСКЛАДКА'!W585</f>
        <v>0</v>
      </c>
      <c r="P24" s="2349">
        <f>'12 л. РАСКЛАДКА'!W642</f>
        <v>0</v>
      </c>
      <c r="Q24" s="2392">
        <f t="shared" si="1"/>
        <v>224.8</v>
      </c>
      <c r="R24" s="2351">
        <f t="shared" si="2"/>
        <v>-21.944444444444443</v>
      </c>
      <c r="S24" s="2393">
        <f t="shared" si="3"/>
        <v>288</v>
      </c>
      <c r="T24" s="2175">
        <v>40</v>
      </c>
      <c r="V24" s="624"/>
      <c r="W24" s="630"/>
      <c r="X24" s="22"/>
      <c r="AC24" s="626"/>
      <c r="AD24" s="13"/>
      <c r="AF24" s="627"/>
      <c r="AH24" s="628"/>
    </row>
    <row r="25" spans="2:38" ht="12" customHeight="1">
      <c r="B25" s="405">
        <v>15</v>
      </c>
      <c r="C25" s="176" t="s">
        <v>214</v>
      </c>
      <c r="D25" s="2181">
        <f t="shared" si="0"/>
        <v>210</v>
      </c>
      <c r="E25" s="611">
        <f>'12 л. РАСКЛАДКА'!W28</f>
        <v>176.01</v>
      </c>
      <c r="F25" s="2117">
        <f>'12 л. РАСКЛАДКА'!W86</f>
        <v>100</v>
      </c>
      <c r="G25" s="2117">
        <f>'12 л. РАСКЛАДКА'!W145</f>
        <v>237.7</v>
      </c>
      <c r="H25" s="2117">
        <f>'12 л. РАСКЛАДКА'!W201</f>
        <v>96.81</v>
      </c>
      <c r="I25" s="961">
        <f>'12 л. РАСКЛАДКА'!W258</f>
        <v>282.12</v>
      </c>
      <c r="J25" s="2345">
        <f>'12 л. РАСКЛАДКА'!W314</f>
        <v>16.329999999999998</v>
      </c>
      <c r="K25" s="2117">
        <f>'12 л. РАСКЛАДКА'!W370</f>
        <v>256.39999999999998</v>
      </c>
      <c r="L25" s="2117">
        <f>'12 л. РАСКЛАДКА'!W426</f>
        <v>100</v>
      </c>
      <c r="M25" s="2117">
        <f>'12 л. РАСКЛАДКА'!W479</f>
        <v>432.98</v>
      </c>
      <c r="N25" s="2117">
        <f>'12 л. РАСКЛАДКА'!W533</f>
        <v>73.87</v>
      </c>
      <c r="O25" s="961">
        <f>'12 л. РАСКЛАДКА'!W586</f>
        <v>203</v>
      </c>
      <c r="P25" s="2349">
        <f>'12 л. РАСКЛАДКА'!W643</f>
        <v>444.37</v>
      </c>
      <c r="Q25" s="2392">
        <f t="shared" si="1"/>
        <v>2419.5899999999997</v>
      </c>
      <c r="R25" s="2351">
        <f t="shared" si="2"/>
        <v>-3.9845238095238216</v>
      </c>
      <c r="S25" s="2393">
        <f t="shared" si="3"/>
        <v>2520</v>
      </c>
      <c r="T25" s="2175">
        <v>350</v>
      </c>
      <c r="V25" s="624"/>
      <c r="W25" s="630"/>
      <c r="X25" s="22"/>
      <c r="AC25" s="626"/>
      <c r="AD25" s="13"/>
      <c r="AF25" s="627"/>
      <c r="AH25" s="631"/>
    </row>
    <row r="26" spans="2:38" ht="14.25" customHeight="1">
      <c r="B26" s="405">
        <v>16</v>
      </c>
      <c r="C26" s="176" t="s">
        <v>215</v>
      </c>
      <c r="D26" s="2181">
        <f t="shared" si="0"/>
        <v>108</v>
      </c>
      <c r="E26" s="611">
        <f>'12 л. РАСКЛАДКА'!W29</f>
        <v>0</v>
      </c>
      <c r="F26" s="2117">
        <f>'12 л. РАСКЛАДКА'!W87</f>
        <v>0</v>
      </c>
      <c r="G26" s="2117">
        <f>'12 л. РАСКЛАДКА'!W146</f>
        <v>0</v>
      </c>
      <c r="H26" s="2117">
        <f>'12 л. РАСКЛАДКА'!W202</f>
        <v>0</v>
      </c>
      <c r="I26" s="961">
        <f>'12 л. РАСКЛАДКА'!W259</f>
        <v>0</v>
      </c>
      <c r="J26" s="2345">
        <f>'12 л. РАСКЛАДКА'!W315</f>
        <v>0</v>
      </c>
      <c r="K26" s="2117">
        <f>'12 л. РАСКЛАДКА'!W371</f>
        <v>0</v>
      </c>
      <c r="L26" s="2117">
        <f>'12 л. РАСКЛАДКА'!W427</f>
        <v>0</v>
      </c>
      <c r="M26" s="2117">
        <f>'12 л. РАСКЛАДКА'!W480</f>
        <v>0</v>
      </c>
      <c r="N26" s="2117">
        <f>'12 л. РАСКЛАДКА'!W534</f>
        <v>0</v>
      </c>
      <c r="O26" s="961">
        <f>'12 л. РАСКЛАДКА'!W587</f>
        <v>0</v>
      </c>
      <c r="P26" s="2349">
        <f>'12 л. РАСКЛАДКА'!W644</f>
        <v>0</v>
      </c>
      <c r="Q26" s="2392">
        <f t="shared" si="1"/>
        <v>0</v>
      </c>
      <c r="R26" s="964">
        <f t="shared" si="2"/>
        <v>-100</v>
      </c>
      <c r="S26" s="2393">
        <f t="shared" si="3"/>
        <v>1296</v>
      </c>
      <c r="T26" s="2175">
        <v>180</v>
      </c>
      <c r="V26" s="629"/>
      <c r="W26" s="630"/>
      <c r="X26" s="22"/>
      <c r="AC26" s="626"/>
      <c r="AD26" s="13"/>
      <c r="AF26" s="627"/>
      <c r="AH26" s="637"/>
    </row>
    <row r="27" spans="2:38">
      <c r="B27" s="405">
        <v>17</v>
      </c>
      <c r="C27" s="176" t="s">
        <v>216</v>
      </c>
      <c r="D27" s="2181">
        <f t="shared" si="0"/>
        <v>36</v>
      </c>
      <c r="E27" s="611">
        <f>'12 л. РАСКЛАДКА'!W30</f>
        <v>0</v>
      </c>
      <c r="F27" s="2117">
        <f>'12 л. РАСКЛАДКА'!W88</f>
        <v>150</v>
      </c>
      <c r="G27" s="2117">
        <f>'12 л. РАСКЛАДКА'!W147</f>
        <v>0</v>
      </c>
      <c r="H27" s="2117">
        <f>'12 л. РАСКЛАДКА'!W203</f>
        <v>0</v>
      </c>
      <c r="I27" s="961">
        <f>'12 л. РАСКЛАДКА'!W260</f>
        <v>109.7</v>
      </c>
      <c r="J27" s="2345">
        <f>'12 л. РАСКЛАДКА'!W316</f>
        <v>0</v>
      </c>
      <c r="K27" s="2117">
        <f>'12 л. РАСКЛАДКА'!W372</f>
        <v>0</v>
      </c>
      <c r="L27" s="2117">
        <f>'12 л. РАСКЛАДКА'!W428</f>
        <v>0</v>
      </c>
      <c r="M27" s="2117">
        <f>'12 л. РАСКЛАДКА'!W481</f>
        <v>45</v>
      </c>
      <c r="N27" s="2117">
        <f>'12 л. РАСКЛАДКА'!W535</f>
        <v>0</v>
      </c>
      <c r="O27" s="961">
        <f>'12 л. РАСКЛАДКА'!W588</f>
        <v>28.56</v>
      </c>
      <c r="P27" s="2349">
        <f>'12 л. РАСКЛАДКА'!W645</f>
        <v>0</v>
      </c>
      <c r="Q27" s="2392">
        <f t="shared" si="1"/>
        <v>333.26</v>
      </c>
      <c r="R27" s="2088">
        <f t="shared" si="2"/>
        <v>-22.856481481481481</v>
      </c>
      <c r="S27" s="2393">
        <f t="shared" si="3"/>
        <v>432</v>
      </c>
      <c r="T27" s="2175">
        <v>60</v>
      </c>
      <c r="V27" s="624"/>
      <c r="W27" s="630"/>
      <c r="X27" s="22"/>
      <c r="AC27" s="626"/>
      <c r="AD27" s="13"/>
      <c r="AF27" s="627"/>
      <c r="AH27" s="628"/>
    </row>
    <row r="28" spans="2:38">
      <c r="B28" s="405">
        <v>18</v>
      </c>
      <c r="C28" s="176" t="s">
        <v>47</v>
      </c>
      <c r="D28" s="2181">
        <f t="shared" si="0"/>
        <v>9</v>
      </c>
      <c r="E28" s="611">
        <f>'12 л. РАСКЛАДКА'!W31</f>
        <v>51.56</v>
      </c>
      <c r="F28" s="2117">
        <f>'12 л. РАСКЛАДКА'!W89</f>
        <v>0</v>
      </c>
      <c r="G28" s="2117">
        <f>'12 л. РАСКЛАДКА'!W148</f>
        <v>0</v>
      </c>
      <c r="H28" s="2117">
        <f>'12 л. РАСКЛАДКА'!W204</f>
        <v>0</v>
      </c>
      <c r="I28" s="961">
        <f>'12 л. РАСКЛАДКА'!W261</f>
        <v>33.44</v>
      </c>
      <c r="J28" s="2345">
        <f>'12 л. РАСКЛАДКА'!W317</f>
        <v>11</v>
      </c>
      <c r="K28" s="2117">
        <f>'12 л. РАСКЛАДКА'!W373</f>
        <v>0</v>
      </c>
      <c r="L28" s="2117">
        <f>'12 л. РАСКЛАДКА'!W429</f>
        <v>0</v>
      </c>
      <c r="M28" s="2117">
        <f>'12 л. РАСКЛАДКА'!W482</f>
        <v>0</v>
      </c>
      <c r="N28" s="2117">
        <f>'12 л. РАСКЛАДКА'!W536</f>
        <v>0</v>
      </c>
      <c r="O28" s="961">
        <f>'12 л. РАСКЛАДКА'!W589</f>
        <v>0</v>
      </c>
      <c r="P28" s="2349">
        <f>'12 л. РАСКЛАДКА'!W646</f>
        <v>10</v>
      </c>
      <c r="Q28" s="2392">
        <f t="shared" si="1"/>
        <v>106</v>
      </c>
      <c r="R28" s="2088">
        <f t="shared" si="2"/>
        <v>-1.8518518518518476</v>
      </c>
      <c r="S28" s="2393">
        <f t="shared" si="3"/>
        <v>108</v>
      </c>
      <c r="T28" s="2175">
        <v>15</v>
      </c>
      <c r="V28" s="624"/>
      <c r="W28" s="630"/>
      <c r="X28" s="22"/>
      <c r="AC28" s="626"/>
      <c r="AD28" s="13"/>
      <c r="AF28" s="627"/>
      <c r="AH28" s="628"/>
    </row>
    <row r="29" spans="2:38">
      <c r="B29" s="405">
        <v>19</v>
      </c>
      <c r="C29" s="176" t="s">
        <v>217</v>
      </c>
      <c r="D29" s="2181">
        <f t="shared" si="0"/>
        <v>6</v>
      </c>
      <c r="E29" s="611">
        <f>'12 л. РАСКЛАДКА'!W32</f>
        <v>13.5</v>
      </c>
      <c r="F29" s="2117">
        <f>'12 л. РАСКЛАДКА'!W90</f>
        <v>24.299999999999997</v>
      </c>
      <c r="G29" s="2117">
        <f>'12 л. РАСКЛАДКА'!W149</f>
        <v>5</v>
      </c>
      <c r="H29" s="2117">
        <f>'12 л. РАСКЛАДКА'!W205</f>
        <v>0</v>
      </c>
      <c r="I29" s="961">
        <f>'12 л. РАСКЛАДКА'!W262</f>
        <v>6.7</v>
      </c>
      <c r="J29" s="2345">
        <f>'12 л. РАСКЛАДКА'!W318</f>
        <v>14</v>
      </c>
      <c r="K29" s="2117">
        <f>'12 л. РАСКЛАДКА'!W374</f>
        <v>0</v>
      </c>
      <c r="L29" s="2117">
        <f>'12 л. РАСКЛАДКА'!W430</f>
        <v>0</v>
      </c>
      <c r="M29" s="2117">
        <f>'12 л. РАСКЛАДКА'!W483</f>
        <v>0</v>
      </c>
      <c r="N29" s="2117">
        <f>'12 л. РАСКЛАДКА'!W537</f>
        <v>10.5</v>
      </c>
      <c r="O29" s="961">
        <f>'12 л. РАСКЛАДКА'!W590</f>
        <v>0</v>
      </c>
      <c r="P29" s="2349">
        <f>'12 л. РАСКЛАДКА'!W647</f>
        <v>0</v>
      </c>
      <c r="Q29" s="2392">
        <f t="shared" si="1"/>
        <v>74</v>
      </c>
      <c r="R29" s="2088">
        <f t="shared" si="2"/>
        <v>2.7777777777777715</v>
      </c>
      <c r="S29" s="2393">
        <f t="shared" si="3"/>
        <v>72</v>
      </c>
      <c r="T29" s="2175">
        <v>10</v>
      </c>
      <c r="V29" s="624"/>
      <c r="W29" s="630"/>
      <c r="X29" s="22"/>
      <c r="AC29" s="626"/>
      <c r="AD29" s="13"/>
      <c r="AF29" s="627"/>
      <c r="AH29" s="633"/>
    </row>
    <row r="30" spans="2:38">
      <c r="B30" s="405">
        <v>20</v>
      </c>
      <c r="C30" s="176" t="s">
        <v>48</v>
      </c>
      <c r="D30" s="2181">
        <f t="shared" si="0"/>
        <v>21</v>
      </c>
      <c r="E30" s="611">
        <f>'12 л. РАСКЛАДКА'!W33</f>
        <v>19.2</v>
      </c>
      <c r="F30" s="2117">
        <f>'12 л. РАСКЛАДКА'!W91</f>
        <v>29.7</v>
      </c>
      <c r="G30" s="2117">
        <f>'12 л. РАСКЛАДКА'!W150</f>
        <v>19.3</v>
      </c>
      <c r="H30" s="2117">
        <f>'12 л. РАСКЛАДКА'!W206</f>
        <v>17.149999999999999</v>
      </c>
      <c r="I30" s="961">
        <f>'12 л. РАСКЛАДКА'!W263</f>
        <v>16.100000000000001</v>
      </c>
      <c r="J30" s="2345">
        <f>'12 л. РАСКЛАДКА'!W319</f>
        <v>19.349999999999998</v>
      </c>
      <c r="K30" s="2117">
        <f>'12 л. РАСКЛАДКА'!W375</f>
        <v>28.25</v>
      </c>
      <c r="L30" s="2117">
        <f>'12 л. РАСКЛАДКА'!W431</f>
        <v>15.740000000000002</v>
      </c>
      <c r="M30" s="2117">
        <f>'12 л. РАСКЛАДКА'!W484</f>
        <v>26.46</v>
      </c>
      <c r="N30" s="2117">
        <f>'12 л. РАСКЛАДКА'!W538</f>
        <v>24</v>
      </c>
      <c r="O30" s="961">
        <f>'12 л. РАСКЛАДКА'!W591</f>
        <v>15</v>
      </c>
      <c r="P30" s="2349">
        <f>'12 л. РАСКЛАДКА'!W648</f>
        <v>7.02</v>
      </c>
      <c r="Q30" s="2392">
        <f t="shared" si="1"/>
        <v>237.27</v>
      </c>
      <c r="R30" s="2088">
        <f t="shared" si="2"/>
        <v>-5.845238095238102</v>
      </c>
      <c r="S30" s="2393">
        <f t="shared" si="3"/>
        <v>252</v>
      </c>
      <c r="T30" s="2175">
        <v>35</v>
      </c>
      <c r="V30" s="624"/>
      <c r="W30" s="630"/>
      <c r="X30" s="22"/>
      <c r="AC30" s="626"/>
      <c r="AD30" s="13"/>
      <c r="AF30" s="627"/>
      <c r="AH30" s="628"/>
    </row>
    <row r="31" spans="2:38">
      <c r="B31" s="405">
        <v>21</v>
      </c>
      <c r="C31" s="176" t="s">
        <v>49</v>
      </c>
      <c r="D31" s="2181">
        <f t="shared" si="0"/>
        <v>10.799999999999999</v>
      </c>
      <c r="E31" s="611">
        <f>'12 л. РАСКЛАДКА'!W34</f>
        <v>6</v>
      </c>
      <c r="F31" s="2117">
        <f>'12 л. РАСКЛАДКА'!W92</f>
        <v>5</v>
      </c>
      <c r="G31" s="2117">
        <f>'12 л. РАСКЛАДКА'!W151</f>
        <v>12.4</v>
      </c>
      <c r="H31" s="2117">
        <f>'12 л. РАСКЛАДКА'!W207</f>
        <v>17</v>
      </c>
      <c r="I31" s="961">
        <f>'12 л. РАСКЛАДКА'!W264</f>
        <v>15.100000000000001</v>
      </c>
      <c r="J31" s="2345">
        <f>'12 л. РАСКЛАДКА'!W320</f>
        <v>13</v>
      </c>
      <c r="K31" s="2117">
        <f>'12 л. РАСКЛАДКА'!W376</f>
        <v>3</v>
      </c>
      <c r="L31" s="2117">
        <f>'12 л. РАСКЛАДКА'!W432</f>
        <v>15.8</v>
      </c>
      <c r="M31" s="2117">
        <f>'12 л. РАСКЛАДКА'!W485</f>
        <v>4.9000000000000004</v>
      </c>
      <c r="N31" s="2117">
        <f>'12 л. РАСКЛАДКА'!W539</f>
        <v>8</v>
      </c>
      <c r="O31" s="961">
        <f>'12 л. РАСКЛАДКА'!W592</f>
        <v>19.100000000000001</v>
      </c>
      <c r="P31" s="2349">
        <f>'12 л. РАСКЛАДКА'!W649</f>
        <v>12.2</v>
      </c>
      <c r="Q31" s="2392">
        <f t="shared" si="1"/>
        <v>131.5</v>
      </c>
      <c r="R31" s="2351">
        <f t="shared" si="2"/>
        <v>1.4660493827160366</v>
      </c>
      <c r="S31" s="2393">
        <f t="shared" si="3"/>
        <v>129.60000000000002</v>
      </c>
      <c r="T31" s="2175">
        <v>18</v>
      </c>
      <c r="V31" s="624"/>
      <c r="W31" s="630"/>
      <c r="X31" s="22"/>
      <c r="AC31" s="626"/>
      <c r="AD31" s="13"/>
      <c r="AF31" s="627"/>
      <c r="AH31" s="628"/>
    </row>
    <row r="32" spans="2:38" ht="12" customHeight="1">
      <c r="B32" s="405">
        <v>22</v>
      </c>
      <c r="C32" s="176" t="s">
        <v>218</v>
      </c>
      <c r="D32" s="2181">
        <f t="shared" si="0"/>
        <v>24</v>
      </c>
      <c r="E32" s="611">
        <f>'12 л. РАСКЛАДКА'!W35</f>
        <v>7.08</v>
      </c>
      <c r="F32" s="2117">
        <f>'12 л. РАСКЛАДКА'!W93</f>
        <v>6.4</v>
      </c>
      <c r="G32" s="2117">
        <f>'12 л. РАСКЛАДКА'!W152</f>
        <v>0</v>
      </c>
      <c r="H32" s="2117">
        <f>'12 л. РАСКЛАДКА'!W208</f>
        <v>16.16</v>
      </c>
      <c r="I32" s="961">
        <f>'12 л. РАСКЛАДКА'!W265</f>
        <v>12.08</v>
      </c>
      <c r="J32" s="2345">
        <f>'12 л. РАСКЛАДКА'!W321</f>
        <v>0</v>
      </c>
      <c r="K32" s="2117">
        <f>'12 л. РАСКЛАДКА'!W377</f>
        <v>91</v>
      </c>
      <c r="L32" s="2117">
        <f>'12 л. РАСКЛАДКА'!W433</f>
        <v>0</v>
      </c>
      <c r="M32" s="2117">
        <f>'12 л. РАСКЛАДКА'!W486</f>
        <v>8.4</v>
      </c>
      <c r="N32" s="2117">
        <f>'12 л. РАСКЛАДКА'!W540</f>
        <v>79.763999999999996</v>
      </c>
      <c r="O32" s="961">
        <f>'12 л. РАСКЛАДКА'!W593</f>
        <v>14.4</v>
      </c>
      <c r="P32" s="2349">
        <f>'12 л. РАСКЛАДКА'!W650</f>
        <v>40</v>
      </c>
      <c r="Q32" s="2392">
        <f t="shared" si="1"/>
        <v>275.28399999999999</v>
      </c>
      <c r="R32" s="2351">
        <f t="shared" si="2"/>
        <v>-4.4152777777777885</v>
      </c>
      <c r="S32" s="2393">
        <f t="shared" si="3"/>
        <v>288</v>
      </c>
      <c r="T32" s="2175">
        <v>40</v>
      </c>
      <c r="V32" s="624"/>
      <c r="W32" s="630"/>
      <c r="X32" s="22"/>
      <c r="AC32" s="626"/>
      <c r="AD32" s="13"/>
      <c r="AF32" s="627"/>
      <c r="AH32" s="628"/>
    </row>
    <row r="33" spans="2:34" ht="13.5" customHeight="1">
      <c r="B33" s="405">
        <v>23</v>
      </c>
      <c r="C33" s="176" t="s">
        <v>50</v>
      </c>
      <c r="D33" s="2181">
        <f t="shared" si="0"/>
        <v>21</v>
      </c>
      <c r="E33" s="611">
        <f>'12 л. РАСКЛАДКА'!W36</f>
        <v>14.6</v>
      </c>
      <c r="F33" s="2117">
        <f>'12 л. РАСКЛАДКА'!W94</f>
        <v>28.5</v>
      </c>
      <c r="G33" s="2117">
        <f>'12 л. РАСКЛАДКА'!W153</f>
        <v>13.22</v>
      </c>
      <c r="H33" s="2117">
        <f>'12 л. РАСКЛАДКА'!W209</f>
        <v>13.72</v>
      </c>
      <c r="I33" s="961">
        <f>'12 л. РАСКЛАДКА'!W266</f>
        <v>29.6</v>
      </c>
      <c r="J33" s="2345">
        <f>'12 л. РАСКЛАДКА'!W322</f>
        <v>8.1</v>
      </c>
      <c r="K33" s="2117">
        <f>'12 л. РАСКЛАДКА'!W378</f>
        <v>10</v>
      </c>
      <c r="L33" s="2117">
        <f>'12 л. РАСКЛАДКА'!W434</f>
        <v>19.774999999999999</v>
      </c>
      <c r="M33" s="2117">
        <f>'12 л. РАСКЛАДКА'!W487</f>
        <v>28.11</v>
      </c>
      <c r="N33" s="2117">
        <f>'12 л. РАСКЛАДКА'!W541</f>
        <v>14</v>
      </c>
      <c r="O33" s="961">
        <f>'12 л. РАСКЛАДКА'!W594</f>
        <v>14.375</v>
      </c>
      <c r="P33" s="2349">
        <f>'12 л. РАСКЛАДКА'!W651</f>
        <v>28</v>
      </c>
      <c r="Q33" s="2392">
        <f t="shared" si="1"/>
        <v>222</v>
      </c>
      <c r="R33" s="2351">
        <f t="shared" si="2"/>
        <v>-11.904761904761898</v>
      </c>
      <c r="S33" s="2393">
        <f t="shared" si="3"/>
        <v>252</v>
      </c>
      <c r="T33" s="2175">
        <v>35</v>
      </c>
      <c r="V33" s="624"/>
      <c r="W33" s="630"/>
      <c r="X33" s="22"/>
      <c r="AC33" s="626"/>
      <c r="AD33" s="13"/>
      <c r="AF33" s="627"/>
      <c r="AH33" s="628"/>
    </row>
    <row r="34" spans="2:34" ht="12.75" customHeight="1">
      <c r="B34" s="405">
        <v>24</v>
      </c>
      <c r="C34" s="176" t="s">
        <v>51</v>
      </c>
      <c r="D34" s="2181">
        <f t="shared" si="0"/>
        <v>9</v>
      </c>
      <c r="E34" s="611">
        <f>'12 л. РАСКЛАДКА'!W37</f>
        <v>35</v>
      </c>
      <c r="F34" s="2117">
        <f>'12 л. РАСКЛАДКА'!W95</f>
        <v>0</v>
      </c>
      <c r="G34" s="2117">
        <f>'12 л. РАСКЛАДКА'!W154</f>
        <v>0</v>
      </c>
      <c r="H34" s="2117">
        <f>'12 л. РАСКЛАДКА'!W210</f>
        <v>0</v>
      </c>
      <c r="I34" s="961">
        <f>'12 л. РАСКЛАДКА'!W267</f>
        <v>0</v>
      </c>
      <c r="J34" s="2345">
        <f>'12 л. РАСКЛАДКА'!W323</f>
        <v>0</v>
      </c>
      <c r="K34" s="2117">
        <f>'12 л. РАСКЛАДКА'!W379</f>
        <v>0</v>
      </c>
      <c r="L34" s="2117">
        <f>'12 л. РАСКЛАДКА'!W435</f>
        <v>50</v>
      </c>
      <c r="M34" s="2117">
        <f>'12 л. РАСКЛАДКА'!W488</f>
        <v>0</v>
      </c>
      <c r="N34" s="2117">
        <f>'12 л. РАСКЛАДКА'!W542</f>
        <v>0</v>
      </c>
      <c r="O34" s="961">
        <f>'12 л. РАСКЛАДКА'!W595</f>
        <v>0</v>
      </c>
      <c r="P34" s="2349">
        <f>'12 л. РАСКЛАДКА'!W652</f>
        <v>0</v>
      </c>
      <c r="Q34" s="2392">
        <f t="shared" si="1"/>
        <v>85</v>
      </c>
      <c r="R34" s="2351">
        <f t="shared" si="2"/>
        <v>-21.296296296296291</v>
      </c>
      <c r="S34" s="2393">
        <f t="shared" si="3"/>
        <v>108</v>
      </c>
      <c r="T34" s="2175">
        <v>15</v>
      </c>
      <c r="V34" s="624"/>
      <c r="W34" s="630"/>
      <c r="X34" s="22"/>
      <c r="AC34" s="626"/>
      <c r="AD34" s="13"/>
      <c r="AF34" s="627"/>
      <c r="AH34" s="641"/>
    </row>
    <row r="35" spans="2:34" ht="12" customHeight="1">
      <c r="B35" s="405">
        <v>25</v>
      </c>
      <c r="C35" s="176" t="s">
        <v>52</v>
      </c>
      <c r="D35" s="2181">
        <f t="shared" si="0"/>
        <v>1.2</v>
      </c>
      <c r="E35" s="611">
        <f>'12 л. РАСКЛАДКА'!W38</f>
        <v>1.5</v>
      </c>
      <c r="F35" s="2117">
        <f>'12 л. РАСКЛАДКА'!W96</f>
        <v>1.5</v>
      </c>
      <c r="G35" s="2117">
        <f>'12 л. РАСКЛАДКА'!W155</f>
        <v>0</v>
      </c>
      <c r="H35" s="2117">
        <f>'12 л. РАСКЛАДКА'!W211</f>
        <v>0</v>
      </c>
      <c r="I35" s="961">
        <f>'12 л. РАСКЛАДКА'!W268</f>
        <v>0</v>
      </c>
      <c r="J35" s="2345">
        <f>'12 л. РАСКЛАДКА'!W324</f>
        <v>0</v>
      </c>
      <c r="K35" s="2117">
        <f>'12 л. РАСКЛАДКА'!W380</f>
        <v>0</v>
      </c>
      <c r="L35" s="2117">
        <f>'12 л. РАСКЛАДКА'!W436</f>
        <v>1.5</v>
      </c>
      <c r="M35" s="2117">
        <f>'12 л. РАСКЛАДКА'!W489</f>
        <v>0</v>
      </c>
      <c r="N35" s="2117">
        <f>'12 л. РАСКЛАДКА'!W543</f>
        <v>1.5</v>
      </c>
      <c r="O35" s="961">
        <f>'12 л. РАСКЛАДКА'!W596</f>
        <v>0</v>
      </c>
      <c r="P35" s="2349">
        <f>'12 л. РАСКЛАДКА'!W653</f>
        <v>0</v>
      </c>
      <c r="Q35" s="2392">
        <f t="shared" si="1"/>
        <v>6</v>
      </c>
      <c r="R35" s="2351">
        <f t="shared" si="2"/>
        <v>-58.333333333333329</v>
      </c>
      <c r="S35" s="2393">
        <f t="shared" si="3"/>
        <v>14.399999999999999</v>
      </c>
      <c r="T35" s="2175">
        <v>2</v>
      </c>
      <c r="V35" s="624"/>
      <c r="W35" s="638"/>
      <c r="X35" s="22"/>
      <c r="AC35" s="626"/>
      <c r="AD35" s="13"/>
      <c r="AF35" s="627"/>
      <c r="AH35" s="641"/>
    </row>
    <row r="36" spans="2:34" ht="15.75" customHeight="1">
      <c r="B36" s="405">
        <v>26</v>
      </c>
      <c r="C36" s="176" t="s">
        <v>219</v>
      </c>
      <c r="D36" s="2181">
        <f t="shared" si="0"/>
        <v>0.72</v>
      </c>
      <c r="E36" s="611">
        <f>'12 л. РАСКЛАДКА'!W39</f>
        <v>0</v>
      </c>
      <c r="F36" s="2117">
        <f>'12 л. РАСКЛАДКА'!W97</f>
        <v>0</v>
      </c>
      <c r="G36" s="2117">
        <f>'12 л. РАСКЛАДКА'!W156</f>
        <v>0</v>
      </c>
      <c r="H36" s="2117">
        <f>'12 л. РАСКЛАДКА'!W212</f>
        <v>0</v>
      </c>
      <c r="I36" s="961">
        <f>'12 л. РАСКЛАДКА'!W269</f>
        <v>4</v>
      </c>
      <c r="J36" s="2345">
        <f>'12 л. РАСКЛАДКА'!W325</f>
        <v>0</v>
      </c>
      <c r="K36" s="2117">
        <f>'12 л. РАСКЛАДКА'!W381</f>
        <v>0</v>
      </c>
      <c r="L36" s="2117">
        <f>'12 л. РАСКЛАДКА'!W437</f>
        <v>0</v>
      </c>
      <c r="M36" s="2117">
        <f>'12 л. РАСКЛАДКА'!W490</f>
        <v>3.7</v>
      </c>
      <c r="N36" s="2117">
        <f>'12 л. РАСКЛАДКА'!W544</f>
        <v>0</v>
      </c>
      <c r="O36" s="961">
        <f>'12 л. РАСКЛАДКА'!W597</f>
        <v>0</v>
      </c>
      <c r="P36" s="2349">
        <f>'12 л. РАСКЛАДКА'!W654</f>
        <v>0</v>
      </c>
      <c r="Q36" s="2392">
        <f t="shared" si="1"/>
        <v>7.7</v>
      </c>
      <c r="R36" s="2351">
        <f t="shared" si="2"/>
        <v>-10.879629629629633</v>
      </c>
      <c r="S36" s="2393">
        <f t="shared" si="3"/>
        <v>8.64</v>
      </c>
      <c r="T36" s="2175">
        <v>1.2</v>
      </c>
      <c r="V36" s="624"/>
      <c r="W36" s="630"/>
      <c r="X36" s="22"/>
      <c r="AC36" s="626"/>
      <c r="AD36" s="13"/>
      <c r="AF36" s="627"/>
      <c r="AH36" s="641"/>
    </row>
    <row r="37" spans="2:34" ht="12" customHeight="1">
      <c r="B37" s="405">
        <v>27</v>
      </c>
      <c r="C37" s="176" t="s">
        <v>115</v>
      </c>
      <c r="D37" s="2181">
        <f t="shared" si="0"/>
        <v>1.2</v>
      </c>
      <c r="E37" s="611">
        <f>'12 л. РАСКЛАДКА'!W40</f>
        <v>0</v>
      </c>
      <c r="F37" s="2117">
        <f>'12 л. РАСКЛАДКА'!W98</f>
        <v>0</v>
      </c>
      <c r="G37" s="2117">
        <f>'12 л. РАСКЛАДКА'!W157</f>
        <v>3</v>
      </c>
      <c r="H37" s="2117">
        <f>'12 л. РАСКЛАДКА'!W213</f>
        <v>0</v>
      </c>
      <c r="I37" s="961">
        <f>'12 л. РАСКЛАДКА'!W270</f>
        <v>0</v>
      </c>
      <c r="J37" s="2345">
        <f>'12 л. РАСКЛАДКА'!W326</f>
        <v>0</v>
      </c>
      <c r="K37" s="2117">
        <f>'12 л. РАСКЛАДКА'!W382</f>
        <v>5</v>
      </c>
      <c r="L37" s="2117">
        <f>'12 л. РАСКЛАДКА'!W438</f>
        <v>0</v>
      </c>
      <c r="M37" s="2117">
        <f>'12 л. РАСКЛАДКА'!W491</f>
        <v>0</v>
      </c>
      <c r="N37" s="2117">
        <f>'12 л. РАСКЛАДКА'!W545</f>
        <v>0</v>
      </c>
      <c r="O37" s="961">
        <f>'12 л. РАСКЛАДКА'!W598</f>
        <v>3</v>
      </c>
      <c r="P37" s="2349">
        <f>'12 л. РАСКЛАДКА'!W655</f>
        <v>2.8</v>
      </c>
      <c r="Q37" s="2392">
        <f t="shared" si="1"/>
        <v>13.8</v>
      </c>
      <c r="R37" s="2351">
        <f t="shared" si="2"/>
        <v>-4.1666666666666572</v>
      </c>
      <c r="S37" s="2393">
        <f t="shared" si="3"/>
        <v>14.399999999999999</v>
      </c>
      <c r="T37" s="2175">
        <v>2</v>
      </c>
      <c r="V37" s="624"/>
      <c r="W37" s="638"/>
      <c r="X37" s="22"/>
      <c r="AC37" s="626"/>
      <c r="AD37" s="13"/>
      <c r="AF37" s="627"/>
      <c r="AH37" s="641"/>
    </row>
    <row r="38" spans="2:34" ht="12" hidden="1" customHeight="1">
      <c r="B38" s="405">
        <v>28</v>
      </c>
      <c r="C38" s="176" t="s">
        <v>53</v>
      </c>
      <c r="D38" s="2181">
        <f t="shared" si="0"/>
        <v>0.18</v>
      </c>
      <c r="E38" s="611">
        <f>'12 л. РАСКЛАДКА'!W41</f>
        <v>0</v>
      </c>
      <c r="F38" s="2117">
        <f>'12 л. РАСКЛАДКА'!W99</f>
        <v>0</v>
      </c>
      <c r="G38" s="2117">
        <f>'12 л. РАСКЛАДКА'!W158</f>
        <v>0</v>
      </c>
      <c r="H38" s="2117">
        <f>'12 л. РАСКЛАДКА'!W214</f>
        <v>0</v>
      </c>
      <c r="I38" s="961">
        <f>'12 л. РАСКЛАДКА'!W271</f>
        <v>0</v>
      </c>
      <c r="J38" s="2345">
        <f>'12 л. РАСКЛАДКА'!W327</f>
        <v>0</v>
      </c>
      <c r="K38" s="2117">
        <f>'12 л. РАСКЛАДКА'!W383</f>
        <v>0</v>
      </c>
      <c r="L38" s="2117">
        <f>'12 л. РАСКЛАДКА'!W439</f>
        <v>0</v>
      </c>
      <c r="M38" s="2117">
        <f>'12 л. РАСКЛАДКА'!W492</f>
        <v>0</v>
      </c>
      <c r="N38" s="2117">
        <f>'12 л. РАСКЛАДКА'!W546</f>
        <v>0</v>
      </c>
      <c r="O38" s="961">
        <f>'12 л. РАСКЛАДКА'!W599</f>
        <v>0</v>
      </c>
      <c r="P38" s="2349">
        <f>'12 л. РАСКЛАДКА'!W656</f>
        <v>0</v>
      </c>
      <c r="Q38" s="2392">
        <f t="shared" si="1"/>
        <v>0</v>
      </c>
      <c r="R38" s="964">
        <f t="shared" si="2"/>
        <v>-100</v>
      </c>
      <c r="S38" s="2393">
        <f t="shared" si="3"/>
        <v>2.16</v>
      </c>
      <c r="T38" s="2175">
        <v>0.3</v>
      </c>
      <c r="V38" s="624"/>
      <c r="W38" s="630"/>
      <c r="X38" s="22"/>
      <c r="AC38" s="626"/>
      <c r="AD38" s="13"/>
      <c r="AF38" s="627"/>
      <c r="AH38" s="2678"/>
    </row>
    <row r="39" spans="2:34" ht="12.75" customHeight="1">
      <c r="B39" s="405">
        <v>29</v>
      </c>
      <c r="C39" s="442" t="s">
        <v>928</v>
      </c>
      <c r="D39" s="2181">
        <f t="shared" si="0"/>
        <v>3</v>
      </c>
      <c r="E39" s="611">
        <f>'12 л. РАСКЛАДКА'!W42</f>
        <v>2.5270000000000001</v>
      </c>
      <c r="F39" s="2117">
        <f>'12 л. РАСКЛАДКА'!W100</f>
        <v>2.0699999999999998</v>
      </c>
      <c r="G39" s="2117">
        <f>'12 л. РАСКЛАДКА'!W159</f>
        <v>3.29</v>
      </c>
      <c r="H39" s="2117">
        <f>'12 л. РАСКЛАДКА'!W215</f>
        <v>3.13</v>
      </c>
      <c r="I39" s="961">
        <f>'12 л. РАСКЛАДКА'!W272</f>
        <v>3.823</v>
      </c>
      <c r="J39" s="2345">
        <f>'12 л. РАСКЛАДКА'!W328</f>
        <v>3.1100000000000003</v>
      </c>
      <c r="K39" s="2117">
        <f>'12 л. РАСКЛАДКА'!W384</f>
        <v>3.1959999999999997</v>
      </c>
      <c r="L39" s="2117">
        <f>'12 л. РАСКЛАДКА'!W440</f>
        <v>3.1190000000000002</v>
      </c>
      <c r="M39" s="2117">
        <f>'12 л. РАСКЛАДКА'!W493</f>
        <v>2.74</v>
      </c>
      <c r="N39" s="2117">
        <f>'12 л. РАСКЛАДКА'!W547</f>
        <v>3.55</v>
      </c>
      <c r="O39" s="961">
        <f>'12 л. РАСКЛАДКА'!W600</f>
        <v>3.8149999999999999</v>
      </c>
      <c r="P39" s="2349">
        <f>'12 л. РАСКЛАДКА'!W657</f>
        <v>2.65</v>
      </c>
      <c r="Q39" s="2392">
        <f t="shared" si="1"/>
        <v>37.020000000000003</v>
      </c>
      <c r="R39" s="2088">
        <f t="shared" si="2"/>
        <v>2.8333333333333428</v>
      </c>
      <c r="S39" s="2393">
        <f t="shared" si="3"/>
        <v>36</v>
      </c>
      <c r="T39" s="2175">
        <v>5</v>
      </c>
      <c r="V39" s="624"/>
      <c r="W39" s="630"/>
      <c r="X39" s="22"/>
      <c r="AC39" s="626"/>
      <c r="AD39" s="13"/>
      <c r="AF39" s="627"/>
      <c r="AH39" s="641"/>
    </row>
    <row r="40" spans="2:34" ht="13.5" customHeight="1">
      <c r="B40" s="405">
        <v>30</v>
      </c>
      <c r="C40" s="176" t="s">
        <v>116</v>
      </c>
      <c r="D40" s="2181">
        <f t="shared" si="0"/>
        <v>2.4</v>
      </c>
      <c r="E40" s="611">
        <f>'12 л. РАСКЛАДКА'!W43</f>
        <v>0</v>
      </c>
      <c r="F40" s="2117">
        <f>'12 л. РАСКЛАДКА'!W101</f>
        <v>0</v>
      </c>
      <c r="G40" s="2117">
        <f>'12 л. РАСКЛАДКА'!W160</f>
        <v>0</v>
      </c>
      <c r="H40" s="2117">
        <f>'12 л. РАСКЛАДКА'!W216</f>
        <v>0</v>
      </c>
      <c r="I40" s="961">
        <f>'12 л. РАСКЛАДКА'!W273</f>
        <v>10</v>
      </c>
      <c r="J40" s="2345">
        <f>'12 л. РАСКЛАДКА'!W329</f>
        <v>0</v>
      </c>
      <c r="K40" s="2117">
        <f>'12 л. РАСКЛАДКА'!W385</f>
        <v>0</v>
      </c>
      <c r="L40" s="2117">
        <f>'12 л. РАСКЛАДКА'!W441</f>
        <v>0</v>
      </c>
      <c r="M40" s="2117">
        <f>'12 л. РАСКЛАДКА'!W494</f>
        <v>10</v>
      </c>
      <c r="N40" s="2117">
        <f>'12 л. РАСКЛАДКА'!W548</f>
        <v>0</v>
      </c>
      <c r="O40" s="961">
        <f>'12 л. РАСКЛАДКА'!W601</f>
        <v>0.6</v>
      </c>
      <c r="P40" s="2349">
        <f>'12 л. РАСКЛАДКА'!W658</f>
        <v>10</v>
      </c>
      <c r="Q40" s="2392">
        <f t="shared" si="1"/>
        <v>30.6</v>
      </c>
      <c r="R40" s="2351">
        <f t="shared" si="2"/>
        <v>6.2500000000000142</v>
      </c>
      <c r="S40" s="2393">
        <f t="shared" si="3"/>
        <v>28.799999999999997</v>
      </c>
      <c r="T40" s="2175">
        <v>4</v>
      </c>
      <c r="V40" s="629"/>
      <c r="W40" s="638"/>
      <c r="X40" s="22"/>
      <c r="AC40" s="626"/>
      <c r="AD40" s="13"/>
      <c r="AF40" s="627"/>
      <c r="AH40" s="641"/>
    </row>
    <row r="41" spans="2:34" ht="14.25" customHeight="1">
      <c r="B41" s="405">
        <v>31</v>
      </c>
      <c r="C41" s="176" t="s">
        <v>117</v>
      </c>
      <c r="D41" s="2181">
        <f t="shared" si="0"/>
        <v>1.2</v>
      </c>
      <c r="E41" s="611">
        <f>'12 л. РАСКЛАДКА'!W44</f>
        <v>0.91420000000000001</v>
      </c>
      <c r="F41" s="2117">
        <f>'12 л. РАСКЛАДКА'!W102</f>
        <v>0.98599999999999999</v>
      </c>
      <c r="G41" s="2117">
        <f>'12 л. РАСКЛАДКА'!W161</f>
        <v>1.1360999999999999</v>
      </c>
      <c r="H41" s="2117">
        <f>'12 л. РАСКЛАДКА'!W217</f>
        <v>1.19</v>
      </c>
      <c r="I41" s="961">
        <f>'12 л. РАСКЛАДКА'!W274</f>
        <v>0.82200000000000006</v>
      </c>
      <c r="J41" s="2345">
        <f>'12 л. РАСКЛАДКА'!W330</f>
        <v>1.1099999999999999</v>
      </c>
      <c r="K41" s="2117">
        <f>'12 л. РАСКЛАДКА'!W386</f>
        <v>9.1399999999999995E-2</v>
      </c>
      <c r="L41" s="2117">
        <f>'12 л. РАСКЛАДКА'!W442</f>
        <v>3.7964000000000002</v>
      </c>
      <c r="M41" s="2117">
        <f>'12 л. РАСКЛАДКА'!W495</f>
        <v>1.127</v>
      </c>
      <c r="N41" s="2117">
        <f>'12 л. РАСКЛАДКА'!W549</f>
        <v>1.0109999999999999</v>
      </c>
      <c r="O41" s="961">
        <f>'12 л. РАСКЛАДКА'!W602</f>
        <v>2.6901000000000002</v>
      </c>
      <c r="P41" s="2349">
        <f>'12 л. РАСКЛАДКА'!W659</f>
        <v>1.69</v>
      </c>
      <c r="Q41" s="2392">
        <f t="shared" si="1"/>
        <v>16.564200000000003</v>
      </c>
      <c r="R41" s="2351">
        <f t="shared" si="2"/>
        <v>15.029166666666697</v>
      </c>
      <c r="S41" s="2393">
        <f t="shared" si="3"/>
        <v>14.399999999999999</v>
      </c>
      <c r="T41" s="2175">
        <v>2</v>
      </c>
      <c r="V41" s="629"/>
      <c r="W41" s="630"/>
      <c r="X41" s="22"/>
      <c r="AC41" s="626"/>
      <c r="AD41" s="13"/>
      <c r="AF41" s="627"/>
      <c r="AH41" s="2709"/>
    </row>
    <row r="42" spans="2:34" ht="15" customHeight="1">
      <c r="B42" s="405">
        <v>32</v>
      </c>
      <c r="C42" s="176" t="s">
        <v>55</v>
      </c>
      <c r="D42" s="2181">
        <f t="shared" si="0"/>
        <v>54</v>
      </c>
      <c r="E42" s="2594">
        <f>'12 л. МЕНЮ '!E97</f>
        <v>47.823</v>
      </c>
      <c r="F42" s="651">
        <f>'12 л. МЕНЮ '!E151</f>
        <v>66.567999999999984</v>
      </c>
      <c r="G42" s="651">
        <f>'12 л. МЕНЮ '!E211</f>
        <v>51.769000000000005</v>
      </c>
      <c r="H42" s="651">
        <f>'12 л. МЕНЮ '!E264</f>
        <v>47.533999999999999</v>
      </c>
      <c r="I42" s="651">
        <f>'12 л. МЕНЮ '!E318</f>
        <v>56.302000000000007</v>
      </c>
      <c r="J42" s="2345">
        <f>'12 л. МЕНЮ '!E376</f>
        <v>54.004000000000005</v>
      </c>
      <c r="K42" s="651">
        <f>'12 л. МЕНЮ '!E492</f>
        <v>53.051999999999992</v>
      </c>
      <c r="L42" s="651">
        <f>'12 л. МЕНЮ '!E547</f>
        <v>53.343999999999994</v>
      </c>
      <c r="M42" s="651">
        <f>'12 л. МЕНЮ '!E601</f>
        <v>51.358999999999995</v>
      </c>
      <c r="N42" s="651">
        <f>'12 л. МЕНЮ '!E656</f>
        <v>54.885000000000005</v>
      </c>
      <c r="O42" s="944">
        <f>'12 л. МЕНЮ '!E711</f>
        <v>57.36</v>
      </c>
      <c r="P42" s="2349">
        <f>'12 л. МЕНЮ '!E770</f>
        <v>54</v>
      </c>
      <c r="Q42" s="2392">
        <f>E42+F42+G42+H42+I42+J42+K42+L42+M42+N42+O42+P42</f>
        <v>648</v>
      </c>
      <c r="R42" s="2088">
        <f t="shared" si="2"/>
        <v>0</v>
      </c>
      <c r="S42" s="2393">
        <f t="shared" si="3"/>
        <v>648</v>
      </c>
      <c r="T42" s="2175">
        <v>90</v>
      </c>
      <c r="V42" s="2688"/>
      <c r="W42" s="638"/>
      <c r="X42" s="22"/>
      <c r="AC42" s="645"/>
      <c r="AD42" s="13"/>
      <c r="AF42" s="627"/>
      <c r="AH42" s="641"/>
    </row>
    <row r="43" spans="2:34" ht="12.75" customHeight="1">
      <c r="B43" s="405">
        <v>33</v>
      </c>
      <c r="C43" s="176" t="s">
        <v>56</v>
      </c>
      <c r="D43" s="2181">
        <f t="shared" si="0"/>
        <v>55.2</v>
      </c>
      <c r="E43" s="2594">
        <f>'12 л. МЕНЮ '!F97</f>
        <v>52.489000000000004</v>
      </c>
      <c r="F43" s="651">
        <f>'12 л. МЕНЮ '!F151</f>
        <v>54.427900000000001</v>
      </c>
      <c r="G43" s="651">
        <f>'12 л. МЕНЮ '!F211</f>
        <v>54.873000000000005</v>
      </c>
      <c r="H43" s="651">
        <f>'12 л. МЕНЮ '!F264</f>
        <v>52.307000000000002</v>
      </c>
      <c r="I43" s="651">
        <f>'12 л. МЕНЮ '!F318</f>
        <v>61.903100000000002</v>
      </c>
      <c r="J43" s="2345">
        <f>'12 л. МЕНЮ '!F376</f>
        <v>55.2</v>
      </c>
      <c r="K43" s="651">
        <f>'12 л. МЕНЮ '!F492</f>
        <v>54.899000000000001</v>
      </c>
      <c r="L43" s="651">
        <f>'12 л. МЕНЮ '!F547</f>
        <v>51.694000000000003</v>
      </c>
      <c r="M43" s="651">
        <f>'12 л. МЕНЮ '!F601</f>
        <v>54.472000000000008</v>
      </c>
      <c r="N43" s="651">
        <f>'12 л. МЕНЮ '!F656</f>
        <v>58.680999999999997</v>
      </c>
      <c r="O43" s="944">
        <f>'12 л. МЕНЮ '!F711</f>
        <v>56.254000000000005</v>
      </c>
      <c r="P43" s="2349">
        <f>'12 л. МЕНЮ '!F770</f>
        <v>55.2</v>
      </c>
      <c r="Q43" s="2392">
        <f t="shared" si="1"/>
        <v>662.40000000000009</v>
      </c>
      <c r="R43" s="2088">
        <f t="shared" si="2"/>
        <v>0</v>
      </c>
      <c r="S43" s="2393">
        <f t="shared" si="3"/>
        <v>662.40000000000009</v>
      </c>
      <c r="T43" s="2175">
        <v>92</v>
      </c>
      <c r="V43" s="2688"/>
      <c r="W43" s="638"/>
      <c r="X43" s="22"/>
      <c r="AC43" s="645"/>
      <c r="AD43" s="13"/>
      <c r="AF43" s="627"/>
      <c r="AH43" s="628"/>
    </row>
    <row r="44" spans="2:34" ht="12.75" customHeight="1">
      <c r="B44" s="405">
        <v>34</v>
      </c>
      <c r="C44" s="176" t="s">
        <v>57</v>
      </c>
      <c r="D44" s="2181">
        <f t="shared" si="0"/>
        <v>229.8</v>
      </c>
      <c r="E44" s="2595">
        <f>'12 л. МЕНЮ '!G97</f>
        <v>236.39800000000002</v>
      </c>
      <c r="F44" s="651">
        <f>'12 л. МЕНЮ '!G151</f>
        <v>221.61199999999999</v>
      </c>
      <c r="G44" s="651">
        <f>'12 л. МЕНЮ '!G211</f>
        <v>230.46199999999999</v>
      </c>
      <c r="H44" s="651">
        <f>'12 л. МЕНЮ '!G264</f>
        <v>238.05599999999998</v>
      </c>
      <c r="I44" s="651">
        <f>'12 л. МЕНЮ '!G318</f>
        <v>222.46800000000002</v>
      </c>
      <c r="J44" s="2345">
        <f>'12 л. МЕНЮ '!G376</f>
        <v>229.80400000000003</v>
      </c>
      <c r="K44" s="651">
        <f>'12 л. МЕНЮ '!G492</f>
        <v>229.83699999999996</v>
      </c>
      <c r="L44" s="651">
        <f>'12 л. МЕНЮ '!G547</f>
        <v>238.99900000000002</v>
      </c>
      <c r="M44" s="651">
        <f>'12 л. МЕНЮ '!G601</f>
        <v>235.29400000000001</v>
      </c>
      <c r="N44" s="651">
        <f>'12 л. МЕНЮ '!G656</f>
        <v>227.47</v>
      </c>
      <c r="O44" s="944">
        <f>'12 л. МЕНЮ '!G711</f>
        <v>217.39999999999998</v>
      </c>
      <c r="P44" s="2349">
        <f>'12 л. МЕНЮ '!G770</f>
        <v>229.8</v>
      </c>
      <c r="Q44" s="2392">
        <f t="shared" si="1"/>
        <v>2757.6000000000004</v>
      </c>
      <c r="R44" s="2088">
        <f t="shared" si="2"/>
        <v>0</v>
      </c>
      <c r="S44" s="2393">
        <f t="shared" si="3"/>
        <v>2757.6000000000004</v>
      </c>
      <c r="T44" s="2175">
        <v>383</v>
      </c>
      <c r="V44" s="2688"/>
      <c r="W44" s="638"/>
      <c r="X44" s="22"/>
      <c r="AC44" s="645"/>
      <c r="AD44" s="13"/>
      <c r="AF44" s="627"/>
      <c r="AH44" s="628"/>
    </row>
    <row r="45" spans="2:34" ht="15" customHeight="1" thickBot="1">
      <c r="B45" s="443">
        <v>35</v>
      </c>
      <c r="C45" s="444" t="s">
        <v>58</v>
      </c>
      <c r="D45" s="2182">
        <f t="shared" si="0"/>
        <v>1632</v>
      </c>
      <c r="E45" s="2605">
        <f>'12 л. МЕНЮ '!H97</f>
        <v>1634.3892000000001</v>
      </c>
      <c r="F45" s="652">
        <f>'12 л. МЕНЮ '!H151</f>
        <v>1634.1610999999998</v>
      </c>
      <c r="G45" s="652">
        <f>'12 л. МЕНЮ '!H211</f>
        <v>1629.4290000000001</v>
      </c>
      <c r="H45" s="652">
        <f>'12 л. МЕНЮ '!H264</f>
        <v>1631.1669999999999</v>
      </c>
      <c r="I45" s="652">
        <f>'12 л. МЕНЮ '!H318</f>
        <v>1630.8537000000001</v>
      </c>
      <c r="J45" s="815">
        <f>'12 л. МЕНЮ '!H376</f>
        <v>1632</v>
      </c>
      <c r="K45" s="652">
        <f>'12 л. МЕНЮ '!H492</f>
        <v>1632.152</v>
      </c>
      <c r="L45" s="653">
        <f>'12 л. МЕНЮ '!H547</f>
        <v>1634.4230000000002</v>
      </c>
      <c r="M45" s="393">
        <f>'12 л. МЕНЮ '!H601</f>
        <v>1629.078</v>
      </c>
      <c r="N45" s="393">
        <f>'12 л. МЕНЮ '!H656</f>
        <v>1630.7959999999998</v>
      </c>
      <c r="O45" s="2275">
        <f>'12 л. МЕНЮ '!H711</f>
        <v>1633.5510000000002</v>
      </c>
      <c r="P45" s="872">
        <f>'12 л. МЕНЮ '!H770</f>
        <v>1632</v>
      </c>
      <c r="Q45" s="1785">
        <f>E45+F45+G45+H45+I45+J45+K45+L45+M45+N45+O45+P45</f>
        <v>19584</v>
      </c>
      <c r="R45" s="2089">
        <f t="shared" si="2"/>
        <v>0</v>
      </c>
      <c r="S45" s="2394">
        <f t="shared" si="3"/>
        <v>19584</v>
      </c>
      <c r="T45" s="2178">
        <v>2720</v>
      </c>
      <c r="V45" s="629"/>
      <c r="W45" s="638"/>
      <c r="X45" s="22"/>
      <c r="AC45" s="645"/>
      <c r="AD45" s="13"/>
      <c r="AF45" s="627"/>
      <c r="AH45" s="628"/>
    </row>
    <row r="47" spans="2:34">
      <c r="V47" s="155"/>
    </row>
    <row r="48" spans="2:34" ht="13.5" customHeight="1"/>
    <row r="49" spans="2:20" ht="12.75" customHeight="1"/>
    <row r="50" spans="2:20" ht="12.75" customHeight="1"/>
    <row r="51" spans="2:20" ht="11.25" customHeight="1"/>
    <row r="52" spans="2:20" ht="11.25" customHeight="1"/>
    <row r="54" spans="2:20">
      <c r="D54" s="655"/>
    </row>
    <row r="55" spans="2:20">
      <c r="D55" s="655"/>
    </row>
    <row r="60" spans="2:20">
      <c r="B60" t="s">
        <v>223</v>
      </c>
    </row>
    <row r="61" spans="2:20">
      <c r="B61" t="s">
        <v>224</v>
      </c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</row>
    <row r="62" spans="2:20">
      <c r="B62" t="s">
        <v>225</v>
      </c>
      <c r="O62" s="208"/>
      <c r="P62" s="208"/>
    </row>
    <row r="63" spans="2:20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208"/>
      <c r="R63" s="208"/>
      <c r="S63" s="208"/>
      <c r="T63" s="208"/>
    </row>
    <row r="64" spans="2:20">
      <c r="B64" s="1" t="s">
        <v>226</v>
      </c>
    </row>
    <row r="65" spans="2:20">
      <c r="B65" t="s">
        <v>227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20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208"/>
      <c r="R66" s="208"/>
      <c r="S66" s="208"/>
      <c r="T66" s="208"/>
    </row>
    <row r="68" spans="2:20" ht="13.5" customHeight="1"/>
    <row r="70" spans="2:20" ht="13.5" customHeight="1"/>
    <row r="71" spans="2:20" ht="12" customHeight="1"/>
    <row r="73" spans="2:20" ht="12.75" customHeight="1"/>
    <row r="75" spans="2:20" ht="12.75" customHeight="1"/>
    <row r="77" spans="2:20" ht="12.75" customHeight="1"/>
    <row r="79" spans="2:20" ht="12.75" customHeight="1"/>
    <row r="80" spans="2:20" hidden="1"/>
    <row r="104" ht="12.75" customHeight="1"/>
    <row r="105" ht="13.5" customHeight="1"/>
    <row r="106" ht="12.75" customHeight="1"/>
    <row r="110" ht="12.75" customHeight="1"/>
    <row r="111" ht="12.75" customHeight="1"/>
    <row r="112" ht="11.25" customHeight="1"/>
    <row r="113" ht="12.75" customHeight="1"/>
    <row r="114" ht="13.5" customHeight="1"/>
    <row r="115" ht="14.25" customHeight="1"/>
    <row r="117" ht="14.25" customHeight="1"/>
    <row r="119" ht="11.25" customHeight="1"/>
    <row r="122" hidden="1"/>
    <row r="127" ht="11.25" customHeight="1"/>
    <row r="128" ht="12.75" customHeight="1"/>
    <row r="129" spans="2:28" ht="11.25" customHeight="1"/>
    <row r="130" spans="2:28">
      <c r="B130" s="81"/>
      <c r="D130" s="81"/>
    </row>
    <row r="131" spans="2:28">
      <c r="C131" s="13"/>
      <c r="D131" s="22"/>
      <c r="E131" s="14"/>
      <c r="F131" s="14"/>
      <c r="G131" s="14"/>
      <c r="H131" s="14"/>
      <c r="I131" s="14"/>
      <c r="J131" s="14"/>
      <c r="K131" s="14"/>
      <c r="L131" s="14"/>
      <c r="M131" s="13"/>
      <c r="N131" s="13"/>
      <c r="O131" s="9"/>
      <c r="P131" s="9"/>
      <c r="Q131" s="13"/>
      <c r="R131" s="22"/>
      <c r="T131" s="22"/>
      <c r="U131" s="13"/>
    </row>
    <row r="132" spans="2:28">
      <c r="C132" s="13"/>
      <c r="D132" s="9"/>
      <c r="E132" s="619"/>
      <c r="F132" s="14"/>
      <c r="G132" s="14"/>
      <c r="H132" s="14"/>
      <c r="I132" s="14"/>
      <c r="J132" s="14"/>
      <c r="K132" s="14"/>
      <c r="L132" s="14"/>
      <c r="M132" s="13"/>
      <c r="N132" s="13"/>
      <c r="O132" s="9"/>
      <c r="P132" s="9"/>
      <c r="Q132" s="13"/>
      <c r="R132" s="22"/>
      <c r="T132" s="22"/>
      <c r="U132" s="13"/>
    </row>
    <row r="133" spans="2:28">
      <c r="C133" s="22"/>
      <c r="D133" s="22"/>
      <c r="E133" s="14"/>
      <c r="F133" s="14"/>
      <c r="G133" s="14"/>
      <c r="H133" s="14"/>
      <c r="K133" s="14"/>
      <c r="L133" s="47"/>
      <c r="M133" s="13"/>
      <c r="N133" s="13"/>
      <c r="O133" s="9"/>
      <c r="P133" s="9"/>
      <c r="Q133" s="22"/>
      <c r="R133" s="22"/>
      <c r="T133" s="22"/>
      <c r="U133" s="13"/>
      <c r="AB133" s="621"/>
    </row>
    <row r="134" spans="2:28">
      <c r="C134" s="13"/>
      <c r="D134" s="13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9"/>
      <c r="P134" s="9"/>
      <c r="Q134" s="22"/>
      <c r="R134" s="22"/>
      <c r="T134" s="22"/>
      <c r="U134" s="13"/>
      <c r="Z134" s="115"/>
      <c r="AB134" s="621"/>
    </row>
    <row r="135" spans="2:28">
      <c r="C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9"/>
      <c r="P135" s="9"/>
      <c r="Q135" s="13"/>
      <c r="R135" s="22"/>
      <c r="T135" s="22"/>
      <c r="U135" s="13"/>
      <c r="Z135" s="115"/>
      <c r="AB135" s="622"/>
    </row>
    <row r="136" spans="2:28">
      <c r="C136" s="13"/>
      <c r="D136" s="14"/>
      <c r="E136" s="13"/>
      <c r="F136" s="13"/>
      <c r="G136" s="13"/>
      <c r="H136" s="13"/>
      <c r="I136" s="4"/>
      <c r="J136" s="13"/>
      <c r="K136" s="13"/>
      <c r="L136" s="13"/>
      <c r="M136" s="13"/>
      <c r="N136" s="4"/>
      <c r="O136" s="9"/>
      <c r="P136" s="9"/>
      <c r="Q136" s="14"/>
      <c r="R136" s="22"/>
      <c r="S136" s="13"/>
      <c r="T136" s="22"/>
      <c r="U136" s="13"/>
      <c r="W136" s="215"/>
      <c r="X136" s="22"/>
      <c r="Y136" s="3"/>
      <c r="Z136" s="623"/>
      <c r="AB136" s="622"/>
    </row>
    <row r="137" spans="2:28">
      <c r="B137" s="3"/>
      <c r="C137" s="13"/>
      <c r="D137" s="624"/>
      <c r="E137" s="625"/>
      <c r="F137" s="625"/>
      <c r="G137" s="625"/>
      <c r="H137" s="625"/>
      <c r="I137" s="625"/>
      <c r="J137" s="625"/>
      <c r="K137" s="625"/>
      <c r="L137" s="625"/>
      <c r="M137" s="625"/>
      <c r="N137" s="625"/>
      <c r="O137" s="624"/>
      <c r="P137" s="22"/>
      <c r="Q137" s="22"/>
      <c r="S137" s="63"/>
      <c r="W137" s="626"/>
      <c r="X137" s="13"/>
      <c r="Y137" s="1"/>
      <c r="Z137" s="627"/>
      <c r="AB137" s="628"/>
    </row>
    <row r="138" spans="2:28">
      <c r="B138" s="3"/>
      <c r="C138" s="13"/>
      <c r="D138" s="624"/>
      <c r="E138" s="625"/>
      <c r="F138" s="625"/>
      <c r="G138" s="625"/>
      <c r="H138" s="625"/>
      <c r="I138" s="625"/>
      <c r="J138" s="625"/>
      <c r="K138" s="625"/>
      <c r="L138" s="625"/>
      <c r="M138" s="625"/>
      <c r="N138" s="625"/>
      <c r="O138" s="629"/>
      <c r="P138" s="630"/>
      <c r="Q138" s="22"/>
      <c r="W138" s="626"/>
      <c r="X138" s="13"/>
      <c r="Y138" s="1"/>
      <c r="Z138" s="627"/>
      <c r="AB138" s="628"/>
    </row>
    <row r="139" spans="2:28">
      <c r="B139" s="3"/>
      <c r="C139" s="13"/>
      <c r="D139" s="624"/>
      <c r="E139" s="625"/>
      <c r="F139" s="625"/>
      <c r="G139" s="625"/>
      <c r="H139" s="640"/>
      <c r="I139" s="625"/>
      <c r="J139" s="625"/>
      <c r="K139" s="640"/>
      <c r="L139" s="625"/>
      <c r="M139" s="625"/>
      <c r="N139" s="625"/>
      <c r="O139" s="624"/>
      <c r="P139" s="630"/>
      <c r="Q139" s="22"/>
      <c r="W139" s="626"/>
      <c r="X139" s="13"/>
      <c r="Y139" s="1"/>
      <c r="Z139" s="627"/>
      <c r="AB139" s="631"/>
    </row>
    <row r="140" spans="2:28">
      <c r="B140" s="3"/>
      <c r="C140" s="13"/>
      <c r="D140" s="624"/>
      <c r="E140" s="625"/>
      <c r="F140" s="625"/>
      <c r="G140" s="625"/>
      <c r="H140" s="625"/>
      <c r="I140" s="625"/>
      <c r="J140" s="625"/>
      <c r="K140" s="625"/>
      <c r="L140" s="625"/>
      <c r="M140" s="625"/>
      <c r="N140" s="640"/>
      <c r="O140" s="632"/>
      <c r="P140" s="630"/>
      <c r="Q140" s="22"/>
      <c r="W140" s="626"/>
      <c r="X140" s="13"/>
      <c r="Y140" s="1"/>
      <c r="Z140" s="627"/>
      <c r="AB140" s="628"/>
    </row>
    <row r="141" spans="2:28">
      <c r="B141" s="3"/>
      <c r="C141" s="13"/>
      <c r="D141" s="624"/>
      <c r="E141" s="625"/>
      <c r="F141" s="625"/>
      <c r="G141" s="625"/>
      <c r="H141" s="625"/>
      <c r="I141" s="625"/>
      <c r="J141" s="625"/>
      <c r="K141" s="625"/>
      <c r="L141" s="625"/>
      <c r="M141" s="625"/>
      <c r="N141" s="625"/>
      <c r="O141" s="624"/>
      <c r="P141" s="630"/>
      <c r="Q141" s="22"/>
      <c r="W141" s="626"/>
      <c r="X141" s="13"/>
      <c r="Y141" s="1"/>
      <c r="Z141" s="627"/>
      <c r="AB141" s="633"/>
    </row>
    <row r="142" spans="2:28">
      <c r="B142" s="3"/>
      <c r="C142" s="13"/>
      <c r="D142" s="624"/>
      <c r="E142" s="625"/>
      <c r="F142" s="625"/>
      <c r="G142" s="625"/>
      <c r="H142" s="625"/>
      <c r="I142" s="625"/>
      <c r="J142" s="625"/>
      <c r="K142" s="625"/>
      <c r="L142" s="625"/>
      <c r="M142" s="625"/>
      <c r="N142" s="625"/>
      <c r="O142" s="624"/>
      <c r="P142" s="630"/>
      <c r="Q142" s="22"/>
      <c r="W142" s="626"/>
      <c r="X142" s="13"/>
      <c r="Y142" s="1"/>
      <c r="Z142" s="627"/>
      <c r="AB142" s="631"/>
    </row>
    <row r="143" spans="2:28">
      <c r="B143" s="3"/>
      <c r="C143" s="13"/>
      <c r="D143" s="624"/>
      <c r="E143" s="625"/>
      <c r="F143" s="625"/>
      <c r="G143" s="9"/>
      <c r="H143" s="635"/>
      <c r="I143" s="640"/>
      <c r="J143" s="625"/>
      <c r="K143" s="625"/>
      <c r="L143" s="625"/>
      <c r="M143" s="625"/>
      <c r="N143" s="625"/>
      <c r="O143" s="634"/>
      <c r="P143" s="630"/>
      <c r="Q143" s="22"/>
      <c r="W143" s="626"/>
      <c r="X143" s="13"/>
      <c r="Y143" s="1"/>
      <c r="Z143" s="627"/>
      <c r="AB143" s="633"/>
    </row>
    <row r="144" spans="2:28">
      <c r="B144" s="3"/>
      <c r="C144" s="13"/>
      <c r="D144" s="624"/>
      <c r="E144" s="484"/>
      <c r="F144" s="625"/>
      <c r="G144" s="625"/>
      <c r="H144" s="625"/>
      <c r="I144" s="625"/>
      <c r="J144" s="625"/>
      <c r="K144" s="625"/>
      <c r="L144" s="625"/>
      <c r="M144" s="625"/>
      <c r="N144" s="625"/>
      <c r="O144" s="624"/>
      <c r="P144" s="630"/>
      <c r="Q144" s="22"/>
      <c r="W144" s="626"/>
      <c r="X144" s="13"/>
      <c r="Y144" s="1"/>
      <c r="Z144" s="627"/>
      <c r="AB144" s="628"/>
    </row>
    <row r="145" spans="2:28">
      <c r="B145" s="3"/>
      <c r="C145" s="13"/>
      <c r="D145" s="624"/>
      <c r="E145" s="484"/>
      <c r="F145" s="625"/>
      <c r="G145" s="625"/>
      <c r="H145" s="625"/>
      <c r="I145" s="625"/>
      <c r="J145" s="625"/>
      <c r="K145" s="625"/>
      <c r="L145" s="625"/>
      <c r="M145" s="625"/>
      <c r="N145" s="625"/>
      <c r="O145" s="624"/>
      <c r="P145" s="630"/>
      <c r="Q145" s="22"/>
      <c r="W145" s="626"/>
      <c r="X145" s="13"/>
      <c r="Y145" s="1"/>
      <c r="Z145" s="627"/>
      <c r="AB145" s="628"/>
    </row>
    <row r="146" spans="2:28">
      <c r="B146" s="3"/>
      <c r="C146" s="13"/>
      <c r="D146" s="624"/>
      <c r="E146" s="484"/>
      <c r="F146" s="625"/>
      <c r="G146" s="625"/>
      <c r="H146" s="625"/>
      <c r="I146" s="625"/>
      <c r="J146" s="625"/>
      <c r="K146" s="625"/>
      <c r="L146" s="625"/>
      <c r="M146" s="625"/>
      <c r="N146" s="625"/>
      <c r="O146" s="624"/>
      <c r="P146" s="630"/>
      <c r="Q146" s="22"/>
      <c r="W146" s="626"/>
      <c r="X146" s="13"/>
      <c r="Y146" s="1"/>
      <c r="Z146" s="627"/>
      <c r="AB146" s="628"/>
    </row>
    <row r="147" spans="2:28">
      <c r="B147" s="3"/>
      <c r="C147" s="13"/>
      <c r="D147" s="624"/>
      <c r="E147" s="484"/>
      <c r="F147" s="625"/>
      <c r="G147" s="625"/>
      <c r="H147" s="625"/>
      <c r="I147" s="625"/>
      <c r="J147" s="625"/>
      <c r="K147" s="625"/>
      <c r="L147" s="625"/>
      <c r="M147" s="625"/>
      <c r="N147" s="625"/>
      <c r="O147" s="624"/>
      <c r="P147" s="630"/>
      <c r="Q147" s="22"/>
      <c r="W147" s="626"/>
      <c r="X147" s="13"/>
      <c r="Y147" s="1"/>
      <c r="Z147" s="627"/>
      <c r="AB147" s="628"/>
    </row>
    <row r="148" spans="2:28">
      <c r="B148" s="3"/>
      <c r="C148" s="13"/>
      <c r="D148" s="624"/>
      <c r="E148" s="484"/>
      <c r="F148" s="625"/>
      <c r="G148" s="625"/>
      <c r="H148" s="625"/>
      <c r="I148" s="625"/>
      <c r="J148" s="625"/>
      <c r="K148" s="625"/>
      <c r="L148" s="625"/>
      <c r="M148" s="625"/>
      <c r="N148" s="625"/>
      <c r="O148" s="624"/>
      <c r="P148" s="630"/>
      <c r="Q148" s="22"/>
      <c r="W148" s="626"/>
      <c r="X148" s="13"/>
      <c r="Y148" s="1"/>
      <c r="Z148" s="627"/>
      <c r="AB148" s="628"/>
    </row>
    <row r="149" spans="2:28">
      <c r="B149" s="3"/>
      <c r="C149" s="13"/>
      <c r="D149" s="624"/>
      <c r="E149" s="484"/>
      <c r="F149" s="625"/>
      <c r="G149" s="625"/>
      <c r="H149" s="625"/>
      <c r="I149" s="625"/>
      <c r="J149" s="625"/>
      <c r="K149" s="625"/>
      <c r="L149" s="625"/>
      <c r="M149" s="625"/>
      <c r="N149" s="625"/>
      <c r="O149" s="624"/>
      <c r="P149" s="630"/>
      <c r="Q149" s="22"/>
      <c r="W149" s="626"/>
      <c r="X149" s="13"/>
      <c r="Y149" s="1"/>
      <c r="Z149" s="627"/>
      <c r="AB149" s="628"/>
    </row>
    <row r="150" spans="2:28" ht="13.5" customHeight="1">
      <c r="B150" s="3"/>
      <c r="C150" s="13"/>
      <c r="D150" s="624"/>
      <c r="E150" s="484"/>
      <c r="F150" s="625"/>
      <c r="G150" s="625"/>
      <c r="H150" s="625"/>
      <c r="I150" s="625"/>
      <c r="J150" s="625"/>
      <c r="K150" s="625"/>
      <c r="L150" s="625"/>
      <c r="M150" s="625"/>
      <c r="N150" s="625"/>
      <c r="O150" s="624"/>
      <c r="P150" s="630"/>
      <c r="Q150" s="22"/>
      <c r="W150" s="626"/>
      <c r="X150" s="13"/>
      <c r="Y150" s="1"/>
      <c r="Z150" s="627"/>
      <c r="AB150" s="628"/>
    </row>
    <row r="151" spans="2:28">
      <c r="B151" s="3"/>
      <c r="C151" s="13"/>
      <c r="D151" s="624"/>
      <c r="E151" s="484"/>
      <c r="F151" s="625"/>
      <c r="G151" s="625"/>
      <c r="H151" s="625"/>
      <c r="I151" s="625"/>
      <c r="J151" s="625"/>
      <c r="K151" s="625"/>
      <c r="L151" s="625"/>
      <c r="M151" s="625"/>
      <c r="N151" s="625"/>
      <c r="O151" s="624"/>
      <c r="P151" s="630"/>
      <c r="Q151" s="22"/>
      <c r="W151" s="626"/>
      <c r="X151" s="13"/>
      <c r="Y151" s="1"/>
      <c r="Z151" s="627"/>
      <c r="AB151" s="631"/>
    </row>
    <row r="152" spans="2:28" ht="12.75" customHeight="1">
      <c r="B152" s="3"/>
      <c r="C152" s="13"/>
      <c r="D152" s="624"/>
      <c r="E152" s="484"/>
      <c r="F152" s="635"/>
      <c r="G152" s="636"/>
      <c r="H152" s="625"/>
      <c r="I152" s="625"/>
      <c r="J152" s="625"/>
      <c r="K152" s="625"/>
      <c r="L152" s="635"/>
      <c r="M152" s="635"/>
      <c r="N152" s="625"/>
      <c r="O152" s="629"/>
      <c r="P152" s="630"/>
      <c r="Q152" s="22"/>
      <c r="W152" s="626"/>
      <c r="X152" s="13"/>
      <c r="Y152" s="1"/>
      <c r="Z152" s="627"/>
      <c r="AB152" s="637"/>
    </row>
    <row r="153" spans="2:28">
      <c r="B153" s="3"/>
      <c r="C153" s="13"/>
      <c r="D153" s="624"/>
      <c r="E153" s="484"/>
      <c r="F153" s="635"/>
      <c r="G153" s="636"/>
      <c r="H153" s="625"/>
      <c r="I153" s="625"/>
      <c r="J153" s="625"/>
      <c r="K153" s="625"/>
      <c r="L153" s="635"/>
      <c r="M153" s="635"/>
      <c r="N153" s="625"/>
      <c r="O153" s="624"/>
      <c r="P153" s="630"/>
      <c r="Q153" s="22"/>
      <c r="W153" s="626"/>
      <c r="X153" s="13"/>
      <c r="Y153" s="1"/>
      <c r="Z153" s="627"/>
      <c r="AB153" s="628"/>
    </row>
    <row r="154" spans="2:28" ht="12.75" customHeight="1">
      <c r="B154" s="3"/>
      <c r="C154" s="13"/>
      <c r="D154" s="624"/>
      <c r="E154" s="484"/>
      <c r="F154" s="635"/>
      <c r="G154" s="636"/>
      <c r="H154" s="625"/>
      <c r="I154" s="625"/>
      <c r="J154" s="625"/>
      <c r="K154" s="625"/>
      <c r="L154" s="635"/>
      <c r="M154" s="635"/>
      <c r="N154" s="625"/>
      <c r="O154" s="624"/>
      <c r="P154" s="630"/>
      <c r="Q154" s="22"/>
      <c r="W154" s="626"/>
      <c r="X154" s="13"/>
      <c r="Y154" s="1"/>
      <c r="Z154" s="627"/>
      <c r="AB154" s="628"/>
    </row>
    <row r="155" spans="2:28">
      <c r="B155" s="3"/>
      <c r="C155" s="13"/>
      <c r="D155" s="624"/>
      <c r="E155" s="649"/>
      <c r="F155" s="635"/>
      <c r="G155" s="636"/>
      <c r="H155" s="625"/>
      <c r="I155" s="647"/>
      <c r="J155" s="625"/>
      <c r="K155" s="647"/>
      <c r="L155" s="640"/>
      <c r="M155" s="640"/>
      <c r="N155" s="625"/>
      <c r="O155" s="624"/>
      <c r="P155" s="630"/>
      <c r="Q155" s="22"/>
      <c r="W155" s="626"/>
      <c r="X155" s="13"/>
      <c r="Y155" s="1"/>
      <c r="Z155" s="627"/>
      <c r="AB155" s="633"/>
    </row>
    <row r="156" spans="2:28">
      <c r="B156" s="3"/>
      <c r="C156" s="13"/>
      <c r="D156" s="624"/>
      <c r="E156" s="484"/>
      <c r="F156" s="640"/>
      <c r="G156" s="636"/>
      <c r="H156" s="625"/>
      <c r="I156" s="625"/>
      <c r="J156" s="625"/>
      <c r="K156" s="625"/>
      <c r="L156" s="640"/>
      <c r="M156" s="640"/>
      <c r="N156" s="625"/>
      <c r="O156" s="624"/>
      <c r="P156" s="630"/>
      <c r="Q156" s="22"/>
      <c r="W156" s="626"/>
      <c r="X156" s="13"/>
      <c r="Y156" s="1"/>
      <c r="Z156" s="627"/>
      <c r="AB156" s="628"/>
    </row>
    <row r="157" spans="2:28">
      <c r="B157" s="3"/>
      <c r="C157" s="13"/>
      <c r="D157" s="624"/>
      <c r="E157" s="484"/>
      <c r="F157" s="635"/>
      <c r="G157" s="636"/>
      <c r="H157" s="625"/>
      <c r="I157" s="625"/>
      <c r="J157" s="625"/>
      <c r="K157" s="625"/>
      <c r="L157" s="640"/>
      <c r="M157" s="635"/>
      <c r="N157" s="625"/>
      <c r="O157" s="624"/>
      <c r="P157" s="630"/>
      <c r="Q157" s="22"/>
      <c r="W157" s="626"/>
      <c r="X157" s="13"/>
      <c r="Y157" s="1"/>
      <c r="Z157" s="627"/>
      <c r="AB157" s="628"/>
    </row>
    <row r="158" spans="2:28">
      <c r="B158" s="3"/>
      <c r="C158" s="13"/>
      <c r="D158" s="624"/>
      <c r="E158" s="484"/>
      <c r="F158" s="640"/>
      <c r="G158" s="636"/>
      <c r="H158" s="625"/>
      <c r="I158" s="625"/>
      <c r="J158" s="625"/>
      <c r="K158" s="625"/>
      <c r="L158" s="636"/>
      <c r="M158" s="636"/>
      <c r="N158" s="9"/>
      <c r="O158" s="624"/>
      <c r="P158" s="630"/>
      <c r="Q158" s="22"/>
      <c r="W158" s="626"/>
      <c r="X158" s="13"/>
      <c r="Y158" s="1"/>
      <c r="Z158" s="627"/>
      <c r="AB158" s="628"/>
    </row>
    <row r="159" spans="2:28">
      <c r="B159" s="3"/>
      <c r="C159" s="13"/>
      <c r="D159" s="624"/>
      <c r="E159" s="484"/>
      <c r="F159" s="640"/>
      <c r="G159" s="640"/>
      <c r="H159" s="625"/>
      <c r="I159" s="625"/>
      <c r="J159" s="625"/>
      <c r="K159" s="635"/>
      <c r="L159" s="647"/>
      <c r="M159" s="640"/>
      <c r="N159" s="636"/>
      <c r="O159" s="624"/>
      <c r="P159" s="630"/>
      <c r="Q159" s="22"/>
      <c r="W159" s="626"/>
      <c r="X159" s="13"/>
      <c r="Y159" s="1"/>
      <c r="Z159" s="627"/>
      <c r="AB159" s="628"/>
    </row>
    <row r="160" spans="2:28" ht="10.5" customHeight="1">
      <c r="B160" s="3"/>
      <c r="C160" s="13"/>
      <c r="D160" s="624"/>
      <c r="E160" s="484"/>
      <c r="F160" s="635"/>
      <c r="G160" s="636"/>
      <c r="H160" s="625"/>
      <c r="I160" s="625"/>
      <c r="J160" s="625"/>
      <c r="K160" s="625"/>
      <c r="L160" s="635"/>
      <c r="M160" s="635"/>
      <c r="N160" s="625"/>
      <c r="O160" s="624"/>
      <c r="P160" s="630"/>
      <c r="Q160" s="22"/>
      <c r="W160" s="626"/>
      <c r="X160" s="13"/>
      <c r="Y160" s="1"/>
      <c r="Z160" s="627"/>
      <c r="AB160" s="628"/>
    </row>
    <row r="161" spans="2:28" ht="12.75" customHeight="1">
      <c r="B161" s="3"/>
      <c r="C161" s="13"/>
      <c r="D161" s="624"/>
      <c r="E161" s="484"/>
      <c r="F161" s="640"/>
      <c r="G161" s="636"/>
      <c r="H161" s="625"/>
      <c r="I161" s="625"/>
      <c r="J161" s="625"/>
      <c r="K161" s="625"/>
      <c r="L161" s="636"/>
      <c r="M161" s="636"/>
      <c r="N161" s="625"/>
      <c r="O161" s="624"/>
      <c r="P161" s="638"/>
      <c r="Q161" s="22"/>
      <c r="W161" s="626"/>
      <c r="X161" s="13"/>
      <c r="Y161" s="1"/>
      <c r="Z161" s="627"/>
      <c r="AB161" s="639"/>
    </row>
    <row r="162" spans="2:28">
      <c r="B162" s="3"/>
      <c r="C162" s="13"/>
      <c r="D162" s="624"/>
      <c r="E162" s="484"/>
      <c r="F162" s="635"/>
      <c r="G162" s="636"/>
      <c r="H162" s="625"/>
      <c r="I162" s="625"/>
      <c r="J162" s="625"/>
      <c r="K162" s="625"/>
      <c r="L162" s="636"/>
      <c r="M162" s="636"/>
      <c r="N162" s="625"/>
      <c r="O162" s="624"/>
      <c r="P162" s="630"/>
      <c r="Q162" s="22"/>
      <c r="W162" s="626"/>
      <c r="X162" s="13"/>
      <c r="Y162" s="1"/>
      <c r="Z162" s="627"/>
      <c r="AB162" s="628"/>
    </row>
    <row r="163" spans="2:28" ht="12.75" customHeight="1">
      <c r="B163" s="3"/>
      <c r="C163" s="13"/>
      <c r="D163" s="624"/>
      <c r="E163" s="484"/>
      <c r="F163" s="636"/>
      <c r="G163" s="640"/>
      <c r="H163" s="625"/>
      <c r="I163" s="625"/>
      <c r="J163" s="625"/>
      <c r="K163" s="625"/>
      <c r="L163" s="647"/>
      <c r="M163" s="640"/>
      <c r="N163" s="625"/>
      <c r="O163" s="624"/>
      <c r="P163" s="638"/>
      <c r="Q163" s="22"/>
      <c r="W163" s="626"/>
      <c r="X163" s="13"/>
      <c r="Y163" s="1"/>
      <c r="Z163" s="627"/>
      <c r="AB163" s="639"/>
    </row>
    <row r="164" spans="2:28" hidden="1">
      <c r="B164" s="3"/>
      <c r="C164" s="13"/>
      <c r="D164" s="624"/>
      <c r="E164" s="484"/>
      <c r="F164" s="640"/>
      <c r="G164" s="636"/>
      <c r="H164" s="625"/>
      <c r="I164" s="625"/>
      <c r="J164" s="625"/>
      <c r="K164" s="625"/>
      <c r="L164" s="635"/>
      <c r="M164" s="635"/>
      <c r="N164" s="625"/>
      <c r="O164" s="624"/>
      <c r="P164" s="630"/>
      <c r="Q164" s="22"/>
      <c r="W164" s="626"/>
      <c r="X164" s="13"/>
      <c r="Y164" s="1"/>
      <c r="Z164" s="627"/>
      <c r="AB164" s="633"/>
    </row>
    <row r="165" spans="2:28" ht="13.5" customHeight="1">
      <c r="B165" s="3"/>
      <c r="C165" s="4"/>
      <c r="D165" s="624"/>
      <c r="E165" s="484"/>
      <c r="F165" s="636"/>
      <c r="G165" s="636"/>
      <c r="H165" s="625"/>
      <c r="I165" s="625"/>
      <c r="J165" s="625"/>
      <c r="K165" s="625"/>
      <c r="L165" s="640"/>
      <c r="M165" s="640"/>
      <c r="N165" s="625"/>
      <c r="O165" s="624"/>
      <c r="P165" s="630"/>
      <c r="Q165" s="22"/>
      <c r="W165" s="626"/>
      <c r="X165" s="13"/>
      <c r="Y165" s="1"/>
      <c r="Z165" s="627"/>
      <c r="AB165" s="628"/>
    </row>
    <row r="166" spans="2:28" ht="12.75" customHeight="1">
      <c r="B166" s="3"/>
      <c r="C166" s="13"/>
      <c r="D166" s="624"/>
      <c r="E166" s="484"/>
      <c r="F166" s="635"/>
      <c r="G166" s="636"/>
      <c r="H166" s="647"/>
      <c r="I166" s="625"/>
      <c r="J166" s="625"/>
      <c r="K166" s="625"/>
      <c r="L166" s="635"/>
      <c r="M166" s="636"/>
      <c r="N166" s="625"/>
      <c r="O166" s="629"/>
      <c r="P166" s="638"/>
      <c r="Q166" s="22"/>
      <c r="W166" s="626"/>
      <c r="X166" s="13"/>
      <c r="Y166" s="1"/>
      <c r="Z166" s="627"/>
      <c r="AB166" s="639"/>
    </row>
    <row r="167" spans="2:28" ht="12.75" customHeight="1">
      <c r="B167" s="3"/>
      <c r="C167" s="13"/>
      <c r="D167" s="624"/>
      <c r="E167" s="484"/>
      <c r="F167" s="647"/>
      <c r="G167" s="647"/>
      <c r="H167" s="625"/>
      <c r="I167" s="625"/>
      <c r="J167" s="625"/>
      <c r="K167" s="625"/>
      <c r="L167" s="648"/>
      <c r="M167" s="647"/>
      <c r="N167" s="625"/>
      <c r="O167" s="629"/>
      <c r="P167" s="630"/>
      <c r="Q167" s="22"/>
      <c r="W167" s="626"/>
      <c r="X167" s="13"/>
      <c r="Y167" s="1"/>
      <c r="Z167" s="627"/>
      <c r="AB167" s="642"/>
    </row>
    <row r="168" spans="2:28" ht="12.75" customHeight="1">
      <c r="B168" s="3"/>
      <c r="C168" s="13"/>
      <c r="D168" s="624"/>
      <c r="E168" s="643"/>
      <c r="F168" s="116"/>
      <c r="G168" s="116"/>
      <c r="H168" s="116"/>
      <c r="I168" s="116"/>
      <c r="J168" s="116"/>
      <c r="K168" s="116"/>
      <c r="L168" s="116"/>
      <c r="M168" s="116"/>
      <c r="N168" s="116"/>
      <c r="O168" s="629"/>
      <c r="P168" s="630"/>
      <c r="Q168" s="22"/>
      <c r="W168" s="626"/>
      <c r="X168" s="13"/>
      <c r="Y168" s="1"/>
      <c r="Z168" s="627"/>
      <c r="AB168" s="628"/>
    </row>
    <row r="169" spans="2:28" ht="12.75" customHeight="1">
      <c r="B169" s="3"/>
      <c r="C169" s="13"/>
      <c r="D169" s="624"/>
      <c r="E169" s="643"/>
      <c r="F169" s="116"/>
      <c r="G169" s="116"/>
      <c r="H169" s="116"/>
      <c r="I169" s="116"/>
      <c r="J169" s="116"/>
      <c r="K169" s="116"/>
      <c r="L169" s="116"/>
      <c r="M169" s="116"/>
      <c r="N169" s="116"/>
      <c r="O169" s="629"/>
      <c r="P169" s="630"/>
      <c r="Q169" s="22"/>
      <c r="W169" s="626"/>
      <c r="X169" s="13"/>
      <c r="Y169" s="1"/>
      <c r="Z169" s="627"/>
      <c r="AB169" s="628"/>
    </row>
    <row r="170" spans="2:28" ht="11.25" customHeight="1">
      <c r="B170" s="3"/>
      <c r="C170" s="13"/>
      <c r="D170" s="624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629"/>
      <c r="P170" s="630"/>
      <c r="Q170" s="22"/>
      <c r="W170" s="626"/>
      <c r="X170" s="13"/>
      <c r="Y170" s="1"/>
      <c r="Z170" s="627"/>
      <c r="AB170" s="628"/>
    </row>
    <row r="171" spans="2:28" ht="12.75" customHeight="1">
      <c r="B171" s="3"/>
      <c r="C171" s="13"/>
      <c r="D171" s="624"/>
      <c r="E171" s="116"/>
      <c r="F171" s="116"/>
      <c r="G171" s="116"/>
      <c r="H171" s="116"/>
      <c r="I171" s="116"/>
      <c r="J171" s="116"/>
      <c r="K171" s="644"/>
      <c r="L171" s="116"/>
      <c r="M171" s="116"/>
      <c r="N171" s="116"/>
      <c r="O171" s="632"/>
      <c r="P171" s="630"/>
      <c r="Q171" s="22"/>
      <c r="W171" s="645"/>
      <c r="X171" s="13"/>
      <c r="Y171" s="646"/>
      <c r="Z171" s="627"/>
      <c r="AB171" s="628"/>
    </row>
    <row r="172" spans="2:28" ht="11.25" customHeight="1"/>
    <row r="173" spans="2:28" ht="12.75" customHeight="1">
      <c r="B173" s="81"/>
      <c r="D173" s="81"/>
    </row>
    <row r="174" spans="2:28">
      <c r="C174" s="13"/>
      <c r="D174" s="22"/>
      <c r="E174" s="14"/>
      <c r="F174" s="14"/>
      <c r="G174" s="14"/>
      <c r="H174" s="14"/>
      <c r="I174" s="14"/>
      <c r="J174" s="14"/>
      <c r="K174" s="14"/>
      <c r="L174" s="14"/>
      <c r="M174" s="13"/>
      <c r="N174" s="13"/>
      <c r="O174" s="9"/>
      <c r="P174" s="9"/>
      <c r="Q174" s="13"/>
      <c r="R174" s="22"/>
      <c r="T174" s="22"/>
      <c r="U174" s="13"/>
    </row>
    <row r="175" spans="2:28">
      <c r="C175" s="13"/>
      <c r="D175" s="9"/>
      <c r="E175" s="14"/>
      <c r="F175" s="14"/>
      <c r="G175" s="14"/>
      <c r="H175" s="14"/>
      <c r="I175" s="14"/>
      <c r="J175" s="14"/>
      <c r="K175" s="14"/>
      <c r="L175" s="14"/>
      <c r="M175" s="13"/>
      <c r="N175" s="13"/>
      <c r="O175" s="9"/>
      <c r="P175" s="9"/>
      <c r="Q175" s="13"/>
      <c r="R175" s="22"/>
      <c r="T175" s="22"/>
      <c r="U175" s="13"/>
    </row>
    <row r="176" spans="2:28">
      <c r="C176" s="22"/>
      <c r="D176" s="22"/>
      <c r="E176" s="14"/>
      <c r="F176" s="14"/>
      <c r="G176" s="14"/>
      <c r="H176" s="14"/>
      <c r="K176" s="14"/>
      <c r="L176" s="47"/>
      <c r="M176" s="13"/>
      <c r="N176" s="13"/>
      <c r="O176" s="9"/>
      <c r="P176" s="9"/>
      <c r="Q176" s="22"/>
      <c r="R176" s="22"/>
      <c r="T176" s="22"/>
      <c r="U176" s="13"/>
      <c r="AB176" s="621"/>
    </row>
    <row r="177" spans="2:28">
      <c r="C177" s="13"/>
      <c r="D177" s="13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9"/>
      <c r="P177" s="9"/>
      <c r="Q177" s="22"/>
      <c r="R177" s="22"/>
      <c r="T177" s="22"/>
      <c r="U177" s="13"/>
      <c r="Z177" s="115"/>
      <c r="AB177" s="621"/>
    </row>
    <row r="178" spans="2:28">
      <c r="C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9"/>
      <c r="P178" s="9"/>
      <c r="Q178" s="13"/>
      <c r="R178" s="22"/>
      <c r="T178" s="22"/>
      <c r="U178" s="13"/>
      <c r="Z178" s="115"/>
      <c r="AB178" s="622"/>
    </row>
    <row r="179" spans="2:28">
      <c r="C179" s="13"/>
      <c r="D179" s="14"/>
      <c r="E179" s="13"/>
      <c r="F179" s="13"/>
      <c r="G179" s="13"/>
      <c r="H179" s="13"/>
      <c r="I179" s="4"/>
      <c r="J179" s="13"/>
      <c r="K179" s="13"/>
      <c r="L179" s="13"/>
      <c r="M179" s="13"/>
      <c r="N179" s="4"/>
      <c r="O179" s="9"/>
      <c r="P179" s="9"/>
      <c r="Q179" s="14"/>
      <c r="R179" s="22"/>
      <c r="S179" s="13"/>
      <c r="T179" s="22"/>
      <c r="U179" s="13"/>
      <c r="W179" s="215"/>
      <c r="X179" s="22"/>
      <c r="Y179" s="3"/>
      <c r="Z179" s="623"/>
      <c r="AB179" s="622"/>
    </row>
    <row r="180" spans="2:28">
      <c r="B180" s="3"/>
      <c r="C180" s="13"/>
      <c r="D180" s="624"/>
      <c r="E180" s="640"/>
      <c r="F180" s="625"/>
      <c r="G180" s="625"/>
      <c r="H180" s="625"/>
      <c r="I180" s="625"/>
      <c r="J180" s="625"/>
      <c r="K180" s="625"/>
      <c r="L180" s="625"/>
      <c r="M180" s="625"/>
      <c r="N180" s="625"/>
      <c r="O180" s="624"/>
      <c r="P180" s="22"/>
      <c r="Q180" s="22"/>
      <c r="S180" s="63"/>
      <c r="W180" s="626"/>
      <c r="X180" s="13"/>
      <c r="Y180" s="1"/>
      <c r="Z180" s="627"/>
      <c r="AB180" s="628"/>
    </row>
    <row r="181" spans="2:28">
      <c r="B181" s="3"/>
      <c r="C181" s="13"/>
      <c r="D181" s="624"/>
      <c r="E181" s="640"/>
      <c r="F181" s="625"/>
      <c r="G181" s="625"/>
      <c r="H181" s="625"/>
      <c r="I181" s="625"/>
      <c r="J181" s="625"/>
      <c r="K181" s="625"/>
      <c r="L181" s="625"/>
      <c r="M181" s="625"/>
      <c r="N181" s="625"/>
      <c r="O181" s="629"/>
      <c r="P181" s="630"/>
      <c r="Q181" s="22"/>
      <c r="W181" s="626"/>
      <c r="X181" s="13"/>
      <c r="Y181" s="1"/>
      <c r="Z181" s="627"/>
      <c r="AB181" s="628"/>
    </row>
    <row r="182" spans="2:28" ht="12" customHeight="1">
      <c r="B182" s="3"/>
      <c r="C182" s="13"/>
      <c r="D182" s="624"/>
      <c r="E182" s="640"/>
      <c r="F182" s="625"/>
      <c r="G182" s="625"/>
      <c r="H182" s="640"/>
      <c r="I182" s="625"/>
      <c r="J182" s="625"/>
      <c r="K182" s="640"/>
      <c r="L182" s="625"/>
      <c r="M182" s="625"/>
      <c r="N182" s="625"/>
      <c r="O182" s="624"/>
      <c r="P182" s="630"/>
      <c r="Q182" s="22"/>
      <c r="W182" s="626"/>
      <c r="X182" s="13"/>
      <c r="Y182" s="1"/>
      <c r="Z182" s="627"/>
      <c r="AB182" s="631"/>
    </row>
    <row r="183" spans="2:28">
      <c r="B183" s="3"/>
      <c r="C183" s="13"/>
      <c r="D183" s="624"/>
      <c r="E183" s="640"/>
      <c r="F183" s="625"/>
      <c r="G183" s="625"/>
      <c r="H183" s="625"/>
      <c r="I183" s="625"/>
      <c r="J183" s="625"/>
      <c r="K183" s="625"/>
      <c r="L183" s="625"/>
      <c r="M183" s="625"/>
      <c r="N183" s="640"/>
      <c r="O183" s="632"/>
      <c r="P183" s="630"/>
      <c r="Q183" s="22"/>
      <c r="W183" s="626"/>
      <c r="X183" s="13"/>
      <c r="Y183" s="1"/>
      <c r="Z183" s="627"/>
      <c r="AB183" s="628"/>
    </row>
    <row r="184" spans="2:28" ht="12.75" customHeight="1">
      <c r="B184" s="3"/>
      <c r="C184" s="13"/>
      <c r="D184" s="624"/>
      <c r="E184" s="640"/>
      <c r="F184" s="625"/>
      <c r="G184" s="625"/>
      <c r="H184" s="625"/>
      <c r="I184" s="625"/>
      <c r="J184" s="625"/>
      <c r="K184" s="625"/>
      <c r="L184" s="625"/>
      <c r="M184" s="625"/>
      <c r="N184" s="625"/>
      <c r="O184" s="624"/>
      <c r="P184" s="630"/>
      <c r="Q184" s="22"/>
      <c r="W184" s="626"/>
      <c r="X184" s="13"/>
      <c r="Y184" s="1"/>
      <c r="Z184" s="627"/>
      <c r="AB184" s="633"/>
    </row>
    <row r="185" spans="2:28">
      <c r="B185" s="3"/>
      <c r="C185" s="13"/>
      <c r="D185" s="624"/>
      <c r="E185" s="640"/>
      <c r="F185" s="625"/>
      <c r="G185" s="625"/>
      <c r="H185" s="625"/>
      <c r="I185" s="625"/>
      <c r="J185" s="625"/>
      <c r="K185" s="625"/>
      <c r="L185" s="625"/>
      <c r="M185" s="625"/>
      <c r="N185" s="625"/>
      <c r="O185" s="624"/>
      <c r="P185" s="630"/>
      <c r="Q185" s="22"/>
      <c r="W185" s="626"/>
      <c r="X185" s="13"/>
      <c r="Y185" s="1"/>
      <c r="Z185" s="627"/>
      <c r="AB185" s="631"/>
    </row>
    <row r="186" spans="2:28" ht="15" customHeight="1">
      <c r="B186" s="3"/>
      <c r="C186" s="13"/>
      <c r="D186" s="624"/>
      <c r="E186" s="640"/>
      <c r="F186" s="625"/>
      <c r="G186" s="9"/>
      <c r="H186" s="635"/>
      <c r="I186" s="640"/>
      <c r="J186" s="625"/>
      <c r="K186" s="625"/>
      <c r="L186" s="625"/>
      <c r="M186" s="625"/>
      <c r="N186" s="625"/>
      <c r="O186" s="634"/>
      <c r="P186" s="630"/>
      <c r="Q186" s="22"/>
      <c r="W186" s="626"/>
      <c r="X186" s="13"/>
      <c r="Y186" s="1"/>
      <c r="Z186" s="627"/>
      <c r="AB186" s="633"/>
    </row>
    <row r="187" spans="2:28">
      <c r="B187" s="3"/>
      <c r="C187" s="13"/>
      <c r="D187" s="624"/>
      <c r="E187" s="640"/>
      <c r="F187" s="625"/>
      <c r="G187" s="625"/>
      <c r="H187" s="625"/>
      <c r="I187" s="625"/>
      <c r="J187" s="625"/>
      <c r="K187" s="625"/>
      <c r="L187" s="625"/>
      <c r="M187" s="625"/>
      <c r="N187" s="625"/>
      <c r="O187" s="624"/>
      <c r="P187" s="630"/>
      <c r="Q187" s="22"/>
      <c r="W187" s="626"/>
      <c r="X187" s="13"/>
      <c r="Y187" s="1"/>
      <c r="Z187" s="627"/>
      <c r="AB187" s="628"/>
    </row>
    <row r="188" spans="2:28">
      <c r="B188" s="3"/>
      <c r="C188" s="13"/>
      <c r="D188" s="624"/>
      <c r="E188" s="640"/>
      <c r="F188" s="625"/>
      <c r="G188" s="625"/>
      <c r="H188" s="625"/>
      <c r="I188" s="625"/>
      <c r="J188" s="625"/>
      <c r="K188" s="625"/>
      <c r="L188" s="625"/>
      <c r="M188" s="625"/>
      <c r="N188" s="625"/>
      <c r="O188" s="624"/>
      <c r="P188" s="630"/>
      <c r="Q188" s="22"/>
      <c r="W188" s="626"/>
      <c r="X188" s="13"/>
      <c r="Y188" s="1"/>
      <c r="Z188" s="627"/>
      <c r="AB188" s="628"/>
    </row>
    <row r="189" spans="2:28">
      <c r="B189" s="3"/>
      <c r="C189" s="13"/>
      <c r="D189" s="624"/>
      <c r="E189" s="640"/>
      <c r="F189" s="625"/>
      <c r="G189" s="625"/>
      <c r="H189" s="625"/>
      <c r="I189" s="625"/>
      <c r="J189" s="625"/>
      <c r="K189" s="625"/>
      <c r="L189" s="625"/>
      <c r="M189" s="625"/>
      <c r="N189" s="625"/>
      <c r="O189" s="624"/>
      <c r="P189" s="630"/>
      <c r="Q189" s="22"/>
      <c r="W189" s="626"/>
      <c r="X189" s="13"/>
      <c r="Y189" s="1"/>
      <c r="Z189" s="627"/>
      <c r="AB189" s="628"/>
    </row>
    <row r="190" spans="2:28">
      <c r="B190" s="3"/>
      <c r="C190" s="13"/>
      <c r="D190" s="624"/>
      <c r="E190" s="640"/>
      <c r="F190" s="625"/>
      <c r="G190" s="625"/>
      <c r="H190" s="625"/>
      <c r="I190" s="625"/>
      <c r="J190" s="625"/>
      <c r="K190" s="625"/>
      <c r="L190" s="625"/>
      <c r="M190" s="625"/>
      <c r="N190" s="625"/>
      <c r="O190" s="624"/>
      <c r="P190" s="630"/>
      <c r="Q190" s="22"/>
      <c r="W190" s="626"/>
      <c r="X190" s="13"/>
      <c r="Y190" s="1"/>
      <c r="Z190" s="627"/>
      <c r="AB190" s="628"/>
    </row>
    <row r="191" spans="2:28">
      <c r="B191" s="3"/>
      <c r="C191" s="13"/>
      <c r="D191" s="624"/>
      <c r="E191" s="640"/>
      <c r="F191" s="625"/>
      <c r="G191" s="625"/>
      <c r="H191" s="625"/>
      <c r="I191" s="625"/>
      <c r="J191" s="625"/>
      <c r="K191" s="625"/>
      <c r="L191" s="625"/>
      <c r="M191" s="625"/>
      <c r="N191" s="625"/>
      <c r="O191" s="624"/>
      <c r="P191" s="630"/>
      <c r="Q191" s="22"/>
      <c r="W191" s="626"/>
      <c r="X191" s="13"/>
      <c r="Y191" s="1"/>
      <c r="Z191" s="627"/>
      <c r="AB191" s="628"/>
    </row>
    <row r="192" spans="2:28">
      <c r="B192" s="3"/>
      <c r="C192" s="13"/>
      <c r="D192" s="624"/>
      <c r="E192" s="640"/>
      <c r="F192" s="625"/>
      <c r="G192" s="625"/>
      <c r="H192" s="625"/>
      <c r="I192" s="625"/>
      <c r="J192" s="625"/>
      <c r="K192" s="625"/>
      <c r="L192" s="625"/>
      <c r="M192" s="625"/>
      <c r="N192" s="625"/>
      <c r="O192" s="624"/>
      <c r="P192" s="630"/>
      <c r="Q192" s="22"/>
      <c r="W192" s="626"/>
      <c r="X192" s="13"/>
      <c r="Y192" s="1"/>
      <c r="Z192" s="627"/>
      <c r="AB192" s="628"/>
    </row>
    <row r="193" spans="2:28">
      <c r="B193" s="3"/>
      <c r="C193" s="13"/>
      <c r="D193" s="624"/>
      <c r="E193" s="640"/>
      <c r="F193" s="625"/>
      <c r="G193" s="625"/>
      <c r="H193" s="625"/>
      <c r="I193" s="625"/>
      <c r="J193" s="625"/>
      <c r="K193" s="625"/>
      <c r="L193" s="625"/>
      <c r="M193" s="625"/>
      <c r="N193" s="625"/>
      <c r="O193" s="624"/>
      <c r="P193" s="630"/>
      <c r="Q193" s="22"/>
      <c r="W193" s="626"/>
      <c r="X193" s="13"/>
      <c r="Y193" s="1"/>
      <c r="Z193" s="627"/>
      <c r="AB193" s="628"/>
    </row>
    <row r="194" spans="2:28" ht="13.5" customHeight="1">
      <c r="B194" s="3"/>
      <c r="C194" s="13"/>
      <c r="D194" s="624"/>
      <c r="E194" s="640"/>
      <c r="F194" s="625"/>
      <c r="G194" s="625"/>
      <c r="H194" s="625"/>
      <c r="I194" s="625"/>
      <c r="J194" s="625"/>
      <c r="K194" s="625"/>
      <c r="L194" s="625"/>
      <c r="M194" s="625"/>
      <c r="N194" s="625"/>
      <c r="O194" s="624"/>
      <c r="P194" s="630"/>
      <c r="Q194" s="22"/>
      <c r="W194" s="626"/>
      <c r="X194" s="13"/>
      <c r="Y194" s="1"/>
      <c r="Z194" s="627"/>
      <c r="AB194" s="631"/>
    </row>
    <row r="195" spans="2:28" ht="12" customHeight="1">
      <c r="B195" s="3"/>
      <c r="C195" s="13"/>
      <c r="D195" s="624"/>
      <c r="E195" s="643"/>
      <c r="F195" s="635"/>
      <c r="G195" s="636"/>
      <c r="H195" s="625"/>
      <c r="I195" s="625"/>
      <c r="J195" s="625"/>
      <c r="K195" s="625"/>
      <c r="L195" s="635"/>
      <c r="M195" s="635"/>
      <c r="N195" s="625"/>
      <c r="O195" s="629"/>
      <c r="P195" s="630"/>
      <c r="Q195" s="22"/>
      <c r="W195" s="626"/>
      <c r="X195" s="13"/>
      <c r="Y195" s="1"/>
      <c r="Z195" s="627"/>
      <c r="AB195" s="637"/>
    </row>
    <row r="196" spans="2:28">
      <c r="B196" s="3"/>
      <c r="C196" s="13"/>
      <c r="D196" s="624"/>
      <c r="E196" s="643"/>
      <c r="F196" s="635"/>
      <c r="G196" s="636"/>
      <c r="H196" s="625"/>
      <c r="I196" s="625"/>
      <c r="J196" s="625"/>
      <c r="K196" s="625"/>
      <c r="L196" s="635"/>
      <c r="M196" s="635"/>
      <c r="N196" s="625"/>
      <c r="O196" s="624"/>
      <c r="P196" s="630"/>
      <c r="Q196" s="22"/>
      <c r="W196" s="626"/>
      <c r="X196" s="13"/>
      <c r="Y196" s="1"/>
      <c r="Z196" s="627"/>
      <c r="AB196" s="628"/>
    </row>
    <row r="197" spans="2:28" ht="13.5" customHeight="1">
      <c r="B197" s="3"/>
      <c r="C197" s="13"/>
      <c r="D197" s="624"/>
      <c r="E197" s="643"/>
      <c r="F197" s="635"/>
      <c r="G197" s="636"/>
      <c r="H197" s="625"/>
      <c r="I197" s="625"/>
      <c r="J197" s="625"/>
      <c r="K197" s="625"/>
      <c r="L197" s="635"/>
      <c r="M197" s="635"/>
      <c r="N197" s="625"/>
      <c r="O197" s="624"/>
      <c r="P197" s="630"/>
      <c r="Q197" s="22"/>
      <c r="W197" s="626"/>
      <c r="X197" s="13"/>
      <c r="Y197" s="1"/>
      <c r="Z197" s="627"/>
      <c r="AB197" s="628"/>
    </row>
    <row r="198" spans="2:28">
      <c r="B198" s="3"/>
      <c r="C198" s="13"/>
      <c r="D198" s="624"/>
      <c r="E198" s="643"/>
      <c r="F198" s="635"/>
      <c r="G198" s="636"/>
      <c r="H198" s="625"/>
      <c r="I198" s="647"/>
      <c r="J198" s="625"/>
      <c r="K198" s="647"/>
      <c r="L198" s="640"/>
      <c r="M198" s="640"/>
      <c r="N198" s="625"/>
      <c r="O198" s="624"/>
      <c r="P198" s="630"/>
      <c r="Q198" s="22"/>
      <c r="W198" s="626"/>
      <c r="X198" s="13"/>
      <c r="Y198" s="1"/>
      <c r="Z198" s="627"/>
      <c r="AB198" s="633"/>
    </row>
    <row r="199" spans="2:28">
      <c r="B199" s="3"/>
      <c r="C199" s="13"/>
      <c r="D199" s="624"/>
      <c r="E199" s="643"/>
      <c r="F199" s="640"/>
      <c r="G199" s="636"/>
      <c r="H199" s="625"/>
      <c r="I199" s="625"/>
      <c r="J199" s="625"/>
      <c r="K199" s="625"/>
      <c r="L199" s="640"/>
      <c r="M199" s="640"/>
      <c r="N199" s="625"/>
      <c r="O199" s="624"/>
      <c r="P199" s="630"/>
      <c r="Q199" s="22"/>
      <c r="W199" s="626"/>
      <c r="X199" s="13"/>
      <c r="Y199" s="1"/>
      <c r="Z199" s="627"/>
      <c r="AB199" s="628"/>
    </row>
    <row r="200" spans="2:28" ht="12" customHeight="1">
      <c r="B200" s="3"/>
      <c r="C200" s="13"/>
      <c r="D200" s="624"/>
      <c r="E200" s="643"/>
      <c r="F200" s="635"/>
      <c r="G200" s="636"/>
      <c r="H200" s="625"/>
      <c r="I200" s="625"/>
      <c r="J200" s="625"/>
      <c r="K200" s="625"/>
      <c r="L200" s="640"/>
      <c r="M200" s="635"/>
      <c r="N200" s="625"/>
      <c r="O200" s="624"/>
      <c r="P200" s="630"/>
      <c r="Q200" s="22"/>
      <c r="W200" s="626"/>
      <c r="X200" s="13"/>
      <c r="Y200" s="1"/>
      <c r="Z200" s="627"/>
      <c r="AB200" s="628"/>
    </row>
    <row r="201" spans="2:28" ht="12.75" customHeight="1">
      <c r="B201" s="3"/>
      <c r="C201" s="13"/>
      <c r="D201" s="624"/>
      <c r="E201" s="643"/>
      <c r="F201" s="640"/>
      <c r="G201" s="636"/>
      <c r="H201" s="625"/>
      <c r="I201" s="625"/>
      <c r="J201" s="625"/>
      <c r="K201" s="625"/>
      <c r="L201" s="636"/>
      <c r="M201" s="636"/>
      <c r="N201" s="9"/>
      <c r="O201" s="624"/>
      <c r="P201" s="630"/>
      <c r="Q201" s="22"/>
      <c r="W201" s="626"/>
      <c r="X201" s="13"/>
      <c r="Y201" s="1"/>
      <c r="Z201" s="627"/>
      <c r="AB201" s="628"/>
    </row>
    <row r="202" spans="2:28" ht="11.25" customHeight="1">
      <c r="B202" s="3"/>
      <c r="C202" s="13"/>
      <c r="D202" s="624"/>
      <c r="E202" s="643"/>
      <c r="F202" s="640"/>
      <c r="G202" s="640"/>
      <c r="H202" s="625"/>
      <c r="I202" s="625"/>
      <c r="J202" s="625"/>
      <c r="K202" s="635"/>
      <c r="L202" s="647"/>
      <c r="M202" s="640"/>
      <c r="N202" s="636"/>
      <c r="O202" s="624"/>
      <c r="P202" s="630"/>
      <c r="Q202" s="22"/>
      <c r="W202" s="626"/>
      <c r="X202" s="13"/>
      <c r="Y202" s="1"/>
      <c r="Z202" s="627"/>
      <c r="AB202" s="628"/>
    </row>
    <row r="203" spans="2:28" ht="12" customHeight="1">
      <c r="B203" s="3"/>
      <c r="C203" s="13"/>
      <c r="D203" s="624"/>
      <c r="E203" s="643"/>
      <c r="F203" s="635"/>
      <c r="G203" s="636"/>
      <c r="H203" s="625"/>
      <c r="I203" s="625"/>
      <c r="J203" s="625"/>
      <c r="K203" s="625"/>
      <c r="L203" s="635"/>
      <c r="M203" s="635"/>
      <c r="N203" s="625"/>
      <c r="O203" s="624"/>
      <c r="P203" s="630"/>
      <c r="Q203" s="22"/>
      <c r="W203" s="626"/>
      <c r="X203" s="13"/>
      <c r="Y203" s="1"/>
      <c r="Z203" s="627"/>
      <c r="AB203" s="628"/>
    </row>
    <row r="204" spans="2:28">
      <c r="B204" s="3"/>
      <c r="C204" s="13"/>
      <c r="D204" s="624"/>
      <c r="E204" s="643"/>
      <c r="F204" s="640"/>
      <c r="G204" s="636"/>
      <c r="H204" s="625"/>
      <c r="I204" s="625"/>
      <c r="J204" s="625"/>
      <c r="K204" s="625"/>
      <c r="L204" s="636"/>
      <c r="M204" s="636"/>
      <c r="N204" s="625"/>
      <c r="O204" s="624"/>
      <c r="P204" s="638"/>
      <c r="Q204" s="22"/>
      <c r="W204" s="626"/>
      <c r="X204" s="13"/>
      <c r="Y204" s="1"/>
      <c r="Z204" s="627"/>
      <c r="AB204" s="639"/>
    </row>
    <row r="205" spans="2:28" ht="13.5" customHeight="1">
      <c r="B205" s="3"/>
      <c r="C205" s="13"/>
      <c r="D205" s="624"/>
      <c r="E205" s="643"/>
      <c r="F205" s="635"/>
      <c r="G205" s="636"/>
      <c r="H205" s="625"/>
      <c r="I205" s="625"/>
      <c r="J205" s="625"/>
      <c r="K205" s="625"/>
      <c r="L205" s="636"/>
      <c r="M205" s="636"/>
      <c r="N205" s="625"/>
      <c r="O205" s="624"/>
      <c r="P205" s="630"/>
      <c r="Q205" s="22"/>
      <c r="W205" s="626"/>
      <c r="X205" s="13"/>
      <c r="Y205" s="1"/>
      <c r="Z205" s="627"/>
      <c r="AB205" s="628"/>
    </row>
    <row r="206" spans="2:28" ht="13.5" customHeight="1">
      <c r="B206" s="3"/>
      <c r="C206" s="13"/>
      <c r="D206" s="624"/>
      <c r="E206" s="643"/>
      <c r="F206" s="636"/>
      <c r="G206" s="640"/>
      <c r="H206" s="625"/>
      <c r="I206" s="625"/>
      <c r="J206" s="625"/>
      <c r="K206" s="625"/>
      <c r="L206" s="647"/>
      <c r="M206" s="640"/>
      <c r="N206" s="625"/>
      <c r="O206" s="624"/>
      <c r="P206" s="638"/>
      <c r="Q206" s="22"/>
      <c r="W206" s="626"/>
      <c r="X206" s="13"/>
      <c r="Y206" s="1"/>
      <c r="Z206" s="627"/>
      <c r="AB206" s="639"/>
    </row>
    <row r="207" spans="2:28" hidden="1">
      <c r="B207" s="3"/>
      <c r="C207" s="13"/>
      <c r="D207" s="624"/>
      <c r="E207" s="643"/>
      <c r="F207" s="640"/>
      <c r="G207" s="636"/>
      <c r="H207" s="625"/>
      <c r="I207" s="625"/>
      <c r="J207" s="625"/>
      <c r="K207" s="625"/>
      <c r="L207" s="635"/>
      <c r="M207" s="635"/>
      <c r="N207" s="625"/>
      <c r="O207" s="624"/>
      <c r="P207" s="630"/>
      <c r="Q207" s="22"/>
      <c r="W207" s="626"/>
      <c r="X207" s="13"/>
      <c r="Y207" s="1"/>
      <c r="Z207" s="627"/>
      <c r="AB207" s="633"/>
    </row>
    <row r="208" spans="2:28" ht="13.5" customHeight="1">
      <c r="B208" s="3"/>
      <c r="C208" s="4"/>
      <c r="D208" s="624"/>
      <c r="E208" s="643"/>
      <c r="F208" s="636"/>
      <c r="G208" s="636"/>
      <c r="H208" s="625"/>
      <c r="I208" s="625"/>
      <c r="J208" s="625"/>
      <c r="K208" s="625"/>
      <c r="L208" s="640"/>
      <c r="M208" s="640"/>
      <c r="N208" s="625"/>
      <c r="O208" s="624"/>
      <c r="P208" s="630"/>
      <c r="Q208" s="22"/>
      <c r="W208" s="626"/>
      <c r="X208" s="13"/>
      <c r="Y208" s="1"/>
      <c r="Z208" s="627"/>
      <c r="AB208" s="628"/>
    </row>
    <row r="209" spans="2:28" ht="12" customHeight="1">
      <c r="B209" s="3"/>
      <c r="C209" s="13"/>
      <c r="D209" s="624"/>
      <c r="E209" s="643"/>
      <c r="F209" s="635"/>
      <c r="G209" s="636"/>
      <c r="H209" s="647"/>
      <c r="I209" s="625"/>
      <c r="J209" s="625"/>
      <c r="K209" s="625"/>
      <c r="L209" s="635"/>
      <c r="M209" s="636"/>
      <c r="N209" s="625"/>
      <c r="O209" s="629"/>
      <c r="P209" s="638"/>
      <c r="Q209" s="22"/>
      <c r="W209" s="626"/>
      <c r="X209" s="13"/>
      <c r="Y209" s="1"/>
      <c r="Z209" s="627"/>
      <c r="AB209" s="639"/>
    </row>
    <row r="210" spans="2:28" ht="13.5" customHeight="1">
      <c r="B210" s="3"/>
      <c r="C210" s="13"/>
      <c r="D210" s="624"/>
      <c r="E210" s="643"/>
      <c r="F210" s="647"/>
      <c r="G210" s="647"/>
      <c r="H210" s="625"/>
      <c r="I210" s="625"/>
      <c r="J210" s="625"/>
      <c r="K210" s="625"/>
      <c r="L210" s="648"/>
      <c r="M210" s="647"/>
      <c r="N210" s="625"/>
      <c r="O210" s="629"/>
      <c r="P210" s="630"/>
      <c r="Q210" s="22"/>
      <c r="W210" s="626"/>
      <c r="X210" s="13"/>
      <c r="Y210" s="1"/>
      <c r="Z210" s="627"/>
      <c r="AB210" s="642"/>
    </row>
    <row r="211" spans="2:28">
      <c r="B211" s="3"/>
      <c r="C211" s="13"/>
      <c r="D211" s="624"/>
      <c r="E211" s="643"/>
      <c r="F211" s="116"/>
      <c r="G211" s="116"/>
      <c r="H211" s="116"/>
      <c r="I211" s="116"/>
      <c r="J211" s="116"/>
      <c r="K211" s="116"/>
      <c r="L211" s="116"/>
      <c r="M211" s="116"/>
      <c r="N211" s="116"/>
      <c r="O211" s="629"/>
      <c r="P211" s="630"/>
      <c r="Q211" s="22"/>
      <c r="W211" s="626"/>
      <c r="X211" s="13"/>
      <c r="Y211" s="1"/>
      <c r="Z211" s="627"/>
      <c r="AB211" s="628"/>
    </row>
    <row r="212" spans="2:28" ht="12.75" customHeight="1">
      <c r="B212" s="3"/>
      <c r="C212" s="13"/>
      <c r="D212" s="624"/>
      <c r="E212" s="643"/>
      <c r="F212" s="116"/>
      <c r="G212" s="116"/>
      <c r="H212" s="116"/>
      <c r="I212" s="116"/>
      <c r="J212" s="116"/>
      <c r="K212" s="116"/>
      <c r="L212" s="116"/>
      <c r="M212" s="116"/>
      <c r="N212" s="116"/>
      <c r="O212" s="629"/>
      <c r="P212" s="630"/>
      <c r="Q212" s="22"/>
      <c r="W212" s="626"/>
      <c r="X212" s="13"/>
      <c r="Y212" s="1"/>
      <c r="Z212" s="627"/>
      <c r="AB212" s="628"/>
    </row>
    <row r="213" spans="2:28" ht="12" customHeight="1">
      <c r="B213" s="3"/>
      <c r="C213" s="13"/>
      <c r="D213" s="624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629"/>
      <c r="P213" s="630"/>
      <c r="Q213" s="22"/>
      <c r="W213" s="626"/>
      <c r="X213" s="13"/>
      <c r="Y213" s="1"/>
      <c r="Z213" s="627"/>
      <c r="AB213" s="628"/>
    </row>
    <row r="214" spans="2:28" ht="12.75" customHeight="1">
      <c r="B214" s="3"/>
      <c r="C214" s="13"/>
      <c r="D214" s="624"/>
      <c r="E214" s="116"/>
      <c r="F214" s="116"/>
      <c r="G214" s="116"/>
      <c r="H214" s="116"/>
      <c r="I214" s="116"/>
      <c r="J214" s="116"/>
      <c r="K214" s="644"/>
      <c r="L214" s="116"/>
      <c r="M214" s="116"/>
      <c r="N214" s="116"/>
      <c r="O214" s="632"/>
      <c r="P214" s="630"/>
      <c r="Q214" s="22"/>
      <c r="W214" s="645"/>
      <c r="X214" s="13"/>
      <c r="Y214" s="646"/>
      <c r="Z214" s="627"/>
      <c r="AB214" s="628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7181F-4865-4B5A-9583-9D93E0EF0BEC}">
  <dimension ref="B1:AM214"/>
  <sheetViews>
    <sheetView zoomScaleNormal="100" workbookViewId="0">
      <pane xSplit="1" topLeftCell="B1" activePane="topRight" state="frozen"/>
      <selection pane="topRight" activeCell="AD16" sqref="AD16"/>
    </sheetView>
  </sheetViews>
  <sheetFormatPr defaultRowHeight="15"/>
  <cols>
    <col min="1" max="1" width="1" customWidth="1"/>
    <col min="2" max="2" width="4" customWidth="1"/>
    <col min="3" max="3" width="29.28515625" customWidth="1"/>
    <col min="4" max="4" width="8.140625" customWidth="1"/>
    <col min="5" max="5" width="6.7109375" customWidth="1"/>
    <col min="6" max="7" width="6.28515625" customWidth="1"/>
    <col min="8" max="8" width="6.140625" customWidth="1"/>
    <col min="9" max="9" width="6.28515625" customWidth="1"/>
    <col min="10" max="11" width="6.140625" customWidth="1"/>
    <col min="12" max="13" width="6.28515625" customWidth="1"/>
    <col min="14" max="14" width="6.42578125" customWidth="1"/>
    <col min="15" max="16" width="6" customWidth="1"/>
    <col min="17" max="17" width="7" customWidth="1"/>
    <col min="18" max="18" width="6.42578125" customWidth="1"/>
    <col min="19" max="19" width="6.7109375" customWidth="1"/>
    <col min="20" max="20" width="6.85546875" customWidth="1"/>
    <col min="21" max="21" width="3.28515625" customWidth="1"/>
    <col min="23" max="23" width="7.7109375" customWidth="1"/>
    <col min="24" max="24" width="6.85546875" customWidth="1"/>
    <col min="25" max="25" width="5.5703125" customWidth="1"/>
    <col min="26" max="26" width="7.28515625" customWidth="1"/>
    <col min="27" max="27" width="5.7109375" customWidth="1"/>
    <col min="28" max="28" width="12.7109375" customWidth="1"/>
    <col min="29" max="29" width="8.42578125" customWidth="1"/>
    <col min="30" max="30" width="12.7109375" customWidth="1"/>
    <col min="31" max="31" width="7.140625" customWidth="1"/>
    <col min="33" max="33" width="9.85546875" customWidth="1"/>
  </cols>
  <sheetData>
    <row r="1" spans="2:39" ht="10.5" customHeight="1"/>
    <row r="2" spans="2:39" ht="15.75" thickBot="1">
      <c r="B2" s="81" t="s">
        <v>837</v>
      </c>
      <c r="F2" s="81" t="s">
        <v>19</v>
      </c>
      <c r="L2" s="81" t="s">
        <v>270</v>
      </c>
      <c r="T2" s="29"/>
    </row>
    <row r="3" spans="2:39" ht="13.5" customHeight="1">
      <c r="B3" s="78"/>
      <c r="C3" s="435"/>
      <c r="D3" s="135" t="s">
        <v>20</v>
      </c>
      <c r="E3" s="412" t="s">
        <v>242</v>
      </c>
      <c r="F3" s="66"/>
      <c r="G3" s="66"/>
      <c r="H3" s="66"/>
      <c r="I3" s="66"/>
      <c r="J3" s="66"/>
      <c r="K3" s="66"/>
      <c r="L3" s="66"/>
      <c r="M3" s="50"/>
      <c r="N3" s="50"/>
      <c r="O3" s="67"/>
      <c r="P3" s="53"/>
      <c r="Q3" s="135" t="s">
        <v>21</v>
      </c>
      <c r="R3" s="135" t="s">
        <v>22</v>
      </c>
      <c r="S3" s="951" t="s">
        <v>361</v>
      </c>
      <c r="T3" s="965" t="s">
        <v>361</v>
      </c>
      <c r="V3" s="9"/>
      <c r="W3" s="9"/>
      <c r="X3" s="13"/>
      <c r="Z3" s="22"/>
      <c r="AA3" s="13"/>
      <c r="AH3" s="9"/>
      <c r="AI3" s="9"/>
      <c r="AJ3" s="65"/>
      <c r="AK3" s="65"/>
      <c r="AL3" s="9"/>
      <c r="AM3" s="9"/>
    </row>
    <row r="4" spans="2:39" ht="13.5" customHeight="1">
      <c r="B4" s="60"/>
      <c r="C4" s="436"/>
      <c r="D4" s="437" t="s">
        <v>208</v>
      </c>
      <c r="E4" s="2344" t="s">
        <v>269</v>
      </c>
      <c r="F4" s="14"/>
      <c r="G4" s="14"/>
      <c r="H4" s="14"/>
      <c r="I4" s="14"/>
      <c r="J4" s="14"/>
      <c r="K4" s="14"/>
      <c r="L4" s="14" t="s">
        <v>221</v>
      </c>
      <c r="M4" s="13"/>
      <c r="N4" s="13"/>
      <c r="P4" s="70"/>
      <c r="Q4" s="437" t="s">
        <v>222</v>
      </c>
      <c r="R4" s="437" t="s">
        <v>23</v>
      </c>
      <c r="S4" s="950" t="s">
        <v>108</v>
      </c>
      <c r="T4" s="966" t="s">
        <v>108</v>
      </c>
      <c r="V4" s="9"/>
      <c r="W4" s="9"/>
      <c r="X4" s="13"/>
      <c r="Z4" s="22"/>
      <c r="AA4" s="13"/>
      <c r="AH4" s="9"/>
      <c r="AI4" s="9"/>
      <c r="AJ4" s="65"/>
      <c r="AK4" s="65"/>
      <c r="AL4" s="9"/>
      <c r="AM4" s="9"/>
    </row>
    <row r="5" spans="2:39" ht="12.75" customHeight="1" thickBot="1">
      <c r="B5" s="60"/>
      <c r="C5" s="438" t="s">
        <v>24</v>
      </c>
      <c r="D5" s="437" t="s">
        <v>21</v>
      </c>
      <c r="F5" s="29" t="s">
        <v>925</v>
      </c>
      <c r="G5" s="71"/>
      <c r="H5" s="71"/>
      <c r="J5" s="29" t="s">
        <v>1149</v>
      </c>
      <c r="K5" s="71"/>
      <c r="M5" s="1466" t="s">
        <v>1150</v>
      </c>
      <c r="N5" s="51"/>
      <c r="O5" s="29"/>
      <c r="P5" s="72"/>
      <c r="Q5" s="437" t="s">
        <v>26</v>
      </c>
      <c r="R5" s="437" t="s">
        <v>25</v>
      </c>
      <c r="S5" s="942" t="s">
        <v>362</v>
      </c>
      <c r="T5" s="966" t="s">
        <v>362</v>
      </c>
      <c r="V5" s="9"/>
      <c r="W5" s="9"/>
      <c r="X5" s="22"/>
      <c r="Z5" s="22"/>
      <c r="AA5" s="13"/>
      <c r="AG5" s="621"/>
      <c r="AH5" s="9"/>
      <c r="AI5" s="9"/>
      <c r="AJ5" s="47"/>
      <c r="AK5" s="65"/>
      <c r="AL5" s="9"/>
      <c r="AM5" s="9"/>
    </row>
    <row r="6" spans="2:39">
      <c r="B6" s="60" t="s">
        <v>209</v>
      </c>
      <c r="C6" s="436"/>
      <c r="D6" s="437" t="s">
        <v>38</v>
      </c>
      <c r="E6" s="27" t="s">
        <v>27</v>
      </c>
      <c r="F6" s="27" t="s">
        <v>28</v>
      </c>
      <c r="G6" s="27" t="s">
        <v>29</v>
      </c>
      <c r="H6" s="27" t="s">
        <v>30</v>
      </c>
      <c r="I6" s="26" t="s">
        <v>31</v>
      </c>
      <c r="J6" s="27" t="s">
        <v>32</v>
      </c>
      <c r="K6" s="26" t="s">
        <v>33</v>
      </c>
      <c r="L6" s="27" t="s">
        <v>34</v>
      </c>
      <c r="M6" s="26" t="s">
        <v>35</v>
      </c>
      <c r="N6" s="27" t="s">
        <v>36</v>
      </c>
      <c r="O6" s="959" t="s">
        <v>924</v>
      </c>
      <c r="P6" s="27" t="s">
        <v>926</v>
      </c>
      <c r="Q6" s="437">
        <v>12</v>
      </c>
      <c r="R6" s="437" t="s">
        <v>37</v>
      </c>
      <c r="S6" s="437" t="s">
        <v>26</v>
      </c>
      <c r="T6" s="967" t="s">
        <v>363</v>
      </c>
      <c r="V6" s="9"/>
      <c r="W6" s="9"/>
      <c r="X6" s="22"/>
      <c r="Z6" s="22"/>
      <c r="AA6" s="13"/>
      <c r="AE6" s="115"/>
      <c r="AG6" s="621"/>
      <c r="AH6" s="9"/>
      <c r="AI6" s="9"/>
      <c r="AJ6" s="9"/>
      <c r="AK6" s="44"/>
      <c r="AL6" s="9"/>
      <c r="AM6" s="9"/>
    </row>
    <row r="7" spans="2:39" ht="12" customHeight="1">
      <c r="B7" s="60"/>
      <c r="C7" s="438" t="s">
        <v>210</v>
      </c>
      <c r="D7" s="437" t="s">
        <v>211</v>
      </c>
      <c r="E7" s="69" t="s">
        <v>39</v>
      </c>
      <c r="F7" s="69" t="s">
        <v>39</v>
      </c>
      <c r="G7" s="69" t="s">
        <v>39</v>
      </c>
      <c r="H7" s="69" t="s">
        <v>39</v>
      </c>
      <c r="I7" s="22" t="s">
        <v>39</v>
      </c>
      <c r="J7" s="69" t="s">
        <v>39</v>
      </c>
      <c r="K7" s="69" t="s">
        <v>39</v>
      </c>
      <c r="L7" s="22" t="s">
        <v>39</v>
      </c>
      <c r="M7" s="69" t="s">
        <v>39</v>
      </c>
      <c r="N7" s="69" t="s">
        <v>39</v>
      </c>
      <c r="O7" s="416" t="s">
        <v>39</v>
      </c>
      <c r="P7" s="69" t="s">
        <v>39</v>
      </c>
      <c r="Q7" s="437" t="s">
        <v>360</v>
      </c>
      <c r="R7" s="437" t="s">
        <v>202</v>
      </c>
      <c r="S7" s="437">
        <v>12</v>
      </c>
      <c r="T7" s="967"/>
      <c r="V7" s="9"/>
      <c r="W7" s="9"/>
      <c r="X7" s="13"/>
      <c r="Z7" s="22"/>
      <c r="AA7" s="13"/>
      <c r="AE7" s="115"/>
      <c r="AG7" s="622"/>
      <c r="AH7" s="9"/>
      <c r="AI7" s="9"/>
      <c r="AJ7" s="9"/>
      <c r="AK7" s="44"/>
      <c r="AL7" s="9"/>
      <c r="AM7" s="9"/>
    </row>
    <row r="8" spans="2:39" ht="14.25" customHeight="1" thickBot="1">
      <c r="B8" s="60"/>
      <c r="C8" s="436"/>
      <c r="D8" s="2179">
        <v>0.45</v>
      </c>
      <c r="E8" s="51"/>
      <c r="F8" s="52"/>
      <c r="G8" s="51"/>
      <c r="H8" s="52"/>
      <c r="I8" s="84"/>
      <c r="J8" s="712"/>
      <c r="K8" s="52"/>
      <c r="L8" s="52"/>
      <c r="M8" s="51"/>
      <c r="N8" s="52"/>
      <c r="O8" s="84"/>
      <c r="P8" s="656"/>
      <c r="Q8" s="437"/>
      <c r="R8" s="437" t="s">
        <v>203</v>
      </c>
      <c r="S8" s="437" t="s">
        <v>360</v>
      </c>
      <c r="T8" s="968">
        <v>1</v>
      </c>
      <c r="V8" s="9"/>
      <c r="W8" s="9"/>
      <c r="X8" s="14"/>
      <c r="Y8" s="13"/>
      <c r="Z8" s="22"/>
      <c r="AA8" s="13"/>
      <c r="AC8" s="215"/>
      <c r="AD8" s="22"/>
      <c r="AE8" s="623"/>
      <c r="AG8" s="622"/>
      <c r="AH8" s="9"/>
      <c r="AI8" s="9"/>
      <c r="AJ8" s="9"/>
      <c r="AK8" s="24"/>
      <c r="AL8" s="9"/>
      <c r="AM8" s="9"/>
    </row>
    <row r="9" spans="2:39">
      <c r="B9" s="440">
        <v>1</v>
      </c>
      <c r="C9" s="441" t="s">
        <v>212</v>
      </c>
      <c r="D9" s="2180">
        <f t="shared" ref="D9:D45" si="0">(T9/100)*45</f>
        <v>54</v>
      </c>
      <c r="E9" s="2361">
        <f>'12 л. РАСКЛАДКА'!Y13</f>
        <v>40</v>
      </c>
      <c r="F9" s="2359">
        <f>'12 л. РАСКЛАДКА'!Y71</f>
        <v>80</v>
      </c>
      <c r="G9" s="2359">
        <f>'12 л. РАСКЛАДКА'!Y130</f>
        <v>50</v>
      </c>
      <c r="H9" s="2359">
        <f>'12 л. РАСКЛАДКА'!Y186</f>
        <v>70</v>
      </c>
      <c r="I9" s="2362">
        <f>'12 л. РАСКЛАДКА'!Y243</f>
        <v>30</v>
      </c>
      <c r="J9" s="2360">
        <f>'12 л. РАСКЛАДКА'!Y299</f>
        <v>44</v>
      </c>
      <c r="K9" s="2359">
        <f>'12 л. РАСКЛАДКА'!Y355</f>
        <v>50</v>
      </c>
      <c r="L9" s="2359">
        <f>'12 л. РАСКЛАДКА'!Y411</f>
        <v>40</v>
      </c>
      <c r="M9" s="2359">
        <f>'12 л. РАСКЛАДКА'!Y464</f>
        <v>70</v>
      </c>
      <c r="N9" s="2359">
        <f>'12 л. РАСКЛАДКА'!Y518</f>
        <v>40</v>
      </c>
      <c r="O9" s="2362">
        <f>'12 л. РАСКЛАДКА'!Y571</f>
        <v>70</v>
      </c>
      <c r="P9" s="2373">
        <f>'12 л. РАСКЛАДКА'!Y628</f>
        <v>54</v>
      </c>
      <c r="Q9" s="946">
        <f>E9+F9+G9+H9+I9+J9+K9+L9+M9+N9+O9+P9</f>
        <v>638</v>
      </c>
      <c r="R9" s="1828">
        <f>(Q9*100/S9)-100</f>
        <v>-1.5432098765432158</v>
      </c>
      <c r="S9" s="2380">
        <f>(T9*45/100)*12</f>
        <v>648</v>
      </c>
      <c r="T9" s="2174">
        <v>120</v>
      </c>
      <c r="V9" s="624"/>
      <c r="W9" s="22"/>
      <c r="X9" s="22"/>
      <c r="Y9" s="63"/>
      <c r="AC9" s="626"/>
      <c r="AD9" s="13"/>
      <c r="AE9" s="627"/>
      <c r="AG9" s="628"/>
    </row>
    <row r="10" spans="2:39">
      <c r="B10" s="405">
        <v>2</v>
      </c>
      <c r="C10" s="176" t="s">
        <v>41</v>
      </c>
      <c r="D10" s="2181">
        <f t="shared" si="0"/>
        <v>90</v>
      </c>
      <c r="E10" s="125">
        <f>'12 л. РАСКЛАДКА'!Y14</f>
        <v>90</v>
      </c>
      <c r="F10" s="650">
        <f>'12 л. РАСКЛАДКА'!Y72</f>
        <v>80.099999999999994</v>
      </c>
      <c r="G10" s="650">
        <f>'12 л. РАСКЛАДКА'!Y131</f>
        <v>102</v>
      </c>
      <c r="H10" s="650">
        <f>'12 л. РАСКЛАДКА'!Y187</f>
        <v>71</v>
      </c>
      <c r="I10" s="943">
        <f>'12 л. РАСКЛАДКА'!Y244</f>
        <v>65</v>
      </c>
      <c r="J10" s="2330">
        <f>'12 л. РАСКЛАДКА'!Y300</f>
        <v>100</v>
      </c>
      <c r="K10" s="650">
        <f>'12 л. РАСКЛАДКА'!Y356</f>
        <v>117.2</v>
      </c>
      <c r="L10" s="650">
        <f>'12 л. РАСКЛАДКА'!Y412</f>
        <v>90</v>
      </c>
      <c r="M10" s="650">
        <f>'12 л. РАСКЛАДКА'!Y465</f>
        <v>98.4</v>
      </c>
      <c r="N10" s="650">
        <f>'12 л. РАСКЛАДКА'!Y519</f>
        <v>107.3</v>
      </c>
      <c r="O10" s="943">
        <f>'12 л. РАСКЛАДКА'!Y572</f>
        <v>79</v>
      </c>
      <c r="P10" s="2334">
        <f>'12 л. РАСКЛАДКА'!Y629</f>
        <v>70</v>
      </c>
      <c r="Q10" s="947">
        <f t="shared" ref="Q10:Q44" si="1">E10+F10+G10+H10+I10+J10+K10+L10+M10+N10+O10+P10</f>
        <v>1070</v>
      </c>
      <c r="R10" s="1720">
        <f t="shared" ref="R10:R45" si="2">(Q10*100/S10)-100</f>
        <v>-0.92592592592592382</v>
      </c>
      <c r="S10" s="2393">
        <f t="shared" ref="S10:S45" si="3">(T10*45/100)*12</f>
        <v>1080</v>
      </c>
      <c r="T10" s="2175">
        <v>200</v>
      </c>
      <c r="V10" s="629"/>
      <c r="W10" s="630"/>
      <c r="X10" s="22"/>
      <c r="AC10" s="626"/>
      <c r="AD10" s="13"/>
      <c r="AE10" s="627"/>
      <c r="AG10" s="628"/>
    </row>
    <row r="11" spans="2:39">
      <c r="B11" s="405">
        <v>3</v>
      </c>
      <c r="C11" s="176" t="s">
        <v>42</v>
      </c>
      <c r="D11" s="2181">
        <f t="shared" si="0"/>
        <v>9</v>
      </c>
      <c r="E11" s="125">
        <f>'12 л. РАСКЛАДКА'!Y15</f>
        <v>4.05</v>
      </c>
      <c r="F11" s="650">
        <f>'12 л. РАСКЛАДКА'!Y73</f>
        <v>12</v>
      </c>
      <c r="G11" s="650">
        <f>'12 л. РАСКЛАДКА'!Y132</f>
        <v>2</v>
      </c>
      <c r="H11" s="650">
        <f>'12 л. РАСКЛАДКА'!Y188</f>
        <v>30.759999999999998</v>
      </c>
      <c r="I11" s="943">
        <f>'12 л. РАСКЛАДКА'!Y245</f>
        <v>16.2</v>
      </c>
      <c r="J11" s="2330">
        <f>'12 л. РАСКЛАДКА'!Y301</f>
        <v>39.92</v>
      </c>
      <c r="K11" s="650">
        <f>'12 л. РАСКЛАДКА'!Y357</f>
        <v>1.35</v>
      </c>
      <c r="L11" s="650">
        <f>'12 л. РАСКЛАДКА'!Y413</f>
        <v>7.8000000000000007</v>
      </c>
      <c r="M11" s="650">
        <f>'12 л. РАСКЛАДКА'!Y466</f>
        <v>6.7200000000000006</v>
      </c>
      <c r="N11" s="650">
        <f>'12 л. РАСКЛАДКА'!Y520</f>
        <v>0.9</v>
      </c>
      <c r="O11" s="943">
        <f>'12 л. РАСКЛАДКА'!Y573</f>
        <v>18.600000000000001</v>
      </c>
      <c r="P11" s="2334">
        <f>'12 л. РАСКЛАДКА'!Y630</f>
        <v>2.4</v>
      </c>
      <c r="Q11" s="947">
        <f t="shared" si="1"/>
        <v>142.70000000000002</v>
      </c>
      <c r="R11" s="1826">
        <f t="shared" si="2"/>
        <v>32.129629629629648</v>
      </c>
      <c r="S11" s="2393">
        <f t="shared" si="3"/>
        <v>108</v>
      </c>
      <c r="T11" s="2175">
        <v>20</v>
      </c>
      <c r="V11" s="624"/>
      <c r="W11" s="630"/>
      <c r="X11" s="22"/>
      <c r="AC11" s="626"/>
      <c r="AD11" s="13"/>
      <c r="AE11" s="627"/>
      <c r="AG11" s="631"/>
    </row>
    <row r="12" spans="2:39">
      <c r="B12" s="405">
        <v>4</v>
      </c>
      <c r="C12" s="176" t="s">
        <v>43</v>
      </c>
      <c r="D12" s="2181">
        <f t="shared" si="0"/>
        <v>22.5</v>
      </c>
      <c r="E12" s="125">
        <f>'12 л. РАСКЛАДКА'!Y16</f>
        <v>0</v>
      </c>
      <c r="F12" s="650">
        <f>'12 л. РАСКЛАДКА'!Y74</f>
        <v>0</v>
      </c>
      <c r="G12" s="650">
        <f>'12 л. РАСКЛАДКА'!Y133</f>
        <v>50.72</v>
      </c>
      <c r="H12" s="650">
        <f>'12 л. РАСКЛАДКА'!Y189</f>
        <v>0</v>
      </c>
      <c r="I12" s="943">
        <f>'12 л. РАСКЛАДКА'!Y246</f>
        <v>14.93</v>
      </c>
      <c r="J12" s="2330">
        <f>'12 л. РАСКЛАДКА'!Y302</f>
        <v>40</v>
      </c>
      <c r="K12" s="650">
        <f>'12 л. РАСКЛАДКА'!Y358</f>
        <v>0</v>
      </c>
      <c r="L12" s="650">
        <f>'12 л. РАСКЛАДКА'!Y414</f>
        <v>45.5</v>
      </c>
      <c r="M12" s="650">
        <f>'12 л. РАСКЛАДКА'!Y467</f>
        <v>42.22</v>
      </c>
      <c r="N12" s="650">
        <f>'12 л. РАСКЛАДКА'!Y521</f>
        <v>26</v>
      </c>
      <c r="O12" s="943">
        <f>'12 л. РАСКЛАДКА'!Y574</f>
        <v>44.1</v>
      </c>
      <c r="P12" s="2334">
        <f>'12 л. РАСКЛАДКА'!Y631</f>
        <v>5.7</v>
      </c>
      <c r="Q12" s="947">
        <f t="shared" si="1"/>
        <v>269.17</v>
      </c>
      <c r="R12" s="1826">
        <f t="shared" si="2"/>
        <v>-0.30740740740741046</v>
      </c>
      <c r="S12" s="2393">
        <f t="shared" si="3"/>
        <v>270</v>
      </c>
      <c r="T12" s="2175">
        <v>50</v>
      </c>
      <c r="V12" s="2713"/>
      <c r="W12" s="630"/>
      <c r="X12" s="22"/>
      <c r="AC12" s="626"/>
      <c r="AD12" s="13"/>
      <c r="AE12" s="627"/>
      <c r="AG12" s="628"/>
    </row>
    <row r="13" spans="2:39">
      <c r="B13" s="405">
        <v>5</v>
      </c>
      <c r="C13" s="176" t="s">
        <v>44</v>
      </c>
      <c r="D13" s="2181">
        <f t="shared" si="0"/>
        <v>9</v>
      </c>
      <c r="E13" s="125">
        <f>'12 л. РАСКЛАДКА'!Y17</f>
        <v>0</v>
      </c>
      <c r="F13" s="650">
        <f>'12 л. РАСКЛАДКА'!Y75</f>
        <v>16.82</v>
      </c>
      <c r="G13" s="650">
        <f>'12 л. РАСКЛАДКА'!Y134</f>
        <v>0</v>
      </c>
      <c r="H13" s="650">
        <f>'12 л. РАСКЛАДКА'!Y190</f>
        <v>0</v>
      </c>
      <c r="I13" s="943">
        <f>'12 л. РАСКЛАДКА'!Y247</f>
        <v>54.87</v>
      </c>
      <c r="J13" s="2330">
        <f>'12 л. РАСКЛАДКА'!Y303</f>
        <v>0</v>
      </c>
      <c r="K13" s="650">
        <f>'12 л. РАСКЛАДКА'!Y359</f>
        <v>18.309999999999999</v>
      </c>
      <c r="L13" s="650">
        <f>'12 л. РАСКЛАДКА'!Y415</f>
        <v>0</v>
      </c>
      <c r="M13" s="650">
        <f>'12 л. РАСКЛАДКА'!Y468</f>
        <v>0</v>
      </c>
      <c r="N13" s="650">
        <f>'12 л. РАСКЛАДКА'!Y522</f>
        <v>0</v>
      </c>
      <c r="O13" s="943">
        <f>'12 л. РАСКЛАДКА'!Y575</f>
        <v>0</v>
      </c>
      <c r="P13" s="2334">
        <f>'12 л. РАСКЛАДКА'!Y632</f>
        <v>28</v>
      </c>
      <c r="Q13" s="947">
        <f t="shared" si="1"/>
        <v>118</v>
      </c>
      <c r="R13" s="1720">
        <f t="shared" si="2"/>
        <v>9.2592592592592524</v>
      </c>
      <c r="S13" s="2393">
        <f t="shared" si="3"/>
        <v>108</v>
      </c>
      <c r="T13" s="2175">
        <v>20</v>
      </c>
      <c r="V13" s="624"/>
      <c r="W13" s="630"/>
      <c r="X13" s="22"/>
      <c r="AC13" s="626"/>
      <c r="AD13" s="13"/>
      <c r="AE13" s="627"/>
      <c r="AG13" s="633"/>
    </row>
    <row r="14" spans="2:39">
      <c r="B14" s="2104">
        <v>6</v>
      </c>
      <c r="C14" s="2162" t="s">
        <v>45</v>
      </c>
      <c r="D14" s="2190">
        <f t="shared" si="0"/>
        <v>84.15</v>
      </c>
      <c r="E14" s="2111">
        <f>'12 л. РАСКЛАДКА'!Y18</f>
        <v>88</v>
      </c>
      <c r="F14" s="2112">
        <f>'12 л. РАСКЛАДКА'!Y76</f>
        <v>130</v>
      </c>
      <c r="G14" s="2112">
        <f>'12 л. РАСКЛАДКА'!Y135</f>
        <v>0</v>
      </c>
      <c r="H14" s="2112">
        <f>'12 л. РАСКЛАДКА'!Y191</f>
        <v>136</v>
      </c>
      <c r="I14" s="2113">
        <f>'12 л. РАСКЛАДКА'!Y248</f>
        <v>92</v>
      </c>
      <c r="J14" s="2331">
        <f>'12 л. РАСКЛАДКА'!Y304</f>
        <v>25</v>
      </c>
      <c r="K14" s="2112">
        <f>'12 л. РАСКЛАДКА'!Y360</f>
        <v>136.19200000000001</v>
      </c>
      <c r="L14" s="2112">
        <f>'12 л. РАСКЛАДКА'!Y416</f>
        <v>67.17</v>
      </c>
      <c r="M14" s="2112">
        <f>'12 л. РАСКЛАДКА'!Y469</f>
        <v>40</v>
      </c>
      <c r="N14" s="2112">
        <f>'12 л. РАСКЛАДКА'!Y523</f>
        <v>124.32</v>
      </c>
      <c r="O14" s="2113">
        <f>'12 л. РАСКЛАДКА'!Y576</f>
        <v>16</v>
      </c>
      <c r="P14" s="2335">
        <f>'12 л. РАСКЛАДКА'!Y633</f>
        <v>122.07</v>
      </c>
      <c r="Q14" s="2114">
        <f t="shared" si="1"/>
        <v>976.75199999999995</v>
      </c>
      <c r="R14" s="2121">
        <f t="shared" si="2"/>
        <v>-3.2727272727272805</v>
      </c>
      <c r="S14" s="2405">
        <f t="shared" si="3"/>
        <v>1009.8000000000001</v>
      </c>
      <c r="T14" s="2176">
        <v>187</v>
      </c>
      <c r="V14" s="624"/>
      <c r="W14" s="630"/>
      <c r="X14" s="22"/>
      <c r="AC14" s="626"/>
      <c r="AD14" s="13"/>
      <c r="AE14" s="627"/>
      <c r="AG14" s="633"/>
    </row>
    <row r="15" spans="2:39" ht="13.5" customHeight="1">
      <c r="B15" s="2104">
        <v>7</v>
      </c>
      <c r="C15" s="2603" t="s">
        <v>1106</v>
      </c>
      <c r="D15" s="2523">
        <f t="shared" si="0"/>
        <v>129.6</v>
      </c>
      <c r="E15" s="2579">
        <f>'12 л. РАСКЛАДКА'!Y19</f>
        <v>206.88</v>
      </c>
      <c r="F15" s="2578">
        <f>'12 л. РАСКЛАДКА'!Y77</f>
        <v>251.35</v>
      </c>
      <c r="G15" s="2579">
        <f>'12 л. РАСКЛАДКА'!Y136</f>
        <v>250.42500000000004</v>
      </c>
      <c r="H15" s="2578">
        <f>'12 л. РАСКЛАДКА'!Y192</f>
        <v>152.82</v>
      </c>
      <c r="I15" s="2579">
        <f>'12 л. РАСКЛАДКА'!Y249</f>
        <v>121.325</v>
      </c>
      <c r="J15" s="2580">
        <f>'12 л. РАСКЛАДКА'!Y305</f>
        <v>189.108</v>
      </c>
      <c r="K15" s="2579">
        <f>'12 л. РАСКЛАДКА'!Y361</f>
        <v>285.73</v>
      </c>
      <c r="L15" s="2578">
        <f>'12 л. РАСКЛАДКА'!Y417</f>
        <v>174.72</v>
      </c>
      <c r="M15" s="2579">
        <f>'12 л. РАСКЛАДКА'!Y470</f>
        <v>176.26</v>
      </c>
      <c r="N15" s="2578">
        <f>'12 л. РАСКЛАДКА'!Y524</f>
        <v>140.6</v>
      </c>
      <c r="O15" s="2579">
        <f>'12 л. РАСКЛАДКА'!Y577</f>
        <v>230.52499999999998</v>
      </c>
      <c r="P15" s="2581">
        <f>'12 л. РАСКЛАДКА'!Y634</f>
        <v>105.4</v>
      </c>
      <c r="Q15" s="2582">
        <f t="shared" si="1"/>
        <v>2285.143</v>
      </c>
      <c r="R15" s="2583">
        <f t="shared" si="2"/>
        <v>46.935635288065839</v>
      </c>
      <c r="S15" s="2584">
        <f t="shared" si="3"/>
        <v>1555.1999999999998</v>
      </c>
      <c r="T15" s="2505">
        <f>T17-T16</f>
        <v>288</v>
      </c>
      <c r="V15" s="2714"/>
      <c r="W15" s="2680"/>
      <c r="X15" s="2681"/>
      <c r="Y15" s="2682"/>
      <c r="Z15" s="2682"/>
      <c r="AA15" s="2682"/>
      <c r="AB15" s="2682"/>
      <c r="AC15" s="2683"/>
      <c r="AD15" s="2684"/>
      <c r="AE15" s="2685"/>
      <c r="AF15" s="2682"/>
      <c r="AG15" s="2712"/>
      <c r="AH15" s="2572"/>
      <c r="AI15" s="230"/>
      <c r="AJ15" s="3"/>
      <c r="AK15" s="3"/>
      <c r="AL15" s="138"/>
      <c r="AM15" s="138"/>
    </row>
    <row r="16" spans="2:39" ht="11.25" customHeight="1">
      <c r="B16" s="2524"/>
      <c r="C16" s="2604" t="s">
        <v>932</v>
      </c>
      <c r="D16" s="2525">
        <f t="shared" si="0"/>
        <v>14.4</v>
      </c>
      <c r="E16" s="2586">
        <f>'12 л. РАСКЛАДКА'!Y20</f>
        <v>60</v>
      </c>
      <c r="F16" s="2585">
        <f>'12 л. РАСКЛАДКА'!Y78</f>
        <v>0</v>
      </c>
      <c r="G16" s="2586">
        <f>'12 л. РАСКЛАДКА'!Y137</f>
        <v>0</v>
      </c>
      <c r="H16" s="2585">
        <f>'12 л. РАСКЛАДКА'!Y193</f>
        <v>0</v>
      </c>
      <c r="I16" s="2586">
        <f>'12 л. РАСКЛАДКА'!Y250</f>
        <v>0</v>
      </c>
      <c r="J16" s="2587">
        <f>'12 л. РАСКЛАДКА'!Y306</f>
        <v>0</v>
      </c>
      <c r="K16" s="2586">
        <f>'12 л. РАСКЛАДКА'!Y362</f>
        <v>48.6</v>
      </c>
      <c r="L16" s="2585">
        <f>'12 л. РАСКЛАДКА'!Y418</f>
        <v>0</v>
      </c>
      <c r="M16" s="2586">
        <f>'12 л. РАСКЛАДКА'!Y471</f>
        <v>60</v>
      </c>
      <c r="N16" s="2585">
        <f>'12 л. РАСКЛАДКА'!Y525</f>
        <v>0</v>
      </c>
      <c r="O16" s="2586">
        <f>'12 л. РАСКЛАДКА'!Y578</f>
        <v>0</v>
      </c>
      <c r="P16" s="2588">
        <f>'12 л. РАСКЛАДКА'!Y635</f>
        <v>22.39</v>
      </c>
      <c r="Q16" s="2589">
        <f t="shared" si="1"/>
        <v>190.99</v>
      </c>
      <c r="R16" s="2590">
        <f t="shared" si="2"/>
        <v>10.526620370370367</v>
      </c>
      <c r="S16" s="2591">
        <f t="shared" si="3"/>
        <v>172.8</v>
      </c>
      <c r="T16" s="2514">
        <f>(T17/100)*10</f>
        <v>32</v>
      </c>
      <c r="V16" s="2714"/>
      <c r="W16" s="2680"/>
      <c r="X16" s="2681"/>
      <c r="Y16" s="2682"/>
      <c r="Z16" s="2682"/>
      <c r="AA16" s="2682"/>
      <c r="AB16" s="2682"/>
      <c r="AC16" s="2683"/>
      <c r="AD16" s="2684"/>
      <c r="AE16" s="2685"/>
      <c r="AF16" s="2682"/>
      <c r="AG16" s="2712"/>
      <c r="AK16" s="3"/>
    </row>
    <row r="17" spans="2:37" ht="14.25" customHeight="1">
      <c r="B17" s="2105"/>
      <c r="C17" s="2576" t="s">
        <v>1046</v>
      </c>
      <c r="D17" s="2526">
        <f>(T17/100)*45</f>
        <v>144</v>
      </c>
      <c r="E17" s="2123">
        <f>E15+E16</f>
        <v>266.88</v>
      </c>
      <c r="F17" s="2117">
        <f t="shared" ref="F17:P17" si="4">F15+F16</f>
        <v>251.35</v>
      </c>
      <c r="G17" s="2123">
        <f>G15+G16</f>
        <v>250.42500000000004</v>
      </c>
      <c r="H17" s="2117">
        <f t="shared" si="4"/>
        <v>152.82</v>
      </c>
      <c r="I17" s="2123">
        <f t="shared" si="4"/>
        <v>121.325</v>
      </c>
      <c r="J17" s="2117">
        <f t="shared" si="4"/>
        <v>189.108</v>
      </c>
      <c r="K17" s="2123">
        <f>K15+K16</f>
        <v>334.33000000000004</v>
      </c>
      <c r="L17" s="2566">
        <f t="shared" si="4"/>
        <v>174.72</v>
      </c>
      <c r="M17" s="2123">
        <f t="shared" si="4"/>
        <v>236.26</v>
      </c>
      <c r="N17" s="2117">
        <f t="shared" si="4"/>
        <v>140.6</v>
      </c>
      <c r="O17" s="2123">
        <f t="shared" si="4"/>
        <v>230.52499999999998</v>
      </c>
      <c r="P17" s="961">
        <f t="shared" si="4"/>
        <v>127.79</v>
      </c>
      <c r="Q17" s="2577">
        <f>E17+F17+G17+H17+I17+J17+K17+L17+M17+N17+O17+P17</f>
        <v>2476.1330000000003</v>
      </c>
      <c r="R17" s="2116">
        <f>(Q17*100/S17)-100</f>
        <v>43.294733796296299</v>
      </c>
      <c r="S17" s="2403">
        <f>(T17*45/100)*12</f>
        <v>1728</v>
      </c>
      <c r="T17" s="2177">
        <v>320</v>
      </c>
      <c r="V17" s="624"/>
      <c r="W17" s="630"/>
      <c r="X17" s="22"/>
      <c r="AC17" s="626"/>
      <c r="AD17" s="216"/>
      <c r="AE17" s="627"/>
      <c r="AG17" s="633"/>
      <c r="AH17" s="633"/>
      <c r="AK17" s="3"/>
    </row>
    <row r="18" spans="2:37">
      <c r="B18" s="2105">
        <v>8</v>
      </c>
      <c r="C18" s="2506" t="s">
        <v>213</v>
      </c>
      <c r="D18" s="2187">
        <f t="shared" si="0"/>
        <v>83.25</v>
      </c>
      <c r="E18" s="125">
        <f>'12 л. РАСКЛАДКА'!Y21</f>
        <v>140</v>
      </c>
      <c r="F18" s="650">
        <f>'12 л. РАСКЛАДКА'!Y79</f>
        <v>12</v>
      </c>
      <c r="G18" s="650">
        <f>'12 л. РАСКЛАДКА'!Y138</f>
        <v>106</v>
      </c>
      <c r="H18" s="650">
        <f>'12 л. РАСКЛАДКА'!Y194</f>
        <v>127</v>
      </c>
      <c r="I18" s="943">
        <f>'12 л. РАСКЛАДКА'!Y251</f>
        <v>105</v>
      </c>
      <c r="J18" s="2332">
        <f>'12 л. РАСКЛАДКА'!Y307</f>
        <v>125</v>
      </c>
      <c r="K18" s="650">
        <f>'12 л. РАСКЛАДКА'!Y363</f>
        <v>0</v>
      </c>
      <c r="L18" s="650">
        <f>'12 л. РАСКЛАДКА'!Y419</f>
        <v>100</v>
      </c>
      <c r="M18" s="650">
        <f>'12 л. РАСКЛАДКА'!Y472</f>
        <v>1.5</v>
      </c>
      <c r="N18" s="650">
        <f>'12 л. РАСКЛАДКА'!Y526</f>
        <v>120</v>
      </c>
      <c r="O18" s="943">
        <f>'12 л. РАСКЛАДКА'!Y579</f>
        <v>120</v>
      </c>
      <c r="P18" s="2333">
        <f>'12 л. РАСКЛАДКА'!Y636</f>
        <v>134</v>
      </c>
      <c r="Q18" s="960">
        <f t="shared" si="1"/>
        <v>1090.5</v>
      </c>
      <c r="R18" s="2122">
        <f t="shared" si="2"/>
        <v>9.1591591591591595</v>
      </c>
      <c r="S18" s="2382">
        <f t="shared" si="3"/>
        <v>999</v>
      </c>
      <c r="T18" s="2177">
        <v>185</v>
      </c>
      <c r="V18" s="624"/>
      <c r="W18" s="630"/>
      <c r="X18" s="22"/>
      <c r="AC18" s="626"/>
      <c r="AD18" s="13"/>
      <c r="AE18" s="627"/>
      <c r="AG18" s="633"/>
    </row>
    <row r="19" spans="2:37">
      <c r="B19" s="405">
        <v>9</v>
      </c>
      <c r="C19" s="176" t="s">
        <v>104</v>
      </c>
      <c r="D19" s="2181">
        <f t="shared" si="0"/>
        <v>9</v>
      </c>
      <c r="E19" s="125">
        <f>'12 л. РАСКЛАДКА'!Y22</f>
        <v>0</v>
      </c>
      <c r="F19" s="650">
        <f>'12 л. РАСКЛАДКА'!Y80</f>
        <v>25</v>
      </c>
      <c r="G19" s="650">
        <f>'12 л. РАСКЛАДКА'!Y139</f>
        <v>0</v>
      </c>
      <c r="H19" s="650">
        <f>'12 л. РАСКЛАДКА'!Y195</f>
        <v>0</v>
      </c>
      <c r="I19" s="943">
        <f>'12 л. РАСКЛАДКА'!Y252</f>
        <v>0</v>
      </c>
      <c r="J19" s="2330">
        <f>'12 л. РАСКЛАДКА'!Y308</f>
        <v>0</v>
      </c>
      <c r="K19" s="650">
        <f>'12 л. РАСКЛАДКА'!Y364</f>
        <v>15</v>
      </c>
      <c r="L19" s="650">
        <f>'12 л. РАСКЛАДКА'!Y420</f>
        <v>0</v>
      </c>
      <c r="M19" s="650">
        <f>'12 л. РАСКЛАДКА'!Y473</f>
        <v>11</v>
      </c>
      <c r="N19" s="650">
        <f>'12 л. РАСКЛАДКА'!Y527</f>
        <v>25</v>
      </c>
      <c r="O19" s="943">
        <f>'12 л. РАСКЛАДКА'!Y580</f>
        <v>0</v>
      </c>
      <c r="P19" s="2334">
        <f>'12 л. РАСКЛАДКА'!Y637</f>
        <v>21</v>
      </c>
      <c r="Q19" s="947">
        <f t="shared" si="1"/>
        <v>97</v>
      </c>
      <c r="R19" s="1720">
        <f t="shared" si="2"/>
        <v>-10.18518518518519</v>
      </c>
      <c r="S19" s="2393">
        <f t="shared" si="3"/>
        <v>108</v>
      </c>
      <c r="T19" s="2175">
        <v>20</v>
      </c>
      <c r="V19" s="624"/>
      <c r="W19" s="630"/>
      <c r="X19" s="22"/>
      <c r="AC19" s="626"/>
      <c r="AD19" s="13"/>
      <c r="AE19" s="627"/>
      <c r="AG19" s="633"/>
    </row>
    <row r="20" spans="2:37">
      <c r="B20" s="405">
        <v>10</v>
      </c>
      <c r="C20" s="1528" t="s">
        <v>451</v>
      </c>
      <c r="D20" s="2181">
        <f t="shared" si="0"/>
        <v>90</v>
      </c>
      <c r="E20" s="125">
        <f>'12 л. РАСКЛАДКА'!Y23</f>
        <v>200</v>
      </c>
      <c r="F20" s="650">
        <f>'12 л. РАСКЛАДКА'!Y81</f>
        <v>0</v>
      </c>
      <c r="G20" s="650">
        <f>'12 л. РАСКЛАДКА'!Y140</f>
        <v>0</v>
      </c>
      <c r="H20" s="650">
        <f>'12 л. РАСКЛАДКА'!Y196</f>
        <v>200</v>
      </c>
      <c r="I20" s="943">
        <f>'12 л. РАСКЛАДКА'!Y253</f>
        <v>0</v>
      </c>
      <c r="J20" s="2330">
        <f>'12 л. РАСКЛАДКА'!Y309</f>
        <v>200</v>
      </c>
      <c r="K20" s="650">
        <f>'12 л. РАСКЛАДКА'!Y365</f>
        <v>200</v>
      </c>
      <c r="L20" s="650">
        <f>'12 л. РАСКЛАДКА'!Y421</f>
        <v>0</v>
      </c>
      <c r="M20" s="650">
        <f>'12 л. РАСКЛАДКА'!Y474</f>
        <v>300</v>
      </c>
      <c r="N20" s="650">
        <f>'12 л. РАСКЛАДКА'!Y528</f>
        <v>0</v>
      </c>
      <c r="O20" s="943">
        <f>'12 л. РАСКЛАДКА'!Y581</f>
        <v>0</v>
      </c>
      <c r="P20" s="2334">
        <f>'12 л. РАСКЛАДКА'!Y638</f>
        <v>80</v>
      </c>
      <c r="Q20" s="947">
        <f t="shared" si="1"/>
        <v>1180</v>
      </c>
      <c r="R20" s="1720">
        <f t="shared" si="2"/>
        <v>9.2592592592592524</v>
      </c>
      <c r="S20" s="2393">
        <f t="shared" si="3"/>
        <v>1080</v>
      </c>
      <c r="T20" s="2175">
        <v>200</v>
      </c>
      <c r="V20" s="624"/>
      <c r="W20" s="630"/>
      <c r="X20" s="22"/>
      <c r="AC20" s="626"/>
      <c r="AD20" s="13"/>
      <c r="AE20" s="627"/>
      <c r="AG20" s="633"/>
    </row>
    <row r="21" spans="2:37">
      <c r="B21" s="405">
        <v>11</v>
      </c>
      <c r="C21" s="176" t="s">
        <v>112</v>
      </c>
      <c r="D21" s="2181">
        <f t="shared" si="0"/>
        <v>35.1</v>
      </c>
      <c r="E21" s="125">
        <f>'12 л. РАСКЛАДКА'!Y24</f>
        <v>0</v>
      </c>
      <c r="F21" s="650">
        <f>'12 л. РАСКЛАДКА'!Y82</f>
        <v>48.1</v>
      </c>
      <c r="G21" s="650">
        <f>'12 л. РАСКЛАДКА'!Y141</f>
        <v>80.34</v>
      </c>
      <c r="H21" s="650">
        <f>'12 л. РАСКЛАДКА'!Y197</f>
        <v>77.7</v>
      </c>
      <c r="I21" s="943">
        <f>'12 л. РАСКЛАДКА'!Y254</f>
        <v>40.299999999999997</v>
      </c>
      <c r="J21" s="2330">
        <f>'12 л. РАСКЛАДКА'!Y310</f>
        <v>0</v>
      </c>
      <c r="K21" s="650">
        <f>'12 л. РАСКЛАДКА'!Y366</f>
        <v>0</v>
      </c>
      <c r="L21" s="650">
        <f>'12 л. РАСКЛАДКА'!Y422</f>
        <v>0</v>
      </c>
      <c r="M21" s="650">
        <f>'12 л. РАСКЛАДКА'!Y475</f>
        <v>29.9</v>
      </c>
      <c r="N21" s="650">
        <f>'12 л. РАСКЛАДКА'!Y529</f>
        <v>74.66</v>
      </c>
      <c r="O21" s="943">
        <f>'12 л. РАСКЛАДКА'!Y582</f>
        <v>0</v>
      </c>
      <c r="P21" s="2334">
        <f>'12 л. РАСКЛАДКА'!Y639</f>
        <v>83.34</v>
      </c>
      <c r="Q21" s="947">
        <f t="shared" si="1"/>
        <v>434.34000000000003</v>
      </c>
      <c r="R21" s="1720">
        <f t="shared" si="2"/>
        <v>3.1196581196581121</v>
      </c>
      <c r="S21" s="2393">
        <f t="shared" si="3"/>
        <v>421.20000000000005</v>
      </c>
      <c r="T21" s="2175">
        <v>78</v>
      </c>
      <c r="V21" s="624"/>
      <c r="W21" s="630"/>
      <c r="X21" s="22"/>
      <c r="AC21" s="626"/>
      <c r="AD21" s="13"/>
      <c r="AE21" s="627"/>
      <c r="AG21" s="633"/>
    </row>
    <row r="22" spans="2:37">
      <c r="B22" s="405">
        <v>12</v>
      </c>
      <c r="C22" s="176" t="s">
        <v>113</v>
      </c>
      <c r="D22" s="2181">
        <f t="shared" si="0"/>
        <v>23.85</v>
      </c>
      <c r="E22" s="125">
        <f>'12 л. РАСКЛАДКА'!Y25</f>
        <v>50</v>
      </c>
      <c r="F22" s="650">
        <f>'12 л. РАСКЛАДКА'!Y83</f>
        <v>0</v>
      </c>
      <c r="G22" s="650">
        <f>'12 л. РАСКЛАДКА'!Y142</f>
        <v>0</v>
      </c>
      <c r="H22" s="650">
        <f>'12 л. РАСКЛАДКА'!Y198</f>
        <v>0</v>
      </c>
      <c r="I22" s="943">
        <f>'12 л. РАСКЛАДКА'!Y255</f>
        <v>0</v>
      </c>
      <c r="J22" s="2330">
        <f>'12 л. РАСКЛАДКА'!Y311</f>
        <v>0</v>
      </c>
      <c r="K22" s="650">
        <f>'12 л. РАСКЛАДКА'!Y367</f>
        <v>0</v>
      </c>
      <c r="L22" s="650">
        <f>'12 л. РАСКЛАДКА'!Y423</f>
        <v>135.5</v>
      </c>
      <c r="M22" s="650">
        <f>'12 л. РАСКЛАДКА'!Y476</f>
        <v>53</v>
      </c>
      <c r="N22" s="650">
        <f>'12 л. РАСКЛАДКА'!Y530</f>
        <v>0</v>
      </c>
      <c r="O22" s="943">
        <f>'12 л. РАСКЛАДКА'!Y583</f>
        <v>0</v>
      </c>
      <c r="P22" s="2334">
        <f>'12 л. РАСКЛАДКА'!Y640</f>
        <v>17.760000000000002</v>
      </c>
      <c r="Q22" s="947">
        <f t="shared" si="1"/>
        <v>256.26</v>
      </c>
      <c r="R22" s="1720">
        <f t="shared" si="2"/>
        <v>-10.461215932914058</v>
      </c>
      <c r="S22" s="2393">
        <f t="shared" si="3"/>
        <v>286.20000000000005</v>
      </c>
      <c r="T22" s="2175">
        <v>53</v>
      </c>
      <c r="V22" s="624"/>
      <c r="W22" s="630"/>
      <c r="X22" s="22"/>
      <c r="AC22" s="626"/>
      <c r="AD22" s="13"/>
      <c r="AE22" s="627"/>
      <c r="AG22" s="633"/>
    </row>
    <row r="23" spans="2:37" ht="12.75" customHeight="1">
      <c r="B23" s="405">
        <v>13</v>
      </c>
      <c r="C23" s="176" t="s">
        <v>46</v>
      </c>
      <c r="D23" s="2181">
        <f t="shared" si="0"/>
        <v>34.65</v>
      </c>
      <c r="E23" s="125">
        <f>'12 л. РАСКЛАДКА'!Y26</f>
        <v>41.87</v>
      </c>
      <c r="F23" s="650">
        <f>'12 л. РАСКЛАДКА'!Y84</f>
        <v>0</v>
      </c>
      <c r="G23" s="650">
        <f>'12 л. РАСКЛАДКА'!Y143</f>
        <v>0</v>
      </c>
      <c r="H23" s="650">
        <f>'12 л. РАСКЛАДКА'!Y199</f>
        <v>89.43</v>
      </c>
      <c r="I23" s="943">
        <f>'12 л. РАСКЛАДКА'!Y256</f>
        <v>0</v>
      </c>
      <c r="J23" s="2330">
        <f>'12 л. РАСКЛАДКА'!Y312</f>
        <v>107.8</v>
      </c>
      <c r="K23" s="650">
        <f>'12 л. РАСКЛАДКА'!Y368</f>
        <v>92.4</v>
      </c>
      <c r="L23" s="650">
        <f>'12 л. РАСКЛАДКА'!Y424</f>
        <v>0</v>
      </c>
      <c r="M23" s="650">
        <f>'12 л. РАСКЛАДКА'!Y477</f>
        <v>52</v>
      </c>
      <c r="N23" s="650">
        <f>'12 л. РАСКЛАДКА'!Y531</f>
        <v>0</v>
      </c>
      <c r="O23" s="943">
        <f>'12 л. РАСКЛАДКА'!Y584</f>
        <v>70.8</v>
      </c>
      <c r="P23" s="2334">
        <f>'12 л. РАСКЛАДКА'!Y641</f>
        <v>0</v>
      </c>
      <c r="Q23" s="947">
        <f t="shared" si="1"/>
        <v>454.3</v>
      </c>
      <c r="R23" s="1720">
        <f t="shared" si="2"/>
        <v>9.2592592592592666</v>
      </c>
      <c r="S23" s="2393">
        <f t="shared" si="3"/>
        <v>415.79999999999995</v>
      </c>
      <c r="T23" s="2175">
        <v>77</v>
      </c>
      <c r="V23" s="624"/>
      <c r="W23" s="630"/>
      <c r="X23" s="22"/>
      <c r="AC23" s="626"/>
      <c r="AD23" s="13"/>
      <c r="AE23" s="627"/>
      <c r="AG23" s="633"/>
    </row>
    <row r="24" spans="2:37" ht="13.5" customHeight="1">
      <c r="B24" s="405">
        <v>14</v>
      </c>
      <c r="C24" s="176" t="s">
        <v>114</v>
      </c>
      <c r="D24" s="2181">
        <f t="shared" si="0"/>
        <v>18</v>
      </c>
      <c r="E24" s="125">
        <f>'12 л. РАСКЛАДКА'!Y27</f>
        <v>0</v>
      </c>
      <c r="F24" s="650">
        <f>'12 л. РАСКЛАДКА'!Y85</f>
        <v>124.8</v>
      </c>
      <c r="G24" s="650">
        <f>'12 л. РАСКЛАДКА'!Y144</f>
        <v>0</v>
      </c>
      <c r="H24" s="650">
        <f>'12 л. РАСКЛАДКА'!Y200</f>
        <v>0</v>
      </c>
      <c r="I24" s="943">
        <f>'12 л. РАСКЛАДКА'!Y257</f>
        <v>0</v>
      </c>
      <c r="J24" s="2330">
        <f>'12 л. РАСКЛАДКА'!Y313</f>
        <v>56</v>
      </c>
      <c r="K24" s="650">
        <f>'12 л. РАСКЛАДКА'!Y369</f>
        <v>0</v>
      </c>
      <c r="L24" s="650">
        <f>'12 л. РАСКЛАДКА'!Y425</f>
        <v>0</v>
      </c>
      <c r="M24" s="650">
        <f>'12 л. РАСКЛАДКА'!Y478</f>
        <v>0</v>
      </c>
      <c r="N24" s="650">
        <f>'12 л. РАСКЛАДКА'!Y532</f>
        <v>0</v>
      </c>
      <c r="O24" s="943">
        <f>'12 л. РАСКЛАДКА'!Y585</f>
        <v>55.2</v>
      </c>
      <c r="P24" s="2334">
        <f>'12 л. РАСКЛАДКА'!Y642</f>
        <v>0</v>
      </c>
      <c r="Q24" s="947">
        <f t="shared" si="1"/>
        <v>236</v>
      </c>
      <c r="R24" s="1720">
        <f t="shared" si="2"/>
        <v>9.2592592592592524</v>
      </c>
      <c r="S24" s="2393">
        <f t="shared" si="3"/>
        <v>216</v>
      </c>
      <c r="T24" s="2175">
        <v>40</v>
      </c>
      <c r="V24" s="624"/>
      <c r="W24" s="630"/>
      <c r="X24" s="22"/>
      <c r="AC24" s="626"/>
      <c r="AD24" s="13"/>
      <c r="AE24" s="627"/>
      <c r="AG24" s="633"/>
    </row>
    <row r="25" spans="2:37" ht="12" customHeight="1">
      <c r="B25" s="405">
        <v>15</v>
      </c>
      <c r="C25" s="176" t="s">
        <v>214</v>
      </c>
      <c r="D25" s="2181">
        <f t="shared" si="0"/>
        <v>157.5</v>
      </c>
      <c r="E25" s="125">
        <f>'12 л. РАСКЛАДКА'!Y28</f>
        <v>206.01</v>
      </c>
      <c r="F25" s="650">
        <f>'12 л. РАСКЛАДКА'!Y86</f>
        <v>13.91</v>
      </c>
      <c r="G25" s="650">
        <f>'12 л. РАСКЛАДКА'!Y145</f>
        <v>216.3</v>
      </c>
      <c r="H25" s="650">
        <f>'12 л. РАСКЛАДКА'!Y201</f>
        <v>96.81</v>
      </c>
      <c r="I25" s="943">
        <f>'12 л. РАСКЛАДКА'!Y258</f>
        <v>222.2</v>
      </c>
      <c r="J25" s="2330">
        <f>'12 л. РАСКЛАДКА'!Y314</f>
        <v>0</v>
      </c>
      <c r="K25" s="650">
        <f>'12 л. РАСКЛАДКА'!Y370</f>
        <v>22.4</v>
      </c>
      <c r="L25" s="650">
        <f>'12 л. РАСКЛАДКА'!Y426</f>
        <v>120</v>
      </c>
      <c r="M25" s="650">
        <f>'12 л. РАСКЛАДКА'!Y479</f>
        <v>81</v>
      </c>
      <c r="N25" s="650">
        <f>'12 л. РАСКЛАДКА'!Y533</f>
        <v>83.87</v>
      </c>
      <c r="O25" s="943">
        <f>'12 л. РАСКЛАДКА'!Y586</f>
        <v>203</v>
      </c>
      <c r="P25" s="2334">
        <f>'12 л. РАСКЛАДКА'!Y643</f>
        <v>187</v>
      </c>
      <c r="Q25" s="947">
        <f t="shared" si="1"/>
        <v>1452.5</v>
      </c>
      <c r="R25" s="1720">
        <f t="shared" si="2"/>
        <v>-23.148148148148152</v>
      </c>
      <c r="S25" s="2393">
        <f t="shared" si="3"/>
        <v>1890</v>
      </c>
      <c r="T25" s="2175">
        <v>350</v>
      </c>
      <c r="V25" s="624"/>
      <c r="W25" s="630"/>
      <c r="X25" s="22"/>
      <c r="AC25" s="626"/>
      <c r="AD25" s="13"/>
      <c r="AE25" s="627"/>
      <c r="AG25" s="2709"/>
    </row>
    <row r="26" spans="2:37" ht="14.25" customHeight="1">
      <c r="B26" s="405">
        <v>16</v>
      </c>
      <c r="C26" s="176" t="s">
        <v>215</v>
      </c>
      <c r="D26" s="2181">
        <f t="shared" si="0"/>
        <v>81</v>
      </c>
      <c r="E26" s="125">
        <f>'12 л. РАСКЛАДКА'!Y29</f>
        <v>0</v>
      </c>
      <c r="F26" s="650">
        <f>'12 л. РАСКЛАДКА'!Y87</f>
        <v>0</v>
      </c>
      <c r="G26" s="650">
        <f>'12 л. РАСКЛАДКА'!Y146</f>
        <v>200</v>
      </c>
      <c r="H26" s="650">
        <f>'12 л. РАСКЛАДКА'!Y202</f>
        <v>0</v>
      </c>
      <c r="I26" s="943">
        <f>'12 л. РАСКЛАДКА'!Y259</f>
        <v>200</v>
      </c>
      <c r="J26" s="2330">
        <f>'12 л. РАСКЛАДКА'!Y315</f>
        <v>0</v>
      </c>
      <c r="K26" s="650">
        <f>'12 л. РАСКЛАДКА'!Y371</f>
        <v>0</v>
      </c>
      <c r="L26" s="650">
        <f>'12 л. РАСКЛАДКА'!Y427</f>
        <v>200</v>
      </c>
      <c r="M26" s="650">
        <f>'12 л. РАСКЛАДКА'!Y480</f>
        <v>0</v>
      </c>
      <c r="N26" s="650">
        <f>'12 л. РАСКЛАДКА'!Y534</f>
        <v>200</v>
      </c>
      <c r="O26" s="943">
        <f>'12 л. РАСКЛАДКА'!Y587</f>
        <v>0</v>
      </c>
      <c r="P26" s="2334">
        <f>'12 л. РАСКЛАДКА'!Y644</f>
        <v>0</v>
      </c>
      <c r="Q26" s="947">
        <f t="shared" si="1"/>
        <v>800</v>
      </c>
      <c r="R26" s="1826">
        <f t="shared" si="2"/>
        <v>-17.695473251028801</v>
      </c>
      <c r="S26" s="2393">
        <f t="shared" si="3"/>
        <v>972</v>
      </c>
      <c r="T26" s="2175">
        <v>180</v>
      </c>
      <c r="V26" s="629"/>
      <c r="W26" s="630"/>
      <c r="X26" s="22"/>
      <c r="AC26" s="626"/>
      <c r="AD26" s="13"/>
      <c r="AE26" s="627"/>
      <c r="AG26" s="641"/>
    </row>
    <row r="27" spans="2:37">
      <c r="B27" s="405">
        <v>17</v>
      </c>
      <c r="C27" s="176" t="s">
        <v>216</v>
      </c>
      <c r="D27" s="2181">
        <f t="shared" si="0"/>
        <v>27</v>
      </c>
      <c r="E27" s="125">
        <f>'12 л. РАСКЛАДКА'!Y30</f>
        <v>0</v>
      </c>
      <c r="F27" s="650">
        <f>'12 л. РАСКЛАДКА'!Y88</f>
        <v>0</v>
      </c>
      <c r="G27" s="650">
        <f>'12 л. РАСКЛАДКА'!Y147</f>
        <v>43.34</v>
      </c>
      <c r="H27" s="650">
        <f>'12 л. РАСКЛАДКА'!Y203</f>
        <v>0</v>
      </c>
      <c r="I27" s="943">
        <f>'12 л. РАСКЛАДКА'!Y260</f>
        <v>109.7</v>
      </c>
      <c r="J27" s="2330">
        <f>'12 л. РАСКЛАДКА'!Y316</f>
        <v>0</v>
      </c>
      <c r="K27" s="650">
        <f>'12 л. РАСКЛАДКА'!Y372</f>
        <v>0</v>
      </c>
      <c r="L27" s="650">
        <f>'12 л. РАСКЛАДКА'!Y428</f>
        <v>43.4</v>
      </c>
      <c r="M27" s="650">
        <f>'12 л. РАСКЛАДКА'!Y481</f>
        <v>45</v>
      </c>
      <c r="N27" s="650">
        <f>'12 л. РАСКЛАДКА'!Y535</f>
        <v>0</v>
      </c>
      <c r="O27" s="943">
        <f>'12 л. РАСКЛАДКА'!Y588</f>
        <v>28.56</v>
      </c>
      <c r="P27" s="2334">
        <f>'12 л. РАСКЛАДКА'!Y645</f>
        <v>84</v>
      </c>
      <c r="Q27" s="947">
        <f t="shared" si="1"/>
        <v>354</v>
      </c>
      <c r="R27" s="1720">
        <f t="shared" si="2"/>
        <v>9.2592592592592524</v>
      </c>
      <c r="S27" s="2393">
        <f t="shared" si="3"/>
        <v>324</v>
      </c>
      <c r="T27" s="2175">
        <v>60</v>
      </c>
      <c r="V27" s="624"/>
      <c r="W27" s="630"/>
      <c r="X27" s="22"/>
      <c r="AC27" s="626"/>
      <c r="AD27" s="13"/>
      <c r="AE27" s="627"/>
      <c r="AG27" s="641"/>
    </row>
    <row r="28" spans="2:37">
      <c r="B28" s="405">
        <v>18</v>
      </c>
      <c r="C28" s="176" t="s">
        <v>47</v>
      </c>
      <c r="D28" s="2181">
        <f t="shared" si="0"/>
        <v>6.75</v>
      </c>
      <c r="E28" s="125">
        <f>'12 л. РАСКЛАДКА'!Y31</f>
        <v>41.56</v>
      </c>
      <c r="F28" s="650">
        <f>'12 л. РАСКЛАДКА'!Y89</f>
        <v>0</v>
      </c>
      <c r="G28" s="650">
        <f>'12 л. РАСКЛАДКА'!Y148</f>
        <v>0</v>
      </c>
      <c r="H28" s="650">
        <f>'12 л. РАСКЛАДКА'!Y204</f>
        <v>0</v>
      </c>
      <c r="I28" s="943">
        <f>'12 л. РАСКЛАДКА'!Y261</f>
        <v>28.44</v>
      </c>
      <c r="J28" s="2330">
        <f>'12 л. РАСКЛАДКА'!Y317</f>
        <v>11</v>
      </c>
      <c r="K28" s="650">
        <f>'12 л. РАСКЛАДКА'!Y373</f>
        <v>0</v>
      </c>
      <c r="L28" s="650">
        <f>'12 л. РАСКЛАДКА'!Y429</f>
        <v>0</v>
      </c>
      <c r="M28" s="650">
        <f>'12 л. РАСКЛАДКА'!Y482</f>
        <v>0</v>
      </c>
      <c r="N28" s="650">
        <f>'12 л. РАСКЛАДКА'!Y536</f>
        <v>0</v>
      </c>
      <c r="O28" s="943">
        <f>'12 л. РАСКЛАДКА'!Y589</f>
        <v>0</v>
      </c>
      <c r="P28" s="2334">
        <f>'12 л. РАСКЛАДКА'!Y646</f>
        <v>0</v>
      </c>
      <c r="Q28" s="947">
        <f t="shared" si="1"/>
        <v>81</v>
      </c>
      <c r="R28" s="1720">
        <f t="shared" si="2"/>
        <v>0</v>
      </c>
      <c r="S28" s="2393">
        <f t="shared" si="3"/>
        <v>81</v>
      </c>
      <c r="T28" s="2175">
        <v>15</v>
      </c>
      <c r="V28" s="624"/>
      <c r="W28" s="630"/>
      <c r="X28" s="22"/>
      <c r="AC28" s="626"/>
      <c r="AD28" s="13"/>
      <c r="AE28" s="627"/>
      <c r="AG28" s="641"/>
    </row>
    <row r="29" spans="2:37">
      <c r="B29" s="405">
        <v>19</v>
      </c>
      <c r="C29" s="176" t="s">
        <v>217</v>
      </c>
      <c r="D29" s="2181">
        <f t="shared" si="0"/>
        <v>4.5</v>
      </c>
      <c r="E29" s="125">
        <f>'12 л. РАСКЛАДКА'!Y32</f>
        <v>13.5</v>
      </c>
      <c r="F29" s="650">
        <f>'12 л. РАСКЛАДКА'!Y90</f>
        <v>22.9</v>
      </c>
      <c r="G29" s="650">
        <f>'12 л. РАСКЛАДКА'!Y149</f>
        <v>0</v>
      </c>
      <c r="H29" s="650">
        <f>'12 л. РАСКЛАДКА'!Y205</f>
        <v>0</v>
      </c>
      <c r="I29" s="943">
        <f>'12 л. РАСКЛАДКА'!Y262</f>
        <v>3.6</v>
      </c>
      <c r="J29" s="2330">
        <f>'12 л. РАСКЛАДКА'!Y318</f>
        <v>0</v>
      </c>
      <c r="K29" s="650">
        <f>'12 л. РАСКЛАДКА'!Y374</f>
        <v>0</v>
      </c>
      <c r="L29" s="650">
        <f>'12 л. РАСКЛАДКА'!Y430</f>
        <v>0</v>
      </c>
      <c r="M29" s="650">
        <f>'12 л. РАСКЛАДКА'!Y483</f>
        <v>0</v>
      </c>
      <c r="N29" s="650">
        <f>'12 л. РАСКЛАДКА'!Y537</f>
        <v>0</v>
      </c>
      <c r="O29" s="943">
        <f>'12 л. РАСКЛАДКА'!Y590</f>
        <v>5</v>
      </c>
      <c r="P29" s="2334">
        <f>'12 л. РАСКЛАДКА'!Y647</f>
        <v>0</v>
      </c>
      <c r="Q29" s="947">
        <f t="shared" si="1"/>
        <v>45</v>
      </c>
      <c r="R29" s="1720">
        <f t="shared" si="2"/>
        <v>-16.666666666666671</v>
      </c>
      <c r="S29" s="2393">
        <f t="shared" si="3"/>
        <v>54</v>
      </c>
      <c r="T29" s="2175">
        <v>10</v>
      </c>
      <c r="V29" s="624"/>
      <c r="W29" s="630"/>
      <c r="X29" s="22"/>
      <c r="AC29" s="626"/>
      <c r="AD29" s="13"/>
      <c r="AE29" s="627"/>
      <c r="AG29" s="2678"/>
    </row>
    <row r="30" spans="2:37">
      <c r="B30" s="405">
        <v>20</v>
      </c>
      <c r="C30" s="176" t="s">
        <v>48</v>
      </c>
      <c r="D30" s="2181">
        <f t="shared" si="0"/>
        <v>15.749999999999998</v>
      </c>
      <c r="E30" s="125">
        <f>'12 л. РАСКЛАДКА'!Y33</f>
        <v>12.2</v>
      </c>
      <c r="F30" s="650">
        <f>'12 л. РАСКЛАДКА'!Y91</f>
        <v>14.56</v>
      </c>
      <c r="G30" s="650">
        <f>'12 л. РАСКЛАДКА'!Y150</f>
        <v>21.04</v>
      </c>
      <c r="H30" s="650">
        <f>'12 л. РАСКЛАДКА'!Y206</f>
        <v>17.149999999999999</v>
      </c>
      <c r="I30" s="943">
        <f>'12 л. РАСКЛАДКА'!Y263</f>
        <v>10.8</v>
      </c>
      <c r="J30" s="2330">
        <f>'12 л. РАСКЛАДКА'!Y319</f>
        <v>21.35</v>
      </c>
      <c r="K30" s="650">
        <f>'12 л. РАСКЛАДКА'!Y375</f>
        <v>22.55</v>
      </c>
      <c r="L30" s="650">
        <f>'12 л. РАСКЛАДКА'!Y431</f>
        <v>11.4</v>
      </c>
      <c r="M30" s="650">
        <f>'12 л. РАСКЛАДКА'!Y484</f>
        <v>9.4600000000000009</v>
      </c>
      <c r="N30" s="650">
        <f>'12 л. РАСКЛАДКА'!Y538</f>
        <v>22</v>
      </c>
      <c r="O30" s="943">
        <f>'12 л. РАСКЛАДКА'!Y591</f>
        <v>18.600000000000001</v>
      </c>
      <c r="P30" s="2334">
        <f>'12 л. РАСКЛАДКА'!Y648</f>
        <v>9.6</v>
      </c>
      <c r="Q30" s="947">
        <f t="shared" si="1"/>
        <v>190.70999999999998</v>
      </c>
      <c r="R30" s="1720">
        <f t="shared" si="2"/>
        <v>0.90476190476188378</v>
      </c>
      <c r="S30" s="2393">
        <f t="shared" si="3"/>
        <v>189</v>
      </c>
      <c r="T30" s="2175">
        <v>35</v>
      </c>
      <c r="V30" s="624"/>
      <c r="W30" s="630"/>
      <c r="X30" s="22"/>
      <c r="AC30" s="626"/>
      <c r="AD30" s="13"/>
      <c r="AE30" s="627"/>
      <c r="AG30" s="641"/>
    </row>
    <row r="31" spans="2:37">
      <c r="B31" s="405">
        <v>21</v>
      </c>
      <c r="C31" s="176" t="s">
        <v>49</v>
      </c>
      <c r="D31" s="2181">
        <f t="shared" si="0"/>
        <v>8.1</v>
      </c>
      <c r="E31" s="125">
        <f>'12 л. РАСКЛАДКА'!Y34</f>
        <v>6</v>
      </c>
      <c r="F31" s="650">
        <f>'12 л. РАСКЛАДКА'!Y92</f>
        <v>6.27</v>
      </c>
      <c r="G31" s="650">
        <f>'12 л. РАСКЛАДКА'!Y151</f>
        <v>8.76</v>
      </c>
      <c r="H31" s="650">
        <f>'12 л. РАСКЛАДКА'!Y207</f>
        <v>9.6</v>
      </c>
      <c r="I31" s="943">
        <f>'12 л. РАСКЛАДКА'!Y264</f>
        <v>7.4</v>
      </c>
      <c r="J31" s="2330">
        <f>'12 л. РАСКЛАДКА'!Y320</f>
        <v>13</v>
      </c>
      <c r="K31" s="650">
        <f>'12 л. РАСКЛАДКА'!Y376</f>
        <v>6.2</v>
      </c>
      <c r="L31" s="650">
        <f>'12 л. РАСКЛАДКА'!Y432</f>
        <v>14.67</v>
      </c>
      <c r="M31" s="650">
        <f>'12 л. РАСКЛАДКА'!Y485</f>
        <v>9.1000000000000014</v>
      </c>
      <c r="N31" s="650">
        <f>'12 л. РАСКЛАДКА'!Y539</f>
        <v>0</v>
      </c>
      <c r="O31" s="943">
        <f>'12 л. РАСКЛАДКА'!Y592</f>
        <v>13</v>
      </c>
      <c r="P31" s="2334">
        <f>'12 л. РАСКЛАДКА'!Y649</f>
        <v>12.2</v>
      </c>
      <c r="Q31" s="947">
        <f t="shared" si="1"/>
        <v>106.2</v>
      </c>
      <c r="R31" s="1720">
        <f t="shared" si="2"/>
        <v>9.2592592592592666</v>
      </c>
      <c r="S31" s="2393">
        <f t="shared" si="3"/>
        <v>97.199999999999989</v>
      </c>
      <c r="T31" s="2175">
        <v>18</v>
      </c>
      <c r="V31" s="624"/>
      <c r="W31" s="630"/>
      <c r="X31" s="22"/>
      <c r="AC31" s="626"/>
      <c r="AD31" s="13"/>
      <c r="AE31" s="627"/>
      <c r="AG31" s="641"/>
    </row>
    <row r="32" spans="2:37" ht="12" customHeight="1">
      <c r="B32" s="405">
        <v>22</v>
      </c>
      <c r="C32" s="176" t="s">
        <v>218</v>
      </c>
      <c r="D32" s="2181">
        <f t="shared" si="0"/>
        <v>18</v>
      </c>
      <c r="E32" s="125">
        <f>'12 л. РАСКЛАДКА'!Y35</f>
        <v>7.08</v>
      </c>
      <c r="F32" s="650">
        <f>'12 л. РАСКЛАДКА'!Y93</f>
        <v>5.0599999999999996</v>
      </c>
      <c r="G32" s="650">
        <f>'12 л. РАСКЛАДКА'!Y152</f>
        <v>4</v>
      </c>
      <c r="H32" s="650">
        <f>'12 л. РАСКЛАДКА'!Y208</f>
        <v>25.816000000000003</v>
      </c>
      <c r="I32" s="943">
        <f>'12 л. РАСКЛАДКА'!Y265</f>
        <v>8.2800000000000011</v>
      </c>
      <c r="J32" s="2330">
        <f>'12 л. РАСКЛАДКА'!Y321</f>
        <v>1.8</v>
      </c>
      <c r="K32" s="650">
        <f>'12 л. РАСКЛАДКА'!Y377</f>
        <v>7</v>
      </c>
      <c r="L32" s="650">
        <f>'12 л. РАСКЛАДКА'!Y433</f>
        <v>4</v>
      </c>
      <c r="M32" s="650">
        <f>'12 л. РАСКЛАДКА'!Y486</f>
        <v>8.4</v>
      </c>
      <c r="N32" s="650">
        <f>'12 л. РАСКЛАДКА'!Y540</f>
        <v>81.763999999999996</v>
      </c>
      <c r="O32" s="943">
        <f>'12 л. РАСКЛАДКА'!Y593</f>
        <v>26.4</v>
      </c>
      <c r="P32" s="2334">
        <f>'12 л. РАСКЛАДКА'!Y650</f>
        <v>14.2</v>
      </c>
      <c r="Q32" s="947">
        <f t="shared" si="1"/>
        <v>193.79999999999998</v>
      </c>
      <c r="R32" s="1720">
        <f t="shared" si="2"/>
        <v>-10.277777777777771</v>
      </c>
      <c r="S32" s="2393">
        <f t="shared" si="3"/>
        <v>216</v>
      </c>
      <c r="T32" s="2175">
        <v>40</v>
      </c>
      <c r="V32" s="624"/>
      <c r="W32" s="630"/>
      <c r="X32" s="22"/>
      <c r="AC32" s="626"/>
      <c r="AD32" s="13"/>
      <c r="AE32" s="627"/>
      <c r="AG32" s="641"/>
    </row>
    <row r="33" spans="2:33" ht="13.5" customHeight="1">
      <c r="B33" s="405">
        <v>23</v>
      </c>
      <c r="C33" s="176" t="s">
        <v>50</v>
      </c>
      <c r="D33" s="2181">
        <f t="shared" si="0"/>
        <v>15.749999999999998</v>
      </c>
      <c r="E33" s="125">
        <f>'12 л. РАСКЛАДКА'!Y36</f>
        <v>10</v>
      </c>
      <c r="F33" s="650">
        <f>'12 л. РАСКЛАДКА'!Y94</f>
        <v>16.5</v>
      </c>
      <c r="G33" s="650">
        <f>'12 л. РАСКЛАДКА'!Y153</f>
        <v>16.420000000000002</v>
      </c>
      <c r="H33" s="650">
        <f>'12 л. РАСКЛАДКА'!Y209</f>
        <v>7.72</v>
      </c>
      <c r="I33" s="943">
        <f>'12 л. РАСКЛАДКА'!Y266</f>
        <v>19.600000000000001</v>
      </c>
      <c r="J33" s="2330">
        <f>'12 л. РАСКЛАДКА'!Y322</f>
        <v>10.7</v>
      </c>
      <c r="K33" s="650">
        <f>'12 л. РАСКЛАДКА'!Y378</f>
        <v>10</v>
      </c>
      <c r="L33" s="650">
        <f>'12 л. РАСКЛАДКА'!Y434</f>
        <v>10.7</v>
      </c>
      <c r="M33" s="650">
        <f>'12 л. РАСКЛАДКА'!Y487</f>
        <v>13.3</v>
      </c>
      <c r="N33" s="650">
        <f>'12 л. РАСКЛАДКА'!Y541</f>
        <v>8.6</v>
      </c>
      <c r="O33" s="943">
        <f>'12 л. РАСКЛАДКА'!Y594</f>
        <v>20.7</v>
      </c>
      <c r="P33" s="2334">
        <f>'12 л. РАСКЛАДКА'!Y651</f>
        <v>34</v>
      </c>
      <c r="Q33" s="947">
        <f t="shared" si="1"/>
        <v>178.24</v>
      </c>
      <c r="R33" s="1826">
        <f t="shared" si="2"/>
        <v>-5.6931216931216966</v>
      </c>
      <c r="S33" s="2393">
        <f t="shared" si="3"/>
        <v>189</v>
      </c>
      <c r="T33" s="2175">
        <v>35</v>
      </c>
      <c r="V33" s="624"/>
      <c r="W33" s="630"/>
      <c r="X33" s="22"/>
      <c r="AC33" s="626"/>
      <c r="AD33" s="13"/>
      <c r="AE33" s="627"/>
      <c r="AG33" s="641"/>
    </row>
    <row r="34" spans="2:33" ht="12.75" customHeight="1">
      <c r="B34" s="405">
        <v>24</v>
      </c>
      <c r="C34" s="176" t="s">
        <v>51</v>
      </c>
      <c r="D34" s="2181">
        <f t="shared" si="0"/>
        <v>6.75</v>
      </c>
      <c r="E34" s="125">
        <f>'12 л. РАСКЛАДКА'!Y37</f>
        <v>0</v>
      </c>
      <c r="F34" s="650">
        <f>'12 л. РАСКЛАДКА'!Y95</f>
        <v>0</v>
      </c>
      <c r="G34" s="650">
        <f>'12 л. РАСКЛАДКА'!Y154</f>
        <v>0</v>
      </c>
      <c r="H34" s="650">
        <f>'12 л. РАСКЛАДКА'!Y210</f>
        <v>20</v>
      </c>
      <c r="I34" s="943">
        <f>'12 л. РАСКЛАДКА'!Y267</f>
        <v>0</v>
      </c>
      <c r="J34" s="2330">
        <f>'12 л. РАСКЛАДКА'!Y323</f>
        <v>21</v>
      </c>
      <c r="K34" s="650">
        <f>'12 л. РАСКЛАДКА'!Y379</f>
        <v>0</v>
      </c>
      <c r="L34" s="650">
        <f>'12 л. РАСКЛАДКА'!Y435</f>
        <v>50</v>
      </c>
      <c r="M34" s="650">
        <f>'12 л. РАСКЛАДКА'!Y488</f>
        <v>0</v>
      </c>
      <c r="N34" s="650">
        <f>'12 л. РАСКЛАДКА'!Y542</f>
        <v>0</v>
      </c>
      <c r="O34" s="943">
        <f>'12 л. РАСКЛАДКА'!Y595</f>
        <v>0</v>
      </c>
      <c r="P34" s="2334">
        <f>'12 л. РАСКЛАДКА'!Y652</f>
        <v>0</v>
      </c>
      <c r="Q34" s="947">
        <f t="shared" si="1"/>
        <v>91</v>
      </c>
      <c r="R34" s="963">
        <f t="shared" si="2"/>
        <v>12.345679012345684</v>
      </c>
      <c r="S34" s="2393">
        <f t="shared" si="3"/>
        <v>81</v>
      </c>
      <c r="T34" s="2175">
        <v>15</v>
      </c>
      <c r="V34" s="624"/>
      <c r="W34" s="630"/>
      <c r="X34" s="22"/>
      <c r="AC34" s="626"/>
      <c r="AD34" s="13"/>
      <c r="AE34" s="627"/>
      <c r="AG34" s="641"/>
    </row>
    <row r="35" spans="2:33" ht="12" customHeight="1">
      <c r="B35" s="405">
        <v>25</v>
      </c>
      <c r="C35" s="176" t="s">
        <v>52</v>
      </c>
      <c r="D35" s="2181">
        <f t="shared" si="0"/>
        <v>0.9</v>
      </c>
      <c r="E35" s="125">
        <f>'12 л. РАСКЛАДКА'!Y38</f>
        <v>0</v>
      </c>
      <c r="F35" s="650">
        <f>'12 л. РАСКЛАДКА'!Y96</f>
        <v>1.5</v>
      </c>
      <c r="G35" s="650">
        <f>'12 л. РАСКЛАДКА'!Y155</f>
        <v>0</v>
      </c>
      <c r="H35" s="650">
        <f>'12 л. РАСКЛАДКА'!Y211</f>
        <v>1.5</v>
      </c>
      <c r="I35" s="943">
        <f>'12 л. РАСКЛАДКА'!Y268</f>
        <v>0</v>
      </c>
      <c r="J35" s="2330">
        <f>'12 л. РАСКЛАДКА'!Y324</f>
        <v>1.5</v>
      </c>
      <c r="K35" s="650">
        <f>'12 л. РАСКЛАДКА'!Y380</f>
        <v>0</v>
      </c>
      <c r="L35" s="650">
        <f>'12 л. РАСКЛАДКА'!Y436</f>
        <v>1.5</v>
      </c>
      <c r="M35" s="650">
        <f>'12 л. РАСКЛАДКА'!Y489</f>
        <v>0</v>
      </c>
      <c r="N35" s="650">
        <f>'12 л. РАСКЛАДКА'!Y543</f>
        <v>0</v>
      </c>
      <c r="O35" s="943">
        <f>'12 л. РАСКЛАДКА'!Y596</f>
        <v>1.5</v>
      </c>
      <c r="P35" s="2334">
        <f>'12 л. РАСКЛАДКА'!Y653</f>
        <v>0</v>
      </c>
      <c r="Q35" s="947">
        <f t="shared" si="1"/>
        <v>7.5</v>
      </c>
      <c r="R35" s="1826">
        <f t="shared" si="2"/>
        <v>-30.555555555555557</v>
      </c>
      <c r="S35" s="2393">
        <f t="shared" si="3"/>
        <v>10.8</v>
      </c>
      <c r="T35" s="2175">
        <v>2</v>
      </c>
      <c r="V35" s="624"/>
      <c r="W35" s="638"/>
      <c r="X35" s="22"/>
      <c r="AC35" s="626"/>
      <c r="AD35" s="13"/>
      <c r="AE35" s="627"/>
      <c r="AG35" s="641"/>
    </row>
    <row r="36" spans="2:33" ht="15.75" customHeight="1">
      <c r="B36" s="405">
        <v>26</v>
      </c>
      <c r="C36" s="176" t="s">
        <v>219</v>
      </c>
      <c r="D36" s="2181">
        <f t="shared" si="0"/>
        <v>0.54</v>
      </c>
      <c r="E36" s="125">
        <f>'12 л. РАСКЛАДКА'!Y39</f>
        <v>0</v>
      </c>
      <c r="F36" s="650">
        <f>'12 л. РАСКЛАДКА'!Y97</f>
        <v>0</v>
      </c>
      <c r="G36" s="650">
        <f>'12 л. РАСКЛАДКА'!Y156</f>
        <v>0</v>
      </c>
      <c r="H36" s="650">
        <f>'12 л. РАСКЛАДКА'!Y212</f>
        <v>0</v>
      </c>
      <c r="I36" s="943">
        <f>'12 л. РАСКЛАДКА'!Y269</f>
        <v>4</v>
      </c>
      <c r="J36" s="2330">
        <f>'12 л. РАСКЛАДКА'!Y325</f>
        <v>0</v>
      </c>
      <c r="K36" s="650">
        <f>'12 л. РАСКЛАДКА'!Y381</f>
        <v>0</v>
      </c>
      <c r="L36" s="650">
        <f>'12 л. РАСКЛАДКА'!Y437</f>
        <v>0</v>
      </c>
      <c r="M36" s="650">
        <f>'12 л. РАСКЛАДКА'!Y490</f>
        <v>0</v>
      </c>
      <c r="N36" s="650">
        <f>'12 л. РАСКЛАДКА'!Y544</f>
        <v>0</v>
      </c>
      <c r="O36" s="943">
        <f>'12 л. РАСКЛАДКА'!Y597</f>
        <v>0</v>
      </c>
      <c r="P36" s="2334">
        <f>'12 л. РАСКЛАДКА'!Y654</f>
        <v>2.38</v>
      </c>
      <c r="Q36" s="947">
        <f t="shared" si="1"/>
        <v>6.38</v>
      </c>
      <c r="R36" s="1826">
        <f t="shared" si="2"/>
        <v>-1.5432098765432158</v>
      </c>
      <c r="S36" s="2393">
        <f t="shared" si="3"/>
        <v>6.48</v>
      </c>
      <c r="T36" s="2175">
        <v>1.2</v>
      </c>
      <c r="V36" s="624"/>
      <c r="W36" s="630"/>
      <c r="X36" s="22"/>
      <c r="AC36" s="626"/>
      <c r="AD36" s="13"/>
      <c r="AE36" s="627"/>
      <c r="AG36" s="641"/>
    </row>
    <row r="37" spans="2:33" ht="12" customHeight="1">
      <c r="B37" s="405">
        <v>27</v>
      </c>
      <c r="C37" s="176" t="s">
        <v>115</v>
      </c>
      <c r="D37" s="2181">
        <f t="shared" si="0"/>
        <v>0.9</v>
      </c>
      <c r="E37" s="125">
        <f>'12 л. РАСКЛАДКА'!Y40</f>
        <v>3</v>
      </c>
      <c r="F37" s="650">
        <f>'12 л. РАСКЛАДКА'!Y98</f>
        <v>0</v>
      </c>
      <c r="G37" s="650">
        <f>'12 л. РАСКЛАДКА'!Y157</f>
        <v>3</v>
      </c>
      <c r="H37" s="650">
        <f>'12 л. РАСКЛАДКА'!Y213</f>
        <v>0</v>
      </c>
      <c r="I37" s="943">
        <f>'12 л. РАСКЛАДКА'!Y270</f>
        <v>0</v>
      </c>
      <c r="J37" s="2330">
        <f>'12 л. РАСКЛАДКА'!Y326</f>
        <v>0</v>
      </c>
      <c r="K37" s="650">
        <f>'12 л. РАСКЛАДКА'!Y382</f>
        <v>0</v>
      </c>
      <c r="L37" s="650">
        <f>'12 л. РАСКЛАДКА'!Y438</f>
        <v>0</v>
      </c>
      <c r="M37" s="650">
        <f>'12 л. РАСКЛАДКА'!Y491</f>
        <v>0</v>
      </c>
      <c r="N37" s="650">
        <f>'12 л. РАСКЛАДКА'!Y545</f>
        <v>0</v>
      </c>
      <c r="O37" s="943">
        <f>'12 л. РАСКЛАДКА'!Y598</f>
        <v>3</v>
      </c>
      <c r="P37" s="2334">
        <f>'12 л. РАСКЛАДКА'!Y655</f>
        <v>0</v>
      </c>
      <c r="Q37" s="947">
        <f t="shared" si="1"/>
        <v>9</v>
      </c>
      <c r="R37" s="1720">
        <f t="shared" si="2"/>
        <v>-16.666666666666671</v>
      </c>
      <c r="S37" s="2393">
        <f t="shared" si="3"/>
        <v>10.8</v>
      </c>
      <c r="T37" s="2175">
        <v>2</v>
      </c>
      <c r="V37" s="624"/>
      <c r="W37" s="638"/>
      <c r="X37" s="22"/>
      <c r="AC37" s="626"/>
      <c r="AD37" s="13"/>
      <c r="AE37" s="627"/>
      <c r="AG37" s="641"/>
    </row>
    <row r="38" spans="2:33" ht="12" hidden="1" customHeight="1">
      <c r="B38" s="405">
        <v>28</v>
      </c>
      <c r="C38" s="176" t="s">
        <v>53</v>
      </c>
      <c r="D38" s="2181">
        <f t="shared" si="0"/>
        <v>0.13500000000000001</v>
      </c>
      <c r="E38" s="125">
        <f>'12 л. РАСКЛАДКА'!Y41</f>
        <v>0</v>
      </c>
      <c r="F38" s="650">
        <f>'12 л. РАСКЛАДКА'!Y99</f>
        <v>0</v>
      </c>
      <c r="G38" s="650">
        <f>'12 л. РАСКЛАДКА'!Y158</f>
        <v>0</v>
      </c>
      <c r="H38" s="650">
        <f>'12 л. РАСКЛАДКА'!Y214</f>
        <v>0</v>
      </c>
      <c r="I38" s="943">
        <f>'12 л. РАСКЛАДКА'!Y271</f>
        <v>0</v>
      </c>
      <c r="J38" s="2330">
        <f>'12 л. РАСКЛАДКА'!Y327</f>
        <v>1.1200000000000001</v>
      </c>
      <c r="K38" s="650">
        <f>'12 л. РАСКЛАДКА'!Y383</f>
        <v>0</v>
      </c>
      <c r="L38" s="650">
        <f>'12 л. РАСКЛАДКА'!Y439</f>
        <v>0</v>
      </c>
      <c r="M38" s="650">
        <f>'12 л. РАСКЛАДКА'!Y492</f>
        <v>0</v>
      </c>
      <c r="N38" s="650">
        <f>'12 л. РАСКЛАДКА'!Y546</f>
        <v>0</v>
      </c>
      <c r="O38" s="943">
        <f>'12 л. РАСКЛАДКА'!Y599</f>
        <v>0</v>
      </c>
      <c r="P38" s="2334">
        <f>'12 л. РАСКЛАДКА'!Y656</f>
        <v>0</v>
      </c>
      <c r="Q38" s="947">
        <f t="shared" si="1"/>
        <v>1.1200000000000001</v>
      </c>
      <c r="R38" s="1720">
        <f t="shared" si="2"/>
        <v>-30.864197530864189</v>
      </c>
      <c r="S38" s="2393">
        <f t="shared" si="3"/>
        <v>1.62</v>
      </c>
      <c r="T38" s="2175">
        <v>0.3</v>
      </c>
      <c r="V38" s="624"/>
      <c r="W38" s="630"/>
      <c r="X38" s="22"/>
      <c r="AC38" s="626"/>
      <c r="AD38" s="13"/>
      <c r="AE38" s="627"/>
      <c r="AG38" s="2678"/>
    </row>
    <row r="39" spans="2:33" ht="12.75" customHeight="1">
      <c r="B39" s="405">
        <v>29</v>
      </c>
      <c r="C39" s="442" t="s">
        <v>220</v>
      </c>
      <c r="D39" s="2181">
        <f t="shared" si="0"/>
        <v>2.25</v>
      </c>
      <c r="E39" s="125">
        <f>'12 л. РАСКЛАДКА'!Y42</f>
        <v>2.2200000000000002</v>
      </c>
      <c r="F39" s="650">
        <f>'12 л. РАСКЛАДКА'!Y100</f>
        <v>1.9</v>
      </c>
      <c r="G39" s="650">
        <f>'12 л. РАСКЛАДКА'!Y159</f>
        <v>1.6900000000000002</v>
      </c>
      <c r="H39" s="650">
        <f>'12 л. РАСКЛАДКА'!Y215</f>
        <v>3.32</v>
      </c>
      <c r="I39" s="943">
        <f>'12 л. РАСКЛАДКА'!Y272</f>
        <v>1.7630000000000001</v>
      </c>
      <c r="J39" s="2330">
        <f>'12 л. РАСКЛАДКА'!Y328</f>
        <v>2.6500000000000004</v>
      </c>
      <c r="K39" s="650">
        <f>'12 л. РАСКЛАДКА'!Y384</f>
        <v>2.7159999999999997</v>
      </c>
      <c r="L39" s="650">
        <f>'12 л. РАСКЛАДКА'!Y440</f>
        <v>2.0540000000000003</v>
      </c>
      <c r="M39" s="650">
        <f>'12 л. РАСКЛАДКА'!Y493</f>
        <v>3.0300000000000002</v>
      </c>
      <c r="N39" s="650">
        <f>'12 л. РАСКЛАДКА'!Y547</f>
        <v>1.6099999999999999</v>
      </c>
      <c r="O39" s="943">
        <f>'12 л. РАСКЛАДКА'!Y600</f>
        <v>3.04</v>
      </c>
      <c r="P39" s="2334">
        <f>'12 л. РАСКЛАДКА'!Y657</f>
        <v>1.95</v>
      </c>
      <c r="Q39" s="947">
        <f t="shared" si="1"/>
        <v>27.943000000000001</v>
      </c>
      <c r="R39" s="1720">
        <f t="shared" si="2"/>
        <v>3.4925925925926009</v>
      </c>
      <c r="S39" s="2393">
        <f t="shared" si="3"/>
        <v>27</v>
      </c>
      <c r="T39" s="2175">
        <v>5</v>
      </c>
      <c r="V39" s="624"/>
      <c r="W39" s="630"/>
      <c r="X39" s="22"/>
      <c r="AC39" s="626"/>
      <c r="AD39" s="13"/>
      <c r="AE39" s="627"/>
      <c r="AG39" s="641"/>
    </row>
    <row r="40" spans="2:33" ht="13.5" customHeight="1">
      <c r="B40" s="405">
        <v>30</v>
      </c>
      <c r="C40" s="176" t="s">
        <v>116</v>
      </c>
      <c r="D40" s="2181">
        <f t="shared" si="0"/>
        <v>1.8</v>
      </c>
      <c r="E40" s="125">
        <f>'12 л. РАСКЛАДКА'!Y43</f>
        <v>0</v>
      </c>
      <c r="F40" s="650">
        <f>'12 л. РАСКЛАДКА'!Y101</f>
        <v>0</v>
      </c>
      <c r="G40" s="650">
        <f>'12 л. РАСКЛАДКА'!Y160</f>
        <v>0.75</v>
      </c>
      <c r="H40" s="650">
        <f>'12 л. РАСКЛАДКА'!Y216</f>
        <v>0</v>
      </c>
      <c r="I40" s="943">
        <f>'12 л. РАСКЛАДКА'!Y273</f>
        <v>0</v>
      </c>
      <c r="J40" s="2330">
        <f>'12 л. РАСКЛАДКА'!Y329</f>
        <v>0</v>
      </c>
      <c r="K40" s="650">
        <f>'12 л. РАСКЛАДКА'!Y385</f>
        <v>0</v>
      </c>
      <c r="L40" s="650">
        <f>'12 л. РАСКЛАДКА'!Y441</f>
        <v>0</v>
      </c>
      <c r="M40" s="650">
        <f>'12 л. РАСКЛАДКА'!Y494</f>
        <v>10</v>
      </c>
      <c r="N40" s="650">
        <f>'12 л. РАСКЛАДКА'!Y548</f>
        <v>0</v>
      </c>
      <c r="O40" s="943">
        <f>'12 л. РАСКЛАДКА'!Y601</f>
        <v>0.6</v>
      </c>
      <c r="P40" s="2334">
        <f>'12 л. РАСКЛАДКА'!Y658</f>
        <v>10</v>
      </c>
      <c r="Q40" s="947">
        <f t="shared" si="1"/>
        <v>21.35</v>
      </c>
      <c r="R40" s="1826">
        <f t="shared" si="2"/>
        <v>-1.157407407407419</v>
      </c>
      <c r="S40" s="2393">
        <f t="shared" si="3"/>
        <v>21.6</v>
      </c>
      <c r="T40" s="2175">
        <v>4</v>
      </c>
      <c r="V40" s="629"/>
      <c r="W40" s="638"/>
      <c r="X40" s="22"/>
      <c r="AC40" s="626"/>
      <c r="AD40" s="13"/>
      <c r="AE40" s="627"/>
      <c r="AG40" s="641"/>
    </row>
    <row r="41" spans="2:33" ht="14.25" customHeight="1">
      <c r="B41" s="405">
        <v>31</v>
      </c>
      <c r="C41" s="176" t="s">
        <v>117</v>
      </c>
      <c r="D41" s="2181">
        <f t="shared" si="0"/>
        <v>0.9</v>
      </c>
      <c r="E41" s="125">
        <f>'12 л. РАСКЛАДКА'!Y44</f>
        <v>0.91420000000000001</v>
      </c>
      <c r="F41" s="650">
        <f>'12 л. РАСКЛАДКА'!Y102</f>
        <v>0.98639999999999994</v>
      </c>
      <c r="G41" s="650">
        <f>'12 л. РАСКЛАДКА'!Y161</f>
        <v>1.1606999999999998</v>
      </c>
      <c r="H41" s="650">
        <f>'12 л. РАСКЛАДКА'!Y217</f>
        <v>0.16</v>
      </c>
      <c r="I41" s="943">
        <f>'12 л. РАСКЛАДКА'!Y274</f>
        <v>2.5999999999999999E-2</v>
      </c>
      <c r="J41" s="2330">
        <f>'12 л. РАСКЛАДКА'!Y330</f>
        <v>1.1095999999999999</v>
      </c>
      <c r="K41" s="650">
        <f>'12 л. РАСКЛАДКА'!Y386</f>
        <v>0.28200000000000003</v>
      </c>
      <c r="L41" s="650">
        <f>'12 л. РАСКЛАДКА'!Y442</f>
        <v>2.3879999999999999</v>
      </c>
      <c r="M41" s="650">
        <f>'12 л. РАСКЛАДКА'!Y495</f>
        <v>1.131</v>
      </c>
      <c r="N41" s="650">
        <f>'12 л. РАСКЛАДКА'!Y549</f>
        <v>1.0109999999999999</v>
      </c>
      <c r="O41" s="943">
        <f>'12 л. РАСКЛАДКА'!Y602</f>
        <v>1.3763999999999998</v>
      </c>
      <c r="P41" s="2334">
        <f>'12 л. РАСКЛАДКА'!Y659</f>
        <v>1.69</v>
      </c>
      <c r="Q41" s="947">
        <f t="shared" si="1"/>
        <v>12.235299999999999</v>
      </c>
      <c r="R41" s="1720">
        <f t="shared" si="2"/>
        <v>13.289814814814804</v>
      </c>
      <c r="S41" s="2393">
        <f t="shared" si="3"/>
        <v>10.8</v>
      </c>
      <c r="T41" s="2175">
        <v>2</v>
      </c>
      <c r="V41" s="629"/>
      <c r="W41" s="630"/>
      <c r="X41" s="22"/>
      <c r="AC41" s="626"/>
      <c r="AD41" s="13"/>
      <c r="AE41" s="627"/>
      <c r="AG41" s="2715"/>
    </row>
    <row r="42" spans="2:33" ht="15" customHeight="1">
      <c r="B42" s="405">
        <v>32</v>
      </c>
      <c r="C42" s="176" t="s">
        <v>55</v>
      </c>
      <c r="D42" s="2181">
        <f t="shared" si="0"/>
        <v>40.5</v>
      </c>
      <c r="E42" s="2594">
        <f>'12 л. МЕНЮ '!E102</f>
        <v>37.570999999999998</v>
      </c>
      <c r="F42" s="651">
        <f>'12 л. МЕНЮ '!E156</f>
        <v>41.832999999999998</v>
      </c>
      <c r="G42" s="651">
        <f>'12 л. МЕНЮ '!E216</f>
        <v>40.774999999999999</v>
      </c>
      <c r="H42" s="651">
        <f>'12 л. МЕНЮ '!E269</f>
        <v>35.93</v>
      </c>
      <c r="I42" s="651">
        <f>'12 л. МЕНЮ '!E323</f>
        <v>46.391000000000005</v>
      </c>
      <c r="J42" s="2345">
        <f>'12 л. МЕНЮ '!E381</f>
        <v>40.5</v>
      </c>
      <c r="K42" s="651">
        <f>'12 л. МЕНЮ '!E497</f>
        <v>36.653000000000006</v>
      </c>
      <c r="L42" s="651">
        <f>'12 л. МЕНЮ '!E552</f>
        <v>40.134</v>
      </c>
      <c r="M42" s="651">
        <f>'12 л. МЕНЮ '!E606</f>
        <v>41.566999999999993</v>
      </c>
      <c r="N42" s="651">
        <f>'12 л. МЕНЮ '!E661</f>
        <v>40.700000000000003</v>
      </c>
      <c r="O42" s="944">
        <f>'12 л. МЕНЮ '!E716</f>
        <v>43.446000000000005</v>
      </c>
      <c r="P42" s="2349">
        <f>'12 л. МЕНЮ '!E775</f>
        <v>40.5</v>
      </c>
      <c r="Q42" s="947">
        <f t="shared" si="1"/>
        <v>486.00000000000006</v>
      </c>
      <c r="R42" s="1720">
        <f t="shared" si="2"/>
        <v>0</v>
      </c>
      <c r="S42" s="2393">
        <f t="shared" si="3"/>
        <v>486</v>
      </c>
      <c r="T42" s="2175">
        <v>90</v>
      </c>
      <c r="V42" s="2688"/>
      <c r="W42" s="638"/>
      <c r="X42" s="2716"/>
      <c r="AC42" s="626"/>
      <c r="AD42" s="13"/>
      <c r="AE42" s="627"/>
      <c r="AG42" s="641"/>
    </row>
    <row r="43" spans="2:33" ht="12.75" customHeight="1">
      <c r="B43" s="405">
        <v>33</v>
      </c>
      <c r="C43" s="176" t="s">
        <v>56</v>
      </c>
      <c r="D43" s="2181">
        <f t="shared" si="0"/>
        <v>41.4</v>
      </c>
      <c r="E43" s="2594">
        <f>'12 л. МЕНЮ '!F102</f>
        <v>39.954999999999998</v>
      </c>
      <c r="F43" s="651">
        <f>'12 л. МЕНЮ '!F156</f>
        <v>40.255899999999997</v>
      </c>
      <c r="G43" s="651">
        <f>'12 л. МЕНЮ '!F216</f>
        <v>43.111000000000004</v>
      </c>
      <c r="H43" s="651">
        <f>'12 л. МЕНЮ '!F269</f>
        <v>37.021999999999998</v>
      </c>
      <c r="I43" s="651">
        <f>'12 л. МЕНЮ '!F323</f>
        <v>46.656099999999995</v>
      </c>
      <c r="J43" s="2345">
        <f>'12 л. МЕНЮ '!F381</f>
        <v>41.400000000000006</v>
      </c>
      <c r="K43" s="651">
        <f>'12 л. МЕНЮ '!F497</f>
        <v>40.797000000000004</v>
      </c>
      <c r="L43" s="651">
        <f>'12 л. МЕНЮ '!F552</f>
        <v>38.996000000000002</v>
      </c>
      <c r="M43" s="651">
        <f>'12 л. МЕНЮ '!F606</f>
        <v>41.716999999999999</v>
      </c>
      <c r="N43" s="651">
        <f>'12 л. МЕНЮ '!F661</f>
        <v>40.591999999999999</v>
      </c>
      <c r="O43" s="944">
        <f>'12 л. МЕНЮ '!F716</f>
        <v>44.898000000000003</v>
      </c>
      <c r="P43" s="2349">
        <f>'12 л. МЕНЮ '!F775</f>
        <v>41.400000000000006</v>
      </c>
      <c r="Q43" s="947">
        <f t="shared" si="1"/>
        <v>496.79999999999995</v>
      </c>
      <c r="R43" s="1720">
        <f t="shared" si="2"/>
        <v>0</v>
      </c>
      <c r="S43" s="2393">
        <f t="shared" si="3"/>
        <v>496.79999999999995</v>
      </c>
      <c r="T43" s="2175">
        <v>92</v>
      </c>
      <c r="V43" s="2688"/>
      <c r="W43" s="638"/>
      <c r="X43" s="2716"/>
      <c r="AC43" s="626"/>
      <c r="AD43" s="13"/>
      <c r="AE43" s="627"/>
      <c r="AG43" s="628"/>
    </row>
    <row r="44" spans="2:33" ht="12.75" customHeight="1">
      <c r="B44" s="405">
        <v>34</v>
      </c>
      <c r="C44" s="176" t="s">
        <v>57</v>
      </c>
      <c r="D44" s="2181">
        <f t="shared" si="0"/>
        <v>172.35</v>
      </c>
      <c r="E44" s="2595">
        <f>'12 л. МЕНЮ '!G102</f>
        <v>173.285</v>
      </c>
      <c r="F44" s="651">
        <f>'12 л. МЕНЮ '!G156</f>
        <v>176.71299999999999</v>
      </c>
      <c r="G44" s="651">
        <f>'12 л. МЕНЮ '!G216</f>
        <v>170.85999999999999</v>
      </c>
      <c r="H44" s="651">
        <f>'12 л. МЕНЮ '!G269</f>
        <v>178.791</v>
      </c>
      <c r="I44" s="651">
        <f>'12 л. МЕНЮ '!G323</f>
        <v>162.101</v>
      </c>
      <c r="J44" s="2345">
        <f>'12 л. МЕНЮ '!G381</f>
        <v>172.35000000000002</v>
      </c>
      <c r="K44" s="651">
        <f>'12 л. МЕНЮ '!G497</f>
        <v>176.73399999999998</v>
      </c>
      <c r="L44" s="651">
        <f>'12 л. МЕНЮ '!G552</f>
        <v>176.947</v>
      </c>
      <c r="M44" s="651">
        <f>'12 л. МЕНЮ '!G606</f>
        <v>176.52600000000001</v>
      </c>
      <c r="N44" s="651">
        <f>'12 л. МЕНЮ '!G661</f>
        <v>172.63399999999999</v>
      </c>
      <c r="O44" s="944">
        <f>'12 л. МЕНЮ '!G716</f>
        <v>158.90899999999999</v>
      </c>
      <c r="P44" s="2349">
        <f>'12 л. МЕНЮ '!G775</f>
        <v>172.35000000000002</v>
      </c>
      <c r="Q44" s="947">
        <f t="shared" si="1"/>
        <v>2068.1999999999998</v>
      </c>
      <c r="R44" s="1720">
        <f t="shared" si="2"/>
        <v>0</v>
      </c>
      <c r="S44" s="2393">
        <f t="shared" si="3"/>
        <v>2068.1999999999998</v>
      </c>
      <c r="T44" s="2175">
        <v>383</v>
      </c>
      <c r="V44" s="2688"/>
      <c r="W44" s="638"/>
      <c r="X44" s="22"/>
      <c r="AC44" s="626"/>
      <c r="AD44" s="13"/>
      <c r="AE44" s="627"/>
      <c r="AG44" s="628"/>
    </row>
    <row r="45" spans="2:33" ht="15" customHeight="1" thickBot="1">
      <c r="B45" s="443">
        <v>35</v>
      </c>
      <c r="C45" s="444" t="s">
        <v>58</v>
      </c>
      <c r="D45" s="2182">
        <f t="shared" si="0"/>
        <v>1224</v>
      </c>
      <c r="E45" s="2596">
        <f>'12 л. МЕНЮ '!H102</f>
        <v>1223.4662000000001</v>
      </c>
      <c r="F45" s="652">
        <f>'12 л. МЕНЮ '!H156</f>
        <v>1222.4870999999998</v>
      </c>
      <c r="G45" s="652">
        <f>'12 л. МЕНЮ '!H216</f>
        <v>1221.4850000000001</v>
      </c>
      <c r="H45" s="2385">
        <f>'12 л. МЕНЮ '!H269</f>
        <v>1228.04</v>
      </c>
      <c r="I45" s="652">
        <f>'12 л. МЕНЮ '!H323</f>
        <v>1224.5217</v>
      </c>
      <c r="J45" s="813">
        <f>'12 л. МЕНЮ '!H381</f>
        <v>1224</v>
      </c>
      <c r="K45" s="2385">
        <f>'12 л. МЕНЮ '!H497</f>
        <v>1224.6400000000001</v>
      </c>
      <c r="L45" s="653">
        <f>'12 л. МЕНЮ '!H552</f>
        <v>1222.635</v>
      </c>
      <c r="M45" s="652">
        <f>'12 л. МЕНЮ '!H606</f>
        <v>1224.6030000000001</v>
      </c>
      <c r="N45" s="652">
        <f>'12 л. МЕНЮ '!H661</f>
        <v>1219.2550000000001</v>
      </c>
      <c r="O45" s="2353">
        <f>'12 л. МЕНЮ '!H716</f>
        <v>1228.8670000000002</v>
      </c>
      <c r="P45" s="2610">
        <f>'12 л. МЕНЮ '!H775</f>
        <v>1223.9970000000001</v>
      </c>
      <c r="Q45" s="2352">
        <f>E45+F45+G45+H45+I45+J45+K45+L45+M45+N45+O45+P45</f>
        <v>14687.997000000001</v>
      </c>
      <c r="R45" s="1827">
        <f t="shared" si="2"/>
        <v>-2.042483659181471E-5</v>
      </c>
      <c r="S45" s="2394">
        <f t="shared" si="3"/>
        <v>14688</v>
      </c>
      <c r="T45" s="2178">
        <v>2720</v>
      </c>
      <c r="V45" s="629"/>
      <c r="W45" s="638"/>
      <c r="X45" s="22"/>
      <c r="AC45" s="645"/>
      <c r="AD45" s="13"/>
      <c r="AE45" s="627"/>
      <c r="AG45" s="628"/>
    </row>
    <row r="48" spans="2:33" ht="13.5" customHeight="1"/>
    <row r="49" spans="2:20" ht="12.75" customHeight="1"/>
    <row r="50" spans="2:20" ht="12.75" customHeight="1"/>
    <row r="51" spans="2:20" ht="11.25" customHeight="1"/>
    <row r="52" spans="2:20" ht="11.25" customHeight="1"/>
    <row r="54" spans="2:20">
      <c r="B54" t="s">
        <v>223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20">
      <c r="B55" t="s">
        <v>224</v>
      </c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</row>
    <row r="56" spans="2:20">
      <c r="B56" t="s">
        <v>225</v>
      </c>
      <c r="O56" s="208"/>
      <c r="P56" s="208"/>
    </row>
    <row r="57" spans="2:20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208"/>
      <c r="R57" s="208"/>
      <c r="S57" s="208"/>
      <c r="T57" s="208"/>
    </row>
    <row r="58" spans="2:20">
      <c r="B58" s="1" t="s">
        <v>226</v>
      </c>
    </row>
    <row r="59" spans="2:20">
      <c r="B59" t="s">
        <v>227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20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208"/>
      <c r="R60" s="208"/>
      <c r="S60" s="208"/>
      <c r="T60" s="208"/>
    </row>
    <row r="68" ht="13.5" customHeight="1"/>
    <row r="70" ht="13.5" customHeight="1"/>
    <row r="71" ht="12" customHeight="1"/>
    <row r="73" ht="12.75" customHeight="1"/>
    <row r="75" ht="12.75" customHeight="1"/>
    <row r="77" ht="12.75" customHeight="1"/>
    <row r="79" ht="12.75" customHeight="1"/>
    <row r="80" hidden="1"/>
    <row r="88" spans="2:28">
      <c r="B88" s="81"/>
      <c r="D88" s="81"/>
    </row>
    <row r="89" spans="2:28">
      <c r="C89" s="13"/>
      <c r="D89" s="22"/>
      <c r="E89" s="14"/>
      <c r="F89" s="14"/>
      <c r="G89" s="14"/>
      <c r="H89" s="14"/>
      <c r="I89" s="14"/>
      <c r="J89" s="14"/>
      <c r="K89" s="14"/>
      <c r="L89" s="14"/>
      <c r="M89" s="13"/>
      <c r="N89" s="13"/>
      <c r="O89" s="9"/>
      <c r="P89" s="9"/>
      <c r="Q89" s="13"/>
      <c r="R89" s="22"/>
      <c r="T89" s="22"/>
      <c r="U89" s="13"/>
    </row>
    <row r="90" spans="2:28">
      <c r="C90" s="13"/>
      <c r="D90" s="9"/>
      <c r="E90" s="14"/>
      <c r="F90" s="14"/>
      <c r="G90" s="14"/>
      <c r="H90" s="14"/>
      <c r="I90" s="14"/>
      <c r="J90" s="14"/>
      <c r="K90" s="14"/>
      <c r="L90" s="14"/>
      <c r="M90" s="13"/>
      <c r="N90" s="13"/>
      <c r="O90" s="9"/>
      <c r="P90" s="9"/>
      <c r="Q90" s="13"/>
      <c r="R90" s="22"/>
      <c r="T90" s="22"/>
      <c r="U90" s="13"/>
    </row>
    <row r="91" spans="2:28">
      <c r="C91" s="22"/>
      <c r="D91" s="22"/>
      <c r="E91" s="14"/>
      <c r="F91" s="14"/>
      <c r="G91" s="14"/>
      <c r="H91" s="14"/>
      <c r="K91" s="14"/>
      <c r="L91" s="47"/>
      <c r="M91" s="13"/>
      <c r="N91" s="13"/>
      <c r="O91" s="9"/>
      <c r="P91" s="9"/>
      <c r="Q91" s="22"/>
      <c r="R91" s="22"/>
      <c r="T91" s="22"/>
      <c r="U91" s="13"/>
      <c r="AB91" s="621"/>
    </row>
    <row r="92" spans="2:28">
      <c r="C92" s="13"/>
      <c r="D92" s="13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9"/>
      <c r="P92" s="9"/>
      <c r="Q92" s="22"/>
      <c r="R92" s="22"/>
      <c r="T92" s="22"/>
      <c r="U92" s="13"/>
      <c r="Z92" s="115"/>
      <c r="AB92" s="621"/>
    </row>
    <row r="93" spans="2:28">
      <c r="C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9"/>
      <c r="P93" s="9"/>
      <c r="Q93" s="13"/>
      <c r="R93" s="22"/>
      <c r="T93" s="22"/>
      <c r="U93" s="13"/>
      <c r="Z93" s="115"/>
      <c r="AB93" s="622"/>
    </row>
    <row r="94" spans="2:28">
      <c r="C94" s="13"/>
      <c r="D94" s="14"/>
      <c r="E94" s="13"/>
      <c r="F94" s="13"/>
      <c r="G94" s="13"/>
      <c r="H94" s="13"/>
      <c r="I94" s="4"/>
      <c r="J94" s="13"/>
      <c r="K94" s="13"/>
      <c r="L94" s="13"/>
      <c r="M94" s="13"/>
      <c r="N94" s="4"/>
      <c r="O94" s="9"/>
      <c r="P94" s="9"/>
      <c r="Q94" s="14"/>
      <c r="R94" s="22"/>
      <c r="S94" s="13"/>
      <c r="T94" s="22"/>
      <c r="U94" s="13"/>
      <c r="W94" s="215"/>
      <c r="X94" s="22"/>
      <c r="Y94" s="3"/>
      <c r="Z94" s="623"/>
      <c r="AB94" s="622"/>
    </row>
    <row r="95" spans="2:28">
      <c r="B95" s="3"/>
      <c r="C95" s="13"/>
      <c r="D95" s="624"/>
      <c r="E95" s="640"/>
      <c r="F95" s="625"/>
      <c r="G95" s="625"/>
      <c r="H95" s="625"/>
      <c r="I95" s="625"/>
      <c r="J95" s="625"/>
      <c r="K95" s="625"/>
      <c r="L95" s="625"/>
      <c r="M95" s="625"/>
      <c r="N95" s="625"/>
      <c r="O95" s="624"/>
      <c r="P95" s="22"/>
      <c r="Q95" s="22"/>
      <c r="S95" s="63"/>
      <c r="W95" s="626"/>
      <c r="X95" s="13"/>
      <c r="Y95" s="1"/>
      <c r="Z95" s="627"/>
      <c r="AB95" s="628"/>
    </row>
    <row r="96" spans="2:28">
      <c r="B96" s="3"/>
      <c r="C96" s="13"/>
      <c r="D96" s="624"/>
      <c r="E96" s="640"/>
      <c r="F96" s="625"/>
      <c r="G96" s="625"/>
      <c r="H96" s="625"/>
      <c r="I96" s="625"/>
      <c r="J96" s="625"/>
      <c r="K96" s="625"/>
      <c r="L96" s="625"/>
      <c r="M96" s="625"/>
      <c r="N96" s="625"/>
      <c r="O96" s="629"/>
      <c r="P96" s="630"/>
      <c r="Q96" s="22"/>
      <c r="W96" s="626"/>
      <c r="X96" s="13"/>
      <c r="Y96" s="1"/>
      <c r="Z96" s="627"/>
      <c r="AB96" s="628"/>
    </row>
    <row r="97" spans="2:28">
      <c r="B97" s="3"/>
      <c r="C97" s="13"/>
      <c r="D97" s="624"/>
      <c r="E97" s="640"/>
      <c r="F97" s="625"/>
      <c r="G97" s="625"/>
      <c r="H97" s="640"/>
      <c r="I97" s="625"/>
      <c r="J97" s="625"/>
      <c r="K97" s="640"/>
      <c r="L97" s="625"/>
      <c r="M97" s="625"/>
      <c r="N97" s="625"/>
      <c r="O97" s="624"/>
      <c r="P97" s="630"/>
      <c r="Q97" s="22"/>
      <c r="W97" s="626"/>
      <c r="X97" s="13"/>
      <c r="Y97" s="1"/>
      <c r="Z97" s="627"/>
      <c r="AB97" s="631"/>
    </row>
    <row r="98" spans="2:28">
      <c r="B98" s="3"/>
      <c r="C98" s="13"/>
      <c r="D98" s="624"/>
      <c r="E98" s="640"/>
      <c r="F98" s="625"/>
      <c r="G98" s="625"/>
      <c r="H98" s="625"/>
      <c r="I98" s="625"/>
      <c r="J98" s="625"/>
      <c r="K98" s="625"/>
      <c r="L98" s="625"/>
      <c r="M98" s="625"/>
      <c r="N98" s="640"/>
      <c r="O98" s="632"/>
      <c r="P98" s="630"/>
      <c r="Q98" s="22"/>
      <c r="W98" s="626"/>
      <c r="X98" s="13"/>
      <c r="Y98" s="1"/>
      <c r="Z98" s="627"/>
      <c r="AB98" s="628"/>
    </row>
    <row r="99" spans="2:28">
      <c r="B99" s="3"/>
      <c r="C99" s="13"/>
      <c r="D99" s="624"/>
      <c r="E99" s="640"/>
      <c r="F99" s="625"/>
      <c r="G99" s="625"/>
      <c r="H99" s="625"/>
      <c r="I99" s="625"/>
      <c r="J99" s="625"/>
      <c r="K99" s="625"/>
      <c r="L99" s="625"/>
      <c r="M99" s="625"/>
      <c r="N99" s="625"/>
      <c r="O99" s="624"/>
      <c r="P99" s="630"/>
      <c r="Q99" s="22"/>
      <c r="W99" s="626"/>
      <c r="X99" s="13"/>
      <c r="Y99" s="1"/>
      <c r="Z99" s="627"/>
      <c r="AB99" s="633"/>
    </row>
    <row r="100" spans="2:28">
      <c r="B100" s="3"/>
      <c r="C100" s="13"/>
      <c r="D100" s="624"/>
      <c r="E100" s="640"/>
      <c r="F100" s="625"/>
      <c r="G100" s="625"/>
      <c r="H100" s="625"/>
      <c r="I100" s="625"/>
      <c r="J100" s="625"/>
      <c r="K100" s="625"/>
      <c r="L100" s="625"/>
      <c r="M100" s="625"/>
      <c r="N100" s="625"/>
      <c r="O100" s="624"/>
      <c r="P100" s="630"/>
      <c r="Q100" s="22"/>
      <c r="W100" s="626"/>
      <c r="X100" s="13"/>
      <c r="Y100" s="1"/>
      <c r="Z100" s="627"/>
      <c r="AB100" s="631"/>
    </row>
    <row r="101" spans="2:28">
      <c r="B101" s="3"/>
      <c r="C101" s="13"/>
      <c r="D101" s="624"/>
      <c r="E101" s="640"/>
      <c r="F101" s="625"/>
      <c r="G101" s="9"/>
      <c r="H101" s="635"/>
      <c r="I101" s="640"/>
      <c r="J101" s="625"/>
      <c r="K101" s="625"/>
      <c r="L101" s="625"/>
      <c r="M101" s="625"/>
      <c r="N101" s="625"/>
      <c r="O101" s="634"/>
      <c r="P101" s="630"/>
      <c r="Q101" s="22"/>
      <c r="W101" s="626"/>
      <c r="X101" s="13"/>
      <c r="Y101" s="1"/>
      <c r="Z101" s="627"/>
      <c r="AB101" s="633"/>
    </row>
    <row r="102" spans="2:28">
      <c r="B102" s="3"/>
      <c r="C102" s="13"/>
      <c r="D102" s="624"/>
      <c r="E102" s="640"/>
      <c r="F102" s="625"/>
      <c r="G102" s="625"/>
      <c r="H102" s="625"/>
      <c r="I102" s="625"/>
      <c r="J102" s="625"/>
      <c r="K102" s="625"/>
      <c r="L102" s="625"/>
      <c r="M102" s="625"/>
      <c r="N102" s="625"/>
      <c r="O102" s="624"/>
      <c r="P102" s="630"/>
      <c r="Q102" s="22"/>
      <c r="W102" s="626"/>
      <c r="X102" s="13"/>
      <c r="Y102" s="1"/>
      <c r="Z102" s="627"/>
      <c r="AB102" s="628"/>
    </row>
    <row r="103" spans="2:28">
      <c r="B103" s="3"/>
      <c r="C103" s="13"/>
      <c r="D103" s="624"/>
      <c r="E103" s="640"/>
      <c r="F103" s="625"/>
      <c r="G103" s="625"/>
      <c r="H103" s="625"/>
      <c r="I103" s="625"/>
      <c r="J103" s="625"/>
      <c r="K103" s="625"/>
      <c r="L103" s="625"/>
      <c r="M103" s="625"/>
      <c r="N103" s="625"/>
      <c r="O103" s="624"/>
      <c r="P103" s="630"/>
      <c r="Q103" s="22"/>
      <c r="W103" s="626"/>
      <c r="X103" s="13"/>
      <c r="Y103" s="1"/>
      <c r="Z103" s="627"/>
      <c r="AB103" s="628"/>
    </row>
    <row r="104" spans="2:28" ht="12.75" customHeight="1">
      <c r="B104" s="3"/>
      <c r="C104" s="13"/>
      <c r="D104" s="624"/>
      <c r="E104" s="640"/>
      <c r="F104" s="625"/>
      <c r="G104" s="625"/>
      <c r="H104" s="625"/>
      <c r="I104" s="625"/>
      <c r="J104" s="625"/>
      <c r="K104" s="625"/>
      <c r="L104" s="625"/>
      <c r="M104" s="625"/>
      <c r="N104" s="625"/>
      <c r="O104" s="624"/>
      <c r="P104" s="630"/>
      <c r="Q104" s="22"/>
      <c r="W104" s="626"/>
      <c r="X104" s="13"/>
      <c r="Y104" s="1"/>
      <c r="Z104" s="627"/>
      <c r="AB104" s="628"/>
    </row>
    <row r="105" spans="2:28" ht="13.5" customHeight="1">
      <c r="B105" s="3"/>
      <c r="C105" s="13"/>
      <c r="D105" s="624"/>
      <c r="E105" s="640"/>
      <c r="F105" s="625"/>
      <c r="G105" s="625"/>
      <c r="H105" s="625"/>
      <c r="I105" s="625"/>
      <c r="J105" s="625"/>
      <c r="K105" s="625"/>
      <c r="L105" s="625"/>
      <c r="M105" s="625"/>
      <c r="N105" s="625"/>
      <c r="O105" s="624"/>
      <c r="P105" s="630"/>
      <c r="Q105" s="22"/>
      <c r="W105" s="626"/>
      <c r="X105" s="13"/>
      <c r="Y105" s="1"/>
      <c r="Z105" s="627"/>
      <c r="AB105" s="628"/>
    </row>
    <row r="106" spans="2:28" ht="12.75" customHeight="1">
      <c r="B106" s="3"/>
      <c r="C106" s="13"/>
      <c r="D106" s="624"/>
      <c r="E106" s="640"/>
      <c r="F106" s="625"/>
      <c r="G106" s="625"/>
      <c r="H106" s="625"/>
      <c r="I106" s="625"/>
      <c r="J106" s="625"/>
      <c r="K106" s="625"/>
      <c r="L106" s="625"/>
      <c r="M106" s="625"/>
      <c r="N106" s="625"/>
      <c r="O106" s="624"/>
      <c r="P106" s="630"/>
      <c r="Q106" s="22"/>
      <c r="W106" s="626"/>
      <c r="X106" s="13"/>
      <c r="Y106" s="1"/>
      <c r="Z106" s="627"/>
      <c r="AB106" s="628"/>
    </row>
    <row r="107" spans="2:28">
      <c r="B107" s="3"/>
      <c r="C107" s="13"/>
      <c r="D107" s="624"/>
      <c r="E107" s="640"/>
      <c r="F107" s="625"/>
      <c r="G107" s="625"/>
      <c r="H107" s="625"/>
      <c r="I107" s="625"/>
      <c r="J107" s="625"/>
      <c r="K107" s="625"/>
      <c r="L107" s="625"/>
      <c r="M107" s="625"/>
      <c r="N107" s="625"/>
      <c r="O107" s="624"/>
      <c r="P107" s="630"/>
      <c r="Q107" s="22"/>
      <c r="W107" s="626"/>
      <c r="X107" s="13"/>
      <c r="Y107" s="1"/>
      <c r="Z107" s="627"/>
      <c r="AB107" s="628"/>
    </row>
    <row r="108" spans="2:28">
      <c r="B108" s="3"/>
      <c r="C108" s="13"/>
      <c r="D108" s="624"/>
      <c r="E108" s="640"/>
      <c r="F108" s="625"/>
      <c r="G108" s="625"/>
      <c r="H108" s="625"/>
      <c r="I108" s="625"/>
      <c r="J108" s="625"/>
      <c r="K108" s="625"/>
      <c r="L108" s="625"/>
      <c r="M108" s="625"/>
      <c r="N108" s="625"/>
      <c r="O108" s="624"/>
      <c r="P108" s="630"/>
      <c r="Q108" s="22"/>
      <c r="W108" s="626"/>
      <c r="X108" s="13"/>
      <c r="Y108" s="1"/>
      <c r="Z108" s="627"/>
      <c r="AB108" s="628"/>
    </row>
    <row r="109" spans="2:28">
      <c r="B109" s="3"/>
      <c r="C109" s="13"/>
      <c r="D109" s="624"/>
      <c r="E109" s="640"/>
      <c r="F109" s="625"/>
      <c r="G109" s="625"/>
      <c r="H109" s="625"/>
      <c r="I109" s="625"/>
      <c r="J109" s="625"/>
      <c r="K109" s="625"/>
      <c r="L109" s="625"/>
      <c r="M109" s="625"/>
      <c r="N109" s="625"/>
      <c r="O109" s="624"/>
      <c r="P109" s="630"/>
      <c r="Q109" s="22"/>
      <c r="W109" s="626"/>
      <c r="X109" s="13"/>
      <c r="Y109" s="1"/>
      <c r="Z109" s="627"/>
      <c r="AB109" s="631"/>
    </row>
    <row r="110" spans="2:28" ht="12.75" customHeight="1">
      <c r="B110" s="3"/>
      <c r="C110" s="13"/>
      <c r="D110" s="624"/>
      <c r="E110" s="643"/>
      <c r="F110" s="635"/>
      <c r="G110" s="636"/>
      <c r="H110" s="625"/>
      <c r="I110" s="625"/>
      <c r="J110" s="625"/>
      <c r="K110" s="625"/>
      <c r="L110" s="635"/>
      <c r="M110" s="635"/>
      <c r="N110" s="625"/>
      <c r="O110" s="629"/>
      <c r="P110" s="630"/>
      <c r="Q110" s="22"/>
      <c r="W110" s="626"/>
      <c r="X110" s="13"/>
      <c r="Y110" s="1"/>
      <c r="Z110" s="627"/>
      <c r="AB110" s="637"/>
    </row>
    <row r="111" spans="2:28" ht="12.75" customHeight="1">
      <c r="B111" s="3"/>
      <c r="C111" s="13"/>
      <c r="D111" s="624"/>
      <c r="E111" s="643"/>
      <c r="F111" s="635"/>
      <c r="G111" s="636"/>
      <c r="H111" s="625"/>
      <c r="I111" s="625"/>
      <c r="J111" s="625"/>
      <c r="K111" s="625"/>
      <c r="L111" s="635"/>
      <c r="M111" s="635"/>
      <c r="N111" s="625"/>
      <c r="O111" s="624"/>
      <c r="P111" s="630"/>
      <c r="Q111" s="22"/>
      <c r="W111" s="626"/>
      <c r="X111" s="13"/>
      <c r="Y111" s="1"/>
      <c r="Z111" s="627"/>
      <c r="AB111" s="628"/>
    </row>
    <row r="112" spans="2:28" ht="11.25" customHeight="1">
      <c r="B112" s="3"/>
      <c r="C112" s="13"/>
      <c r="D112" s="624"/>
      <c r="E112" s="643"/>
      <c r="F112" s="635"/>
      <c r="G112" s="636"/>
      <c r="H112" s="625"/>
      <c r="I112" s="625"/>
      <c r="J112" s="625"/>
      <c r="K112" s="625"/>
      <c r="L112" s="635"/>
      <c r="M112" s="635"/>
      <c r="N112" s="625"/>
      <c r="O112" s="624"/>
      <c r="P112" s="630"/>
      <c r="Q112" s="22"/>
      <c r="W112" s="626"/>
      <c r="X112" s="13"/>
      <c r="Y112" s="1"/>
      <c r="Z112" s="627"/>
      <c r="AB112" s="628"/>
    </row>
    <row r="113" spans="2:28" ht="12.75" customHeight="1">
      <c r="B113" s="3"/>
      <c r="C113" s="13"/>
      <c r="D113" s="624"/>
      <c r="E113" s="643"/>
      <c r="F113" s="635"/>
      <c r="G113" s="636"/>
      <c r="H113" s="625"/>
      <c r="I113" s="647"/>
      <c r="J113" s="625"/>
      <c r="K113" s="647"/>
      <c r="L113" s="640"/>
      <c r="M113" s="640"/>
      <c r="N113" s="625"/>
      <c r="O113" s="624"/>
      <c r="P113" s="630"/>
      <c r="Q113" s="22"/>
      <c r="W113" s="626"/>
      <c r="X113" s="13"/>
      <c r="Y113" s="1"/>
      <c r="Z113" s="627"/>
      <c r="AB113" s="633"/>
    </row>
    <row r="114" spans="2:28" ht="13.5" customHeight="1">
      <c r="B114" s="3"/>
      <c r="C114" s="13"/>
      <c r="D114" s="624"/>
      <c r="E114" s="643"/>
      <c r="F114" s="640"/>
      <c r="G114" s="636"/>
      <c r="H114" s="625"/>
      <c r="I114" s="625"/>
      <c r="J114" s="625"/>
      <c r="K114" s="625"/>
      <c r="L114" s="640"/>
      <c r="M114" s="640"/>
      <c r="N114" s="625"/>
      <c r="O114" s="624"/>
      <c r="P114" s="630"/>
      <c r="Q114" s="22"/>
      <c r="W114" s="626"/>
      <c r="X114" s="13"/>
      <c r="Y114" s="1"/>
      <c r="Z114" s="627"/>
      <c r="AB114" s="628"/>
    </row>
    <row r="115" spans="2:28" ht="14.25" customHeight="1">
      <c r="B115" s="3"/>
      <c r="C115" s="13"/>
      <c r="D115" s="624"/>
      <c r="E115" s="643"/>
      <c r="F115" s="635"/>
      <c r="G115" s="636"/>
      <c r="H115" s="625"/>
      <c r="I115" s="625"/>
      <c r="J115" s="625"/>
      <c r="K115" s="625"/>
      <c r="L115" s="640"/>
      <c r="M115" s="635"/>
      <c r="N115" s="625"/>
      <c r="O115" s="624"/>
      <c r="P115" s="630"/>
      <c r="Q115" s="22"/>
      <c r="W115" s="626"/>
      <c r="X115" s="13"/>
      <c r="Y115" s="1"/>
      <c r="Z115" s="627"/>
      <c r="AB115" s="628"/>
    </row>
    <row r="116" spans="2:28">
      <c r="B116" s="3"/>
      <c r="C116" s="13"/>
      <c r="D116" s="624"/>
      <c r="E116" s="643"/>
      <c r="F116" s="640"/>
      <c r="G116" s="636"/>
      <c r="H116" s="625"/>
      <c r="I116" s="625"/>
      <c r="J116" s="625"/>
      <c r="K116" s="625"/>
      <c r="L116" s="636"/>
      <c r="M116" s="636"/>
      <c r="N116" s="9"/>
      <c r="O116" s="624"/>
      <c r="P116" s="630"/>
      <c r="Q116" s="22"/>
      <c r="W116" s="626"/>
      <c r="X116" s="13"/>
      <c r="Y116" s="1"/>
      <c r="Z116" s="627"/>
      <c r="AB116" s="628"/>
    </row>
    <row r="117" spans="2:28" ht="14.25" customHeight="1">
      <c r="B117" s="3"/>
      <c r="C117" s="13"/>
      <c r="D117" s="624"/>
      <c r="E117" s="643"/>
      <c r="F117" s="640"/>
      <c r="G117" s="640"/>
      <c r="H117" s="625"/>
      <c r="I117" s="625"/>
      <c r="J117" s="625"/>
      <c r="K117" s="635"/>
      <c r="L117" s="647"/>
      <c r="M117" s="640"/>
      <c r="N117" s="636"/>
      <c r="O117" s="624"/>
      <c r="P117" s="630"/>
      <c r="Q117" s="22"/>
      <c r="W117" s="626"/>
      <c r="X117" s="13"/>
      <c r="Y117" s="1"/>
      <c r="Z117" s="627"/>
      <c r="AB117" s="628"/>
    </row>
    <row r="118" spans="2:28">
      <c r="B118" s="3"/>
      <c r="C118" s="13"/>
      <c r="D118" s="624"/>
      <c r="E118" s="643"/>
      <c r="F118" s="635"/>
      <c r="G118" s="636"/>
      <c r="H118" s="625"/>
      <c r="I118" s="625"/>
      <c r="J118" s="625"/>
      <c r="K118" s="625"/>
      <c r="L118" s="635"/>
      <c r="M118" s="635"/>
      <c r="N118" s="625"/>
      <c r="O118" s="624"/>
      <c r="P118" s="630"/>
      <c r="Q118" s="22"/>
      <c r="W118" s="626"/>
      <c r="X118" s="13"/>
      <c r="Y118" s="1"/>
      <c r="Z118" s="627"/>
      <c r="AB118" s="628"/>
    </row>
    <row r="119" spans="2:28" ht="11.25" customHeight="1">
      <c r="B119" s="3"/>
      <c r="C119" s="13"/>
      <c r="D119" s="624"/>
      <c r="E119" s="643"/>
      <c r="F119" s="640"/>
      <c r="G119" s="636"/>
      <c r="H119" s="625"/>
      <c r="I119" s="625"/>
      <c r="J119" s="625"/>
      <c r="K119" s="625"/>
      <c r="L119" s="636"/>
      <c r="M119" s="636"/>
      <c r="N119" s="625"/>
      <c r="O119" s="624"/>
      <c r="P119" s="638"/>
      <c r="Q119" s="22"/>
      <c r="W119" s="626"/>
      <c r="X119" s="13"/>
      <c r="Y119" s="1"/>
      <c r="Z119" s="627"/>
      <c r="AB119" s="639"/>
    </row>
    <row r="120" spans="2:28">
      <c r="B120" s="3"/>
      <c r="C120" s="13"/>
      <c r="D120" s="624"/>
      <c r="E120" s="643"/>
      <c r="F120" s="635"/>
      <c r="G120" s="636"/>
      <c r="H120" s="625"/>
      <c r="I120" s="625"/>
      <c r="J120" s="625"/>
      <c r="K120" s="625"/>
      <c r="L120" s="636"/>
      <c r="M120" s="636"/>
      <c r="N120" s="625"/>
      <c r="O120" s="624"/>
      <c r="P120" s="630"/>
      <c r="Q120" s="22"/>
      <c r="W120" s="626"/>
      <c r="X120" s="13"/>
      <c r="Y120" s="1"/>
      <c r="Z120" s="627"/>
      <c r="AB120" s="628"/>
    </row>
    <row r="121" spans="2:28">
      <c r="B121" s="3"/>
      <c r="C121" s="13"/>
      <c r="D121" s="624"/>
      <c r="E121" s="643"/>
      <c r="F121" s="636"/>
      <c r="G121" s="640"/>
      <c r="H121" s="625"/>
      <c r="I121" s="625"/>
      <c r="J121" s="625"/>
      <c r="K121" s="625"/>
      <c r="L121" s="647"/>
      <c r="M121" s="640"/>
      <c r="N121" s="625"/>
      <c r="O121" s="624"/>
      <c r="P121" s="638"/>
      <c r="Q121" s="22"/>
      <c r="W121" s="626"/>
      <c r="X121" s="13"/>
      <c r="Y121" s="1"/>
      <c r="Z121" s="627"/>
      <c r="AB121" s="639"/>
    </row>
    <row r="122" spans="2:28" hidden="1">
      <c r="B122" s="3"/>
      <c r="C122" s="13"/>
      <c r="D122" s="624"/>
      <c r="E122" s="643"/>
      <c r="F122" s="640"/>
      <c r="G122" s="636"/>
      <c r="H122" s="625"/>
      <c r="I122" s="625"/>
      <c r="J122" s="625"/>
      <c r="K122" s="625"/>
      <c r="L122" s="635"/>
      <c r="M122" s="635"/>
      <c r="N122" s="625"/>
      <c r="O122" s="624"/>
      <c r="P122" s="630"/>
      <c r="Q122" s="22"/>
      <c r="W122" s="626"/>
      <c r="X122" s="13"/>
      <c r="Y122" s="1"/>
      <c r="Z122" s="627"/>
      <c r="AB122" s="633"/>
    </row>
    <row r="123" spans="2:28">
      <c r="B123" s="3"/>
      <c r="C123" s="4"/>
      <c r="D123" s="624"/>
      <c r="E123" s="643"/>
      <c r="F123" s="636"/>
      <c r="G123" s="636"/>
      <c r="H123" s="625"/>
      <c r="I123" s="625"/>
      <c r="J123" s="625"/>
      <c r="K123" s="625"/>
      <c r="L123" s="640"/>
      <c r="M123" s="640"/>
      <c r="N123" s="625"/>
      <c r="O123" s="624"/>
      <c r="P123" s="630"/>
      <c r="Q123" s="22"/>
      <c r="W123" s="626"/>
      <c r="X123" s="13"/>
      <c r="Y123" s="1"/>
      <c r="Z123" s="627"/>
      <c r="AB123" s="628"/>
    </row>
    <row r="124" spans="2:28">
      <c r="B124" s="3"/>
      <c r="C124" s="13"/>
      <c r="D124" s="624"/>
      <c r="E124" s="643"/>
      <c r="F124" s="635"/>
      <c r="G124" s="636"/>
      <c r="H124" s="647"/>
      <c r="I124" s="625"/>
      <c r="J124" s="625"/>
      <c r="K124" s="625"/>
      <c r="L124" s="635"/>
      <c r="M124" s="636"/>
      <c r="N124" s="625"/>
      <c r="O124" s="629"/>
      <c r="P124" s="638"/>
      <c r="Q124" s="22"/>
      <c r="W124" s="626"/>
      <c r="X124" s="13"/>
      <c r="Y124" s="1"/>
      <c r="Z124" s="627"/>
      <c r="AB124" s="639"/>
    </row>
    <row r="125" spans="2:28">
      <c r="B125" s="3"/>
      <c r="C125" s="13"/>
      <c r="D125" s="624"/>
      <c r="E125" s="643"/>
      <c r="F125" s="647"/>
      <c r="G125" s="647"/>
      <c r="H125" s="625"/>
      <c r="I125" s="625"/>
      <c r="J125" s="625"/>
      <c r="K125" s="625"/>
      <c r="L125" s="648"/>
      <c r="M125" s="647"/>
      <c r="N125" s="625"/>
      <c r="O125" s="629"/>
      <c r="P125" s="630"/>
      <c r="Q125" s="22"/>
      <c r="W125" s="626"/>
      <c r="X125" s="13"/>
      <c r="Y125" s="1"/>
      <c r="Z125" s="627"/>
      <c r="AB125" s="642"/>
    </row>
    <row r="126" spans="2:28">
      <c r="B126" s="3"/>
      <c r="C126" s="13"/>
      <c r="D126" s="624"/>
      <c r="E126" s="643"/>
      <c r="F126" s="116"/>
      <c r="G126" s="116"/>
      <c r="H126" s="116"/>
      <c r="I126" s="116"/>
      <c r="J126" s="116"/>
      <c r="K126" s="116"/>
      <c r="L126" s="116"/>
      <c r="M126" s="116"/>
      <c r="N126" s="116"/>
      <c r="O126" s="629"/>
      <c r="P126" s="630"/>
      <c r="Q126" s="22"/>
      <c r="W126" s="626"/>
      <c r="X126" s="13"/>
      <c r="Y126" s="1"/>
      <c r="Z126" s="627"/>
      <c r="AB126" s="628"/>
    </row>
    <row r="127" spans="2:28" ht="11.25" customHeight="1">
      <c r="B127" s="3"/>
      <c r="C127" s="13"/>
      <c r="D127" s="624"/>
      <c r="E127" s="643"/>
      <c r="F127" s="116"/>
      <c r="G127" s="116"/>
      <c r="H127" s="116"/>
      <c r="I127" s="116"/>
      <c r="J127" s="116"/>
      <c r="K127" s="116"/>
      <c r="L127" s="116"/>
      <c r="M127" s="116"/>
      <c r="N127" s="116"/>
      <c r="O127" s="629"/>
      <c r="P127" s="630"/>
      <c r="Q127" s="22"/>
      <c r="W127" s="626"/>
      <c r="X127" s="13"/>
      <c r="Y127" s="1"/>
      <c r="Z127" s="627"/>
      <c r="AB127" s="628"/>
    </row>
    <row r="128" spans="2:28" ht="12.75" customHeight="1">
      <c r="B128" s="3"/>
      <c r="C128" s="13"/>
      <c r="D128" s="624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629"/>
      <c r="P128" s="630"/>
      <c r="Q128" s="22"/>
      <c r="W128" s="626"/>
      <c r="X128" s="13"/>
      <c r="Y128" s="1"/>
      <c r="Z128" s="627"/>
      <c r="AB128" s="628"/>
    </row>
    <row r="129" spans="2:28" ht="11.25" customHeight="1">
      <c r="B129" s="3"/>
      <c r="C129" s="13"/>
      <c r="D129" s="624"/>
      <c r="E129" s="116"/>
      <c r="F129" s="116"/>
      <c r="G129" s="116"/>
      <c r="H129" s="116"/>
      <c r="I129" s="116"/>
      <c r="J129" s="116"/>
      <c r="K129" s="644"/>
      <c r="L129" s="116"/>
      <c r="M129" s="116"/>
      <c r="N129" s="116"/>
      <c r="O129" s="632"/>
      <c r="P129" s="630"/>
      <c r="Q129" s="22"/>
      <c r="W129" s="645"/>
      <c r="X129" s="13"/>
      <c r="Y129" s="646"/>
      <c r="Z129" s="627"/>
      <c r="AB129" s="628"/>
    </row>
    <row r="130" spans="2:28">
      <c r="B130" s="81"/>
      <c r="D130" s="81"/>
    </row>
    <row r="131" spans="2:28">
      <c r="C131" s="13"/>
      <c r="D131" s="22"/>
      <c r="E131" s="14"/>
      <c r="F131" s="14"/>
      <c r="G131" s="14"/>
      <c r="H131" s="14"/>
      <c r="I131" s="14"/>
      <c r="J131" s="14"/>
      <c r="K131" s="14"/>
      <c r="L131" s="14"/>
      <c r="M131" s="13"/>
      <c r="N131" s="13"/>
      <c r="O131" s="9"/>
      <c r="P131" s="9"/>
      <c r="Q131" s="13"/>
      <c r="R131" s="22"/>
      <c r="T131" s="22"/>
      <c r="U131" s="13"/>
    </row>
    <row r="132" spans="2:28">
      <c r="C132" s="13"/>
      <c r="D132" s="9"/>
      <c r="E132" s="619"/>
      <c r="F132" s="14"/>
      <c r="G132" s="14"/>
      <c r="H132" s="14"/>
      <c r="I132" s="14"/>
      <c r="J132" s="14"/>
      <c r="K132" s="14"/>
      <c r="L132" s="14"/>
      <c r="M132" s="13"/>
      <c r="N132" s="13"/>
      <c r="O132" s="9"/>
      <c r="P132" s="9"/>
      <c r="Q132" s="13"/>
      <c r="R132" s="22"/>
      <c r="T132" s="22"/>
      <c r="U132" s="13"/>
    </row>
    <row r="133" spans="2:28">
      <c r="C133" s="22"/>
      <c r="D133" s="22"/>
      <c r="E133" s="14"/>
      <c r="F133" s="14"/>
      <c r="G133" s="14"/>
      <c r="H133" s="14"/>
      <c r="K133" s="14"/>
      <c r="L133" s="47"/>
      <c r="M133" s="13"/>
      <c r="N133" s="13"/>
      <c r="O133" s="9"/>
      <c r="P133" s="9"/>
      <c r="Q133" s="22"/>
      <c r="R133" s="22"/>
      <c r="T133" s="22"/>
      <c r="U133" s="13"/>
      <c r="AB133" s="621"/>
    </row>
    <row r="134" spans="2:28">
      <c r="C134" s="13"/>
      <c r="D134" s="13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9"/>
      <c r="P134" s="9"/>
      <c r="Q134" s="22"/>
      <c r="R134" s="22"/>
      <c r="T134" s="22"/>
      <c r="U134" s="13"/>
      <c r="Z134" s="115"/>
      <c r="AB134" s="621"/>
    </row>
    <row r="135" spans="2:28">
      <c r="C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9"/>
      <c r="P135" s="9"/>
      <c r="Q135" s="13"/>
      <c r="R135" s="22"/>
      <c r="T135" s="22"/>
      <c r="U135" s="13"/>
      <c r="Z135" s="115"/>
      <c r="AB135" s="622"/>
    </row>
    <row r="136" spans="2:28">
      <c r="C136" s="13"/>
      <c r="D136" s="14"/>
      <c r="E136" s="13"/>
      <c r="F136" s="13"/>
      <c r="G136" s="13"/>
      <c r="H136" s="13"/>
      <c r="I136" s="4"/>
      <c r="J136" s="13"/>
      <c r="K136" s="13"/>
      <c r="L136" s="13"/>
      <c r="M136" s="13"/>
      <c r="N136" s="4"/>
      <c r="O136" s="9"/>
      <c r="P136" s="9"/>
      <c r="Q136" s="14"/>
      <c r="R136" s="22"/>
      <c r="S136" s="13"/>
      <c r="T136" s="22"/>
      <c r="U136" s="13"/>
      <c r="W136" s="215"/>
      <c r="X136" s="22"/>
      <c r="Y136" s="3"/>
      <c r="Z136" s="623"/>
      <c r="AB136" s="622"/>
    </row>
    <row r="137" spans="2:28">
      <c r="B137" s="3"/>
      <c r="C137" s="13"/>
      <c r="D137" s="624"/>
      <c r="E137" s="625"/>
      <c r="F137" s="625"/>
      <c r="G137" s="625"/>
      <c r="H137" s="625"/>
      <c r="I137" s="625"/>
      <c r="J137" s="625"/>
      <c r="K137" s="625"/>
      <c r="L137" s="625"/>
      <c r="M137" s="625"/>
      <c r="N137" s="625"/>
      <c r="O137" s="624"/>
      <c r="P137" s="22"/>
      <c r="Q137" s="22"/>
      <c r="S137" s="63"/>
      <c r="W137" s="626"/>
      <c r="X137" s="13"/>
      <c r="Y137" s="1"/>
      <c r="Z137" s="627"/>
      <c r="AB137" s="628"/>
    </row>
    <row r="138" spans="2:28">
      <c r="B138" s="3"/>
      <c r="C138" s="13"/>
      <c r="D138" s="624"/>
      <c r="E138" s="625"/>
      <c r="F138" s="625"/>
      <c r="G138" s="625"/>
      <c r="H138" s="625"/>
      <c r="I138" s="625"/>
      <c r="J138" s="625"/>
      <c r="K138" s="625"/>
      <c r="L138" s="625"/>
      <c r="M138" s="625"/>
      <c r="N138" s="625"/>
      <c r="O138" s="629"/>
      <c r="P138" s="630"/>
      <c r="Q138" s="22"/>
      <c r="W138" s="626"/>
      <c r="X138" s="13"/>
      <c r="Y138" s="1"/>
      <c r="Z138" s="627"/>
      <c r="AB138" s="628"/>
    </row>
    <row r="139" spans="2:28">
      <c r="B139" s="3"/>
      <c r="C139" s="13"/>
      <c r="D139" s="624"/>
      <c r="E139" s="625"/>
      <c r="F139" s="625"/>
      <c r="G139" s="625"/>
      <c r="H139" s="640"/>
      <c r="I139" s="625"/>
      <c r="J139" s="625"/>
      <c r="K139" s="640"/>
      <c r="L139" s="625"/>
      <c r="M139" s="625"/>
      <c r="N139" s="625"/>
      <c r="O139" s="624"/>
      <c r="P139" s="630"/>
      <c r="Q139" s="22"/>
      <c r="W139" s="626"/>
      <c r="X139" s="13"/>
      <c r="Y139" s="1"/>
      <c r="Z139" s="627"/>
      <c r="AB139" s="631"/>
    </row>
    <row r="140" spans="2:28">
      <c r="B140" s="3"/>
      <c r="C140" s="13"/>
      <c r="D140" s="624"/>
      <c r="E140" s="625"/>
      <c r="F140" s="625"/>
      <c r="G140" s="625"/>
      <c r="H140" s="625"/>
      <c r="I140" s="625"/>
      <c r="J140" s="625"/>
      <c r="K140" s="625"/>
      <c r="L140" s="625"/>
      <c r="M140" s="625"/>
      <c r="N140" s="640"/>
      <c r="O140" s="632"/>
      <c r="P140" s="630"/>
      <c r="Q140" s="22"/>
      <c r="W140" s="626"/>
      <c r="X140" s="13"/>
      <c r="Y140" s="1"/>
      <c r="Z140" s="627"/>
      <c r="AB140" s="628"/>
    </row>
    <row r="141" spans="2:28">
      <c r="B141" s="3"/>
      <c r="C141" s="13"/>
      <c r="D141" s="624"/>
      <c r="E141" s="625"/>
      <c r="F141" s="625"/>
      <c r="G141" s="625"/>
      <c r="H141" s="625"/>
      <c r="I141" s="625"/>
      <c r="J141" s="625"/>
      <c r="K141" s="625"/>
      <c r="L141" s="625"/>
      <c r="M141" s="625"/>
      <c r="N141" s="625"/>
      <c r="O141" s="624"/>
      <c r="P141" s="630"/>
      <c r="Q141" s="22"/>
      <c r="W141" s="626"/>
      <c r="X141" s="13"/>
      <c r="Y141" s="1"/>
      <c r="Z141" s="627"/>
      <c r="AB141" s="633"/>
    </row>
    <row r="142" spans="2:28">
      <c r="B142" s="3"/>
      <c r="C142" s="13"/>
      <c r="D142" s="624"/>
      <c r="E142" s="625"/>
      <c r="F142" s="625"/>
      <c r="G142" s="625"/>
      <c r="H142" s="625"/>
      <c r="I142" s="625"/>
      <c r="J142" s="625"/>
      <c r="K142" s="625"/>
      <c r="L142" s="625"/>
      <c r="M142" s="625"/>
      <c r="N142" s="625"/>
      <c r="O142" s="624"/>
      <c r="P142" s="630"/>
      <c r="Q142" s="22"/>
      <c r="W142" s="626"/>
      <c r="X142" s="13"/>
      <c r="Y142" s="1"/>
      <c r="Z142" s="627"/>
      <c r="AB142" s="631"/>
    </row>
    <row r="143" spans="2:28">
      <c r="B143" s="3"/>
      <c r="C143" s="13"/>
      <c r="D143" s="624"/>
      <c r="E143" s="625"/>
      <c r="F143" s="625"/>
      <c r="G143" s="9"/>
      <c r="H143" s="635"/>
      <c r="I143" s="640"/>
      <c r="J143" s="625"/>
      <c r="K143" s="625"/>
      <c r="L143" s="625"/>
      <c r="M143" s="625"/>
      <c r="N143" s="625"/>
      <c r="O143" s="634"/>
      <c r="P143" s="630"/>
      <c r="Q143" s="22"/>
      <c r="W143" s="626"/>
      <c r="X143" s="13"/>
      <c r="Y143" s="1"/>
      <c r="Z143" s="627"/>
      <c r="AB143" s="633"/>
    </row>
    <row r="144" spans="2:28">
      <c r="B144" s="3"/>
      <c r="C144" s="13"/>
      <c r="D144" s="624"/>
      <c r="E144" s="484"/>
      <c r="F144" s="625"/>
      <c r="G144" s="625"/>
      <c r="H144" s="625"/>
      <c r="I144" s="625"/>
      <c r="J144" s="625"/>
      <c r="K144" s="625"/>
      <c r="L144" s="625"/>
      <c r="M144" s="625"/>
      <c r="N144" s="625"/>
      <c r="O144" s="624"/>
      <c r="P144" s="630"/>
      <c r="Q144" s="22"/>
      <c r="W144" s="626"/>
      <c r="X144" s="13"/>
      <c r="Y144" s="1"/>
      <c r="Z144" s="627"/>
      <c r="AB144" s="628"/>
    </row>
    <row r="145" spans="2:28">
      <c r="B145" s="3"/>
      <c r="C145" s="13"/>
      <c r="D145" s="624"/>
      <c r="E145" s="484"/>
      <c r="F145" s="625"/>
      <c r="G145" s="625"/>
      <c r="H145" s="625"/>
      <c r="I145" s="625"/>
      <c r="J145" s="625"/>
      <c r="K145" s="625"/>
      <c r="L145" s="625"/>
      <c r="M145" s="625"/>
      <c r="N145" s="625"/>
      <c r="O145" s="624"/>
      <c r="P145" s="630"/>
      <c r="Q145" s="22"/>
      <c r="W145" s="626"/>
      <c r="X145" s="13"/>
      <c r="Y145" s="1"/>
      <c r="Z145" s="627"/>
      <c r="AB145" s="628"/>
    </row>
    <row r="146" spans="2:28">
      <c r="B146" s="3"/>
      <c r="C146" s="13"/>
      <c r="D146" s="624"/>
      <c r="E146" s="484"/>
      <c r="F146" s="625"/>
      <c r="G146" s="625"/>
      <c r="H146" s="625"/>
      <c r="I146" s="625"/>
      <c r="J146" s="625"/>
      <c r="K146" s="625"/>
      <c r="L146" s="625"/>
      <c r="M146" s="625"/>
      <c r="N146" s="625"/>
      <c r="O146" s="624"/>
      <c r="P146" s="630"/>
      <c r="Q146" s="22"/>
      <c r="W146" s="626"/>
      <c r="X146" s="13"/>
      <c r="Y146" s="1"/>
      <c r="Z146" s="627"/>
      <c r="AB146" s="628"/>
    </row>
    <row r="147" spans="2:28">
      <c r="B147" s="3"/>
      <c r="C147" s="13"/>
      <c r="D147" s="624"/>
      <c r="E147" s="484"/>
      <c r="F147" s="625"/>
      <c r="G147" s="625"/>
      <c r="H147" s="625"/>
      <c r="I147" s="625"/>
      <c r="J147" s="625"/>
      <c r="K147" s="625"/>
      <c r="L147" s="625"/>
      <c r="M147" s="625"/>
      <c r="N147" s="625"/>
      <c r="O147" s="624"/>
      <c r="P147" s="630"/>
      <c r="Q147" s="22"/>
      <c r="W147" s="626"/>
      <c r="X147" s="13"/>
      <c r="Y147" s="1"/>
      <c r="Z147" s="627"/>
      <c r="AB147" s="628"/>
    </row>
    <row r="148" spans="2:28">
      <c r="B148" s="3"/>
      <c r="C148" s="13"/>
      <c r="D148" s="624"/>
      <c r="E148" s="484"/>
      <c r="F148" s="625"/>
      <c r="G148" s="625"/>
      <c r="H148" s="625"/>
      <c r="I148" s="625"/>
      <c r="J148" s="625"/>
      <c r="K148" s="625"/>
      <c r="L148" s="625"/>
      <c r="M148" s="625"/>
      <c r="N148" s="625"/>
      <c r="O148" s="624"/>
      <c r="P148" s="630"/>
      <c r="Q148" s="22"/>
      <c r="W148" s="626"/>
      <c r="X148" s="13"/>
      <c r="Y148" s="1"/>
      <c r="Z148" s="627"/>
      <c r="AB148" s="628"/>
    </row>
    <row r="149" spans="2:28">
      <c r="B149" s="3"/>
      <c r="C149" s="13"/>
      <c r="D149" s="624"/>
      <c r="E149" s="484"/>
      <c r="F149" s="625"/>
      <c r="G149" s="625"/>
      <c r="H149" s="625"/>
      <c r="I149" s="625"/>
      <c r="J149" s="625"/>
      <c r="K149" s="625"/>
      <c r="L149" s="625"/>
      <c r="M149" s="625"/>
      <c r="N149" s="625"/>
      <c r="O149" s="624"/>
      <c r="P149" s="630"/>
      <c r="Q149" s="22"/>
      <c r="W149" s="626"/>
      <c r="X149" s="13"/>
      <c r="Y149" s="1"/>
      <c r="Z149" s="627"/>
      <c r="AB149" s="628"/>
    </row>
    <row r="150" spans="2:28" ht="13.5" customHeight="1">
      <c r="B150" s="3"/>
      <c r="C150" s="13"/>
      <c r="D150" s="624"/>
      <c r="E150" s="484"/>
      <c r="F150" s="625"/>
      <c r="G150" s="625"/>
      <c r="H150" s="625"/>
      <c r="I150" s="625"/>
      <c r="J150" s="625"/>
      <c r="K150" s="625"/>
      <c r="L150" s="625"/>
      <c r="M150" s="625"/>
      <c r="N150" s="625"/>
      <c r="O150" s="624"/>
      <c r="P150" s="630"/>
      <c r="Q150" s="22"/>
      <c r="W150" s="626"/>
      <c r="X150" s="13"/>
      <c r="Y150" s="1"/>
      <c r="Z150" s="627"/>
      <c r="AB150" s="628"/>
    </row>
    <row r="151" spans="2:28">
      <c r="B151" s="3"/>
      <c r="C151" s="13"/>
      <c r="D151" s="624"/>
      <c r="E151" s="484"/>
      <c r="F151" s="625"/>
      <c r="G151" s="625"/>
      <c r="H151" s="625"/>
      <c r="I151" s="625"/>
      <c r="J151" s="625"/>
      <c r="K151" s="625"/>
      <c r="L151" s="625"/>
      <c r="M151" s="625"/>
      <c r="N151" s="625"/>
      <c r="O151" s="624"/>
      <c r="P151" s="630"/>
      <c r="Q151" s="22"/>
      <c r="W151" s="626"/>
      <c r="X151" s="13"/>
      <c r="Y151" s="1"/>
      <c r="Z151" s="627"/>
      <c r="AB151" s="631"/>
    </row>
    <row r="152" spans="2:28" ht="12.75" customHeight="1">
      <c r="B152" s="3"/>
      <c r="C152" s="13"/>
      <c r="D152" s="624"/>
      <c r="E152" s="484"/>
      <c r="F152" s="635"/>
      <c r="G152" s="636"/>
      <c r="H152" s="625"/>
      <c r="I152" s="625"/>
      <c r="J152" s="625"/>
      <c r="K152" s="625"/>
      <c r="L152" s="635"/>
      <c r="M152" s="635"/>
      <c r="N152" s="625"/>
      <c r="O152" s="629"/>
      <c r="P152" s="630"/>
      <c r="Q152" s="22"/>
      <c r="W152" s="626"/>
      <c r="X152" s="13"/>
      <c r="Y152" s="1"/>
      <c r="Z152" s="627"/>
      <c r="AB152" s="637"/>
    </row>
    <row r="153" spans="2:28">
      <c r="B153" s="3"/>
      <c r="C153" s="13"/>
      <c r="D153" s="624"/>
      <c r="E153" s="484"/>
      <c r="F153" s="635"/>
      <c r="G153" s="636"/>
      <c r="H153" s="625"/>
      <c r="I153" s="625"/>
      <c r="J153" s="625"/>
      <c r="K153" s="625"/>
      <c r="L153" s="635"/>
      <c r="M153" s="635"/>
      <c r="N153" s="625"/>
      <c r="O153" s="624"/>
      <c r="P153" s="630"/>
      <c r="Q153" s="22"/>
      <c r="W153" s="626"/>
      <c r="X153" s="13"/>
      <c r="Y153" s="1"/>
      <c r="Z153" s="627"/>
      <c r="AB153" s="628"/>
    </row>
    <row r="154" spans="2:28" ht="12.75" customHeight="1">
      <c r="B154" s="3"/>
      <c r="C154" s="13"/>
      <c r="D154" s="624"/>
      <c r="E154" s="484"/>
      <c r="F154" s="635"/>
      <c r="G154" s="636"/>
      <c r="H154" s="625"/>
      <c r="I154" s="625"/>
      <c r="J154" s="625"/>
      <c r="K154" s="625"/>
      <c r="L154" s="635"/>
      <c r="M154" s="635"/>
      <c r="N154" s="625"/>
      <c r="O154" s="624"/>
      <c r="P154" s="630"/>
      <c r="Q154" s="22"/>
      <c r="W154" s="626"/>
      <c r="X154" s="13"/>
      <c r="Y154" s="1"/>
      <c r="Z154" s="627"/>
      <c r="AB154" s="628"/>
    </row>
    <row r="155" spans="2:28">
      <c r="B155" s="3"/>
      <c r="C155" s="13"/>
      <c r="D155" s="624"/>
      <c r="E155" s="649"/>
      <c r="F155" s="635"/>
      <c r="G155" s="636"/>
      <c r="H155" s="625"/>
      <c r="I155" s="647"/>
      <c r="J155" s="625"/>
      <c r="K155" s="647"/>
      <c r="L155" s="640"/>
      <c r="M155" s="640"/>
      <c r="N155" s="625"/>
      <c r="O155" s="624"/>
      <c r="P155" s="630"/>
      <c r="Q155" s="22"/>
      <c r="W155" s="626"/>
      <c r="X155" s="13"/>
      <c r="Y155" s="1"/>
      <c r="Z155" s="627"/>
      <c r="AB155" s="633"/>
    </row>
    <row r="156" spans="2:28">
      <c r="B156" s="3"/>
      <c r="C156" s="13"/>
      <c r="D156" s="624"/>
      <c r="E156" s="484"/>
      <c r="F156" s="640"/>
      <c r="G156" s="636"/>
      <c r="H156" s="625"/>
      <c r="I156" s="625"/>
      <c r="J156" s="625"/>
      <c r="K156" s="625"/>
      <c r="L156" s="640"/>
      <c r="M156" s="640"/>
      <c r="N156" s="625"/>
      <c r="O156" s="624"/>
      <c r="P156" s="630"/>
      <c r="Q156" s="22"/>
      <c r="W156" s="626"/>
      <c r="X156" s="13"/>
      <c r="Y156" s="1"/>
      <c r="Z156" s="627"/>
      <c r="AB156" s="628"/>
    </row>
    <row r="157" spans="2:28">
      <c r="B157" s="3"/>
      <c r="C157" s="13"/>
      <c r="D157" s="624"/>
      <c r="E157" s="484"/>
      <c r="F157" s="635"/>
      <c r="G157" s="636"/>
      <c r="H157" s="625"/>
      <c r="I157" s="625"/>
      <c r="J157" s="625"/>
      <c r="K157" s="625"/>
      <c r="L157" s="640"/>
      <c r="M157" s="635"/>
      <c r="N157" s="625"/>
      <c r="O157" s="624"/>
      <c r="P157" s="630"/>
      <c r="Q157" s="22"/>
      <c r="W157" s="626"/>
      <c r="X157" s="13"/>
      <c r="Y157" s="1"/>
      <c r="Z157" s="627"/>
      <c r="AB157" s="628"/>
    </row>
    <row r="158" spans="2:28">
      <c r="B158" s="3"/>
      <c r="C158" s="13"/>
      <c r="D158" s="624"/>
      <c r="E158" s="484"/>
      <c r="F158" s="640"/>
      <c r="G158" s="636"/>
      <c r="H158" s="625"/>
      <c r="I158" s="625"/>
      <c r="J158" s="625"/>
      <c r="K158" s="625"/>
      <c r="L158" s="636"/>
      <c r="M158" s="636"/>
      <c r="N158" s="9"/>
      <c r="O158" s="624"/>
      <c r="P158" s="630"/>
      <c r="Q158" s="22"/>
      <c r="W158" s="626"/>
      <c r="X158" s="13"/>
      <c r="Y158" s="1"/>
      <c r="Z158" s="627"/>
      <c r="AB158" s="628"/>
    </row>
    <row r="159" spans="2:28">
      <c r="B159" s="3"/>
      <c r="C159" s="13"/>
      <c r="D159" s="624"/>
      <c r="E159" s="484"/>
      <c r="F159" s="640"/>
      <c r="G159" s="640"/>
      <c r="H159" s="625"/>
      <c r="I159" s="625"/>
      <c r="J159" s="625"/>
      <c r="K159" s="635"/>
      <c r="L159" s="647"/>
      <c r="M159" s="640"/>
      <c r="N159" s="636"/>
      <c r="O159" s="624"/>
      <c r="P159" s="630"/>
      <c r="Q159" s="22"/>
      <c r="W159" s="626"/>
      <c r="X159" s="13"/>
      <c r="Y159" s="1"/>
      <c r="Z159" s="627"/>
      <c r="AB159" s="628"/>
    </row>
    <row r="160" spans="2:28" ht="10.5" customHeight="1">
      <c r="B160" s="3"/>
      <c r="C160" s="13"/>
      <c r="D160" s="624"/>
      <c r="E160" s="484"/>
      <c r="F160" s="635"/>
      <c r="G160" s="636"/>
      <c r="H160" s="625"/>
      <c r="I160" s="625"/>
      <c r="J160" s="625"/>
      <c r="K160" s="625"/>
      <c r="L160" s="635"/>
      <c r="M160" s="635"/>
      <c r="N160" s="625"/>
      <c r="O160" s="624"/>
      <c r="P160" s="630"/>
      <c r="Q160" s="22"/>
      <c r="W160" s="626"/>
      <c r="X160" s="13"/>
      <c r="Y160" s="1"/>
      <c r="Z160" s="627"/>
      <c r="AB160" s="628"/>
    </row>
    <row r="161" spans="2:28" ht="12.75" customHeight="1">
      <c r="B161" s="3"/>
      <c r="C161" s="13"/>
      <c r="D161" s="624"/>
      <c r="E161" s="484"/>
      <c r="F161" s="640"/>
      <c r="G161" s="636"/>
      <c r="H161" s="625"/>
      <c r="I161" s="625"/>
      <c r="J161" s="625"/>
      <c r="K161" s="625"/>
      <c r="L161" s="636"/>
      <c r="M161" s="636"/>
      <c r="N161" s="625"/>
      <c r="O161" s="624"/>
      <c r="P161" s="638"/>
      <c r="Q161" s="22"/>
      <c r="W161" s="626"/>
      <c r="X161" s="13"/>
      <c r="Y161" s="1"/>
      <c r="Z161" s="627"/>
      <c r="AB161" s="639"/>
    </row>
    <row r="162" spans="2:28">
      <c r="B162" s="3"/>
      <c r="C162" s="13"/>
      <c r="D162" s="624"/>
      <c r="E162" s="484"/>
      <c r="F162" s="635"/>
      <c r="G162" s="636"/>
      <c r="H162" s="625"/>
      <c r="I162" s="625"/>
      <c r="J162" s="625"/>
      <c r="K162" s="625"/>
      <c r="L162" s="636"/>
      <c r="M162" s="636"/>
      <c r="N162" s="625"/>
      <c r="O162" s="624"/>
      <c r="P162" s="630"/>
      <c r="Q162" s="22"/>
      <c r="W162" s="626"/>
      <c r="X162" s="13"/>
      <c r="Y162" s="1"/>
      <c r="Z162" s="627"/>
      <c r="AB162" s="628"/>
    </row>
    <row r="163" spans="2:28" ht="12.75" customHeight="1">
      <c r="B163" s="3"/>
      <c r="C163" s="13"/>
      <c r="D163" s="624"/>
      <c r="E163" s="484"/>
      <c r="F163" s="636"/>
      <c r="G163" s="640"/>
      <c r="H163" s="625"/>
      <c r="I163" s="625"/>
      <c r="J163" s="625"/>
      <c r="K163" s="625"/>
      <c r="L163" s="647"/>
      <c r="M163" s="640"/>
      <c r="N163" s="625"/>
      <c r="O163" s="624"/>
      <c r="P163" s="638"/>
      <c r="Q163" s="22"/>
      <c r="W163" s="626"/>
      <c r="X163" s="13"/>
      <c r="Y163" s="1"/>
      <c r="Z163" s="627"/>
      <c r="AB163" s="639"/>
    </row>
    <row r="164" spans="2:28" hidden="1">
      <c r="B164" s="3"/>
      <c r="C164" s="13"/>
      <c r="D164" s="624"/>
      <c r="E164" s="484"/>
      <c r="F164" s="640"/>
      <c r="G164" s="636"/>
      <c r="H164" s="625"/>
      <c r="I164" s="625"/>
      <c r="J164" s="625"/>
      <c r="K164" s="625"/>
      <c r="L164" s="635"/>
      <c r="M164" s="635"/>
      <c r="N164" s="625"/>
      <c r="O164" s="624"/>
      <c r="P164" s="630"/>
      <c r="Q164" s="22"/>
      <c r="W164" s="626"/>
      <c r="X164" s="13"/>
      <c r="Y164" s="1"/>
      <c r="Z164" s="627"/>
      <c r="AB164" s="633"/>
    </row>
    <row r="165" spans="2:28" ht="13.5" customHeight="1">
      <c r="B165" s="3"/>
      <c r="C165" s="4"/>
      <c r="D165" s="624"/>
      <c r="E165" s="484"/>
      <c r="F165" s="636"/>
      <c r="G165" s="636"/>
      <c r="H165" s="625"/>
      <c r="I165" s="625"/>
      <c r="J165" s="625"/>
      <c r="K165" s="625"/>
      <c r="L165" s="640"/>
      <c r="M165" s="640"/>
      <c r="N165" s="625"/>
      <c r="O165" s="624"/>
      <c r="P165" s="630"/>
      <c r="Q165" s="22"/>
      <c r="W165" s="626"/>
      <c r="X165" s="13"/>
      <c r="Y165" s="1"/>
      <c r="Z165" s="627"/>
      <c r="AB165" s="628"/>
    </row>
    <row r="166" spans="2:28" ht="12.75" customHeight="1">
      <c r="B166" s="3"/>
      <c r="C166" s="13"/>
      <c r="D166" s="624"/>
      <c r="E166" s="484"/>
      <c r="F166" s="635"/>
      <c r="G166" s="636"/>
      <c r="H166" s="647"/>
      <c r="I166" s="625"/>
      <c r="J166" s="625"/>
      <c r="K166" s="625"/>
      <c r="L166" s="635"/>
      <c r="M166" s="636"/>
      <c r="N166" s="625"/>
      <c r="O166" s="629"/>
      <c r="P166" s="638"/>
      <c r="Q166" s="22"/>
      <c r="W166" s="626"/>
      <c r="X166" s="13"/>
      <c r="Y166" s="1"/>
      <c r="Z166" s="627"/>
      <c r="AB166" s="639"/>
    </row>
    <row r="167" spans="2:28" ht="12.75" customHeight="1">
      <c r="B167" s="3"/>
      <c r="C167" s="13"/>
      <c r="D167" s="624"/>
      <c r="E167" s="484"/>
      <c r="F167" s="647"/>
      <c r="G167" s="647"/>
      <c r="H167" s="625"/>
      <c r="I167" s="625"/>
      <c r="J167" s="625"/>
      <c r="K167" s="625"/>
      <c r="L167" s="648"/>
      <c r="M167" s="647"/>
      <c r="N167" s="625"/>
      <c r="O167" s="629"/>
      <c r="P167" s="630"/>
      <c r="Q167" s="22"/>
      <c r="W167" s="626"/>
      <c r="X167" s="13"/>
      <c r="Y167" s="1"/>
      <c r="Z167" s="627"/>
      <c r="AB167" s="642"/>
    </row>
    <row r="168" spans="2:28" ht="12.75" customHeight="1">
      <c r="B168" s="3"/>
      <c r="C168" s="13"/>
      <c r="D168" s="624"/>
      <c r="E168" s="643"/>
      <c r="F168" s="116"/>
      <c r="G168" s="116"/>
      <c r="H168" s="116"/>
      <c r="I168" s="116"/>
      <c r="J168" s="116"/>
      <c r="K168" s="116"/>
      <c r="L168" s="116"/>
      <c r="M168" s="116"/>
      <c r="N168" s="116"/>
      <c r="O168" s="629"/>
      <c r="P168" s="630"/>
      <c r="Q168" s="22"/>
      <c r="W168" s="626"/>
      <c r="X168" s="13"/>
      <c r="Y168" s="1"/>
      <c r="Z168" s="627"/>
      <c r="AB168" s="628"/>
    </row>
    <row r="169" spans="2:28" ht="12.75" customHeight="1">
      <c r="B169" s="3"/>
      <c r="C169" s="13"/>
      <c r="D169" s="624"/>
      <c r="E169" s="643"/>
      <c r="F169" s="116"/>
      <c r="G169" s="116"/>
      <c r="H169" s="116"/>
      <c r="I169" s="116"/>
      <c r="J169" s="116"/>
      <c r="K169" s="116"/>
      <c r="L169" s="116"/>
      <c r="M169" s="116"/>
      <c r="N169" s="116"/>
      <c r="O169" s="629"/>
      <c r="P169" s="630"/>
      <c r="Q169" s="22"/>
      <c r="W169" s="626"/>
      <c r="X169" s="13"/>
      <c r="Y169" s="1"/>
      <c r="Z169" s="627"/>
      <c r="AB169" s="628"/>
    </row>
    <row r="170" spans="2:28" ht="11.25" customHeight="1">
      <c r="B170" s="3"/>
      <c r="C170" s="13"/>
      <c r="D170" s="624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629"/>
      <c r="P170" s="630"/>
      <c r="Q170" s="22"/>
      <c r="W170" s="626"/>
      <c r="X170" s="13"/>
      <c r="Y170" s="1"/>
      <c r="Z170" s="627"/>
      <c r="AB170" s="628"/>
    </row>
    <row r="171" spans="2:28" ht="12.75" customHeight="1">
      <c r="B171" s="3"/>
      <c r="C171" s="13"/>
      <c r="D171" s="624"/>
      <c r="E171" s="116"/>
      <c r="F171" s="116"/>
      <c r="G171" s="116"/>
      <c r="H171" s="116"/>
      <c r="I171" s="116"/>
      <c r="J171" s="116"/>
      <c r="K171" s="644"/>
      <c r="L171" s="116"/>
      <c r="M171" s="116"/>
      <c r="N171" s="116"/>
      <c r="O171" s="632"/>
      <c r="P171" s="630"/>
      <c r="Q171" s="22"/>
      <c r="W171" s="645"/>
      <c r="X171" s="13"/>
      <c r="Y171" s="646"/>
      <c r="Z171" s="627"/>
      <c r="AB171" s="628"/>
    </row>
    <row r="172" spans="2:28" ht="11.25" customHeight="1"/>
    <row r="173" spans="2:28" ht="12.75" customHeight="1">
      <c r="B173" s="81"/>
      <c r="D173" s="81"/>
    </row>
    <row r="174" spans="2:28">
      <c r="C174" s="13"/>
      <c r="D174" s="22"/>
      <c r="E174" s="14"/>
      <c r="F174" s="14"/>
      <c r="G174" s="14"/>
      <c r="H174" s="14"/>
      <c r="I174" s="14"/>
      <c r="J174" s="14"/>
      <c r="K174" s="14"/>
      <c r="L174" s="14"/>
      <c r="M174" s="13"/>
      <c r="N174" s="13"/>
      <c r="O174" s="9"/>
      <c r="P174" s="9"/>
      <c r="Q174" s="13"/>
      <c r="R174" s="22"/>
      <c r="T174" s="22"/>
      <c r="U174" s="13"/>
    </row>
    <row r="175" spans="2:28">
      <c r="C175" s="13"/>
      <c r="D175" s="9"/>
      <c r="E175" s="14"/>
      <c r="F175" s="14"/>
      <c r="G175" s="14"/>
      <c r="H175" s="14"/>
      <c r="I175" s="14"/>
      <c r="J175" s="14"/>
      <c r="K175" s="14"/>
      <c r="L175" s="14"/>
      <c r="M175" s="13"/>
      <c r="N175" s="13"/>
      <c r="O175" s="9"/>
      <c r="P175" s="9"/>
      <c r="Q175" s="13"/>
      <c r="R175" s="22"/>
      <c r="T175" s="22"/>
      <c r="U175" s="13"/>
    </row>
    <row r="176" spans="2:28">
      <c r="C176" s="22"/>
      <c r="D176" s="22"/>
      <c r="E176" s="14"/>
      <c r="F176" s="14"/>
      <c r="G176" s="14"/>
      <c r="H176" s="14"/>
      <c r="K176" s="14"/>
      <c r="L176" s="47"/>
      <c r="M176" s="13"/>
      <c r="N176" s="13"/>
      <c r="O176" s="9"/>
      <c r="P176" s="9"/>
      <c r="Q176" s="22"/>
      <c r="R176" s="22"/>
      <c r="T176" s="22"/>
      <c r="U176" s="13"/>
      <c r="AB176" s="621"/>
    </row>
    <row r="177" spans="2:28">
      <c r="C177" s="13"/>
      <c r="D177" s="13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9"/>
      <c r="P177" s="9"/>
      <c r="Q177" s="22"/>
      <c r="R177" s="22"/>
      <c r="T177" s="22"/>
      <c r="U177" s="13"/>
      <c r="Z177" s="115"/>
      <c r="AB177" s="621"/>
    </row>
    <row r="178" spans="2:28">
      <c r="C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9"/>
      <c r="P178" s="9"/>
      <c r="Q178" s="13"/>
      <c r="R178" s="22"/>
      <c r="T178" s="22"/>
      <c r="U178" s="13"/>
      <c r="Z178" s="115"/>
      <c r="AB178" s="622"/>
    </row>
    <row r="179" spans="2:28">
      <c r="C179" s="13"/>
      <c r="D179" s="14"/>
      <c r="E179" s="13"/>
      <c r="F179" s="13"/>
      <c r="G179" s="13"/>
      <c r="H179" s="13"/>
      <c r="I179" s="4"/>
      <c r="J179" s="13"/>
      <c r="K179" s="13"/>
      <c r="L179" s="13"/>
      <c r="M179" s="13"/>
      <c r="N179" s="4"/>
      <c r="O179" s="9"/>
      <c r="P179" s="9"/>
      <c r="Q179" s="14"/>
      <c r="R179" s="22"/>
      <c r="S179" s="13"/>
      <c r="T179" s="22"/>
      <c r="U179" s="13"/>
      <c r="W179" s="215"/>
      <c r="X179" s="22"/>
      <c r="Y179" s="3"/>
      <c r="Z179" s="623"/>
      <c r="AB179" s="622"/>
    </row>
    <row r="180" spans="2:28">
      <c r="B180" s="3"/>
      <c r="C180" s="13"/>
      <c r="D180" s="624"/>
      <c r="E180" s="640"/>
      <c r="F180" s="625"/>
      <c r="G180" s="625"/>
      <c r="H180" s="625"/>
      <c r="I180" s="625"/>
      <c r="J180" s="625"/>
      <c r="K180" s="625"/>
      <c r="L180" s="625"/>
      <c r="M180" s="625"/>
      <c r="N180" s="625"/>
      <c r="O180" s="624"/>
      <c r="P180" s="22"/>
      <c r="Q180" s="22"/>
      <c r="S180" s="63"/>
      <c r="W180" s="626"/>
      <c r="X180" s="13"/>
      <c r="Y180" s="1"/>
      <c r="Z180" s="627"/>
      <c r="AB180" s="628"/>
    </row>
    <row r="181" spans="2:28">
      <c r="B181" s="3"/>
      <c r="C181" s="13"/>
      <c r="D181" s="624"/>
      <c r="E181" s="640"/>
      <c r="F181" s="625"/>
      <c r="G181" s="625"/>
      <c r="H181" s="625"/>
      <c r="I181" s="625"/>
      <c r="J181" s="625"/>
      <c r="K181" s="625"/>
      <c r="L181" s="625"/>
      <c r="M181" s="625"/>
      <c r="N181" s="625"/>
      <c r="O181" s="629"/>
      <c r="P181" s="630"/>
      <c r="Q181" s="22"/>
      <c r="W181" s="626"/>
      <c r="X181" s="13"/>
      <c r="Y181" s="1"/>
      <c r="Z181" s="627"/>
      <c r="AB181" s="628"/>
    </row>
    <row r="182" spans="2:28" ht="12" customHeight="1">
      <c r="B182" s="3"/>
      <c r="C182" s="13"/>
      <c r="D182" s="624"/>
      <c r="E182" s="640"/>
      <c r="F182" s="625"/>
      <c r="G182" s="625"/>
      <c r="H182" s="640"/>
      <c r="I182" s="625"/>
      <c r="J182" s="625"/>
      <c r="K182" s="640"/>
      <c r="L182" s="625"/>
      <c r="M182" s="625"/>
      <c r="N182" s="625"/>
      <c r="O182" s="624"/>
      <c r="P182" s="630"/>
      <c r="Q182" s="22"/>
      <c r="W182" s="626"/>
      <c r="X182" s="13"/>
      <c r="Y182" s="1"/>
      <c r="Z182" s="627"/>
      <c r="AB182" s="631"/>
    </row>
    <row r="183" spans="2:28">
      <c r="B183" s="3"/>
      <c r="C183" s="13"/>
      <c r="D183" s="624"/>
      <c r="E183" s="640"/>
      <c r="F183" s="625"/>
      <c r="G183" s="625"/>
      <c r="H183" s="625"/>
      <c r="I183" s="625"/>
      <c r="J183" s="625"/>
      <c r="K183" s="625"/>
      <c r="L183" s="625"/>
      <c r="M183" s="625"/>
      <c r="N183" s="640"/>
      <c r="O183" s="632"/>
      <c r="P183" s="630"/>
      <c r="Q183" s="22"/>
      <c r="W183" s="626"/>
      <c r="X183" s="13"/>
      <c r="Y183" s="1"/>
      <c r="Z183" s="627"/>
      <c r="AB183" s="628"/>
    </row>
    <row r="184" spans="2:28" ht="12.75" customHeight="1">
      <c r="B184" s="3"/>
      <c r="C184" s="13"/>
      <c r="D184" s="624"/>
      <c r="E184" s="640"/>
      <c r="F184" s="625"/>
      <c r="G184" s="625"/>
      <c r="H184" s="625"/>
      <c r="I184" s="625"/>
      <c r="J184" s="625"/>
      <c r="K184" s="625"/>
      <c r="L184" s="625"/>
      <c r="M184" s="625"/>
      <c r="N184" s="625"/>
      <c r="O184" s="624"/>
      <c r="P184" s="630"/>
      <c r="Q184" s="22"/>
      <c r="W184" s="626"/>
      <c r="X184" s="13"/>
      <c r="Y184" s="1"/>
      <c r="Z184" s="627"/>
      <c r="AB184" s="633"/>
    </row>
    <row r="185" spans="2:28">
      <c r="B185" s="3"/>
      <c r="C185" s="13"/>
      <c r="D185" s="624"/>
      <c r="E185" s="640"/>
      <c r="F185" s="625"/>
      <c r="G185" s="625"/>
      <c r="H185" s="625"/>
      <c r="I185" s="625"/>
      <c r="J185" s="625"/>
      <c r="K185" s="625"/>
      <c r="L185" s="625"/>
      <c r="M185" s="625"/>
      <c r="N185" s="625"/>
      <c r="O185" s="624"/>
      <c r="P185" s="630"/>
      <c r="Q185" s="22"/>
      <c r="W185" s="626"/>
      <c r="X185" s="13"/>
      <c r="Y185" s="1"/>
      <c r="Z185" s="627"/>
      <c r="AB185" s="631"/>
    </row>
    <row r="186" spans="2:28" ht="15" customHeight="1">
      <c r="B186" s="3"/>
      <c r="C186" s="13"/>
      <c r="D186" s="624"/>
      <c r="E186" s="640"/>
      <c r="F186" s="625"/>
      <c r="G186" s="9"/>
      <c r="H186" s="635"/>
      <c r="I186" s="640"/>
      <c r="J186" s="625"/>
      <c r="K186" s="625"/>
      <c r="L186" s="625"/>
      <c r="M186" s="625"/>
      <c r="N186" s="625"/>
      <c r="O186" s="634"/>
      <c r="P186" s="630"/>
      <c r="Q186" s="22"/>
      <c r="W186" s="626"/>
      <c r="X186" s="13"/>
      <c r="Y186" s="1"/>
      <c r="Z186" s="627"/>
      <c r="AB186" s="633"/>
    </row>
    <row r="187" spans="2:28">
      <c r="B187" s="3"/>
      <c r="C187" s="13"/>
      <c r="D187" s="624"/>
      <c r="E187" s="640"/>
      <c r="F187" s="625"/>
      <c r="G187" s="625"/>
      <c r="H187" s="625"/>
      <c r="I187" s="625"/>
      <c r="J187" s="625"/>
      <c r="K187" s="625"/>
      <c r="L187" s="625"/>
      <c r="M187" s="625"/>
      <c r="N187" s="625"/>
      <c r="O187" s="624"/>
      <c r="P187" s="630"/>
      <c r="Q187" s="22"/>
      <c r="W187" s="626"/>
      <c r="X187" s="13"/>
      <c r="Y187" s="1"/>
      <c r="Z187" s="627"/>
      <c r="AB187" s="628"/>
    </row>
    <row r="188" spans="2:28">
      <c r="B188" s="3"/>
      <c r="C188" s="13"/>
      <c r="D188" s="624"/>
      <c r="E188" s="640"/>
      <c r="F188" s="625"/>
      <c r="G188" s="625"/>
      <c r="H188" s="625"/>
      <c r="I188" s="625"/>
      <c r="J188" s="625"/>
      <c r="K188" s="625"/>
      <c r="L188" s="625"/>
      <c r="M188" s="625"/>
      <c r="N188" s="625"/>
      <c r="O188" s="624"/>
      <c r="P188" s="630"/>
      <c r="Q188" s="22"/>
      <c r="W188" s="626"/>
      <c r="X188" s="13"/>
      <c r="Y188" s="1"/>
      <c r="Z188" s="627"/>
      <c r="AB188" s="628"/>
    </row>
    <row r="189" spans="2:28">
      <c r="B189" s="3"/>
      <c r="C189" s="13"/>
      <c r="D189" s="624"/>
      <c r="E189" s="640"/>
      <c r="F189" s="625"/>
      <c r="G189" s="625"/>
      <c r="H189" s="625"/>
      <c r="I189" s="625"/>
      <c r="J189" s="625"/>
      <c r="K189" s="625"/>
      <c r="L189" s="625"/>
      <c r="M189" s="625"/>
      <c r="N189" s="625"/>
      <c r="O189" s="624"/>
      <c r="P189" s="630"/>
      <c r="Q189" s="22"/>
      <c r="W189" s="626"/>
      <c r="X189" s="13"/>
      <c r="Y189" s="1"/>
      <c r="Z189" s="627"/>
      <c r="AB189" s="628"/>
    </row>
    <row r="190" spans="2:28">
      <c r="B190" s="3"/>
      <c r="C190" s="13"/>
      <c r="D190" s="624"/>
      <c r="E190" s="640"/>
      <c r="F190" s="625"/>
      <c r="G190" s="625"/>
      <c r="H190" s="625"/>
      <c r="I190" s="625"/>
      <c r="J190" s="625"/>
      <c r="K190" s="625"/>
      <c r="L190" s="625"/>
      <c r="M190" s="625"/>
      <c r="N190" s="625"/>
      <c r="O190" s="624"/>
      <c r="P190" s="630"/>
      <c r="Q190" s="22"/>
      <c r="W190" s="626"/>
      <c r="X190" s="13"/>
      <c r="Y190" s="1"/>
      <c r="Z190" s="627"/>
      <c r="AB190" s="628"/>
    </row>
    <row r="191" spans="2:28">
      <c r="B191" s="3"/>
      <c r="C191" s="13"/>
      <c r="D191" s="624"/>
      <c r="E191" s="640"/>
      <c r="F191" s="625"/>
      <c r="G191" s="625"/>
      <c r="H191" s="625"/>
      <c r="I191" s="625"/>
      <c r="J191" s="625"/>
      <c r="K191" s="625"/>
      <c r="L191" s="625"/>
      <c r="M191" s="625"/>
      <c r="N191" s="625"/>
      <c r="O191" s="624"/>
      <c r="P191" s="630"/>
      <c r="Q191" s="22"/>
      <c r="W191" s="626"/>
      <c r="X191" s="13"/>
      <c r="Y191" s="1"/>
      <c r="Z191" s="627"/>
      <c r="AB191" s="628"/>
    </row>
    <row r="192" spans="2:28">
      <c r="B192" s="3"/>
      <c r="C192" s="13"/>
      <c r="D192" s="624"/>
      <c r="E192" s="640"/>
      <c r="F192" s="625"/>
      <c r="G192" s="625"/>
      <c r="H192" s="625"/>
      <c r="I192" s="625"/>
      <c r="J192" s="625"/>
      <c r="K192" s="625"/>
      <c r="L192" s="625"/>
      <c r="M192" s="625"/>
      <c r="N192" s="625"/>
      <c r="O192" s="624"/>
      <c r="P192" s="630"/>
      <c r="Q192" s="22"/>
      <c r="W192" s="626"/>
      <c r="X192" s="13"/>
      <c r="Y192" s="1"/>
      <c r="Z192" s="627"/>
      <c r="AB192" s="628"/>
    </row>
    <row r="193" spans="2:28">
      <c r="B193" s="3"/>
      <c r="C193" s="13"/>
      <c r="D193" s="624"/>
      <c r="E193" s="640"/>
      <c r="F193" s="625"/>
      <c r="G193" s="625"/>
      <c r="H193" s="625"/>
      <c r="I193" s="625"/>
      <c r="J193" s="625"/>
      <c r="K193" s="625"/>
      <c r="L193" s="625"/>
      <c r="M193" s="625"/>
      <c r="N193" s="625"/>
      <c r="O193" s="624"/>
      <c r="P193" s="630"/>
      <c r="Q193" s="22"/>
      <c r="W193" s="626"/>
      <c r="X193" s="13"/>
      <c r="Y193" s="1"/>
      <c r="Z193" s="627"/>
      <c r="AB193" s="628"/>
    </row>
    <row r="194" spans="2:28" ht="13.5" customHeight="1">
      <c r="B194" s="3"/>
      <c r="C194" s="13"/>
      <c r="D194" s="624"/>
      <c r="E194" s="640"/>
      <c r="F194" s="625"/>
      <c r="G194" s="625"/>
      <c r="H194" s="625"/>
      <c r="I194" s="625"/>
      <c r="J194" s="625"/>
      <c r="K194" s="625"/>
      <c r="L194" s="625"/>
      <c r="M194" s="625"/>
      <c r="N194" s="625"/>
      <c r="O194" s="624"/>
      <c r="P194" s="630"/>
      <c r="Q194" s="22"/>
      <c r="W194" s="626"/>
      <c r="X194" s="13"/>
      <c r="Y194" s="1"/>
      <c r="Z194" s="627"/>
      <c r="AB194" s="631"/>
    </row>
    <row r="195" spans="2:28" ht="12" customHeight="1">
      <c r="B195" s="3"/>
      <c r="C195" s="13"/>
      <c r="D195" s="624"/>
      <c r="E195" s="643"/>
      <c r="F195" s="635"/>
      <c r="G195" s="636"/>
      <c r="H195" s="625"/>
      <c r="I195" s="625"/>
      <c r="J195" s="625"/>
      <c r="K195" s="625"/>
      <c r="L195" s="635"/>
      <c r="M195" s="635"/>
      <c r="N195" s="625"/>
      <c r="O195" s="629"/>
      <c r="P195" s="630"/>
      <c r="Q195" s="22"/>
      <c r="W195" s="626"/>
      <c r="X195" s="13"/>
      <c r="Y195" s="1"/>
      <c r="Z195" s="627"/>
      <c r="AB195" s="637"/>
    </row>
    <row r="196" spans="2:28">
      <c r="B196" s="3"/>
      <c r="C196" s="13"/>
      <c r="D196" s="624"/>
      <c r="E196" s="643"/>
      <c r="F196" s="635"/>
      <c r="G196" s="636"/>
      <c r="H196" s="625"/>
      <c r="I196" s="625"/>
      <c r="J196" s="625"/>
      <c r="K196" s="625"/>
      <c r="L196" s="635"/>
      <c r="M196" s="635"/>
      <c r="N196" s="625"/>
      <c r="O196" s="624"/>
      <c r="P196" s="630"/>
      <c r="Q196" s="22"/>
      <c r="W196" s="626"/>
      <c r="X196" s="13"/>
      <c r="Y196" s="1"/>
      <c r="Z196" s="627"/>
      <c r="AB196" s="628"/>
    </row>
    <row r="197" spans="2:28" ht="13.5" customHeight="1">
      <c r="B197" s="3"/>
      <c r="C197" s="13"/>
      <c r="D197" s="624"/>
      <c r="E197" s="643"/>
      <c r="F197" s="635"/>
      <c r="G197" s="636"/>
      <c r="H197" s="625"/>
      <c r="I197" s="625"/>
      <c r="J197" s="625"/>
      <c r="K197" s="625"/>
      <c r="L197" s="635"/>
      <c r="M197" s="635"/>
      <c r="N197" s="625"/>
      <c r="O197" s="624"/>
      <c r="P197" s="630"/>
      <c r="Q197" s="22"/>
      <c r="W197" s="626"/>
      <c r="X197" s="13"/>
      <c r="Y197" s="1"/>
      <c r="Z197" s="627"/>
      <c r="AB197" s="628"/>
    </row>
    <row r="198" spans="2:28">
      <c r="B198" s="3"/>
      <c r="C198" s="13"/>
      <c r="D198" s="624"/>
      <c r="E198" s="643"/>
      <c r="F198" s="635"/>
      <c r="G198" s="636"/>
      <c r="H198" s="625"/>
      <c r="I198" s="647"/>
      <c r="J198" s="625"/>
      <c r="K198" s="647"/>
      <c r="L198" s="640"/>
      <c r="M198" s="640"/>
      <c r="N198" s="625"/>
      <c r="O198" s="624"/>
      <c r="P198" s="630"/>
      <c r="Q198" s="22"/>
      <c r="W198" s="626"/>
      <c r="X198" s="13"/>
      <c r="Y198" s="1"/>
      <c r="Z198" s="627"/>
      <c r="AB198" s="633"/>
    </row>
    <row r="199" spans="2:28">
      <c r="B199" s="3"/>
      <c r="C199" s="13"/>
      <c r="D199" s="624"/>
      <c r="E199" s="643"/>
      <c r="F199" s="640"/>
      <c r="G199" s="636"/>
      <c r="H199" s="625"/>
      <c r="I199" s="625"/>
      <c r="J199" s="625"/>
      <c r="K199" s="625"/>
      <c r="L199" s="640"/>
      <c r="M199" s="640"/>
      <c r="N199" s="625"/>
      <c r="O199" s="624"/>
      <c r="P199" s="630"/>
      <c r="Q199" s="22"/>
      <c r="W199" s="626"/>
      <c r="X199" s="13"/>
      <c r="Y199" s="1"/>
      <c r="Z199" s="627"/>
      <c r="AB199" s="628"/>
    </row>
    <row r="200" spans="2:28" ht="12" customHeight="1">
      <c r="B200" s="3"/>
      <c r="C200" s="13"/>
      <c r="D200" s="624"/>
      <c r="E200" s="643"/>
      <c r="F200" s="635"/>
      <c r="G200" s="636"/>
      <c r="H200" s="625"/>
      <c r="I200" s="625"/>
      <c r="J200" s="625"/>
      <c r="K200" s="625"/>
      <c r="L200" s="640"/>
      <c r="M200" s="635"/>
      <c r="N200" s="625"/>
      <c r="O200" s="624"/>
      <c r="P200" s="630"/>
      <c r="Q200" s="22"/>
      <c r="W200" s="626"/>
      <c r="X200" s="13"/>
      <c r="Y200" s="1"/>
      <c r="Z200" s="627"/>
      <c r="AB200" s="628"/>
    </row>
    <row r="201" spans="2:28" ht="12.75" customHeight="1">
      <c r="B201" s="3"/>
      <c r="C201" s="13"/>
      <c r="D201" s="624"/>
      <c r="E201" s="643"/>
      <c r="F201" s="640"/>
      <c r="G201" s="636"/>
      <c r="H201" s="625"/>
      <c r="I201" s="625"/>
      <c r="J201" s="625"/>
      <c r="K201" s="625"/>
      <c r="L201" s="636"/>
      <c r="M201" s="636"/>
      <c r="N201" s="9"/>
      <c r="O201" s="624"/>
      <c r="P201" s="630"/>
      <c r="Q201" s="22"/>
      <c r="W201" s="626"/>
      <c r="X201" s="13"/>
      <c r="Y201" s="1"/>
      <c r="Z201" s="627"/>
      <c r="AB201" s="628"/>
    </row>
    <row r="202" spans="2:28" ht="11.25" customHeight="1">
      <c r="B202" s="3"/>
      <c r="C202" s="13"/>
      <c r="D202" s="624"/>
      <c r="E202" s="643"/>
      <c r="F202" s="640"/>
      <c r="G202" s="640"/>
      <c r="H202" s="625"/>
      <c r="I202" s="625"/>
      <c r="J202" s="625"/>
      <c r="K202" s="635"/>
      <c r="L202" s="647"/>
      <c r="M202" s="640"/>
      <c r="N202" s="636"/>
      <c r="O202" s="624"/>
      <c r="P202" s="630"/>
      <c r="Q202" s="22"/>
      <c r="W202" s="626"/>
      <c r="X202" s="13"/>
      <c r="Y202" s="1"/>
      <c r="Z202" s="627"/>
      <c r="AB202" s="628"/>
    </row>
    <row r="203" spans="2:28" ht="12" customHeight="1">
      <c r="B203" s="3"/>
      <c r="C203" s="13"/>
      <c r="D203" s="624"/>
      <c r="E203" s="643"/>
      <c r="F203" s="635"/>
      <c r="G203" s="636"/>
      <c r="H203" s="625"/>
      <c r="I203" s="625"/>
      <c r="J203" s="625"/>
      <c r="K203" s="625"/>
      <c r="L203" s="635"/>
      <c r="M203" s="635"/>
      <c r="N203" s="625"/>
      <c r="O203" s="624"/>
      <c r="P203" s="630"/>
      <c r="Q203" s="22"/>
      <c r="W203" s="626"/>
      <c r="X203" s="13"/>
      <c r="Y203" s="1"/>
      <c r="Z203" s="627"/>
      <c r="AB203" s="628"/>
    </row>
    <row r="204" spans="2:28">
      <c r="B204" s="3"/>
      <c r="C204" s="13"/>
      <c r="D204" s="624"/>
      <c r="E204" s="643"/>
      <c r="F204" s="640"/>
      <c r="G204" s="636"/>
      <c r="H204" s="625"/>
      <c r="I204" s="625"/>
      <c r="J204" s="625"/>
      <c r="K204" s="625"/>
      <c r="L204" s="636"/>
      <c r="M204" s="636"/>
      <c r="N204" s="625"/>
      <c r="O204" s="624"/>
      <c r="P204" s="638"/>
      <c r="Q204" s="22"/>
      <c r="W204" s="626"/>
      <c r="X204" s="13"/>
      <c r="Y204" s="1"/>
      <c r="Z204" s="627"/>
      <c r="AB204" s="639"/>
    </row>
    <row r="205" spans="2:28" ht="13.5" customHeight="1">
      <c r="B205" s="3"/>
      <c r="C205" s="13"/>
      <c r="D205" s="624"/>
      <c r="E205" s="643"/>
      <c r="F205" s="635"/>
      <c r="G205" s="636"/>
      <c r="H205" s="625"/>
      <c r="I205" s="625"/>
      <c r="J205" s="625"/>
      <c r="K205" s="625"/>
      <c r="L205" s="636"/>
      <c r="M205" s="636"/>
      <c r="N205" s="625"/>
      <c r="O205" s="624"/>
      <c r="P205" s="630"/>
      <c r="Q205" s="22"/>
      <c r="W205" s="626"/>
      <c r="X205" s="13"/>
      <c r="Y205" s="1"/>
      <c r="Z205" s="627"/>
      <c r="AB205" s="628"/>
    </row>
    <row r="206" spans="2:28" ht="13.5" customHeight="1">
      <c r="B206" s="3"/>
      <c r="C206" s="13"/>
      <c r="D206" s="624"/>
      <c r="E206" s="643"/>
      <c r="F206" s="636"/>
      <c r="G206" s="640"/>
      <c r="H206" s="625"/>
      <c r="I206" s="625"/>
      <c r="J206" s="625"/>
      <c r="K206" s="625"/>
      <c r="L206" s="647"/>
      <c r="M206" s="640"/>
      <c r="N206" s="625"/>
      <c r="O206" s="624"/>
      <c r="P206" s="638"/>
      <c r="Q206" s="22"/>
      <c r="W206" s="626"/>
      <c r="X206" s="13"/>
      <c r="Y206" s="1"/>
      <c r="Z206" s="627"/>
      <c r="AB206" s="639"/>
    </row>
    <row r="207" spans="2:28" hidden="1">
      <c r="B207" s="3"/>
      <c r="C207" s="13"/>
      <c r="D207" s="624"/>
      <c r="E207" s="643"/>
      <c r="F207" s="640"/>
      <c r="G207" s="636"/>
      <c r="H207" s="625"/>
      <c r="I207" s="625"/>
      <c r="J207" s="625"/>
      <c r="K207" s="625"/>
      <c r="L207" s="635"/>
      <c r="M207" s="635"/>
      <c r="N207" s="625"/>
      <c r="O207" s="624"/>
      <c r="P207" s="630"/>
      <c r="Q207" s="22"/>
      <c r="W207" s="626"/>
      <c r="X207" s="13"/>
      <c r="Y207" s="1"/>
      <c r="Z207" s="627"/>
      <c r="AB207" s="633"/>
    </row>
    <row r="208" spans="2:28" ht="13.5" customHeight="1">
      <c r="B208" s="3"/>
      <c r="C208" s="4"/>
      <c r="D208" s="624"/>
      <c r="E208" s="643"/>
      <c r="F208" s="636"/>
      <c r="G208" s="636"/>
      <c r="H208" s="625"/>
      <c r="I208" s="625"/>
      <c r="J208" s="625"/>
      <c r="K208" s="625"/>
      <c r="L208" s="640"/>
      <c r="M208" s="640"/>
      <c r="N208" s="625"/>
      <c r="O208" s="624"/>
      <c r="P208" s="630"/>
      <c r="Q208" s="22"/>
      <c r="W208" s="626"/>
      <c r="X208" s="13"/>
      <c r="Y208" s="1"/>
      <c r="Z208" s="627"/>
      <c r="AB208" s="628"/>
    </row>
    <row r="209" spans="2:28" ht="12" customHeight="1">
      <c r="B209" s="3"/>
      <c r="C209" s="13"/>
      <c r="D209" s="624"/>
      <c r="E209" s="643"/>
      <c r="F209" s="635"/>
      <c r="G209" s="636"/>
      <c r="H209" s="647"/>
      <c r="I209" s="625"/>
      <c r="J209" s="625"/>
      <c r="K209" s="625"/>
      <c r="L209" s="635"/>
      <c r="M209" s="636"/>
      <c r="N209" s="625"/>
      <c r="O209" s="629"/>
      <c r="P209" s="638"/>
      <c r="Q209" s="22"/>
      <c r="W209" s="626"/>
      <c r="X209" s="13"/>
      <c r="Y209" s="1"/>
      <c r="Z209" s="627"/>
      <c r="AB209" s="639"/>
    </row>
    <row r="210" spans="2:28" ht="13.5" customHeight="1">
      <c r="B210" s="3"/>
      <c r="C210" s="13"/>
      <c r="D210" s="624"/>
      <c r="E210" s="643"/>
      <c r="F210" s="647"/>
      <c r="G210" s="647"/>
      <c r="H210" s="625"/>
      <c r="I210" s="625"/>
      <c r="J210" s="625"/>
      <c r="K210" s="625"/>
      <c r="L210" s="648"/>
      <c r="M210" s="647"/>
      <c r="N210" s="625"/>
      <c r="O210" s="629"/>
      <c r="P210" s="630"/>
      <c r="Q210" s="22"/>
      <c r="W210" s="626"/>
      <c r="X210" s="13"/>
      <c r="Y210" s="1"/>
      <c r="Z210" s="627"/>
      <c r="AB210" s="642"/>
    </row>
    <row r="211" spans="2:28">
      <c r="B211" s="3"/>
      <c r="C211" s="13"/>
      <c r="D211" s="624"/>
      <c r="E211" s="643"/>
      <c r="F211" s="116"/>
      <c r="G211" s="116"/>
      <c r="H211" s="116"/>
      <c r="I211" s="116"/>
      <c r="J211" s="116"/>
      <c r="K211" s="116"/>
      <c r="L211" s="116"/>
      <c r="M211" s="116"/>
      <c r="N211" s="116"/>
      <c r="O211" s="629"/>
      <c r="P211" s="630"/>
      <c r="Q211" s="22"/>
      <c r="W211" s="626"/>
      <c r="X211" s="13"/>
      <c r="Y211" s="1"/>
      <c r="Z211" s="627"/>
      <c r="AB211" s="628"/>
    </row>
    <row r="212" spans="2:28" ht="12.75" customHeight="1">
      <c r="B212" s="3"/>
      <c r="C212" s="13"/>
      <c r="D212" s="624"/>
      <c r="E212" s="643"/>
      <c r="F212" s="116"/>
      <c r="G212" s="116"/>
      <c r="H212" s="116"/>
      <c r="I212" s="116"/>
      <c r="J212" s="116"/>
      <c r="K212" s="116"/>
      <c r="L212" s="116"/>
      <c r="M212" s="116"/>
      <c r="N212" s="116"/>
      <c r="O212" s="629"/>
      <c r="P212" s="630"/>
      <c r="Q212" s="22"/>
      <c r="W212" s="626"/>
      <c r="X212" s="13"/>
      <c r="Y212" s="1"/>
      <c r="Z212" s="627"/>
      <c r="AB212" s="628"/>
    </row>
    <row r="213" spans="2:28" ht="12" customHeight="1">
      <c r="B213" s="3"/>
      <c r="C213" s="13"/>
      <c r="D213" s="624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629"/>
      <c r="P213" s="630"/>
      <c r="Q213" s="22"/>
      <c r="W213" s="626"/>
      <c r="X213" s="13"/>
      <c r="Y213" s="1"/>
      <c r="Z213" s="627"/>
      <c r="AB213" s="628"/>
    </row>
    <row r="214" spans="2:28" ht="12.75" customHeight="1">
      <c r="B214" s="3"/>
      <c r="C214" s="13"/>
      <c r="D214" s="624"/>
      <c r="E214" s="116"/>
      <c r="F214" s="116"/>
      <c r="G214" s="116"/>
      <c r="H214" s="116"/>
      <c r="I214" s="116"/>
      <c r="J214" s="116"/>
      <c r="K214" s="644"/>
      <c r="L214" s="116"/>
      <c r="M214" s="116"/>
      <c r="N214" s="116"/>
      <c r="O214" s="632"/>
      <c r="P214" s="630"/>
      <c r="Q214" s="22"/>
      <c r="W214" s="645"/>
      <c r="X214" s="13"/>
      <c r="Y214" s="646"/>
      <c r="Z214" s="627"/>
      <c r="AB214" s="628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таблица хим. состава</vt:lpstr>
      <vt:lpstr>12 л. МЕНЮ </vt:lpstr>
      <vt:lpstr>12 л. РАСКЛАДКА</vt:lpstr>
      <vt:lpstr>12 л. ВЕДОМОСТЬ единая</vt:lpstr>
      <vt:lpstr>12 л. ВЕДОМОСТЬ завтрак</vt:lpstr>
      <vt:lpstr>12 л. ВЕДОМОСТЬ  обед</vt:lpstr>
      <vt:lpstr>12 л. ВЕДОМОСТЬ  полдник</vt:lpstr>
      <vt:lpstr>12 л. ВЕДОМОСТЬ завтрак обед</vt:lpstr>
      <vt:lpstr>12 л. ВЕДОМОСТЬ обед  полдник</vt:lpstr>
      <vt:lpstr>компановка</vt:lpstr>
      <vt:lpstr>компановка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115</cp:revision>
  <cp:lastPrinted>2022-12-20T07:53:27Z</cp:lastPrinted>
  <dcterms:created xsi:type="dcterms:W3CDTF">2006-09-28T05:33:49Z</dcterms:created>
  <dcterms:modified xsi:type="dcterms:W3CDTF">2023-02-27T05:32:46Z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