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2\2022-2023\МЕНЮ ОСЕНЬ\МЕНЮ С ДЕКАБРЯ\"/>
    </mc:Choice>
  </mc:AlternateContent>
  <xr:revisionPtr revIDLastSave="0" documentId="13_ncr:1_{DE33DD8E-69B3-49A8-A7EC-57E1B235E90E}" xr6:coauthVersionLast="47" xr6:coauthVersionMax="47" xr10:uidLastSave="{00000000-0000-0000-0000-000000000000}"/>
  <bookViews>
    <workbookView xWindow="-120" yWindow="-120" windowWidth="29040" windowHeight="15840" firstSheet="6" activeTab="9" xr2:uid="{00000000-000D-0000-FFFF-FFFF00000000}"/>
  </bookViews>
  <sheets>
    <sheet name="витамины, мин-е вещ-ва" sheetId="30" r:id="rId1"/>
    <sheet name="7-11л. МЕНЮ " sheetId="14" r:id="rId2"/>
    <sheet name="7-11л. РАСКЛАДКА" sheetId="7" r:id="rId3"/>
    <sheet name="7-11л. ВЕДОМОСТЬ завтрак" sheetId="9" r:id="rId4"/>
    <sheet name="7-11л. ВЕДОМОСТЬ  обед" sheetId="24" r:id="rId5"/>
    <sheet name="7-11л. ВЕДОМОСТЬ  полдник" sheetId="26" r:id="rId6"/>
    <sheet name="7-11л. ВЕДОМОСТЬ завтрак обед" sheetId="25" r:id="rId7"/>
    <sheet name="7-11л. ВЕДОМОСТЬ обед  полдник" sheetId="27" r:id="rId8"/>
    <sheet name="7-11л. ВЕДОМОСТЬ единая" sheetId="28" r:id="rId9"/>
    <sheet name="компановка" sheetId="22" r:id="rId10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6" i="9" l="1"/>
  <c r="D638" i="14" l="1"/>
  <c r="D631" i="14"/>
  <c r="D619" i="14"/>
  <c r="D586" i="14"/>
  <c r="D579" i="14"/>
  <c r="D566" i="14"/>
  <c r="D531" i="14"/>
  <c r="D524" i="14"/>
  <c r="D513" i="14"/>
  <c r="D476" i="14"/>
  <c r="D469" i="14"/>
  <c r="D457" i="14"/>
  <c r="D421" i="14"/>
  <c r="D415" i="14"/>
  <c r="D404" i="14"/>
  <c r="D309" i="14"/>
  <c r="D302" i="14"/>
  <c r="D289" i="14"/>
  <c r="D254" i="14"/>
  <c r="D247" i="14"/>
  <c r="D236" i="14"/>
  <c r="D204" i="14"/>
  <c r="D196" i="14"/>
  <c r="D184" i="14"/>
  <c r="D146" i="14"/>
  <c r="D139" i="14"/>
  <c r="D128" i="14"/>
  <c r="D93" i="14"/>
  <c r="D86" i="14"/>
  <c r="D75" i="14"/>
  <c r="D646" i="30"/>
  <c r="D639" i="30"/>
  <c r="D627" i="30"/>
  <c r="D594" i="30"/>
  <c r="D587" i="30"/>
  <c r="D574" i="30"/>
  <c r="D539" i="30"/>
  <c r="D532" i="30"/>
  <c r="D521" i="30"/>
  <c r="D484" i="30"/>
  <c r="D477" i="30"/>
  <c r="D465" i="30"/>
  <c r="D428" i="30"/>
  <c r="D422" i="30"/>
  <c r="D411" i="30"/>
  <c r="D313" i="30"/>
  <c r="D306" i="30"/>
  <c r="D293" i="30"/>
  <c r="D259" i="30"/>
  <c r="D252" i="30"/>
  <c r="D241" i="30"/>
  <c r="D206" i="30"/>
  <c r="D198" i="30"/>
  <c r="D186" i="30"/>
  <c r="D150" i="30"/>
  <c r="D143" i="30"/>
  <c r="D132" i="30"/>
  <c r="D96" i="30"/>
  <c r="D89" i="30"/>
  <c r="D78" i="30"/>
  <c r="O198" i="30"/>
  <c r="R372" i="7" l="1"/>
  <c r="S372" i="7"/>
  <c r="T517" i="7" l="1"/>
  <c r="T524" i="7"/>
  <c r="T539" i="7"/>
  <c r="T541" i="7"/>
  <c r="T545" i="7"/>
  <c r="T548" i="7"/>
  <c r="T519" i="7"/>
  <c r="T536" i="7"/>
  <c r="T531" i="7"/>
  <c r="T549" i="7"/>
  <c r="T535" i="7"/>
  <c r="T552" i="7"/>
  <c r="AG543" i="7"/>
  <c r="AG523" i="7"/>
  <c r="T522" i="7"/>
  <c r="T469" i="7"/>
  <c r="Z469" i="7" s="1"/>
  <c r="T460" i="7"/>
  <c r="T488" i="7"/>
  <c r="T491" i="7"/>
  <c r="T462" i="7"/>
  <c r="T478" i="7"/>
  <c r="T474" i="7"/>
  <c r="T492" i="7"/>
  <c r="AG491" i="7"/>
  <c r="AK491" i="7" s="1"/>
  <c r="T479" i="7"/>
  <c r="AG469" i="7"/>
  <c r="AK469" i="7" s="1"/>
  <c r="AG468" i="7"/>
  <c r="AG466" i="7"/>
  <c r="AM466" i="7" s="1"/>
  <c r="T471" i="7"/>
  <c r="T470" i="7"/>
  <c r="U410" i="7"/>
  <c r="T406" i="7"/>
  <c r="T412" i="7"/>
  <c r="T427" i="7"/>
  <c r="T429" i="7"/>
  <c r="T433" i="7"/>
  <c r="T436" i="7"/>
  <c r="T435" i="7" s="1"/>
  <c r="T407" i="7"/>
  <c r="T419" i="7"/>
  <c r="X419" i="7" s="1"/>
  <c r="T425" i="7"/>
  <c r="T440" i="7"/>
  <c r="T424" i="7"/>
  <c r="AG414" i="7"/>
  <c r="AG413" i="7"/>
  <c r="T410" i="7"/>
  <c r="U358" i="7"/>
  <c r="T353" i="7"/>
  <c r="T387" i="7"/>
  <c r="T375" i="7"/>
  <c r="T361" i="7"/>
  <c r="X361" i="7" s="1"/>
  <c r="T372" i="7"/>
  <c r="AG361" i="7"/>
  <c r="AG368" i="7" s="1"/>
  <c r="T381" i="7"/>
  <c r="T384" i="7"/>
  <c r="T355" i="7"/>
  <c r="T371" i="7"/>
  <c r="X371" i="7" s="1"/>
  <c r="T382" i="7"/>
  <c r="Z382" i="7" s="1"/>
  <c r="T358" i="7"/>
  <c r="T354" i="7"/>
  <c r="T366" i="7"/>
  <c r="X366" i="7" s="1"/>
  <c r="T319" i="7"/>
  <c r="T323" i="7"/>
  <c r="T311" i="7"/>
  <c r="T325" i="7"/>
  <c r="T328" i="7"/>
  <c r="T327" i="7" s="1"/>
  <c r="T299" i="7"/>
  <c r="T316" i="7"/>
  <c r="AG306" i="7"/>
  <c r="AG297" i="7"/>
  <c r="AM297" i="7" s="1"/>
  <c r="T301" i="7"/>
  <c r="X301" i="7" s="1"/>
  <c r="T239" i="7"/>
  <c r="T246" i="7"/>
  <c r="T261" i="7"/>
  <c r="T263" i="7"/>
  <c r="T259" i="7"/>
  <c r="T258" i="7"/>
  <c r="T274" i="7"/>
  <c r="T267" i="7"/>
  <c r="AG247" i="7"/>
  <c r="T253" i="7"/>
  <c r="T240" i="7"/>
  <c r="T250" i="7"/>
  <c r="T249" i="7"/>
  <c r="T214" i="7"/>
  <c r="T208" i="7"/>
  <c r="T198" i="7"/>
  <c r="AH218" i="7"/>
  <c r="AG218" i="7"/>
  <c r="AH219" i="7"/>
  <c r="AH220" i="7" s="1"/>
  <c r="AG219" i="7"/>
  <c r="T202" i="7"/>
  <c r="T219" i="7"/>
  <c r="T203" i="7"/>
  <c r="U205" i="7"/>
  <c r="T205" i="7" s="1"/>
  <c r="X205" i="7" s="1"/>
  <c r="AG193" i="7"/>
  <c r="T206" i="7"/>
  <c r="AG210" i="7"/>
  <c r="T200" i="7"/>
  <c r="X200" i="7" s="1"/>
  <c r="T153" i="7"/>
  <c r="T146" i="7"/>
  <c r="T130" i="7"/>
  <c r="T145" i="7"/>
  <c r="T147" i="7"/>
  <c r="Z147" i="7" s="1"/>
  <c r="T143" i="7"/>
  <c r="T151" i="7"/>
  <c r="T158" i="7"/>
  <c r="T125" i="7"/>
  <c r="T144" i="7"/>
  <c r="U144" i="7"/>
  <c r="AG131" i="7"/>
  <c r="T137" i="7"/>
  <c r="T124" i="7"/>
  <c r="T135" i="7"/>
  <c r="X135" i="7" s="1"/>
  <c r="T70" i="7"/>
  <c r="T91" i="7"/>
  <c r="T97" i="7"/>
  <c r="U101" i="7"/>
  <c r="T101" i="7"/>
  <c r="T99" i="7" s="1"/>
  <c r="T71" i="7"/>
  <c r="T88" i="7"/>
  <c r="T83" i="7"/>
  <c r="T89" i="7"/>
  <c r="T105" i="7"/>
  <c r="AG78" i="7"/>
  <c r="AG100" i="7"/>
  <c r="AK100" i="7" s="1"/>
  <c r="T84" i="7"/>
  <c r="X84" i="7" s="1"/>
  <c r="AN69" i="7"/>
  <c r="AM69" i="7"/>
  <c r="AM531" i="7"/>
  <c r="AM530" i="7"/>
  <c r="AM527" i="7"/>
  <c r="AM524" i="7"/>
  <c r="AM522" i="7"/>
  <c r="AM520" i="7"/>
  <c r="AM519" i="7"/>
  <c r="AM518" i="7"/>
  <c r="AM517" i="7"/>
  <c r="AM474" i="7"/>
  <c r="AM473" i="7"/>
  <c r="AM472" i="7"/>
  <c r="AM471" i="7"/>
  <c r="AM470" i="7"/>
  <c r="AM467" i="7"/>
  <c r="AM465" i="7"/>
  <c r="AM464" i="7"/>
  <c r="AM463" i="7"/>
  <c r="AM462" i="7"/>
  <c r="AM461" i="7"/>
  <c r="AM419" i="7"/>
  <c r="AM418" i="7"/>
  <c r="AM412" i="7"/>
  <c r="AM408" i="7"/>
  <c r="AM407" i="7"/>
  <c r="AM406" i="7"/>
  <c r="AM405" i="7"/>
  <c r="AM367" i="7"/>
  <c r="AM366" i="7"/>
  <c r="AM364" i="7"/>
  <c r="AM363" i="7"/>
  <c r="AM359" i="7"/>
  <c r="AM358" i="7"/>
  <c r="AM356" i="7"/>
  <c r="AM355" i="7"/>
  <c r="AM354" i="7"/>
  <c r="AM353" i="7"/>
  <c r="AM311" i="7"/>
  <c r="AM307" i="7"/>
  <c r="AM304" i="7"/>
  <c r="AM302" i="7"/>
  <c r="AM301" i="7"/>
  <c r="AM300" i="7"/>
  <c r="AM298" i="7"/>
  <c r="AM253" i="7"/>
  <c r="AM252" i="7"/>
  <c r="AM251" i="7"/>
  <c r="AM249" i="7"/>
  <c r="AM245" i="7"/>
  <c r="AM244" i="7"/>
  <c r="AM242" i="7"/>
  <c r="AM241" i="7"/>
  <c r="AM240" i="7"/>
  <c r="AM239" i="7"/>
  <c r="AM198" i="7"/>
  <c r="AM197" i="7"/>
  <c r="AM195" i="7"/>
  <c r="AM194" i="7"/>
  <c r="AM191" i="7"/>
  <c r="AM190" i="7"/>
  <c r="AM189" i="7"/>
  <c r="AM188" i="7"/>
  <c r="AM187" i="7"/>
  <c r="AM186" i="7"/>
  <c r="AM185" i="7"/>
  <c r="AM184" i="7"/>
  <c r="AM137" i="7"/>
  <c r="AM136" i="7"/>
  <c r="AM134" i="7"/>
  <c r="AM130" i="7"/>
  <c r="AM128" i="7"/>
  <c r="AM126" i="7"/>
  <c r="AM125" i="7"/>
  <c r="AM124" i="7"/>
  <c r="AM83" i="7"/>
  <c r="AM82" i="7"/>
  <c r="AM81" i="7"/>
  <c r="AM79" i="7"/>
  <c r="AM76" i="7"/>
  <c r="AM75" i="7"/>
  <c r="AM74" i="7"/>
  <c r="AM72" i="7"/>
  <c r="AM71" i="7"/>
  <c r="AM70" i="7"/>
  <c r="AL69" i="7"/>
  <c r="AK69" i="7"/>
  <c r="AK548" i="7"/>
  <c r="AK547" i="7"/>
  <c r="AK546" i="7"/>
  <c r="AK545" i="7"/>
  <c r="AK544" i="7"/>
  <c r="AK543" i="7"/>
  <c r="AK542" i="7"/>
  <c r="AK540" i="7"/>
  <c r="AK539" i="7"/>
  <c r="AK538" i="7"/>
  <c r="AK537" i="7"/>
  <c r="AK536" i="7"/>
  <c r="AK531" i="7"/>
  <c r="AK530" i="7"/>
  <c r="AK529" i="7"/>
  <c r="AK527" i="7"/>
  <c r="AK524" i="7"/>
  <c r="AK522" i="7"/>
  <c r="AK520" i="7"/>
  <c r="AK519" i="7"/>
  <c r="AK518" i="7"/>
  <c r="AK517" i="7"/>
  <c r="AK490" i="7"/>
  <c r="AK489" i="7"/>
  <c r="AK488" i="7"/>
  <c r="AK487" i="7"/>
  <c r="AK486" i="7"/>
  <c r="AK485" i="7"/>
  <c r="AK484" i="7"/>
  <c r="AK483" i="7"/>
  <c r="AK482" i="7"/>
  <c r="AK481" i="7"/>
  <c r="AK480" i="7"/>
  <c r="AK479" i="7"/>
  <c r="AK474" i="7"/>
  <c r="AK473" i="7"/>
  <c r="AK472" i="7"/>
  <c r="AK471" i="7"/>
  <c r="AK470" i="7"/>
  <c r="AK467" i="7"/>
  <c r="AK465" i="7"/>
  <c r="AK464" i="7"/>
  <c r="AK463" i="7"/>
  <c r="AK462" i="7"/>
  <c r="AK461" i="7"/>
  <c r="AK435" i="7"/>
  <c r="AK434" i="7"/>
  <c r="AK433" i="7"/>
  <c r="AK432" i="7"/>
  <c r="AK431" i="7"/>
  <c r="AK430" i="7"/>
  <c r="AK429" i="7"/>
  <c r="AK428" i="7"/>
  <c r="AK427" i="7"/>
  <c r="AK426" i="7"/>
  <c r="AK425" i="7"/>
  <c r="AK424" i="7"/>
  <c r="AK419" i="7"/>
  <c r="AK418" i="7"/>
  <c r="AK416" i="7"/>
  <c r="AK413" i="7"/>
  <c r="AK412" i="7"/>
  <c r="AK411" i="7"/>
  <c r="AK410" i="7"/>
  <c r="AK408" i="7"/>
  <c r="AK407" i="7"/>
  <c r="AK406" i="7"/>
  <c r="AK405" i="7"/>
  <c r="AK384" i="7"/>
  <c r="AK382" i="7"/>
  <c r="AK381" i="7"/>
  <c r="AK380" i="7"/>
  <c r="AK379" i="7"/>
  <c r="AK378" i="7"/>
  <c r="AK377" i="7"/>
  <c r="AK376" i="7"/>
  <c r="AK375" i="7"/>
  <c r="AK374" i="7"/>
  <c r="AK373" i="7"/>
  <c r="AK372" i="7"/>
  <c r="AK367" i="7"/>
  <c r="AK366" i="7"/>
  <c r="AK365" i="7"/>
  <c r="AK364" i="7"/>
  <c r="AK363" i="7"/>
  <c r="AK359" i="7"/>
  <c r="AK358" i="7"/>
  <c r="AK357" i="7"/>
  <c r="AK356" i="7"/>
  <c r="AK355" i="7"/>
  <c r="AK354" i="7"/>
  <c r="AK353" i="7"/>
  <c r="AK328" i="7"/>
  <c r="AK327" i="7"/>
  <c r="AK326" i="7"/>
  <c r="AK324" i="7"/>
  <c r="AK323" i="7"/>
  <c r="AK322" i="7"/>
  <c r="AK321" i="7"/>
  <c r="AK320" i="7"/>
  <c r="AK319" i="7"/>
  <c r="AK318" i="7"/>
  <c r="AK317" i="7"/>
  <c r="AK316" i="7"/>
  <c r="AK311" i="7"/>
  <c r="AK308" i="7"/>
  <c r="AK307" i="7"/>
  <c r="AK304" i="7"/>
  <c r="AK302" i="7"/>
  <c r="AK301" i="7"/>
  <c r="AK300" i="7"/>
  <c r="AK298" i="7"/>
  <c r="AK270" i="7"/>
  <c r="AK269" i="7"/>
  <c r="AK268" i="7"/>
  <c r="AK267" i="7"/>
  <c r="AK266" i="7"/>
  <c r="AK265" i="7"/>
  <c r="AK264" i="7"/>
  <c r="AK263" i="7"/>
  <c r="AK262" i="7"/>
  <c r="AK261" i="7"/>
  <c r="AK260" i="7"/>
  <c r="AK259" i="7"/>
  <c r="AK258" i="7"/>
  <c r="AK253" i="7"/>
  <c r="AK252" i="7"/>
  <c r="AK251" i="7"/>
  <c r="AK249" i="7"/>
  <c r="AK246" i="7"/>
  <c r="AK245" i="7"/>
  <c r="AK244" i="7"/>
  <c r="AK243" i="7"/>
  <c r="AK242" i="7"/>
  <c r="AK241" i="7"/>
  <c r="AK240" i="7"/>
  <c r="AK239" i="7"/>
  <c r="AK215" i="7"/>
  <c r="AK214" i="7"/>
  <c r="AK213" i="7"/>
  <c r="AK212" i="7"/>
  <c r="AK211" i="7"/>
  <c r="AK210" i="7"/>
  <c r="AK208" i="7"/>
  <c r="AK207" i="7"/>
  <c r="AK206" i="7"/>
  <c r="AK205" i="7"/>
  <c r="AK204" i="7"/>
  <c r="AK203" i="7"/>
  <c r="AK198" i="7"/>
  <c r="AK197" i="7"/>
  <c r="AK195" i="7"/>
  <c r="AK194" i="7"/>
  <c r="AK191" i="7"/>
  <c r="AK190" i="7"/>
  <c r="AK189" i="7"/>
  <c r="AK188" i="7"/>
  <c r="AK187" i="7"/>
  <c r="AK186" i="7"/>
  <c r="AK185" i="7"/>
  <c r="AK184" i="7"/>
  <c r="AK154" i="7"/>
  <c r="AK153" i="7"/>
  <c r="AK152" i="7"/>
  <c r="AK151" i="7"/>
  <c r="AK150" i="7"/>
  <c r="AK149" i="7"/>
  <c r="AK148" i="7"/>
  <c r="AK146" i="7"/>
  <c r="AK145" i="7"/>
  <c r="AK144" i="7"/>
  <c r="AK143" i="7"/>
  <c r="AK142" i="7"/>
  <c r="AK137" i="7"/>
  <c r="AK136" i="7"/>
  <c r="AK135" i="7"/>
  <c r="AK134" i="7"/>
  <c r="AK130" i="7"/>
  <c r="AK129" i="7"/>
  <c r="AK128" i="7"/>
  <c r="AK126" i="7"/>
  <c r="AK125" i="7"/>
  <c r="AK124" i="7"/>
  <c r="AK99" i="7"/>
  <c r="AK98" i="7"/>
  <c r="AK97" i="7"/>
  <c r="AK96" i="7"/>
  <c r="AK95" i="7"/>
  <c r="AK94" i="7"/>
  <c r="AK93" i="7"/>
  <c r="AK92" i="7"/>
  <c r="AK91" i="7"/>
  <c r="AK90" i="7"/>
  <c r="AK89" i="7"/>
  <c r="AK88" i="7"/>
  <c r="AK83" i="7"/>
  <c r="AK82" i="7"/>
  <c r="AK81" i="7"/>
  <c r="AK79" i="7"/>
  <c r="AK76" i="7"/>
  <c r="AK75" i="7"/>
  <c r="AK74" i="7"/>
  <c r="AK72" i="7"/>
  <c r="AK71" i="7"/>
  <c r="AK70" i="7"/>
  <c r="AJ69" i="7"/>
  <c r="AI69" i="7"/>
  <c r="AI548" i="7"/>
  <c r="AI547" i="7"/>
  <c r="AI546" i="7"/>
  <c r="AI545" i="7"/>
  <c r="AI544" i="7"/>
  <c r="AI543" i="7"/>
  <c r="AI542" i="7"/>
  <c r="AI540" i="7"/>
  <c r="AI539" i="7"/>
  <c r="AI538" i="7"/>
  <c r="AI537" i="7"/>
  <c r="AI536" i="7"/>
  <c r="AI531" i="7"/>
  <c r="AI530" i="7"/>
  <c r="AI527" i="7"/>
  <c r="AI524" i="7"/>
  <c r="AI522" i="7"/>
  <c r="AI520" i="7"/>
  <c r="AI519" i="7"/>
  <c r="AI518" i="7"/>
  <c r="AI517" i="7"/>
  <c r="AI490" i="7"/>
  <c r="AI489" i="7"/>
  <c r="AI488" i="7"/>
  <c r="AI487" i="7"/>
  <c r="AI486" i="7"/>
  <c r="AI485" i="7"/>
  <c r="AI484" i="7"/>
  <c r="AI483" i="7"/>
  <c r="AI482" i="7"/>
  <c r="AI481" i="7"/>
  <c r="AI480" i="7"/>
  <c r="AI479" i="7"/>
  <c r="AI474" i="7"/>
  <c r="AI473" i="7"/>
  <c r="AI472" i="7"/>
  <c r="AI471" i="7"/>
  <c r="AI470" i="7"/>
  <c r="AI469" i="7"/>
  <c r="AI467" i="7"/>
  <c r="AI466" i="7"/>
  <c r="AI465" i="7"/>
  <c r="AI464" i="7"/>
  <c r="AI463" i="7"/>
  <c r="AI462" i="7"/>
  <c r="AI461" i="7"/>
  <c r="AI435" i="7"/>
  <c r="AI434" i="7"/>
  <c r="AI433" i="7"/>
  <c r="AI432" i="7"/>
  <c r="AI431" i="7"/>
  <c r="AI430" i="7"/>
  <c r="AI429" i="7"/>
  <c r="AI428" i="7"/>
  <c r="AI427" i="7"/>
  <c r="AI426" i="7"/>
  <c r="AI425" i="7"/>
  <c r="AI424" i="7"/>
  <c r="AI419" i="7"/>
  <c r="AI418" i="7"/>
  <c r="AI412" i="7"/>
  <c r="AI408" i="7"/>
  <c r="AI407" i="7"/>
  <c r="AI406" i="7"/>
  <c r="AI405" i="7"/>
  <c r="AI384" i="7"/>
  <c r="AI382" i="7"/>
  <c r="AI381" i="7"/>
  <c r="AI380" i="7"/>
  <c r="AI379" i="7"/>
  <c r="AI378" i="7"/>
  <c r="AI377" i="7"/>
  <c r="AI376" i="7"/>
  <c r="AI375" i="7"/>
  <c r="AI374" i="7"/>
  <c r="AI373" i="7"/>
  <c r="AI372" i="7"/>
  <c r="AI367" i="7"/>
  <c r="AI366" i="7"/>
  <c r="AI364" i="7"/>
  <c r="AI363" i="7"/>
  <c r="AI359" i="7"/>
  <c r="AI358" i="7"/>
  <c r="AI356" i="7"/>
  <c r="AI355" i="7"/>
  <c r="AI354" i="7"/>
  <c r="AI353" i="7"/>
  <c r="AI328" i="7"/>
  <c r="AI327" i="7"/>
  <c r="AI326" i="7"/>
  <c r="AI324" i="7"/>
  <c r="AI323" i="7"/>
  <c r="AI322" i="7"/>
  <c r="AI321" i="7"/>
  <c r="AI320" i="7"/>
  <c r="AI319" i="7"/>
  <c r="AI318" i="7"/>
  <c r="AI317" i="7"/>
  <c r="AI316" i="7"/>
  <c r="AI311" i="7"/>
  <c r="AI307" i="7"/>
  <c r="AI304" i="7"/>
  <c r="AI302" i="7"/>
  <c r="AI301" i="7"/>
  <c r="AI300" i="7"/>
  <c r="AI298" i="7"/>
  <c r="AI297" i="7"/>
  <c r="AI270" i="7"/>
  <c r="AI269" i="7"/>
  <c r="AI268" i="7"/>
  <c r="AI267" i="7"/>
  <c r="AI266" i="7"/>
  <c r="AI265" i="7"/>
  <c r="AI264" i="7"/>
  <c r="AI263" i="7"/>
  <c r="AI262" i="7"/>
  <c r="AI261" i="7"/>
  <c r="AI260" i="7"/>
  <c r="AI259" i="7"/>
  <c r="AI258" i="7"/>
  <c r="AI253" i="7"/>
  <c r="AI252" i="7"/>
  <c r="AI251" i="7"/>
  <c r="AI249" i="7"/>
  <c r="AI245" i="7"/>
  <c r="AI244" i="7"/>
  <c r="AI242" i="7"/>
  <c r="AI241" i="7"/>
  <c r="AI240" i="7"/>
  <c r="AI239" i="7"/>
  <c r="AI215" i="7"/>
  <c r="AI214" i="7"/>
  <c r="AI213" i="7"/>
  <c r="AI212" i="7"/>
  <c r="AI211" i="7"/>
  <c r="AI210" i="7"/>
  <c r="AI208" i="7"/>
  <c r="AI207" i="7"/>
  <c r="AI206" i="7"/>
  <c r="AI205" i="7"/>
  <c r="AI204" i="7"/>
  <c r="AI203" i="7"/>
  <c r="AI198" i="7"/>
  <c r="AI197" i="7"/>
  <c r="AI195" i="7"/>
  <c r="AI194" i="7"/>
  <c r="AI191" i="7"/>
  <c r="AI190" i="7"/>
  <c r="AI189" i="7"/>
  <c r="AI188" i="7"/>
  <c r="AI187" i="7"/>
  <c r="AI186" i="7"/>
  <c r="AI185" i="7"/>
  <c r="AI184" i="7"/>
  <c r="AI154" i="7"/>
  <c r="AI153" i="7"/>
  <c r="AI152" i="7"/>
  <c r="AI151" i="7"/>
  <c r="AI150" i="7"/>
  <c r="AI149" i="7"/>
  <c r="AI148" i="7"/>
  <c r="AI146" i="7"/>
  <c r="AI145" i="7"/>
  <c r="AI144" i="7"/>
  <c r="AI143" i="7"/>
  <c r="AI142" i="7"/>
  <c r="AI137" i="7"/>
  <c r="AI136" i="7"/>
  <c r="AI134" i="7"/>
  <c r="AI130" i="7"/>
  <c r="AI128" i="7"/>
  <c r="AI126" i="7"/>
  <c r="AI125" i="7"/>
  <c r="AI124" i="7"/>
  <c r="AI99" i="7"/>
  <c r="AI98" i="7"/>
  <c r="AI97" i="7"/>
  <c r="AI96" i="7"/>
  <c r="AI95" i="7"/>
  <c r="AI94" i="7"/>
  <c r="AI93" i="7"/>
  <c r="AI92" i="7"/>
  <c r="AI91" i="7"/>
  <c r="AI90" i="7"/>
  <c r="AI89" i="7"/>
  <c r="AI88" i="7"/>
  <c r="AI83" i="7"/>
  <c r="AI82" i="7"/>
  <c r="AI81" i="7"/>
  <c r="AI79" i="7"/>
  <c r="AI76" i="7"/>
  <c r="AI75" i="7"/>
  <c r="AI74" i="7"/>
  <c r="AI72" i="7"/>
  <c r="AI71" i="7"/>
  <c r="AI70" i="7"/>
  <c r="Z546" i="7"/>
  <c r="Z544" i="7"/>
  <c r="Z542" i="7"/>
  <c r="Z540" i="7"/>
  <c r="Z534" i="7"/>
  <c r="Z533" i="7"/>
  <c r="Z532" i="7"/>
  <c r="Z530" i="7"/>
  <c r="Z528" i="7"/>
  <c r="Z526" i="7"/>
  <c r="Z525" i="7"/>
  <c r="Z521" i="7"/>
  <c r="Z487" i="7"/>
  <c r="Z486" i="7"/>
  <c r="Z484" i="7"/>
  <c r="Z475" i="7"/>
  <c r="Z473" i="7"/>
  <c r="Z472" i="7"/>
  <c r="Z470" i="7"/>
  <c r="Z464" i="7"/>
  <c r="Z432" i="7"/>
  <c r="Z431" i="7"/>
  <c r="Z430" i="7"/>
  <c r="Z429" i="7"/>
  <c r="Z428" i="7"/>
  <c r="Z422" i="7"/>
  <c r="Z421" i="7"/>
  <c r="Z420" i="7"/>
  <c r="Z418" i="7"/>
  <c r="Z416" i="7"/>
  <c r="Z409" i="7"/>
  <c r="Z380" i="7"/>
  <c r="Z379" i="7"/>
  <c r="Z378" i="7"/>
  <c r="Z377" i="7"/>
  <c r="Z376" i="7"/>
  <c r="Z369" i="7"/>
  <c r="Z368" i="7"/>
  <c r="Z363" i="7"/>
  <c r="Z326" i="7"/>
  <c r="Z324" i="7"/>
  <c r="Z322" i="7"/>
  <c r="Z321" i="7"/>
  <c r="Z320" i="7"/>
  <c r="Z313" i="7"/>
  <c r="Z312" i="7"/>
  <c r="Z310" i="7"/>
  <c r="Z309" i="7"/>
  <c r="Z305" i="7"/>
  <c r="Z266" i="7"/>
  <c r="Z265" i="7"/>
  <c r="Z264" i="7"/>
  <c r="Z263" i="7"/>
  <c r="Z262" i="7"/>
  <c r="Z259" i="7"/>
  <c r="Z256" i="7"/>
  <c r="Z254" i="7"/>
  <c r="Z252" i="7"/>
  <c r="Z246" i="7"/>
  <c r="Z243" i="7"/>
  <c r="Z213" i="7"/>
  <c r="Z211" i="7"/>
  <c r="Z210" i="7"/>
  <c r="Z207" i="7"/>
  <c r="Z204" i="7"/>
  <c r="Z199" i="7"/>
  <c r="Z197" i="7"/>
  <c r="Z196" i="7"/>
  <c r="Z195" i="7"/>
  <c r="Z193" i="7"/>
  <c r="Z192" i="7"/>
  <c r="Z188" i="7"/>
  <c r="Z152" i="7"/>
  <c r="Z150" i="7"/>
  <c r="Z149" i="7"/>
  <c r="Z148" i="7"/>
  <c r="Z146" i="7"/>
  <c r="Z140" i="7"/>
  <c r="Z139" i="7"/>
  <c r="Z138" i="7"/>
  <c r="Z136" i="7"/>
  <c r="Z134" i="7"/>
  <c r="Z127" i="7"/>
  <c r="Z98" i="7"/>
  <c r="Z96" i="7"/>
  <c r="Z94" i="7"/>
  <c r="Z93" i="7"/>
  <c r="Z92" i="7"/>
  <c r="Z87" i="7"/>
  <c r="Z85" i="7"/>
  <c r="Z82" i="7"/>
  <c r="Z81" i="7"/>
  <c r="Z78" i="7"/>
  <c r="Z74" i="7"/>
  <c r="Z71" i="7"/>
  <c r="X546" i="7"/>
  <c r="X544" i="7"/>
  <c r="X542" i="7"/>
  <c r="X541" i="7"/>
  <c r="X540" i="7"/>
  <c r="X534" i="7"/>
  <c r="X533" i="7"/>
  <c r="X532" i="7"/>
  <c r="X530" i="7"/>
  <c r="X528" i="7"/>
  <c r="X526" i="7"/>
  <c r="X525" i="7"/>
  <c r="X521" i="7"/>
  <c r="X487" i="7"/>
  <c r="X486" i="7"/>
  <c r="X485" i="7"/>
  <c r="X484" i="7"/>
  <c r="X477" i="7"/>
  <c r="X475" i="7"/>
  <c r="X473" i="7"/>
  <c r="X472" i="7"/>
  <c r="X470" i="7"/>
  <c r="X469" i="7"/>
  <c r="X467" i="7"/>
  <c r="X464" i="7"/>
  <c r="X434" i="7"/>
  <c r="X432" i="7"/>
  <c r="X431" i="7"/>
  <c r="X430" i="7"/>
  <c r="X429" i="7"/>
  <c r="X428" i="7"/>
  <c r="X423" i="7"/>
  <c r="X422" i="7"/>
  <c r="X421" i="7"/>
  <c r="X420" i="7"/>
  <c r="X418" i="7"/>
  <c r="X417" i="7"/>
  <c r="X416" i="7"/>
  <c r="X409" i="7"/>
  <c r="X407" i="7"/>
  <c r="X380" i="7"/>
  <c r="X379" i="7"/>
  <c r="X378" i="7"/>
  <c r="X377" i="7"/>
  <c r="X376" i="7"/>
  <c r="X374" i="7"/>
  <c r="X369" i="7"/>
  <c r="X368" i="7"/>
  <c r="X363" i="7"/>
  <c r="X357" i="7"/>
  <c r="X326" i="7"/>
  <c r="X324" i="7"/>
  <c r="X323" i="7"/>
  <c r="X322" i="7"/>
  <c r="X321" i="7"/>
  <c r="X320" i="7"/>
  <c r="X319" i="7"/>
  <c r="X314" i="7"/>
  <c r="X313" i="7"/>
  <c r="X312" i="7"/>
  <c r="X310" i="7"/>
  <c r="X309" i="7"/>
  <c r="X305" i="7"/>
  <c r="X304" i="7"/>
  <c r="X269" i="7"/>
  <c r="X266" i="7"/>
  <c r="X265" i="7"/>
  <c r="X264" i="7"/>
  <c r="X263" i="7"/>
  <c r="X262" i="7"/>
  <c r="X261" i="7"/>
  <c r="X257" i="7"/>
  <c r="X256" i="7"/>
  <c r="X254" i="7"/>
  <c r="X252" i="7"/>
  <c r="X249" i="7"/>
  <c r="X247" i="7"/>
  <c r="X243" i="7"/>
  <c r="X213" i="7"/>
  <c r="X211" i="7"/>
  <c r="X210" i="7"/>
  <c r="X208" i="7"/>
  <c r="X207" i="7"/>
  <c r="X204" i="7"/>
  <c r="X199" i="7"/>
  <c r="X197" i="7"/>
  <c r="X196" i="7"/>
  <c r="X195" i="7"/>
  <c r="X193" i="7"/>
  <c r="X192" i="7"/>
  <c r="X191" i="7"/>
  <c r="X188" i="7"/>
  <c r="X186" i="7"/>
  <c r="X152" i="7"/>
  <c r="X150" i="7"/>
  <c r="X149" i="7"/>
  <c r="X148" i="7"/>
  <c r="X147" i="7"/>
  <c r="X146" i="7"/>
  <c r="X144" i="7"/>
  <c r="X141" i="7"/>
  <c r="X140" i="7"/>
  <c r="X139" i="7"/>
  <c r="X138" i="7"/>
  <c r="X137" i="7"/>
  <c r="X136" i="7"/>
  <c r="X134" i="7"/>
  <c r="X132" i="7"/>
  <c r="X127" i="7"/>
  <c r="X123" i="7"/>
  <c r="X98" i="7"/>
  <c r="X96" i="7"/>
  <c r="X94" i="7"/>
  <c r="X93" i="7"/>
  <c r="X92" i="7"/>
  <c r="X87" i="7"/>
  <c r="X85" i="7"/>
  <c r="X82" i="7"/>
  <c r="X81" i="7"/>
  <c r="X79" i="7"/>
  <c r="X78" i="7"/>
  <c r="X77" i="7"/>
  <c r="X74" i="7"/>
  <c r="X71" i="7"/>
  <c r="V546" i="7"/>
  <c r="V544" i="7"/>
  <c r="V542" i="7"/>
  <c r="V540" i="7"/>
  <c r="V538" i="7"/>
  <c r="V534" i="7"/>
  <c r="V533" i="7"/>
  <c r="V532" i="7"/>
  <c r="V530" i="7"/>
  <c r="V528" i="7"/>
  <c r="V526" i="7"/>
  <c r="V525" i="7"/>
  <c r="V521" i="7"/>
  <c r="V487" i="7"/>
  <c r="V486" i="7"/>
  <c r="V484" i="7"/>
  <c r="V475" i="7"/>
  <c r="V473" i="7"/>
  <c r="V472" i="7"/>
  <c r="V470" i="7"/>
  <c r="V469" i="7"/>
  <c r="V464" i="7"/>
  <c r="V432" i="7"/>
  <c r="V431" i="7"/>
  <c r="V430" i="7"/>
  <c r="V429" i="7"/>
  <c r="V428" i="7"/>
  <c r="V422" i="7"/>
  <c r="V421" i="7"/>
  <c r="V420" i="7"/>
  <c r="V418" i="7"/>
  <c r="V416" i="7"/>
  <c r="V413" i="7"/>
  <c r="V409" i="7"/>
  <c r="V382" i="7"/>
  <c r="V380" i="7"/>
  <c r="V379" i="7"/>
  <c r="V378" i="7"/>
  <c r="V377" i="7"/>
  <c r="V376" i="7"/>
  <c r="V369" i="7"/>
  <c r="V368" i="7"/>
  <c r="V363" i="7"/>
  <c r="V326" i="7"/>
  <c r="V324" i="7"/>
  <c r="V322" i="7"/>
  <c r="V321" i="7"/>
  <c r="V320" i="7"/>
  <c r="V313" i="7"/>
  <c r="V312" i="7"/>
  <c r="V310" i="7"/>
  <c r="V309" i="7"/>
  <c r="V305" i="7"/>
  <c r="V301" i="7"/>
  <c r="V266" i="7"/>
  <c r="V265" i="7"/>
  <c r="V264" i="7"/>
  <c r="V263" i="7"/>
  <c r="V262" i="7"/>
  <c r="V256" i="7"/>
  <c r="V254" i="7"/>
  <c r="V252" i="7"/>
  <c r="V243" i="7"/>
  <c r="V213" i="7"/>
  <c r="V211" i="7"/>
  <c r="V210" i="7"/>
  <c r="V207" i="7"/>
  <c r="V204" i="7"/>
  <c r="V200" i="7"/>
  <c r="V199" i="7"/>
  <c r="V197" i="7"/>
  <c r="V196" i="7"/>
  <c r="V195" i="7"/>
  <c r="V193" i="7"/>
  <c r="V192" i="7"/>
  <c r="V188" i="7"/>
  <c r="V187" i="7"/>
  <c r="V152" i="7"/>
  <c r="V150" i="7"/>
  <c r="V149" i="7"/>
  <c r="V148" i="7"/>
  <c r="V147" i="7"/>
  <c r="V146" i="7"/>
  <c r="V145" i="7"/>
  <c r="V140" i="7"/>
  <c r="V139" i="7"/>
  <c r="V138" i="7"/>
  <c r="V136" i="7"/>
  <c r="V134" i="7"/>
  <c r="V127" i="7"/>
  <c r="V98" i="7"/>
  <c r="V96" i="7"/>
  <c r="V94" i="7"/>
  <c r="V93" i="7"/>
  <c r="V92" i="7"/>
  <c r="V87" i="7"/>
  <c r="V85" i="7"/>
  <c r="V84" i="7"/>
  <c r="V82" i="7"/>
  <c r="V81" i="7"/>
  <c r="V78" i="7"/>
  <c r="V74" i="7"/>
  <c r="V71" i="7"/>
  <c r="AL27" i="7"/>
  <c r="AK27" i="7"/>
  <c r="AJ27" i="7"/>
  <c r="AI27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I39" i="7"/>
  <c r="AI38" i="7"/>
  <c r="AI37" i="7"/>
  <c r="AI36" i="7"/>
  <c r="AI35" i="7"/>
  <c r="AI33" i="7"/>
  <c r="AI32" i="7"/>
  <c r="AI31" i="7"/>
  <c r="AI30" i="7"/>
  <c r="AI29" i="7"/>
  <c r="AI28" i="7"/>
  <c r="AI22" i="7"/>
  <c r="AI21" i="7"/>
  <c r="AI19" i="7"/>
  <c r="AI15" i="7"/>
  <c r="AI11" i="7"/>
  <c r="AI10" i="7"/>
  <c r="AI9" i="7"/>
  <c r="AK22" i="7"/>
  <c r="AK21" i="7"/>
  <c r="AK19" i="7"/>
  <c r="AK16" i="7"/>
  <c r="AK15" i="7"/>
  <c r="AK11" i="7"/>
  <c r="AK10" i="7"/>
  <c r="AK9" i="7"/>
  <c r="AM22" i="7"/>
  <c r="AM21" i="7"/>
  <c r="AM19" i="7"/>
  <c r="AM15" i="7"/>
  <c r="AM11" i="7"/>
  <c r="AM10" i="7"/>
  <c r="AM9" i="7"/>
  <c r="X37" i="7"/>
  <c r="X35" i="7"/>
  <c r="X34" i="7"/>
  <c r="X31" i="7"/>
  <c r="X29" i="7"/>
  <c r="X24" i="7"/>
  <c r="X23" i="7"/>
  <c r="X20" i="7"/>
  <c r="X19" i="7"/>
  <c r="X17" i="7"/>
  <c r="X16" i="7"/>
  <c r="V37" i="7"/>
  <c r="V35" i="7"/>
  <c r="V34" i="7"/>
  <c r="V29" i="7"/>
  <c r="V25" i="7"/>
  <c r="V24" i="7"/>
  <c r="V23" i="7"/>
  <c r="V20" i="7"/>
  <c r="V19" i="7"/>
  <c r="V17" i="7"/>
  <c r="V16" i="7"/>
  <c r="T15" i="7"/>
  <c r="X15" i="7" s="1"/>
  <c r="T9" i="7"/>
  <c r="T25" i="7"/>
  <c r="X25" i="7" s="1"/>
  <c r="T30" i="7"/>
  <c r="X30" i="7" s="1"/>
  <c r="T32" i="7"/>
  <c r="X32" i="7" s="1"/>
  <c r="Z37" i="7"/>
  <c r="Z35" i="7"/>
  <c r="Z34" i="7"/>
  <c r="Z29" i="7"/>
  <c r="Z24" i="7"/>
  <c r="Z23" i="7"/>
  <c r="Z20" i="7"/>
  <c r="Z19" i="7"/>
  <c r="Z17" i="7"/>
  <c r="Z16" i="7"/>
  <c r="Z15" i="7"/>
  <c r="AM40" i="7"/>
  <c r="AG549" i="7"/>
  <c r="AG532" i="7"/>
  <c r="T523" i="7" s="1"/>
  <c r="AG492" i="7"/>
  <c r="T463" i="7" s="1"/>
  <c r="AG475" i="7"/>
  <c r="T466" i="7" s="1"/>
  <c r="AG437" i="7"/>
  <c r="T408" i="7" s="1"/>
  <c r="AG420" i="7"/>
  <c r="AG385" i="7"/>
  <c r="T356" i="7" s="1"/>
  <c r="AG329" i="7"/>
  <c r="T300" i="7" s="1"/>
  <c r="AG271" i="7"/>
  <c r="AG254" i="7"/>
  <c r="T245" i="7" s="1"/>
  <c r="AG216" i="7"/>
  <c r="AG199" i="7"/>
  <c r="AG155" i="7"/>
  <c r="AG138" i="7"/>
  <c r="T269" i="7"/>
  <c r="T242" i="7"/>
  <c r="T126" i="7"/>
  <c r="T38" i="7"/>
  <c r="T14" i="7"/>
  <c r="AG40" i="7"/>
  <c r="T11" i="7" s="1"/>
  <c r="AG23" i="7"/>
  <c r="S529" i="7"/>
  <c r="S524" i="7"/>
  <c r="S522" i="7"/>
  <c r="R517" i="7"/>
  <c r="AE528" i="7"/>
  <c r="AK528" i="7" s="1"/>
  <c r="R539" i="7"/>
  <c r="X539" i="7" s="1"/>
  <c r="R531" i="7"/>
  <c r="V531" i="7" s="1"/>
  <c r="R543" i="7"/>
  <c r="V543" i="7" s="1"/>
  <c r="R536" i="7"/>
  <c r="X536" i="7" s="1"/>
  <c r="AE541" i="7"/>
  <c r="AI541" i="7" s="1"/>
  <c r="R524" i="7"/>
  <c r="X524" i="7" s="1"/>
  <c r="R545" i="7"/>
  <c r="X545" i="7" s="1"/>
  <c r="R548" i="7"/>
  <c r="R519" i="7"/>
  <c r="X519" i="7" s="1"/>
  <c r="R535" i="7"/>
  <c r="R537" i="7"/>
  <c r="X537" i="7" s="1"/>
  <c r="R552" i="7"/>
  <c r="R518" i="7"/>
  <c r="X518" i="7" s="1"/>
  <c r="R529" i="7"/>
  <c r="Z529" i="7" s="1"/>
  <c r="R527" i="7"/>
  <c r="X527" i="7" s="1"/>
  <c r="R549" i="7"/>
  <c r="R547" i="7" s="1"/>
  <c r="AE521" i="7"/>
  <c r="AK521" i="7" s="1"/>
  <c r="AE525" i="7"/>
  <c r="AK525" i="7" s="1"/>
  <c r="AE526" i="7"/>
  <c r="AI526" i="7" s="1"/>
  <c r="R522" i="7"/>
  <c r="X522" i="7" s="1"/>
  <c r="AE523" i="7"/>
  <c r="AK523" i="7" s="1"/>
  <c r="R495" i="7"/>
  <c r="R479" i="7"/>
  <c r="X479" i="7" s="1"/>
  <c r="R461" i="7"/>
  <c r="R471" i="7"/>
  <c r="Z471" i="7" s="1"/>
  <c r="R488" i="7"/>
  <c r="R491" i="7"/>
  <c r="R462" i="7"/>
  <c r="V462" i="7" s="1"/>
  <c r="R478" i="7"/>
  <c r="X478" i="7" s="1"/>
  <c r="AE468" i="7"/>
  <c r="AK468" i="7" s="1"/>
  <c r="S488" i="7"/>
  <c r="S481" i="7"/>
  <c r="R480" i="7"/>
  <c r="X480" i="7" s="1"/>
  <c r="S479" i="7"/>
  <c r="S471" i="7"/>
  <c r="AF468" i="7"/>
  <c r="S465" i="7"/>
  <c r="R460" i="7"/>
  <c r="R483" i="7"/>
  <c r="Z483" i="7" s="1"/>
  <c r="R482" i="7"/>
  <c r="X482" i="7" s="1"/>
  <c r="R468" i="7"/>
  <c r="X468" i="7" s="1"/>
  <c r="R474" i="7"/>
  <c r="X474" i="7" s="1"/>
  <c r="R489" i="7"/>
  <c r="X489" i="7" s="1"/>
  <c r="R481" i="7"/>
  <c r="R476" i="7"/>
  <c r="X476" i="7" s="1"/>
  <c r="R465" i="7"/>
  <c r="X465" i="7" s="1"/>
  <c r="AE460" i="7"/>
  <c r="R410" i="7"/>
  <c r="X410" i="7" s="1"/>
  <c r="R406" i="7"/>
  <c r="X406" i="7" s="1"/>
  <c r="R405" i="7"/>
  <c r="X405" i="7" s="1"/>
  <c r="R412" i="7"/>
  <c r="V412" i="7" s="1"/>
  <c r="R439" i="7"/>
  <c r="R434" i="7"/>
  <c r="V434" i="7" s="1"/>
  <c r="R414" i="7"/>
  <c r="X414" i="7" s="1"/>
  <c r="R427" i="7"/>
  <c r="X427" i="7" s="1"/>
  <c r="R413" i="7"/>
  <c r="X413" i="7" s="1"/>
  <c r="AE417" i="7"/>
  <c r="AK417" i="7" s="1"/>
  <c r="R438" i="7"/>
  <c r="AE409" i="7"/>
  <c r="AK409" i="7" s="1"/>
  <c r="AE414" i="7"/>
  <c r="AK414" i="7" s="1"/>
  <c r="AE413" i="7"/>
  <c r="R425" i="7"/>
  <c r="AE436" i="7"/>
  <c r="AK436" i="7" s="1"/>
  <c r="R415" i="7"/>
  <c r="X415" i="7" s="1"/>
  <c r="R436" i="7"/>
  <c r="R433" i="7"/>
  <c r="X433" i="7" s="1"/>
  <c r="R424" i="7"/>
  <c r="X424" i="7" s="1"/>
  <c r="AE415" i="7"/>
  <c r="AK415" i="7" s="1"/>
  <c r="R367" i="7"/>
  <c r="X367" i="7" s="1"/>
  <c r="S367" i="7"/>
  <c r="R365" i="7"/>
  <c r="X365" i="7" s="1"/>
  <c r="R358" i="7"/>
  <c r="V358" i="7" s="1"/>
  <c r="R362" i="7"/>
  <c r="Z362" i="7" s="1"/>
  <c r="R354" i="7"/>
  <c r="X354" i="7" s="1"/>
  <c r="R353" i="7"/>
  <c r="R373" i="7"/>
  <c r="X373" i="7" s="1"/>
  <c r="R375" i="7"/>
  <c r="X375" i="7" s="1"/>
  <c r="AE361" i="7"/>
  <c r="AE360" i="7"/>
  <c r="AK360" i="7" s="1"/>
  <c r="R381" i="7"/>
  <c r="X381" i="7" s="1"/>
  <c r="R384" i="7"/>
  <c r="R383" i="7" s="1"/>
  <c r="R355" i="7"/>
  <c r="R360" i="7"/>
  <c r="Z360" i="7" s="1"/>
  <c r="R370" i="7"/>
  <c r="X370" i="7" s="1"/>
  <c r="R364" i="7"/>
  <c r="V364" i="7" s="1"/>
  <c r="AE362" i="7"/>
  <c r="AK362" i="7" s="1"/>
  <c r="AE383" i="7"/>
  <c r="AE385" i="7" s="1"/>
  <c r="R356" i="7" s="1"/>
  <c r="R307" i="7"/>
  <c r="Z307" i="7" s="1"/>
  <c r="R306" i="7"/>
  <c r="V306" i="7" s="1"/>
  <c r="R298" i="7"/>
  <c r="X298" i="7" s="1"/>
  <c r="R297" i="7"/>
  <c r="X297" i="7" s="1"/>
  <c r="R325" i="7"/>
  <c r="X325" i="7" s="1"/>
  <c r="R328" i="7"/>
  <c r="R327" i="7" s="1"/>
  <c r="R299" i="7"/>
  <c r="Z299" i="7" s="1"/>
  <c r="R315" i="7"/>
  <c r="X315" i="7" s="1"/>
  <c r="R316" i="7"/>
  <c r="R317" i="7"/>
  <c r="X317" i="7" s="1"/>
  <c r="AE303" i="7"/>
  <c r="AI303" i="7" s="1"/>
  <c r="AE299" i="7"/>
  <c r="AI299" i="7" s="1"/>
  <c r="AE305" i="7"/>
  <c r="AK305" i="7" s="1"/>
  <c r="AE306" i="7"/>
  <c r="R302" i="7"/>
  <c r="X302" i="7" s="1"/>
  <c r="AE309" i="7"/>
  <c r="AK309" i="7" s="1"/>
  <c r="R332" i="7"/>
  <c r="R311" i="7"/>
  <c r="R308" i="7"/>
  <c r="X308" i="7" s="1"/>
  <c r="AE310" i="7"/>
  <c r="AM310" i="7" s="1"/>
  <c r="AE325" i="7"/>
  <c r="AK325" i="7" s="1"/>
  <c r="S244" i="7"/>
  <c r="R274" i="7"/>
  <c r="R248" i="7"/>
  <c r="X248" i="7" s="1"/>
  <c r="R240" i="7"/>
  <c r="X240" i="7" s="1"/>
  <c r="R239" i="7"/>
  <c r="X239" i="7" s="1"/>
  <c r="R267" i="7"/>
  <c r="X267" i="7" s="1"/>
  <c r="R270" i="7"/>
  <c r="R269" i="7" s="1"/>
  <c r="R241" i="7"/>
  <c r="X241" i="7" s="1"/>
  <c r="R257" i="7"/>
  <c r="R258" i="7"/>
  <c r="Z258" i="7" s="1"/>
  <c r="R268" i="7"/>
  <c r="X268" i="7" s="1"/>
  <c r="S260" i="7"/>
  <c r="R260" i="7" s="1"/>
  <c r="R244" i="7"/>
  <c r="X244" i="7" s="1"/>
  <c r="R255" i="7"/>
  <c r="V255" i="7" s="1"/>
  <c r="R246" i="7"/>
  <c r="X246" i="7" s="1"/>
  <c r="R259" i="7"/>
  <c r="X259" i="7" s="1"/>
  <c r="AE247" i="7"/>
  <c r="AK247" i="7" s="1"/>
  <c r="R253" i="7"/>
  <c r="X253" i="7" s="1"/>
  <c r="R251" i="7"/>
  <c r="X251" i="7" s="1"/>
  <c r="AE250" i="7"/>
  <c r="AI250" i="7" s="1"/>
  <c r="R250" i="7"/>
  <c r="AE248" i="7"/>
  <c r="AK248" i="7" s="1"/>
  <c r="AC219" i="7"/>
  <c r="AC220" i="7" s="1"/>
  <c r="AD219" i="7"/>
  <c r="AD220" i="7" s="1"/>
  <c r="R185" i="7"/>
  <c r="X185" i="7" s="1"/>
  <c r="R184" i="7"/>
  <c r="Z184" i="7" s="1"/>
  <c r="R206" i="7"/>
  <c r="X206" i="7" s="1"/>
  <c r="R198" i="7"/>
  <c r="AE218" i="7" s="1"/>
  <c r="AE220" i="7" s="1"/>
  <c r="R209" i="7"/>
  <c r="V209" i="7" s="1"/>
  <c r="AE196" i="7"/>
  <c r="AM196" i="7" s="1"/>
  <c r="R201" i="7"/>
  <c r="Z201" i="7" s="1"/>
  <c r="R215" i="7"/>
  <c r="R216" i="7"/>
  <c r="R203" i="7"/>
  <c r="X203" i="7" s="1"/>
  <c r="AE192" i="7"/>
  <c r="AK192" i="7" s="1"/>
  <c r="AE193" i="7"/>
  <c r="AM193" i="7" s="1"/>
  <c r="R189" i="7"/>
  <c r="X189" i="7" s="1"/>
  <c r="R194" i="7"/>
  <c r="V194" i="7" s="1"/>
  <c r="R212" i="7"/>
  <c r="X212" i="7" s="1"/>
  <c r="AE209" i="7"/>
  <c r="AE216" i="7" s="1"/>
  <c r="R187" i="7" s="1"/>
  <c r="S189" i="7"/>
  <c r="S128" i="7"/>
  <c r="R124" i="7"/>
  <c r="R123" i="7"/>
  <c r="R142" i="7"/>
  <c r="X142" i="7" s="1"/>
  <c r="AE147" i="7"/>
  <c r="AI147" i="7" s="1"/>
  <c r="R151" i="7"/>
  <c r="X151" i="7" s="1"/>
  <c r="R157" i="7"/>
  <c r="R145" i="7"/>
  <c r="R143" i="7"/>
  <c r="X143" i="7" s="1"/>
  <c r="AE131" i="7"/>
  <c r="AE127" i="7"/>
  <c r="AK127" i="7" s="1"/>
  <c r="AE133" i="7"/>
  <c r="AK133" i="7" s="1"/>
  <c r="R131" i="7"/>
  <c r="Z131" i="7" s="1"/>
  <c r="R154" i="7"/>
  <c r="R125" i="7"/>
  <c r="X125" i="7" s="1"/>
  <c r="AE132" i="7"/>
  <c r="AK132" i="7" s="1"/>
  <c r="R133" i="7"/>
  <c r="Z133" i="7" s="1"/>
  <c r="R130" i="7"/>
  <c r="Z130" i="7" s="1"/>
  <c r="R155" i="7"/>
  <c r="AE123" i="7"/>
  <c r="AK123" i="7" s="1"/>
  <c r="R128" i="7"/>
  <c r="X128" i="7" s="1"/>
  <c r="AE129" i="7"/>
  <c r="AE78" i="7"/>
  <c r="R70" i="7"/>
  <c r="R69" i="7"/>
  <c r="X69" i="7" s="1"/>
  <c r="R83" i="7"/>
  <c r="Z83" i="7" s="1"/>
  <c r="R91" i="7"/>
  <c r="R95" i="7"/>
  <c r="Z95" i="7" s="1"/>
  <c r="R97" i="7"/>
  <c r="X97" i="7" s="1"/>
  <c r="R103" i="7"/>
  <c r="R89" i="7"/>
  <c r="AE77" i="7"/>
  <c r="AK77" i="7" s="1"/>
  <c r="AE73" i="7"/>
  <c r="AK73" i="7" s="1"/>
  <c r="R76" i="7"/>
  <c r="X76" i="7" s="1"/>
  <c r="R88" i="7"/>
  <c r="X88" i="7" s="1"/>
  <c r="R86" i="7"/>
  <c r="Z86" i="7" s="1"/>
  <c r="AE80" i="7"/>
  <c r="AK80" i="7" s="1"/>
  <c r="R80" i="7"/>
  <c r="X80" i="7" s="1"/>
  <c r="R100" i="7"/>
  <c r="R73" i="7"/>
  <c r="X73" i="7" s="1"/>
  <c r="AE17" i="7"/>
  <c r="AM17" i="7" s="1"/>
  <c r="AE16" i="7"/>
  <c r="AM16" i="7" s="1"/>
  <c r="AE14" i="7"/>
  <c r="AM14" i="7" s="1"/>
  <c r="AE8" i="7"/>
  <c r="AK8" i="7" s="1"/>
  <c r="S13" i="7"/>
  <c r="R9" i="7"/>
  <c r="R8" i="7"/>
  <c r="X8" i="7" s="1"/>
  <c r="R30" i="7"/>
  <c r="R22" i="7"/>
  <c r="X22" i="7" s="1"/>
  <c r="R33" i="7"/>
  <c r="V33" i="7" s="1"/>
  <c r="R36" i="7"/>
  <c r="X36" i="7" s="1"/>
  <c r="R27" i="7"/>
  <c r="AE13" i="7"/>
  <c r="AM13" i="7" s="1"/>
  <c r="AE12" i="7"/>
  <c r="AK12" i="7" s="1"/>
  <c r="R12" i="7"/>
  <c r="X12" i="7" s="1"/>
  <c r="AE20" i="7"/>
  <c r="AK20" i="7" s="1"/>
  <c r="R39" i="7"/>
  <c r="R10" i="7"/>
  <c r="V10" i="7" s="1"/>
  <c r="R26" i="7"/>
  <c r="X26" i="7" s="1"/>
  <c r="R28" i="7"/>
  <c r="X28" i="7" s="1"/>
  <c r="R21" i="7"/>
  <c r="V21" i="7" s="1"/>
  <c r="R18" i="7"/>
  <c r="V18" i="7" s="1"/>
  <c r="R40" i="7"/>
  <c r="R13" i="7"/>
  <c r="X13" i="7" s="1"/>
  <c r="AE18" i="7"/>
  <c r="AM18" i="7" s="1"/>
  <c r="R490" i="7"/>
  <c r="AE492" i="7"/>
  <c r="R463" i="7" s="1"/>
  <c r="AE271" i="7"/>
  <c r="R242" i="7" s="1"/>
  <c r="X242" i="7" s="1"/>
  <c r="AE101" i="7"/>
  <c r="R72" i="7" s="1"/>
  <c r="AE40" i="7"/>
  <c r="R11" i="7" s="1"/>
  <c r="Q522" i="7"/>
  <c r="P518" i="7"/>
  <c r="V518" i="7" s="1"/>
  <c r="P517" i="7"/>
  <c r="V517" i="7" s="1"/>
  <c r="P524" i="7"/>
  <c r="P539" i="7"/>
  <c r="Z539" i="7" s="1"/>
  <c r="P541" i="7"/>
  <c r="Z541" i="7" s="1"/>
  <c r="P549" i="7"/>
  <c r="P545" i="7"/>
  <c r="V545" i="7" s="1"/>
  <c r="P548" i="7"/>
  <c r="P537" i="7"/>
  <c r="Z537" i="7" s="1"/>
  <c r="P536" i="7"/>
  <c r="AC529" i="7"/>
  <c r="AM529" i="7" s="1"/>
  <c r="AC521" i="7"/>
  <c r="AC525" i="7"/>
  <c r="P522" i="7"/>
  <c r="P527" i="7"/>
  <c r="Z527" i="7" s="1"/>
  <c r="P461" i="7"/>
  <c r="V461" i="7" s="1"/>
  <c r="P460" i="7"/>
  <c r="V460" i="7" s="1"/>
  <c r="P467" i="7"/>
  <c r="Z467" i="7" s="1"/>
  <c r="P482" i="7"/>
  <c r="P474" i="7"/>
  <c r="P485" i="7"/>
  <c r="Z485" i="7" s="1"/>
  <c r="P479" i="7"/>
  <c r="V479" i="7" s="1"/>
  <c r="P477" i="7"/>
  <c r="Z477" i="7" s="1"/>
  <c r="P488" i="7"/>
  <c r="Z488" i="7" s="1"/>
  <c r="AC491" i="7"/>
  <c r="AC492" i="7" s="1"/>
  <c r="P463" i="7" s="1"/>
  <c r="V463" i="7" s="1"/>
  <c r="P419" i="7"/>
  <c r="Z419" i="7" s="1"/>
  <c r="P367" i="7"/>
  <c r="P253" i="7"/>
  <c r="P137" i="7"/>
  <c r="V137" i="7" s="1"/>
  <c r="Q22" i="7"/>
  <c r="Q419" i="7"/>
  <c r="AC413" i="7"/>
  <c r="AM413" i="7" s="1"/>
  <c r="AD413" i="7"/>
  <c r="AC410" i="7"/>
  <c r="AM410" i="7" s="1"/>
  <c r="P410" i="7"/>
  <c r="V410" i="7" s="1"/>
  <c r="P414" i="7"/>
  <c r="P406" i="7"/>
  <c r="Z406" i="7" s="1"/>
  <c r="P405" i="7"/>
  <c r="P439" i="7"/>
  <c r="P427" i="7"/>
  <c r="Z427" i="7" s="1"/>
  <c r="P407" i="7"/>
  <c r="Z407" i="7" s="1"/>
  <c r="P436" i="7"/>
  <c r="AC414" i="7"/>
  <c r="AI414" i="7" s="1"/>
  <c r="AC409" i="7"/>
  <c r="AM409" i="7" s="1"/>
  <c r="P425" i="7"/>
  <c r="V425" i="7" s="1"/>
  <c r="AC411" i="7"/>
  <c r="AM411" i="7" s="1"/>
  <c r="P433" i="7"/>
  <c r="P424" i="7"/>
  <c r="V424" i="7" s="1"/>
  <c r="AC416" i="7"/>
  <c r="AI416" i="7" s="1"/>
  <c r="P423" i="7"/>
  <c r="V423" i="7" s="1"/>
  <c r="P440" i="7"/>
  <c r="P417" i="7"/>
  <c r="Z417" i="7" s="1"/>
  <c r="AC365" i="7"/>
  <c r="AI365" i="7" s="1"/>
  <c r="AC362" i="7"/>
  <c r="AC361" i="7"/>
  <c r="AD361" i="7"/>
  <c r="P354" i="7"/>
  <c r="P353" i="7"/>
  <c r="P387" i="7"/>
  <c r="P375" i="7"/>
  <c r="V375" i="7" s="1"/>
  <c r="P361" i="7"/>
  <c r="V361" i="7" s="1"/>
  <c r="P373" i="7"/>
  <c r="AC357" i="7"/>
  <c r="AM357" i="7" s="1"/>
  <c r="P357" i="7"/>
  <c r="Z357" i="7" s="1"/>
  <c r="P372" i="7"/>
  <c r="Z372" i="7" s="1"/>
  <c r="P381" i="7"/>
  <c r="P384" i="7"/>
  <c r="P355" i="7"/>
  <c r="P371" i="7"/>
  <c r="Z371" i="7" s="1"/>
  <c r="P388" i="7"/>
  <c r="P366" i="7"/>
  <c r="V366" i="7" s="1"/>
  <c r="AD248" i="7"/>
  <c r="AD247" i="7"/>
  <c r="AC308" i="7"/>
  <c r="AC312" i="7" s="1"/>
  <c r="P303" i="7" s="1"/>
  <c r="Q308" i="7"/>
  <c r="P298" i="7"/>
  <c r="Z298" i="7" s="1"/>
  <c r="P297" i="7"/>
  <c r="Z297" i="7" s="1"/>
  <c r="P319" i="7"/>
  <c r="Z319" i="7" s="1"/>
  <c r="P323" i="7"/>
  <c r="Z323" i="7" s="1"/>
  <c r="P311" i="7"/>
  <c r="Z311" i="7" s="1"/>
  <c r="P304" i="7"/>
  <c r="V304" i="7" s="1"/>
  <c r="P316" i="7"/>
  <c r="P325" i="7"/>
  <c r="V325" i="7" s="1"/>
  <c r="Q318" i="7"/>
  <c r="P318" i="7" s="1"/>
  <c r="V318" i="7" s="1"/>
  <c r="P314" i="7"/>
  <c r="V314" i="7" s="1"/>
  <c r="AD308" i="7"/>
  <c r="P308" i="7"/>
  <c r="P240" i="7"/>
  <c r="Z240" i="7" s="1"/>
  <c r="P239" i="7"/>
  <c r="V239" i="7" s="1"/>
  <c r="P259" i="7"/>
  <c r="V259" i="7" s="1"/>
  <c r="P261" i="7"/>
  <c r="Z261" i="7" s="1"/>
  <c r="AC247" i="7"/>
  <c r="AI247" i="7" s="1"/>
  <c r="AC246" i="7"/>
  <c r="AI246" i="7" s="1"/>
  <c r="P268" i="7"/>
  <c r="Z268" i="7" s="1"/>
  <c r="P248" i="7"/>
  <c r="Z248" i="7" s="1"/>
  <c r="P246" i="7"/>
  <c r="V246" i="7" s="1"/>
  <c r="P247" i="7"/>
  <c r="Z247" i="7" s="1"/>
  <c r="P241" i="7"/>
  <c r="P274" i="7"/>
  <c r="P267" i="7"/>
  <c r="Q260" i="7"/>
  <c r="P260" i="7" s="1"/>
  <c r="V260" i="7" s="1"/>
  <c r="P250" i="7"/>
  <c r="Z250" i="7" s="1"/>
  <c r="P249" i="7"/>
  <c r="Z249" i="7" s="1"/>
  <c r="P270" i="7"/>
  <c r="AC243" i="7"/>
  <c r="AM243" i="7" s="1"/>
  <c r="P257" i="7"/>
  <c r="Z257" i="7" s="1"/>
  <c r="P271" i="7"/>
  <c r="P258" i="7"/>
  <c r="AC248" i="7"/>
  <c r="AI248" i="7" s="1"/>
  <c r="P244" i="7"/>
  <c r="Z244" i="7" s="1"/>
  <c r="P191" i="7"/>
  <c r="V191" i="7" s="1"/>
  <c r="P185" i="7"/>
  <c r="Z185" i="7" s="1"/>
  <c r="P203" i="7"/>
  <c r="Z203" i="7" s="1"/>
  <c r="P206" i="7"/>
  <c r="V206" i="7" s="1"/>
  <c r="P208" i="7"/>
  <c r="V208" i="7" s="1"/>
  <c r="P202" i="7"/>
  <c r="V202" i="7" s="1"/>
  <c r="P219" i="7"/>
  <c r="P186" i="7"/>
  <c r="Z186" i="7" s="1"/>
  <c r="P200" i="7"/>
  <c r="Q137" i="7"/>
  <c r="Q128" i="7"/>
  <c r="P132" i="7"/>
  <c r="Z132" i="7" s="1"/>
  <c r="P123" i="7"/>
  <c r="Z123" i="7" s="1"/>
  <c r="P142" i="7"/>
  <c r="Z142" i="7" s="1"/>
  <c r="AC129" i="7"/>
  <c r="AM129" i="7" s="1"/>
  <c r="P151" i="7"/>
  <c r="V151" i="7" s="1"/>
  <c r="P128" i="7"/>
  <c r="P154" i="7"/>
  <c r="P153" i="7" s="1"/>
  <c r="AC132" i="7"/>
  <c r="AM132" i="7" s="1"/>
  <c r="AD131" i="7"/>
  <c r="AC131" i="7"/>
  <c r="P141" i="7"/>
  <c r="V141" i="7" s="1"/>
  <c r="AC127" i="7"/>
  <c r="AM127" i="7" s="1"/>
  <c r="P125" i="7"/>
  <c r="AC135" i="7"/>
  <c r="AM135" i="7" s="1"/>
  <c r="AD135" i="7"/>
  <c r="P143" i="7"/>
  <c r="Z143" i="7" s="1"/>
  <c r="P124" i="7"/>
  <c r="P135" i="7"/>
  <c r="V135" i="7" s="1"/>
  <c r="AC549" i="7"/>
  <c r="P520" i="7" s="1"/>
  <c r="AC475" i="7"/>
  <c r="P466" i="7" s="1"/>
  <c r="AC437" i="7"/>
  <c r="P408" i="7" s="1"/>
  <c r="AC385" i="7"/>
  <c r="P356" i="7" s="1"/>
  <c r="AC329" i="7"/>
  <c r="P300" i="7" s="1"/>
  <c r="AC271" i="7"/>
  <c r="P242" i="7" s="1"/>
  <c r="V242" i="7" s="1"/>
  <c r="AC216" i="7"/>
  <c r="P187" i="7" s="1"/>
  <c r="AC199" i="7"/>
  <c r="P190" i="7" s="1"/>
  <c r="AC34" i="7"/>
  <c r="AC40" i="7" s="1"/>
  <c r="P11" i="7" s="1"/>
  <c r="AC23" i="7"/>
  <c r="AC155" i="7"/>
  <c r="P126" i="7" s="1"/>
  <c r="AC100" i="7"/>
  <c r="AC101" i="7" s="1"/>
  <c r="P72" i="7" s="1"/>
  <c r="V72" i="7" s="1"/>
  <c r="P490" i="7"/>
  <c r="P327" i="7"/>
  <c r="V327" i="7" s="1"/>
  <c r="P214" i="7"/>
  <c r="P70" i="7"/>
  <c r="V70" i="7" s="1"/>
  <c r="P69" i="7"/>
  <c r="P103" i="7"/>
  <c r="P91" i="7"/>
  <c r="P77" i="7"/>
  <c r="V77" i="7" s="1"/>
  <c r="AC80" i="7"/>
  <c r="P102" i="7"/>
  <c r="P97" i="7"/>
  <c r="AC73" i="7"/>
  <c r="AC78" i="7"/>
  <c r="AC77" i="7"/>
  <c r="AM77" i="7" s="1"/>
  <c r="P89" i="7"/>
  <c r="P79" i="7"/>
  <c r="V79" i="7" s="1"/>
  <c r="P31" i="7"/>
  <c r="V31" i="7" s="1"/>
  <c r="P9" i="7"/>
  <c r="P8" i="7"/>
  <c r="P15" i="7"/>
  <c r="V15" i="7" s="1"/>
  <c r="P30" i="7"/>
  <c r="V30" i="7" s="1"/>
  <c r="P32" i="7"/>
  <c r="V32" i="7" s="1"/>
  <c r="P36" i="7"/>
  <c r="P27" i="7"/>
  <c r="Z27" i="7" s="1"/>
  <c r="P22" i="7"/>
  <c r="AD34" i="7"/>
  <c r="V298" i="7" l="1"/>
  <c r="X194" i="7"/>
  <c r="AI243" i="7"/>
  <c r="AK196" i="7"/>
  <c r="V258" i="7"/>
  <c r="V355" i="7"/>
  <c r="V414" i="7"/>
  <c r="V128" i="7"/>
  <c r="AI361" i="7"/>
  <c r="V212" i="7"/>
  <c r="V407" i="7"/>
  <c r="V417" i="7"/>
  <c r="V488" i="7"/>
  <c r="Z208" i="7"/>
  <c r="Z413" i="7"/>
  <c r="AI193" i="7"/>
  <c r="X425" i="7"/>
  <c r="V22" i="7"/>
  <c r="Z11" i="7"/>
  <c r="Z267" i="7"/>
  <c r="Z253" i="7"/>
  <c r="AM73" i="7"/>
  <c r="AM131" i="7"/>
  <c r="V308" i="7"/>
  <c r="Z433" i="7"/>
  <c r="X11" i="7"/>
  <c r="X89" i="7"/>
  <c r="V123" i="7"/>
  <c r="V36" i="7"/>
  <c r="V89" i="7"/>
  <c r="V97" i="7"/>
  <c r="V91" i="7"/>
  <c r="V125" i="7"/>
  <c r="Z241" i="7"/>
  <c r="V316" i="7"/>
  <c r="Z405" i="7"/>
  <c r="V522" i="7"/>
  <c r="Z536" i="7"/>
  <c r="AK131" i="7"/>
  <c r="V124" i="7"/>
  <c r="Z12" i="7"/>
  <c r="V86" i="7"/>
  <c r="V184" i="7"/>
  <c r="Z125" i="7"/>
  <c r="Z137" i="7"/>
  <c r="Z194" i="7"/>
  <c r="Z209" i="7"/>
  <c r="AI417" i="7"/>
  <c r="Z202" i="7"/>
  <c r="Z239" i="7"/>
  <c r="T490" i="7"/>
  <c r="AG220" i="7"/>
  <c r="X250" i="7"/>
  <c r="T383" i="7"/>
  <c r="Z425" i="7"/>
  <c r="AM246" i="7"/>
  <c r="Z69" i="7"/>
  <c r="AE329" i="7"/>
  <c r="R300" i="7" s="1"/>
  <c r="X300" i="7" s="1"/>
  <c r="X70" i="7"/>
  <c r="Z145" i="7"/>
  <c r="V250" i="7"/>
  <c r="X383" i="7"/>
  <c r="V248" i="7"/>
  <c r="V405" i="7"/>
  <c r="V467" i="7"/>
  <c r="V541" i="7"/>
  <c r="X86" i="7"/>
  <c r="X209" i="7"/>
  <c r="AI192" i="7"/>
  <c r="AI209" i="7"/>
  <c r="AM247" i="7"/>
  <c r="X130" i="7"/>
  <c r="V465" i="7"/>
  <c r="AI521" i="7"/>
  <c r="V539" i="7"/>
  <c r="X529" i="7"/>
  <c r="Z531" i="7"/>
  <c r="V527" i="7"/>
  <c r="AE549" i="7"/>
  <c r="R520" i="7" s="1"/>
  <c r="V520" i="7" s="1"/>
  <c r="V529" i="7"/>
  <c r="Z543" i="7"/>
  <c r="T547" i="7"/>
  <c r="Z524" i="7"/>
  <c r="X535" i="7"/>
  <c r="AI525" i="7"/>
  <c r="V478" i="7"/>
  <c r="X462" i="7"/>
  <c r="Z478" i="7"/>
  <c r="Z490" i="7"/>
  <c r="Z474" i="7"/>
  <c r="V489" i="7"/>
  <c r="Z462" i="7"/>
  <c r="Z489" i="7"/>
  <c r="Z482" i="7"/>
  <c r="X488" i="7"/>
  <c r="X460" i="7"/>
  <c r="Z461" i="7"/>
  <c r="AE475" i="7"/>
  <c r="R466" i="7" s="1"/>
  <c r="X466" i="7" s="1"/>
  <c r="AI468" i="7"/>
  <c r="V476" i="7"/>
  <c r="V477" i="7"/>
  <c r="Z476" i="7"/>
  <c r="V353" i="7"/>
  <c r="AM362" i="7"/>
  <c r="Z373" i="7"/>
  <c r="V362" i="7"/>
  <c r="AK306" i="7"/>
  <c r="V323" i="7"/>
  <c r="V307" i="7"/>
  <c r="AI308" i="7"/>
  <c r="AG312" i="7"/>
  <c r="V311" i="7"/>
  <c r="AM303" i="7"/>
  <c r="AK329" i="7"/>
  <c r="Z88" i="7"/>
  <c r="AM78" i="7"/>
  <c r="AK78" i="7"/>
  <c r="V88" i="7"/>
  <c r="Z76" i="7"/>
  <c r="AM80" i="7"/>
  <c r="AG101" i="7"/>
  <c r="T72" i="7" s="1"/>
  <c r="V76" i="7"/>
  <c r="X91" i="7"/>
  <c r="Z84" i="7"/>
  <c r="X18" i="7"/>
  <c r="AI40" i="7"/>
  <c r="Z30" i="7"/>
  <c r="V26" i="7"/>
  <c r="V28" i="7"/>
  <c r="X21" i="7"/>
  <c r="X9" i="7"/>
  <c r="V27" i="7"/>
  <c r="Z8" i="7"/>
  <c r="Z26" i="7"/>
  <c r="AI12" i="7"/>
  <c r="V9" i="7"/>
  <c r="Z28" i="7"/>
  <c r="V8" i="7"/>
  <c r="AI14" i="7"/>
  <c r="Z364" i="7"/>
  <c r="Z356" i="7"/>
  <c r="P383" i="7"/>
  <c r="V383" i="7" s="1"/>
  <c r="X362" i="7"/>
  <c r="V354" i="7"/>
  <c r="X356" i="7"/>
  <c r="V371" i="7"/>
  <c r="X382" i="7"/>
  <c r="X353" i="7"/>
  <c r="X364" i="7"/>
  <c r="Z381" i="7"/>
  <c r="V372" i="7"/>
  <c r="V367" i="7"/>
  <c r="Z414" i="7"/>
  <c r="V11" i="7"/>
  <c r="X27" i="7"/>
  <c r="V83" i="7"/>
  <c r="V95" i="7"/>
  <c r="V130" i="7"/>
  <c r="V142" i="7"/>
  <c r="V244" i="7"/>
  <c r="V268" i="7"/>
  <c r="V319" i="7"/>
  <c r="V485" i="7"/>
  <c r="V535" i="7"/>
  <c r="X306" i="7"/>
  <c r="X358" i="7"/>
  <c r="Z70" i="7"/>
  <c r="Z189" i="7"/>
  <c r="Z242" i="7"/>
  <c r="Z255" i="7"/>
  <c r="Z308" i="7"/>
  <c r="Z361" i="7"/>
  <c r="Z434" i="7"/>
  <c r="AI100" i="7"/>
  <c r="AI133" i="7"/>
  <c r="AI254" i="7"/>
  <c r="AI383" i="7"/>
  <c r="AI492" i="7"/>
  <c r="AI528" i="7"/>
  <c r="AK193" i="7"/>
  <c r="AK209" i="7"/>
  <c r="AK310" i="7"/>
  <c r="AM133" i="7"/>
  <c r="AM299" i="7"/>
  <c r="AM365" i="7"/>
  <c r="AM415" i="7"/>
  <c r="AM521" i="7"/>
  <c r="AM414" i="7"/>
  <c r="X258" i="7"/>
  <c r="Z36" i="7"/>
  <c r="AK13" i="7"/>
  <c r="AI20" i="7"/>
  <c r="V356" i="7"/>
  <c r="Z13" i="7"/>
  <c r="Z25" i="7"/>
  <c r="V12" i="7"/>
  <c r="AM20" i="7"/>
  <c r="AK14" i="7"/>
  <c r="V131" i="7"/>
  <c r="V143" i="7"/>
  <c r="V185" i="7"/>
  <c r="V257" i="7"/>
  <c r="V357" i="7"/>
  <c r="V381" i="7"/>
  <c r="V474" i="7"/>
  <c r="V524" i="7"/>
  <c r="V536" i="7"/>
  <c r="X255" i="7"/>
  <c r="X307" i="7"/>
  <c r="X360" i="7"/>
  <c r="X372" i="7"/>
  <c r="X471" i="7"/>
  <c r="X483" i="7"/>
  <c r="Z97" i="7"/>
  <c r="Z135" i="7"/>
  <c r="Z191" i="7"/>
  <c r="Z206" i="7"/>
  <c r="Z375" i="7"/>
  <c r="Z423" i="7"/>
  <c r="AI73" i="7"/>
  <c r="AI101" i="7"/>
  <c r="AI305" i="7"/>
  <c r="AI415" i="7"/>
  <c r="AI529" i="7"/>
  <c r="AK299" i="7"/>
  <c r="AK460" i="7"/>
  <c r="AK541" i="7"/>
  <c r="AM192" i="7"/>
  <c r="AM416" i="7"/>
  <c r="AM468" i="7"/>
  <c r="AM361" i="7"/>
  <c r="Z327" i="7"/>
  <c r="Z365" i="7"/>
  <c r="AG84" i="7"/>
  <c r="T75" i="7" s="1"/>
  <c r="V13" i="7"/>
  <c r="V73" i="7"/>
  <c r="V132" i="7"/>
  <c r="V186" i="7"/>
  <c r="V297" i="7"/>
  <c r="V370" i="7"/>
  <c r="V415" i="7"/>
  <c r="V427" i="7"/>
  <c r="V537" i="7"/>
  <c r="V69" i="7"/>
  <c r="X83" i="7"/>
  <c r="Z73" i="7"/>
  <c r="Z412" i="7"/>
  <c r="Z424" i="7"/>
  <c r="Z460" i="7"/>
  <c r="AI123" i="7"/>
  <c r="AI135" i="7"/>
  <c r="AI306" i="7"/>
  <c r="AI357" i="7"/>
  <c r="AI385" i="7"/>
  <c r="AK526" i="7"/>
  <c r="AM123" i="7"/>
  <c r="AM417" i="7"/>
  <c r="AM469" i="7"/>
  <c r="AM523" i="7"/>
  <c r="X531" i="7"/>
  <c r="AK84" i="7"/>
  <c r="AM12" i="7"/>
  <c r="AM8" i="7"/>
  <c r="AK18" i="7"/>
  <c r="AI13" i="7"/>
  <c r="AI8" i="7"/>
  <c r="V189" i="7"/>
  <c r="V201" i="7"/>
  <c r="V249" i="7"/>
  <c r="V261" i="7"/>
  <c r="V300" i="7"/>
  <c r="V373" i="7"/>
  <c r="V406" i="7"/>
  <c r="V490" i="7"/>
  <c r="X311" i="7"/>
  <c r="X461" i="7"/>
  <c r="Z77" i="7"/>
  <c r="Z89" i="7"/>
  <c r="Z151" i="7"/>
  <c r="Z325" i="7"/>
  <c r="Z366" i="7"/>
  <c r="Z415" i="7"/>
  <c r="Z518" i="7"/>
  <c r="AI77" i="7"/>
  <c r="AI309" i="7"/>
  <c r="AI325" i="7"/>
  <c r="AI360" i="7"/>
  <c r="AK303" i="7"/>
  <c r="AK383" i="7"/>
  <c r="AM248" i="7"/>
  <c r="AM460" i="7"/>
  <c r="AM526" i="7"/>
  <c r="Z124" i="7"/>
  <c r="AC532" i="7"/>
  <c r="P523" i="7" s="1"/>
  <c r="AI271" i="7"/>
  <c r="AM525" i="7"/>
  <c r="Z18" i="7"/>
  <c r="V419" i="7"/>
  <c r="X543" i="7"/>
  <c r="Z301" i="7"/>
  <c r="Z314" i="7"/>
  <c r="Z367" i="7"/>
  <c r="Z465" i="7"/>
  <c r="Z519" i="7"/>
  <c r="Z545" i="7"/>
  <c r="AI78" i="7"/>
  <c r="AI127" i="7"/>
  <c r="AI310" i="7"/>
  <c r="AI436" i="7"/>
  <c r="AK147" i="7"/>
  <c r="AK250" i="7"/>
  <c r="AK254" i="7" s="1"/>
  <c r="AM305" i="7"/>
  <c r="Z353" i="7"/>
  <c r="AK17" i="7"/>
  <c r="V299" i="7"/>
  <c r="X299" i="7"/>
  <c r="AE155" i="7"/>
  <c r="AE199" i="7"/>
  <c r="R190" i="7" s="1"/>
  <c r="V190" i="7" s="1"/>
  <c r="AK216" i="7"/>
  <c r="AK549" i="7"/>
  <c r="Z31" i="7"/>
  <c r="X10" i="7"/>
  <c r="V203" i="7"/>
  <c r="V251" i="7"/>
  <c r="V302" i="7"/>
  <c r="V468" i="7"/>
  <c r="V480" i="7"/>
  <c r="X184" i="7"/>
  <c r="X412" i="7"/>
  <c r="Z79" i="7"/>
  <c r="Z91" i="7"/>
  <c r="Z128" i="7"/>
  <c r="Z141" i="7"/>
  <c r="Z212" i="7"/>
  <c r="Z302" i="7"/>
  <c r="Z315" i="7"/>
  <c r="Z354" i="7"/>
  <c r="Z480" i="7"/>
  <c r="AI196" i="7"/>
  <c r="AI362" i="7"/>
  <c r="AI409" i="7"/>
  <c r="AI523" i="7"/>
  <c r="AK385" i="7"/>
  <c r="AK466" i="7"/>
  <c r="AM250" i="7"/>
  <c r="AM306" i="7"/>
  <c r="AM528" i="7"/>
  <c r="Z200" i="7"/>
  <c r="Z358" i="7"/>
  <c r="Z479" i="7"/>
  <c r="V247" i="7"/>
  <c r="V360" i="7"/>
  <c r="P269" i="7"/>
  <c r="AE254" i="7"/>
  <c r="R245" i="7" s="1"/>
  <c r="Z32" i="7"/>
  <c r="AI16" i="7"/>
  <c r="V240" i="7"/>
  <c r="V315" i="7"/>
  <c r="V433" i="7"/>
  <c r="V481" i="7"/>
  <c r="V519" i="7"/>
  <c r="X131" i="7"/>
  <c r="Z80" i="7"/>
  <c r="Z251" i="7"/>
  <c r="Z304" i="7"/>
  <c r="Z316" i="7"/>
  <c r="Z355" i="7"/>
  <c r="Z468" i="7"/>
  <c r="Z522" i="7"/>
  <c r="Z535" i="7"/>
  <c r="AI80" i="7"/>
  <c r="AI129" i="7"/>
  <c r="AI199" i="7"/>
  <c r="AI410" i="7"/>
  <c r="AI460" i="7"/>
  <c r="AI475" i="7" s="1"/>
  <c r="AM360" i="7"/>
  <c r="X316" i="7"/>
  <c r="AK40" i="7"/>
  <c r="Z9" i="7"/>
  <c r="Z21" i="7"/>
  <c r="Z33" i="7"/>
  <c r="AI17" i="7"/>
  <c r="AI34" i="7"/>
  <c r="V80" i="7"/>
  <c r="V241" i="7"/>
  <c r="V253" i="7"/>
  <c r="V365" i="7"/>
  <c r="V482" i="7"/>
  <c r="X201" i="7"/>
  <c r="Z317" i="7"/>
  <c r="Z370" i="7"/>
  <c r="AI329" i="7"/>
  <c r="AI411" i="7"/>
  <c r="AK101" i="7"/>
  <c r="AM308" i="7"/>
  <c r="Z410" i="7"/>
  <c r="V133" i="7"/>
  <c r="AK199" i="7"/>
  <c r="X33" i="7"/>
  <c r="P99" i="7"/>
  <c r="AE437" i="7"/>
  <c r="AI437" i="7" s="1"/>
  <c r="Z10" i="7"/>
  <c r="Z22" i="7"/>
  <c r="AI18" i="7"/>
  <c r="V317" i="7"/>
  <c r="V471" i="7"/>
  <c r="V483" i="7"/>
  <c r="X133" i="7"/>
  <c r="X145" i="7"/>
  <c r="X202" i="7"/>
  <c r="Z306" i="7"/>
  <c r="AI131" i="7"/>
  <c r="AM309" i="7"/>
  <c r="X355" i="7"/>
  <c r="X517" i="7"/>
  <c r="AM199" i="7"/>
  <c r="R38" i="7"/>
  <c r="V267" i="7"/>
  <c r="X95" i="7"/>
  <c r="AI132" i="7"/>
  <c r="AI216" i="7"/>
  <c r="AI413" i="7"/>
  <c r="AI491" i="7"/>
  <c r="AK271" i="7"/>
  <c r="Z517" i="7"/>
  <c r="X547" i="7"/>
  <c r="T520" i="7"/>
  <c r="AK532" i="7"/>
  <c r="X490" i="7"/>
  <c r="Z463" i="7"/>
  <c r="X463" i="7"/>
  <c r="AK492" i="7"/>
  <c r="T411" i="7"/>
  <c r="AK420" i="7"/>
  <c r="AK361" i="7"/>
  <c r="AK368" i="7" s="1"/>
  <c r="T359" i="7"/>
  <c r="X327" i="7"/>
  <c r="AK297" i="7"/>
  <c r="T303" i="7"/>
  <c r="X245" i="7"/>
  <c r="X198" i="7"/>
  <c r="T190" i="7"/>
  <c r="T187" i="7"/>
  <c r="T129" i="7"/>
  <c r="AK138" i="7"/>
  <c r="X124" i="7"/>
  <c r="Z72" i="7"/>
  <c r="X72" i="7"/>
  <c r="P547" i="7"/>
  <c r="AE84" i="7"/>
  <c r="R75" i="7" s="1"/>
  <c r="AE138" i="7"/>
  <c r="R129" i="7" s="1"/>
  <c r="AC254" i="7"/>
  <c r="P245" i="7" s="1"/>
  <c r="AE420" i="7"/>
  <c r="R411" i="7" s="1"/>
  <c r="AE368" i="7"/>
  <c r="R359" i="7" s="1"/>
  <c r="P198" i="7"/>
  <c r="R99" i="7"/>
  <c r="X99" i="7" s="1"/>
  <c r="R435" i="7"/>
  <c r="X435" i="7" s="1"/>
  <c r="R153" i="7"/>
  <c r="X153" i="7" s="1"/>
  <c r="R214" i="7"/>
  <c r="X214" i="7" s="1"/>
  <c r="AC84" i="7"/>
  <c r="P435" i="7"/>
  <c r="AE532" i="7"/>
  <c r="R523" i="7" s="1"/>
  <c r="X523" i="7" s="1"/>
  <c r="AC420" i="7"/>
  <c r="P411" i="7" s="1"/>
  <c r="AE312" i="7"/>
  <c r="R303" i="7" s="1"/>
  <c r="V303" i="7" s="1"/>
  <c r="AE23" i="7"/>
  <c r="AC138" i="7"/>
  <c r="P129" i="7" s="1"/>
  <c r="V129" i="7" s="1"/>
  <c r="AC368" i="7"/>
  <c r="P359" i="7" s="1"/>
  <c r="AM312" i="7" l="1"/>
  <c r="AI312" i="7"/>
  <c r="AI420" i="7"/>
  <c r="AI84" i="7"/>
  <c r="Z383" i="7"/>
  <c r="Z300" i="7"/>
  <c r="AI532" i="7"/>
  <c r="AI549" i="7"/>
  <c r="V466" i="7"/>
  <c r="Z466" i="7"/>
  <c r="AK475" i="7"/>
  <c r="AM475" i="7"/>
  <c r="AK312" i="7"/>
  <c r="X75" i="7"/>
  <c r="AK23" i="7"/>
  <c r="AI368" i="7"/>
  <c r="AM420" i="7"/>
  <c r="AM368" i="7"/>
  <c r="V99" i="7"/>
  <c r="Z99" i="7"/>
  <c r="AI23" i="7"/>
  <c r="V359" i="7"/>
  <c r="Z198" i="7"/>
  <c r="V198" i="7"/>
  <c r="AM532" i="7"/>
  <c r="Z269" i="7"/>
  <c r="V269" i="7"/>
  <c r="AM138" i="7"/>
  <c r="V214" i="7"/>
  <c r="V153" i="7"/>
  <c r="R126" i="7"/>
  <c r="AK155" i="7"/>
  <c r="AI155" i="7"/>
  <c r="R408" i="7"/>
  <c r="AK437" i="7"/>
  <c r="V245" i="7"/>
  <c r="Z214" i="7"/>
  <c r="Z153" i="7"/>
  <c r="X38" i="7"/>
  <c r="V38" i="7"/>
  <c r="Z38" i="7"/>
  <c r="V411" i="7"/>
  <c r="Z411" i="7"/>
  <c r="AI138" i="7"/>
  <c r="R14" i="7"/>
  <c r="AM23" i="7"/>
  <c r="V523" i="7"/>
  <c r="V435" i="7"/>
  <c r="Z435" i="7"/>
  <c r="Z547" i="7"/>
  <c r="V547" i="7"/>
  <c r="AM254" i="7"/>
  <c r="Z523" i="7"/>
  <c r="P75" i="7"/>
  <c r="AM84" i="7"/>
  <c r="Z245" i="7"/>
  <c r="Z520" i="7"/>
  <c r="X520" i="7"/>
  <c r="X411" i="7"/>
  <c r="Z359" i="7"/>
  <c r="X359" i="7"/>
  <c r="Z303" i="7"/>
  <c r="X303" i="7"/>
  <c r="X190" i="7"/>
  <c r="Z190" i="7"/>
  <c r="Z187" i="7"/>
  <c r="X187" i="7"/>
  <c r="Z129" i="7"/>
  <c r="X129" i="7"/>
  <c r="E96" i="30"/>
  <c r="F96" i="30"/>
  <c r="G96" i="30"/>
  <c r="H96" i="30"/>
  <c r="I96" i="30"/>
  <c r="J96" i="30"/>
  <c r="K96" i="30"/>
  <c r="L96" i="30"/>
  <c r="M96" i="30"/>
  <c r="N96" i="30"/>
  <c r="O96" i="30"/>
  <c r="P96" i="30"/>
  <c r="U239" i="7"/>
  <c r="X126" i="7" l="1"/>
  <c r="V126" i="7"/>
  <c r="Z126" i="7"/>
  <c r="X408" i="7"/>
  <c r="V408" i="7"/>
  <c r="Z408" i="7"/>
  <c r="V75" i="7"/>
  <c r="Z75" i="7"/>
  <c r="X14" i="7"/>
  <c r="V14" i="7"/>
  <c r="Z14" i="7"/>
  <c r="H202" i="14"/>
  <c r="U517" i="7"/>
  <c r="U124" i="7"/>
  <c r="H93" i="14"/>
  <c r="H95" i="14" s="1"/>
  <c r="U125" i="7"/>
  <c r="U32" i="7"/>
  <c r="U15" i="7"/>
  <c r="U9" i="7"/>
  <c r="U25" i="7"/>
  <c r="D528" i="7" l="1"/>
  <c r="S317" i="7"/>
  <c r="S316" i="7"/>
  <c r="Q28" i="24" l="1"/>
  <c r="U545" i="7" l="1"/>
  <c r="U548" i="7"/>
  <c r="U519" i="7"/>
  <c r="U536" i="7"/>
  <c r="U549" i="7"/>
  <c r="U531" i="7"/>
  <c r="U469" i="7"/>
  <c r="U488" i="7"/>
  <c r="U479" i="7"/>
  <c r="U407" i="7"/>
  <c r="U433" i="7"/>
  <c r="U372" i="7"/>
  <c r="U354" i="7"/>
  <c r="U319" i="7"/>
  <c r="U311" i="7"/>
  <c r="U316" i="7"/>
  <c r="U198" i="7"/>
  <c r="U137" i="7"/>
  <c r="U88" i="7"/>
  <c r="S30" i="7"/>
  <c r="S22" i="7"/>
  <c r="S36" i="7"/>
  <c r="S27" i="7"/>
  <c r="AF12" i="7"/>
  <c r="AF17" i="7"/>
  <c r="AF16" i="7"/>
  <c r="S39" i="7"/>
  <c r="S28" i="7"/>
  <c r="AF14" i="7"/>
  <c r="AF18" i="7"/>
  <c r="S70" i="7"/>
  <c r="S69" i="7"/>
  <c r="Y69" i="7" s="1"/>
  <c r="S83" i="7"/>
  <c r="S91" i="7"/>
  <c r="S95" i="7"/>
  <c r="S97" i="7"/>
  <c r="S103" i="7"/>
  <c r="S100" i="7"/>
  <c r="S89" i="7"/>
  <c r="AF77" i="7"/>
  <c r="AF73" i="7"/>
  <c r="AF78" i="7"/>
  <c r="S76" i="7"/>
  <c r="S88" i="7"/>
  <c r="S90" i="7"/>
  <c r="R90" i="7" s="1"/>
  <c r="S86" i="7"/>
  <c r="AF80" i="7"/>
  <c r="AF84" i="7" s="1"/>
  <c r="S80" i="7"/>
  <c r="S73" i="7"/>
  <c r="S142" i="7"/>
  <c r="S151" i="7"/>
  <c r="S145" i="7"/>
  <c r="S143" i="7"/>
  <c r="AF131" i="7"/>
  <c r="AF127" i="7"/>
  <c r="AF133" i="7"/>
  <c r="S131" i="7"/>
  <c r="S154" i="7"/>
  <c r="S125" i="7"/>
  <c r="AF132" i="7"/>
  <c r="S133" i="7"/>
  <c r="S130" i="7"/>
  <c r="S155" i="7"/>
  <c r="S206" i="7"/>
  <c r="S198" i="7"/>
  <c r="AF218" i="7" s="1"/>
  <c r="AF220" i="7" s="1"/>
  <c r="S215" i="7"/>
  <c r="S216" i="7"/>
  <c r="S203" i="7"/>
  <c r="AF192" i="7"/>
  <c r="AF193" i="7"/>
  <c r="AF206" i="7"/>
  <c r="AF205" i="7"/>
  <c r="S212" i="7"/>
  <c r="S248" i="7"/>
  <c r="S239" i="7"/>
  <c r="S267" i="7"/>
  <c r="S270" i="7"/>
  <c r="S241" i="7"/>
  <c r="S258" i="7"/>
  <c r="S259" i="7"/>
  <c r="AF247" i="7"/>
  <c r="S253" i="7"/>
  <c r="S298" i="7"/>
  <c r="S297" i="7"/>
  <c r="S325" i="7"/>
  <c r="S328" i="7"/>
  <c r="AF303" i="7"/>
  <c r="AF299" i="7"/>
  <c r="AF305" i="7"/>
  <c r="AF306" i="7"/>
  <c r="S302" i="7"/>
  <c r="AF309" i="7"/>
  <c r="S332" i="7"/>
  <c r="S311" i="7"/>
  <c r="S308" i="7"/>
  <c r="S307" i="7"/>
  <c r="AF310" i="7"/>
  <c r="S373" i="7"/>
  <c r="S375" i="7"/>
  <c r="AF361" i="7"/>
  <c r="S381" i="7"/>
  <c r="S384" i="7"/>
  <c r="S355" i="7"/>
  <c r="S360" i="7"/>
  <c r="S358" i="7"/>
  <c r="S370" i="7"/>
  <c r="S365" i="7"/>
  <c r="S364" i="7"/>
  <c r="S412" i="7"/>
  <c r="S427" i="7"/>
  <c r="S413" i="7"/>
  <c r="S438" i="7"/>
  <c r="AF409" i="7"/>
  <c r="AF414" i="7"/>
  <c r="AF413" i="7"/>
  <c r="S415" i="7"/>
  <c r="S436" i="7"/>
  <c r="S433" i="7"/>
  <c r="S424" i="7"/>
  <c r="S410" i="7"/>
  <c r="AF415" i="7"/>
  <c r="S482" i="7"/>
  <c r="S468" i="7"/>
  <c r="S480" i="7"/>
  <c r="S495" i="7"/>
  <c r="S474" i="7"/>
  <c r="S483" i="7"/>
  <c r="S460" i="7"/>
  <c r="S461" i="7"/>
  <c r="S491" i="7"/>
  <c r="S462" i="7"/>
  <c r="S478" i="7"/>
  <c r="S489" i="7"/>
  <c r="AF460" i="7"/>
  <c r="S518" i="7"/>
  <c r="S517" i="7"/>
  <c r="S539" i="7"/>
  <c r="S531" i="7"/>
  <c r="S543" i="7"/>
  <c r="S536" i="7"/>
  <c r="S545" i="7"/>
  <c r="S548" i="7"/>
  <c r="S537" i="7"/>
  <c r="S552" i="7"/>
  <c r="S527" i="7"/>
  <c r="S549" i="7"/>
  <c r="Q545" i="7"/>
  <c r="Q548" i="7"/>
  <c r="Q537" i="7"/>
  <c r="Q536" i="7"/>
  <c r="Q467" i="7"/>
  <c r="Q482" i="7"/>
  <c r="Q474" i="7"/>
  <c r="Q479" i="7"/>
  <c r="Q488" i="7"/>
  <c r="Q414" i="7"/>
  <c r="Q439" i="7"/>
  <c r="Q427" i="7"/>
  <c r="Q407" i="7"/>
  <c r="Q436" i="7"/>
  <c r="AD414" i="7"/>
  <c r="AD409" i="7"/>
  <c r="Q425" i="7"/>
  <c r="AD411" i="7"/>
  <c r="Q433" i="7"/>
  <c r="Q424" i="7"/>
  <c r="Q410" i="7"/>
  <c r="AD416" i="7"/>
  <c r="Q387" i="7"/>
  <c r="Q375" i="7"/>
  <c r="Q361" i="7"/>
  <c r="Q373" i="7"/>
  <c r="AD357" i="7"/>
  <c r="Q381" i="7"/>
  <c r="Q384" i="7"/>
  <c r="Q355" i="7"/>
  <c r="Q371" i="7"/>
  <c r="AD365" i="7"/>
  <c r="Q388" i="7"/>
  <c r="Q374" i="7"/>
  <c r="P374" i="7" s="1"/>
  <c r="Q372" i="7"/>
  <c r="Q367" i="7"/>
  <c r="Q297" i="7"/>
  <c r="Q311" i="7"/>
  <c r="AD549" i="7"/>
  <c r="AF492" i="7"/>
  <c r="AD491" i="7"/>
  <c r="AD492" i="7" s="1"/>
  <c r="AD475" i="7"/>
  <c r="AH437" i="7"/>
  <c r="AD437" i="7"/>
  <c r="AH385" i="7"/>
  <c r="AD385" i="7"/>
  <c r="AH329" i="7"/>
  <c r="AD329" i="7"/>
  <c r="AD312" i="7"/>
  <c r="AD216" i="7"/>
  <c r="AH155" i="7"/>
  <c r="AD155" i="7"/>
  <c r="AF101" i="7"/>
  <c r="AH40" i="7"/>
  <c r="AF40" i="7"/>
  <c r="AH23" i="7"/>
  <c r="AD23" i="7"/>
  <c r="AD199" i="7"/>
  <c r="Q240" i="7"/>
  <c r="Q239" i="7"/>
  <c r="Q259" i="7"/>
  <c r="Q261" i="7"/>
  <c r="Q268" i="7"/>
  <c r="Q248" i="7"/>
  <c r="Q246" i="7"/>
  <c r="Q247" i="7"/>
  <c r="Q241" i="7"/>
  <c r="Q274" i="7"/>
  <c r="Q267" i="7"/>
  <c r="Q253" i="7"/>
  <c r="Q250" i="7"/>
  <c r="Q249" i="7"/>
  <c r="Q270" i="7"/>
  <c r="AD243" i="7"/>
  <c r="Q257" i="7"/>
  <c r="Q258" i="7"/>
  <c r="Q185" i="7"/>
  <c r="Q203" i="7"/>
  <c r="Q206" i="7"/>
  <c r="Q208" i="7"/>
  <c r="Q191" i="7"/>
  <c r="Q198" i="7"/>
  <c r="Q202" i="7"/>
  <c r="Q219" i="7"/>
  <c r="Q205" i="7"/>
  <c r="P205" i="7" s="1"/>
  <c r="Q186" i="7"/>
  <c r="Q200" i="7"/>
  <c r="Q9" i="7"/>
  <c r="Q8" i="7"/>
  <c r="Q70" i="7"/>
  <c r="Q69" i="7"/>
  <c r="Q132" i="7"/>
  <c r="Q124" i="7"/>
  <c r="Q123" i="7"/>
  <c r="AD129" i="7"/>
  <c r="Q142" i="7"/>
  <c r="Q151" i="7"/>
  <c r="Q154" i="7"/>
  <c r="AD132" i="7"/>
  <c r="Q141" i="7"/>
  <c r="AD127" i="7"/>
  <c r="Q125" i="7"/>
  <c r="Q143" i="7"/>
  <c r="Q135" i="7"/>
  <c r="Q103" i="7"/>
  <c r="Q91" i="7"/>
  <c r="Q77" i="7"/>
  <c r="AD80" i="7"/>
  <c r="Q102" i="7"/>
  <c r="Q97" i="7"/>
  <c r="AD73" i="7"/>
  <c r="AD78" i="7"/>
  <c r="AD77" i="7"/>
  <c r="Q89" i="7"/>
  <c r="AD100" i="7"/>
  <c r="AD101" i="7" s="1"/>
  <c r="Q72" i="7" s="1"/>
  <c r="Q79" i="7"/>
  <c r="Q15" i="7"/>
  <c r="Q30" i="7"/>
  <c r="Q32" i="7"/>
  <c r="Q36" i="7"/>
  <c r="Q27" i="7"/>
  <c r="AD40" i="7"/>
  <c r="G638" i="14"/>
  <c r="G640" i="14" s="1"/>
  <c r="G631" i="14"/>
  <c r="G633" i="14" s="1"/>
  <c r="E619" i="14"/>
  <c r="E621" i="14" s="1"/>
  <c r="H586" i="14"/>
  <c r="H588" i="14" s="1"/>
  <c r="G579" i="14"/>
  <c r="G581" i="14" s="1"/>
  <c r="E566" i="14"/>
  <c r="E568" i="14" s="1"/>
  <c r="F531" i="14"/>
  <c r="F533" i="14" s="1"/>
  <c r="H524" i="14"/>
  <c r="H526" i="14" s="1"/>
  <c r="E513" i="14"/>
  <c r="E515" i="14" s="1"/>
  <c r="G476" i="14"/>
  <c r="G478" i="14" s="1"/>
  <c r="E469" i="14"/>
  <c r="E471" i="14" s="1"/>
  <c r="H457" i="14"/>
  <c r="H459" i="14" s="1"/>
  <c r="E457" i="14"/>
  <c r="E459" i="14" s="1"/>
  <c r="H421" i="14"/>
  <c r="H423" i="14" s="1"/>
  <c r="H415" i="14"/>
  <c r="H417" i="14" s="1"/>
  <c r="E415" i="14"/>
  <c r="E417" i="14" s="1"/>
  <c r="H404" i="14"/>
  <c r="H406" i="14" s="1"/>
  <c r="E404" i="14"/>
  <c r="E406" i="14" s="1"/>
  <c r="H309" i="14"/>
  <c r="H311" i="14" s="1"/>
  <c r="E309" i="14"/>
  <c r="E311" i="14" s="1"/>
  <c r="H289" i="14"/>
  <c r="H291" i="14" s="1"/>
  <c r="E289" i="14"/>
  <c r="E291" i="14" s="1"/>
  <c r="H247" i="14"/>
  <c r="H249" i="14" s="1"/>
  <c r="G247" i="14"/>
  <c r="G249" i="14" s="1"/>
  <c r="E247" i="14"/>
  <c r="E249" i="14" s="1"/>
  <c r="H236" i="14"/>
  <c r="H238" i="14" s="1"/>
  <c r="G236" i="14"/>
  <c r="G238" i="14" s="1"/>
  <c r="E236" i="14"/>
  <c r="E238" i="14" s="1"/>
  <c r="E204" i="14"/>
  <c r="E206" i="14" s="1"/>
  <c r="H196" i="14"/>
  <c r="H198" i="14" s="1"/>
  <c r="E196" i="14"/>
  <c r="E198" i="14" s="1"/>
  <c r="H184" i="14"/>
  <c r="H186" i="14" s="1"/>
  <c r="E184" i="14"/>
  <c r="E186" i="14" s="1"/>
  <c r="H146" i="14"/>
  <c r="H148" i="14" s="1"/>
  <c r="E146" i="14"/>
  <c r="E148" i="14" s="1"/>
  <c r="H139" i="14"/>
  <c r="H141" i="14" s="1"/>
  <c r="E139" i="14"/>
  <c r="E141" i="14" s="1"/>
  <c r="H128" i="14"/>
  <c r="H130" i="14" s="1"/>
  <c r="E128" i="14"/>
  <c r="E130" i="14" s="1"/>
  <c r="E93" i="14"/>
  <c r="E95" i="14" s="1"/>
  <c r="E86" i="14"/>
  <c r="E88" i="14" s="1"/>
  <c r="H86" i="14"/>
  <c r="H88" i="14" s="1"/>
  <c r="H75" i="14"/>
  <c r="H77" i="14" s="1"/>
  <c r="E75" i="14"/>
  <c r="E77" i="14" s="1"/>
  <c r="O646" i="30"/>
  <c r="E646" i="30"/>
  <c r="P639" i="30"/>
  <c r="E639" i="30"/>
  <c r="P627" i="30"/>
  <c r="E627" i="30"/>
  <c r="I594" i="30"/>
  <c r="E594" i="30"/>
  <c r="E596" i="30" s="1"/>
  <c r="P587" i="30"/>
  <c r="E587" i="30"/>
  <c r="E589" i="30" s="1"/>
  <c r="P574" i="30"/>
  <c r="E574" i="30"/>
  <c r="N539" i="30"/>
  <c r="E539" i="30"/>
  <c r="E541" i="30" s="1"/>
  <c r="F532" i="30"/>
  <c r="O532" i="30"/>
  <c r="O521" i="30"/>
  <c r="E521" i="30"/>
  <c r="E523" i="30" s="1"/>
  <c r="O484" i="30"/>
  <c r="E484" i="30"/>
  <c r="E486" i="30" s="1"/>
  <c r="P477" i="30"/>
  <c r="E477" i="30"/>
  <c r="E479" i="30" s="1"/>
  <c r="P465" i="30"/>
  <c r="E465" i="30"/>
  <c r="E467" i="30" s="1"/>
  <c r="L428" i="30"/>
  <c r="E428" i="30"/>
  <c r="E430" i="30" s="1"/>
  <c r="O422" i="30"/>
  <c r="E422" i="30"/>
  <c r="O411" i="30"/>
  <c r="E411" i="30"/>
  <c r="E677" i="30" s="1"/>
  <c r="M313" i="30"/>
  <c r="E313" i="30"/>
  <c r="O306" i="30"/>
  <c r="E306" i="30"/>
  <c r="E308" i="30" s="1"/>
  <c r="O293" i="30"/>
  <c r="E293" i="30"/>
  <c r="N259" i="30"/>
  <c r="N252" i="30"/>
  <c r="N241" i="30"/>
  <c r="E259" i="30"/>
  <c r="L252" i="30"/>
  <c r="E252" i="30"/>
  <c r="E269" i="30" s="1"/>
  <c r="F252" i="30"/>
  <c r="F241" i="30"/>
  <c r="O206" i="30"/>
  <c r="E206" i="30"/>
  <c r="L198" i="30"/>
  <c r="E198" i="30"/>
  <c r="E200" i="30" s="1"/>
  <c r="N186" i="30"/>
  <c r="E186" i="30"/>
  <c r="H150" i="30"/>
  <c r="H152" i="30" s="1"/>
  <c r="E143" i="30"/>
  <c r="I132" i="30"/>
  <c r="E98" i="30"/>
  <c r="M89" i="30"/>
  <c r="F78" i="30"/>
  <c r="P521" i="30"/>
  <c r="F469" i="14"/>
  <c r="F471" i="14" s="1"/>
  <c r="H469" i="14"/>
  <c r="H471" i="14" s="1"/>
  <c r="E241" i="30"/>
  <c r="G132" i="30"/>
  <c r="L132" i="30"/>
  <c r="N132" i="30"/>
  <c r="E132" i="30"/>
  <c r="P89" i="30"/>
  <c r="G89" i="30"/>
  <c r="G78" i="30"/>
  <c r="M78" i="30"/>
  <c r="O78" i="30"/>
  <c r="H78" i="30"/>
  <c r="M574" i="30"/>
  <c r="E656" i="30" l="1"/>
  <c r="E273" i="30"/>
  <c r="V90" i="7"/>
  <c r="AA69" i="7"/>
  <c r="W69" i="7"/>
  <c r="V205" i="7"/>
  <c r="Z205" i="7"/>
  <c r="V374" i="7"/>
  <c r="Z374" i="7"/>
  <c r="S547" i="7"/>
  <c r="AF312" i="7"/>
  <c r="AD138" i="7"/>
  <c r="E319" i="30"/>
  <c r="E321" i="30" s="1"/>
  <c r="E490" i="30"/>
  <c r="E492" i="30" s="1"/>
  <c r="E211" i="30"/>
  <c r="E213" i="30" s="1"/>
  <c r="E254" i="30"/>
  <c r="E652" i="30"/>
  <c r="E654" i="30" s="1"/>
  <c r="E607" i="30"/>
  <c r="E434" i="30"/>
  <c r="E134" i="30"/>
  <c r="E438" i="30"/>
  <c r="E494" i="30"/>
  <c r="E496" i="30" s="1"/>
  <c r="E629" i="30"/>
  <c r="E188" i="30"/>
  <c r="E295" i="30"/>
  <c r="E442" i="30"/>
  <c r="E444" i="30" s="1"/>
  <c r="E498" i="30"/>
  <c r="E500" i="30" s="1"/>
  <c r="E576" i="30"/>
  <c r="E641" i="30"/>
  <c r="E599" i="30"/>
  <c r="E413" i="30"/>
  <c r="E603" i="30"/>
  <c r="E219" i="30"/>
  <c r="E221" i="30" s="1"/>
  <c r="E156" i="30"/>
  <c r="E158" i="30" s="1"/>
  <c r="E265" i="30"/>
  <c r="E243" i="30"/>
  <c r="E660" i="30"/>
  <c r="E695" i="30"/>
  <c r="E658" i="30"/>
  <c r="E648" i="30"/>
  <c r="AD84" i="7"/>
  <c r="E671" i="14"/>
  <c r="E315" i="30"/>
  <c r="E323" i="30"/>
  <c r="E325" i="30" s="1"/>
  <c r="E327" i="30"/>
  <c r="E329" i="30" s="1"/>
  <c r="E208" i="30"/>
  <c r="E215" i="30"/>
  <c r="E217" i="30" s="1"/>
  <c r="Q9" i="9"/>
  <c r="H80" i="30"/>
  <c r="O80" i="30"/>
  <c r="M576" i="30"/>
  <c r="Q9" i="26"/>
  <c r="Q43" i="28"/>
  <c r="Q42" i="28"/>
  <c r="Q41" i="28"/>
  <c r="Q40" i="28"/>
  <c r="Q39" i="28"/>
  <c r="Q38" i="28"/>
  <c r="Q37" i="28"/>
  <c r="Q36" i="28"/>
  <c r="Q35" i="28"/>
  <c r="Q34" i="28"/>
  <c r="Q33" i="28"/>
  <c r="Q32" i="28"/>
  <c r="Q31" i="28"/>
  <c r="Q30" i="28"/>
  <c r="Q29" i="28"/>
  <c r="Q28" i="28"/>
  <c r="Q27" i="28"/>
  <c r="Q26" i="28"/>
  <c r="Q25" i="28"/>
  <c r="Q24" i="28"/>
  <c r="Q23" i="28"/>
  <c r="Q22" i="28"/>
  <c r="Q21" i="28"/>
  <c r="Q20" i="28"/>
  <c r="Q19" i="28"/>
  <c r="Q18" i="28"/>
  <c r="Q17" i="28"/>
  <c r="Q16" i="28"/>
  <c r="Q15" i="28"/>
  <c r="Q14" i="28"/>
  <c r="Q13" i="28"/>
  <c r="Q12" i="28"/>
  <c r="Q11" i="28"/>
  <c r="Q10" i="28"/>
  <c r="Q9" i="28"/>
  <c r="Q43" i="27"/>
  <c r="Q42" i="27"/>
  <c r="Q41" i="27"/>
  <c r="Q40" i="27"/>
  <c r="Q39" i="27"/>
  <c r="Q38" i="27"/>
  <c r="Q37" i="27"/>
  <c r="Q36" i="27"/>
  <c r="Q35" i="27"/>
  <c r="Q34" i="27"/>
  <c r="Q33" i="27"/>
  <c r="Q32" i="27"/>
  <c r="Q31" i="27"/>
  <c r="Q30" i="27"/>
  <c r="Q29" i="27"/>
  <c r="Q28" i="27"/>
  <c r="Q27" i="27"/>
  <c r="Q26" i="27"/>
  <c r="Q25" i="27"/>
  <c r="Q24" i="27"/>
  <c r="Q23" i="27"/>
  <c r="Q22" i="27"/>
  <c r="Q21" i="27"/>
  <c r="Q20" i="27"/>
  <c r="Q19" i="27"/>
  <c r="Q18" i="27"/>
  <c r="Q17" i="27"/>
  <c r="Q16" i="27"/>
  <c r="Q15" i="27"/>
  <c r="Q14" i="27"/>
  <c r="Q13" i="27"/>
  <c r="Q12" i="27"/>
  <c r="Q11" i="27"/>
  <c r="Q10" i="27"/>
  <c r="Q9" i="27"/>
  <c r="Q9" i="25"/>
  <c r="Q43" i="25"/>
  <c r="Q42" i="25"/>
  <c r="Q41" i="25"/>
  <c r="Q40" i="25"/>
  <c r="Q39" i="25"/>
  <c r="Q38" i="25"/>
  <c r="Q37" i="25"/>
  <c r="Q36" i="25"/>
  <c r="Q35" i="25"/>
  <c r="Q34" i="25"/>
  <c r="Q33" i="25"/>
  <c r="Q32" i="25"/>
  <c r="Q31" i="25"/>
  <c r="Q30" i="25"/>
  <c r="Q29" i="25"/>
  <c r="Q28" i="25"/>
  <c r="Q27" i="25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Q12" i="25"/>
  <c r="Q11" i="25"/>
  <c r="Q10" i="25"/>
  <c r="Q9" i="24"/>
  <c r="Q42" i="26"/>
  <c r="Q43" i="26"/>
  <c r="Q41" i="26"/>
  <c r="Q40" i="26"/>
  <c r="Q39" i="26"/>
  <c r="Q38" i="26"/>
  <c r="Q37" i="26"/>
  <c r="Q36" i="26"/>
  <c r="Q35" i="26"/>
  <c r="Q34" i="26"/>
  <c r="Q33" i="26"/>
  <c r="Q32" i="26"/>
  <c r="Q31" i="26"/>
  <c r="Q30" i="26"/>
  <c r="Q29" i="26"/>
  <c r="Q28" i="26"/>
  <c r="Q27" i="26"/>
  <c r="Q26" i="26"/>
  <c r="Q25" i="26"/>
  <c r="Q24" i="26"/>
  <c r="Q23" i="26"/>
  <c r="Q22" i="26"/>
  <c r="Q21" i="26"/>
  <c r="Q20" i="26"/>
  <c r="Q19" i="26"/>
  <c r="Q18" i="26"/>
  <c r="Q17" i="26"/>
  <c r="Q16" i="26"/>
  <c r="Q15" i="26"/>
  <c r="Q14" i="26"/>
  <c r="Q13" i="26"/>
  <c r="Q12" i="26"/>
  <c r="Q11" i="26"/>
  <c r="Q10" i="26"/>
  <c r="Q43" i="24"/>
  <c r="Q42" i="24"/>
  <c r="Q41" i="24"/>
  <c r="Q40" i="24"/>
  <c r="Q39" i="24"/>
  <c r="Q38" i="24"/>
  <c r="Q37" i="24"/>
  <c r="Q36" i="24"/>
  <c r="Q35" i="24"/>
  <c r="Q34" i="24"/>
  <c r="Q33" i="24"/>
  <c r="Q32" i="24"/>
  <c r="Q31" i="24"/>
  <c r="Q30" i="24"/>
  <c r="Q29" i="24"/>
  <c r="Q27" i="24"/>
  <c r="Q26" i="24"/>
  <c r="Q25" i="24"/>
  <c r="Q24" i="24"/>
  <c r="Q23" i="24"/>
  <c r="Q22" i="24"/>
  <c r="Q21" i="24"/>
  <c r="Q20" i="24"/>
  <c r="Q19" i="24"/>
  <c r="Q18" i="24"/>
  <c r="Q17" i="24"/>
  <c r="Q16" i="24"/>
  <c r="Q15" i="24"/>
  <c r="Q14" i="24"/>
  <c r="Q13" i="24"/>
  <c r="Q12" i="24"/>
  <c r="Q11" i="24"/>
  <c r="Q10" i="24"/>
  <c r="Q43" i="9"/>
  <c r="Q42" i="9"/>
  <c r="Q41" i="9"/>
  <c r="Q40" i="9"/>
  <c r="Q39" i="9"/>
  <c r="Q38" i="9"/>
  <c r="Q37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E662" i="30" l="1"/>
  <c r="AF13" i="7"/>
  <c r="AF8" i="7"/>
  <c r="AL8" i="7" l="1"/>
  <c r="AN8" i="7"/>
  <c r="AJ8" i="7"/>
  <c r="AF313" i="7" l="1"/>
  <c r="S157" i="7" l="1"/>
  <c r="Q539" i="7"/>
  <c r="Q319" i="7"/>
  <c r="U206" i="7"/>
  <c r="H200" i="14"/>
  <c r="H204" i="14" l="1"/>
  <c r="H206" i="14" s="1"/>
  <c r="P646" i="30" l="1"/>
  <c r="P648" i="30" s="1"/>
  <c r="O648" i="30"/>
  <c r="N646" i="30"/>
  <c r="N648" i="30" s="1"/>
  <c r="M646" i="30"/>
  <c r="M648" i="30" s="1"/>
  <c r="L646" i="30"/>
  <c r="L648" i="30" s="1"/>
  <c r="K646" i="30"/>
  <c r="K648" i="30" s="1"/>
  <c r="J646" i="30"/>
  <c r="J648" i="30" s="1"/>
  <c r="I646" i="30"/>
  <c r="I648" i="30" s="1"/>
  <c r="H646" i="30"/>
  <c r="H648" i="30" s="1"/>
  <c r="G646" i="30"/>
  <c r="G648" i="30" s="1"/>
  <c r="F646" i="30"/>
  <c r="F648" i="30" s="1"/>
  <c r="O639" i="30"/>
  <c r="N639" i="30"/>
  <c r="M639" i="30"/>
  <c r="L639" i="30"/>
  <c r="K639" i="30"/>
  <c r="J639" i="30"/>
  <c r="I639" i="30"/>
  <c r="I641" i="30" s="1"/>
  <c r="H639" i="30"/>
  <c r="G639" i="30"/>
  <c r="G641" i="30" s="1"/>
  <c r="F639" i="30"/>
  <c r="F641" i="30" s="1"/>
  <c r="P629" i="30"/>
  <c r="O627" i="30"/>
  <c r="O629" i="30" s="1"/>
  <c r="N627" i="30"/>
  <c r="N629" i="30" s="1"/>
  <c r="M627" i="30"/>
  <c r="M629" i="30" s="1"/>
  <c r="L627" i="30"/>
  <c r="L629" i="30" s="1"/>
  <c r="K627" i="30"/>
  <c r="K629" i="30" s="1"/>
  <c r="J627" i="30"/>
  <c r="J629" i="30" s="1"/>
  <c r="I627" i="30"/>
  <c r="I629" i="30" s="1"/>
  <c r="H627" i="30"/>
  <c r="H629" i="30" s="1"/>
  <c r="G627" i="30"/>
  <c r="G629" i="30" s="1"/>
  <c r="F627" i="30"/>
  <c r="F629" i="30" s="1"/>
  <c r="P594" i="30"/>
  <c r="P596" i="30" s="1"/>
  <c r="O594" i="30"/>
  <c r="O596" i="30" s="1"/>
  <c r="N594" i="30"/>
  <c r="N596" i="30" s="1"/>
  <c r="M594" i="30"/>
  <c r="M596" i="30" s="1"/>
  <c r="L594" i="30"/>
  <c r="L596" i="30" s="1"/>
  <c r="K594" i="30"/>
  <c r="K596" i="30" s="1"/>
  <c r="J594" i="30"/>
  <c r="J596" i="30" s="1"/>
  <c r="I596" i="30"/>
  <c r="H594" i="30"/>
  <c r="H596" i="30" s="1"/>
  <c r="G594" i="30"/>
  <c r="G596" i="30" s="1"/>
  <c r="F594" i="30"/>
  <c r="F596" i="30" s="1"/>
  <c r="O587" i="30"/>
  <c r="N587" i="30"/>
  <c r="M587" i="30"/>
  <c r="L587" i="30"/>
  <c r="K587" i="30"/>
  <c r="K589" i="30" s="1"/>
  <c r="J587" i="30"/>
  <c r="J589" i="30" s="1"/>
  <c r="I587" i="30"/>
  <c r="I589" i="30" s="1"/>
  <c r="H587" i="30"/>
  <c r="H589" i="30" s="1"/>
  <c r="G587" i="30"/>
  <c r="F587" i="30"/>
  <c r="O574" i="30"/>
  <c r="N574" i="30"/>
  <c r="N576" i="30" s="1"/>
  <c r="L574" i="30"/>
  <c r="L576" i="30" s="1"/>
  <c r="K574" i="30"/>
  <c r="K576" i="30" s="1"/>
  <c r="J574" i="30"/>
  <c r="J576" i="30" s="1"/>
  <c r="I574" i="30"/>
  <c r="I576" i="30" s="1"/>
  <c r="H574" i="30"/>
  <c r="H576" i="30" s="1"/>
  <c r="G574" i="30"/>
  <c r="F574" i="30"/>
  <c r="P539" i="30"/>
  <c r="P541" i="30" s="1"/>
  <c r="O539" i="30"/>
  <c r="O541" i="30" s="1"/>
  <c r="N541" i="30"/>
  <c r="M539" i="30"/>
  <c r="M541" i="30" s="1"/>
  <c r="L539" i="30"/>
  <c r="L541" i="30" s="1"/>
  <c r="K539" i="30"/>
  <c r="K541" i="30" s="1"/>
  <c r="J539" i="30"/>
  <c r="J541" i="30" s="1"/>
  <c r="I539" i="30"/>
  <c r="I541" i="30" s="1"/>
  <c r="H539" i="30"/>
  <c r="H541" i="30" s="1"/>
  <c r="G539" i="30"/>
  <c r="G541" i="30" s="1"/>
  <c r="F539" i="30"/>
  <c r="F541" i="30" s="1"/>
  <c r="P532" i="30"/>
  <c r="N532" i="30"/>
  <c r="M532" i="30"/>
  <c r="M534" i="30" s="1"/>
  <c r="L532" i="30"/>
  <c r="L534" i="30" s="1"/>
  <c r="K532" i="30"/>
  <c r="K534" i="30" s="1"/>
  <c r="J532" i="30"/>
  <c r="J534" i="30" s="1"/>
  <c r="I532" i="30"/>
  <c r="I534" i="30" s="1"/>
  <c r="H532" i="30"/>
  <c r="H534" i="30" s="1"/>
  <c r="G532" i="30"/>
  <c r="G534" i="30" s="1"/>
  <c r="F534" i="30"/>
  <c r="E532" i="30"/>
  <c r="P523" i="30"/>
  <c r="O523" i="30"/>
  <c r="N521" i="30"/>
  <c r="N523" i="30" s="1"/>
  <c r="M521" i="30"/>
  <c r="M523" i="30" s="1"/>
  <c r="L521" i="30"/>
  <c r="L523" i="30" s="1"/>
  <c r="K521" i="30"/>
  <c r="K523" i="30" s="1"/>
  <c r="J521" i="30"/>
  <c r="J523" i="30" s="1"/>
  <c r="I521" i="30"/>
  <c r="I523" i="30" s="1"/>
  <c r="H521" i="30"/>
  <c r="H523" i="30" s="1"/>
  <c r="G521" i="30"/>
  <c r="G523" i="30" s="1"/>
  <c r="F521" i="30"/>
  <c r="F523" i="30" s="1"/>
  <c r="P484" i="30"/>
  <c r="P486" i="30" s="1"/>
  <c r="O486" i="30"/>
  <c r="N484" i="30"/>
  <c r="N486" i="30" s="1"/>
  <c r="M484" i="30"/>
  <c r="M486" i="30" s="1"/>
  <c r="L484" i="30"/>
  <c r="L486" i="30" s="1"/>
  <c r="K484" i="30"/>
  <c r="K486" i="30" s="1"/>
  <c r="J484" i="30"/>
  <c r="J486" i="30" s="1"/>
  <c r="I484" i="30"/>
  <c r="I486" i="30" s="1"/>
  <c r="H484" i="30"/>
  <c r="H486" i="30" s="1"/>
  <c r="G484" i="30"/>
  <c r="G486" i="30" s="1"/>
  <c r="F484" i="30"/>
  <c r="F486" i="30" s="1"/>
  <c r="P479" i="30"/>
  <c r="O477" i="30"/>
  <c r="O479" i="30" s="1"/>
  <c r="N477" i="30"/>
  <c r="N479" i="30" s="1"/>
  <c r="M477" i="30"/>
  <c r="L477" i="30"/>
  <c r="K477" i="30"/>
  <c r="K479" i="30" s="1"/>
  <c r="J477" i="30"/>
  <c r="J479" i="30" s="1"/>
  <c r="I477" i="30"/>
  <c r="H477" i="30"/>
  <c r="G477" i="30"/>
  <c r="F477" i="30"/>
  <c r="P467" i="30"/>
  <c r="O465" i="30"/>
  <c r="O467" i="30" s="1"/>
  <c r="N465" i="30"/>
  <c r="N467" i="30" s="1"/>
  <c r="M465" i="30"/>
  <c r="M467" i="30" s="1"/>
  <c r="L465" i="30"/>
  <c r="L467" i="30" s="1"/>
  <c r="K465" i="30"/>
  <c r="K467" i="30" s="1"/>
  <c r="J465" i="30"/>
  <c r="J467" i="30" s="1"/>
  <c r="I465" i="30"/>
  <c r="I467" i="30" s="1"/>
  <c r="H465" i="30"/>
  <c r="H467" i="30" s="1"/>
  <c r="G465" i="30"/>
  <c r="G467" i="30" s="1"/>
  <c r="F465" i="30"/>
  <c r="F467" i="30" s="1"/>
  <c r="P428" i="30"/>
  <c r="P430" i="30" s="1"/>
  <c r="O428" i="30"/>
  <c r="N428" i="30"/>
  <c r="M428" i="30"/>
  <c r="L430" i="30"/>
  <c r="K428" i="30"/>
  <c r="K430" i="30" s="1"/>
  <c r="J428" i="30"/>
  <c r="J430" i="30" s="1"/>
  <c r="I428" i="30"/>
  <c r="I430" i="30" s="1"/>
  <c r="H428" i="30"/>
  <c r="H430" i="30" s="1"/>
  <c r="G428" i="30"/>
  <c r="G430" i="30" s="1"/>
  <c r="F428" i="30"/>
  <c r="F430" i="30" s="1"/>
  <c r="P422" i="30"/>
  <c r="P424" i="30" s="1"/>
  <c r="O424" i="30"/>
  <c r="N422" i="30"/>
  <c r="N424" i="30" s="1"/>
  <c r="M422" i="30"/>
  <c r="M424" i="30" s="1"/>
  <c r="L422" i="30"/>
  <c r="L424" i="30" s="1"/>
  <c r="K422" i="30"/>
  <c r="K424" i="30" s="1"/>
  <c r="J422" i="30"/>
  <c r="J424" i="30" s="1"/>
  <c r="I422" i="30"/>
  <c r="I424" i="30" s="1"/>
  <c r="H422" i="30"/>
  <c r="H424" i="30" s="1"/>
  <c r="G422" i="30"/>
  <c r="G424" i="30" s="1"/>
  <c r="F422" i="30"/>
  <c r="F424" i="30" s="1"/>
  <c r="E424" i="30"/>
  <c r="P411" i="30"/>
  <c r="P413" i="30" s="1"/>
  <c r="O413" i="30"/>
  <c r="N411" i="30"/>
  <c r="N413" i="30" s="1"/>
  <c r="M411" i="30"/>
  <c r="M413" i="30" s="1"/>
  <c r="L411" i="30"/>
  <c r="L413" i="30" s="1"/>
  <c r="K411" i="30"/>
  <c r="K413" i="30" s="1"/>
  <c r="J411" i="30"/>
  <c r="J413" i="30" s="1"/>
  <c r="I411" i="30"/>
  <c r="I413" i="30" s="1"/>
  <c r="H411" i="30"/>
  <c r="H413" i="30" s="1"/>
  <c r="G411" i="30"/>
  <c r="G413" i="30" s="1"/>
  <c r="F411" i="30"/>
  <c r="F413" i="30" s="1"/>
  <c r="P313" i="30"/>
  <c r="P315" i="30" s="1"/>
  <c r="O313" i="30"/>
  <c r="O315" i="30" s="1"/>
  <c r="N313" i="30"/>
  <c r="M315" i="30"/>
  <c r="L313" i="30"/>
  <c r="K313" i="30"/>
  <c r="J313" i="30"/>
  <c r="I313" i="30"/>
  <c r="H313" i="30"/>
  <c r="H315" i="30" s="1"/>
  <c r="G313" i="30"/>
  <c r="G315" i="30" s="1"/>
  <c r="F313" i="30"/>
  <c r="P306" i="30"/>
  <c r="N306" i="30"/>
  <c r="N308" i="30" s="1"/>
  <c r="M306" i="30"/>
  <c r="M308" i="30" s="1"/>
  <c r="L306" i="30"/>
  <c r="L308" i="30" s="1"/>
  <c r="K306" i="30"/>
  <c r="K308" i="30" s="1"/>
  <c r="J306" i="30"/>
  <c r="J308" i="30" s="1"/>
  <c r="I306" i="30"/>
  <c r="H306" i="30"/>
  <c r="H308" i="30" s="1"/>
  <c r="G306" i="30"/>
  <c r="G308" i="30" s="1"/>
  <c r="F306" i="30"/>
  <c r="F308" i="30" s="1"/>
  <c r="P293" i="30"/>
  <c r="P295" i="30" s="1"/>
  <c r="O295" i="30"/>
  <c r="N293" i="30"/>
  <c r="N295" i="30" s="1"/>
  <c r="M293" i="30"/>
  <c r="M295" i="30" s="1"/>
  <c r="L293" i="30"/>
  <c r="L295" i="30" s="1"/>
  <c r="K293" i="30"/>
  <c r="J293" i="30"/>
  <c r="I293" i="30"/>
  <c r="I295" i="30" s="1"/>
  <c r="H293" i="30"/>
  <c r="H295" i="30" s="1"/>
  <c r="G293" i="30"/>
  <c r="G295" i="30" s="1"/>
  <c r="F293" i="30"/>
  <c r="F295" i="30" s="1"/>
  <c r="P259" i="30"/>
  <c r="P261" i="30" s="1"/>
  <c r="O259" i="30"/>
  <c r="O261" i="30" s="1"/>
  <c r="N261" i="30"/>
  <c r="M259" i="30"/>
  <c r="M261" i="30" s="1"/>
  <c r="L259" i="30"/>
  <c r="L261" i="30" s="1"/>
  <c r="K259" i="30"/>
  <c r="K261" i="30" s="1"/>
  <c r="J259" i="30"/>
  <c r="J261" i="30" s="1"/>
  <c r="I259" i="30"/>
  <c r="I261" i="30" s="1"/>
  <c r="H259" i="30"/>
  <c r="H261" i="30" s="1"/>
  <c r="G259" i="30"/>
  <c r="G261" i="30" s="1"/>
  <c r="F259" i="30"/>
  <c r="F261" i="30" s="1"/>
  <c r="E261" i="30"/>
  <c r="P252" i="30"/>
  <c r="O252" i="30"/>
  <c r="O254" i="30" s="1"/>
  <c r="M252" i="30"/>
  <c r="L254" i="30"/>
  <c r="K252" i="30"/>
  <c r="K254" i="30" s="1"/>
  <c r="J252" i="30"/>
  <c r="J254" i="30" s="1"/>
  <c r="I252" i="30"/>
  <c r="I254" i="30" s="1"/>
  <c r="H252" i="30"/>
  <c r="H254" i="30" s="1"/>
  <c r="G252" i="30"/>
  <c r="G254" i="30" s="1"/>
  <c r="P241" i="30"/>
  <c r="O241" i="30"/>
  <c r="O243" i="30" s="1"/>
  <c r="N243" i="30"/>
  <c r="M241" i="30"/>
  <c r="M243" i="30" s="1"/>
  <c r="L241" i="30"/>
  <c r="L243" i="30" s="1"/>
  <c r="K241" i="30"/>
  <c r="K243" i="30" s="1"/>
  <c r="J241" i="30"/>
  <c r="J243" i="30" s="1"/>
  <c r="I241" i="30"/>
  <c r="I243" i="30" s="1"/>
  <c r="H241" i="30"/>
  <c r="H243" i="30" s="1"/>
  <c r="G241" i="30"/>
  <c r="G243" i="30" s="1"/>
  <c r="P206" i="30"/>
  <c r="P208" i="30" s="1"/>
  <c r="O208" i="30"/>
  <c r="N206" i="30"/>
  <c r="N208" i="30" s="1"/>
  <c r="M206" i="30"/>
  <c r="M208" i="30" s="1"/>
  <c r="L206" i="30"/>
  <c r="L208" i="30" s="1"/>
  <c r="K206" i="30"/>
  <c r="K208" i="30" s="1"/>
  <c r="J206" i="30"/>
  <c r="J208" i="30" s="1"/>
  <c r="I206" i="30"/>
  <c r="I208" i="30" s="1"/>
  <c r="H206" i="30"/>
  <c r="H208" i="30" s="1"/>
  <c r="G206" i="30"/>
  <c r="G208" i="30" s="1"/>
  <c r="F206" i="30"/>
  <c r="F208" i="30" s="1"/>
  <c r="P198" i="30"/>
  <c r="N198" i="30"/>
  <c r="M198" i="30"/>
  <c r="M200" i="30" s="1"/>
  <c r="L200" i="30"/>
  <c r="K198" i="30"/>
  <c r="J198" i="30"/>
  <c r="I198" i="30"/>
  <c r="H198" i="30"/>
  <c r="H200" i="30" s="1"/>
  <c r="G198" i="30"/>
  <c r="F198" i="30"/>
  <c r="F200" i="30" s="1"/>
  <c r="P186" i="30"/>
  <c r="P188" i="30" s="1"/>
  <c r="O186" i="30"/>
  <c r="O188" i="30" s="1"/>
  <c r="N188" i="30"/>
  <c r="M186" i="30"/>
  <c r="M188" i="30" s="1"/>
  <c r="L186" i="30"/>
  <c r="L188" i="30" s="1"/>
  <c r="K186" i="30"/>
  <c r="K188" i="30" s="1"/>
  <c r="J186" i="30"/>
  <c r="J188" i="30" s="1"/>
  <c r="I186" i="30"/>
  <c r="I188" i="30" s="1"/>
  <c r="H186" i="30"/>
  <c r="H188" i="30" s="1"/>
  <c r="G186" i="30"/>
  <c r="G188" i="30" s="1"/>
  <c r="F186" i="30"/>
  <c r="F188" i="30" s="1"/>
  <c r="P150" i="30"/>
  <c r="P152" i="30" s="1"/>
  <c r="O150" i="30"/>
  <c r="O152" i="30" s="1"/>
  <c r="N150" i="30"/>
  <c r="N152" i="30" s="1"/>
  <c r="M150" i="30"/>
  <c r="M152" i="30" s="1"/>
  <c r="L150" i="30"/>
  <c r="L152" i="30" s="1"/>
  <c r="K150" i="30"/>
  <c r="K152" i="30" s="1"/>
  <c r="J150" i="30"/>
  <c r="J152" i="30" s="1"/>
  <c r="I150" i="30"/>
  <c r="I152" i="30" s="1"/>
  <c r="G150" i="30"/>
  <c r="G152" i="30" s="1"/>
  <c r="F150" i="30"/>
  <c r="F152" i="30" s="1"/>
  <c r="E150" i="30"/>
  <c r="P143" i="30"/>
  <c r="P145" i="30" s="1"/>
  <c r="O143" i="30"/>
  <c r="N143" i="30"/>
  <c r="M143" i="30"/>
  <c r="L143" i="30"/>
  <c r="K143" i="30"/>
  <c r="K145" i="30" s="1"/>
  <c r="J143" i="30"/>
  <c r="I143" i="30"/>
  <c r="I145" i="30" s="1"/>
  <c r="H143" i="30"/>
  <c r="H145" i="30" s="1"/>
  <c r="G143" i="30"/>
  <c r="F143" i="30"/>
  <c r="F145" i="30" s="1"/>
  <c r="E145" i="30"/>
  <c r="P132" i="30"/>
  <c r="P134" i="30" s="1"/>
  <c r="O132" i="30"/>
  <c r="O134" i="30" s="1"/>
  <c r="N134" i="30"/>
  <c r="M132" i="30"/>
  <c r="M134" i="30" s="1"/>
  <c r="L134" i="30"/>
  <c r="K132" i="30"/>
  <c r="K134" i="30" s="1"/>
  <c r="J132" i="30"/>
  <c r="J134" i="30" s="1"/>
  <c r="I134" i="30"/>
  <c r="H132" i="30"/>
  <c r="H134" i="30" s="1"/>
  <c r="G134" i="30"/>
  <c r="F132" i="30"/>
  <c r="F134" i="30" s="1"/>
  <c r="N98" i="30"/>
  <c r="M98" i="30"/>
  <c r="L98" i="30"/>
  <c r="K98" i="30"/>
  <c r="J98" i="30"/>
  <c r="I98" i="30"/>
  <c r="H98" i="30"/>
  <c r="G98" i="30"/>
  <c r="F98" i="30"/>
  <c r="P91" i="30"/>
  <c r="O89" i="30"/>
  <c r="O91" i="30" s="1"/>
  <c r="N89" i="30"/>
  <c r="N91" i="30" s="1"/>
  <c r="M91" i="30"/>
  <c r="L89" i="30"/>
  <c r="L91" i="30" s="1"/>
  <c r="K89" i="30"/>
  <c r="K91" i="30" s="1"/>
  <c r="J89" i="30"/>
  <c r="J91" i="30" s="1"/>
  <c r="I89" i="30"/>
  <c r="I91" i="30" s="1"/>
  <c r="H89" i="30"/>
  <c r="H91" i="30" s="1"/>
  <c r="G91" i="30"/>
  <c r="F89" i="30"/>
  <c r="F91" i="30" s="1"/>
  <c r="E89" i="30"/>
  <c r="P78" i="30"/>
  <c r="P80" i="30" s="1"/>
  <c r="N78" i="30"/>
  <c r="N80" i="30" s="1"/>
  <c r="M80" i="30"/>
  <c r="L78" i="30"/>
  <c r="L80" i="30" s="1"/>
  <c r="K78" i="30"/>
  <c r="K80" i="30" s="1"/>
  <c r="J78" i="30"/>
  <c r="J80" i="30" s="1"/>
  <c r="I78" i="30"/>
  <c r="I80" i="30" s="1"/>
  <c r="G80" i="30"/>
  <c r="F80" i="30"/>
  <c r="E78" i="30"/>
  <c r="P243" i="30" l="1"/>
  <c r="P265" i="30"/>
  <c r="E548" i="30"/>
  <c r="E534" i="30"/>
  <c r="E686" i="30"/>
  <c r="E552" i="30"/>
  <c r="E722" i="30" s="1"/>
  <c r="E544" i="30"/>
  <c r="E704" i="30" s="1"/>
  <c r="E152" i="30"/>
  <c r="E160" i="30"/>
  <c r="E162" i="30" s="1"/>
  <c r="E362" i="30"/>
  <c r="E363" i="30" s="1"/>
  <c r="E754" i="30"/>
  <c r="E755" i="30" s="1"/>
  <c r="E164" i="30"/>
  <c r="E166" i="30" s="1"/>
  <c r="E80" i="30"/>
  <c r="E103" i="30"/>
  <c r="E344" i="30"/>
  <c r="E345" i="30" s="1"/>
  <c r="E736" i="30"/>
  <c r="E109" i="30"/>
  <c r="E745" i="30"/>
  <c r="E91" i="30"/>
  <c r="E353" i="30"/>
  <c r="E354" i="30" s="1"/>
  <c r="E106" i="30"/>
  <c r="F315" i="30"/>
  <c r="N315" i="30"/>
  <c r="L315" i="30"/>
  <c r="K315" i="30"/>
  <c r="J315" i="30"/>
  <c r="I315" i="30"/>
  <c r="O695" i="30"/>
  <c r="O696" i="30" s="1"/>
  <c r="O430" i="30"/>
  <c r="M494" i="30"/>
  <c r="M496" i="30" s="1"/>
  <c r="M479" i="30"/>
  <c r="K215" i="30"/>
  <c r="K217" i="30" s="1"/>
  <c r="K200" i="30"/>
  <c r="O160" i="30"/>
  <c r="O162" i="30" s="1"/>
  <c r="O145" i="30"/>
  <c r="H656" i="30"/>
  <c r="H658" i="30" s="1"/>
  <c r="H641" i="30"/>
  <c r="L603" i="30"/>
  <c r="L605" i="30" s="1"/>
  <c r="L589" i="30"/>
  <c r="N215" i="30"/>
  <c r="N217" i="30" s="1"/>
  <c r="N200" i="30"/>
  <c r="J327" i="30"/>
  <c r="J329" i="30" s="1"/>
  <c r="J295" i="30"/>
  <c r="N548" i="30"/>
  <c r="N550" i="30" s="1"/>
  <c r="N534" i="30"/>
  <c r="M603" i="30"/>
  <c r="M605" i="30" s="1"/>
  <c r="M589" i="30"/>
  <c r="J656" i="30"/>
  <c r="J658" i="30" s="1"/>
  <c r="J641" i="30"/>
  <c r="O215" i="30"/>
  <c r="O217" i="30" s="1"/>
  <c r="O200" i="30"/>
  <c r="K327" i="30"/>
  <c r="K329" i="30" s="1"/>
  <c r="K295" i="30"/>
  <c r="F494" i="30"/>
  <c r="F496" i="30" s="1"/>
  <c r="F479" i="30"/>
  <c r="O548" i="30"/>
  <c r="O550" i="30" s="1"/>
  <c r="O534" i="30"/>
  <c r="O607" i="30"/>
  <c r="O609" i="30" s="1"/>
  <c r="O576" i="30"/>
  <c r="N603" i="30"/>
  <c r="N605" i="30" s="1"/>
  <c r="N589" i="30"/>
  <c r="K656" i="30"/>
  <c r="K658" i="30" s="1"/>
  <c r="K641" i="30"/>
  <c r="J215" i="30"/>
  <c r="J217" i="30" s="1"/>
  <c r="J200" i="30"/>
  <c r="G160" i="30"/>
  <c r="G162" i="30" s="1"/>
  <c r="G145" i="30"/>
  <c r="P215" i="30"/>
  <c r="P217" i="30" s="1"/>
  <c r="P200" i="30"/>
  <c r="M269" i="30"/>
  <c r="M271" i="30" s="1"/>
  <c r="M254" i="30"/>
  <c r="G494" i="30"/>
  <c r="G496" i="30" s="1"/>
  <c r="G479" i="30"/>
  <c r="P548" i="30"/>
  <c r="P550" i="30" s="1"/>
  <c r="P534" i="30"/>
  <c r="P607" i="30"/>
  <c r="P609" i="30" s="1"/>
  <c r="P576" i="30"/>
  <c r="O603" i="30"/>
  <c r="O605" i="30" s="1"/>
  <c r="O589" i="30"/>
  <c r="L656" i="30"/>
  <c r="L658" i="30" s="1"/>
  <c r="L641" i="30"/>
  <c r="O754" i="30"/>
  <c r="O755" i="30" s="1"/>
  <c r="O98" i="30"/>
  <c r="N269" i="30"/>
  <c r="N271" i="30" s="1"/>
  <c r="N254" i="30"/>
  <c r="H494" i="30"/>
  <c r="H496" i="30" s="1"/>
  <c r="H479" i="30"/>
  <c r="P603" i="30"/>
  <c r="P605" i="30" s="1"/>
  <c r="P589" i="30"/>
  <c r="M656" i="30"/>
  <c r="M658" i="30" s="1"/>
  <c r="M641" i="30"/>
  <c r="M160" i="30"/>
  <c r="M162" i="30" s="1"/>
  <c r="M145" i="30"/>
  <c r="I494" i="30"/>
  <c r="I496" i="30" s="1"/>
  <c r="I479" i="30"/>
  <c r="E605" i="30"/>
  <c r="N656" i="30"/>
  <c r="N658" i="30" s="1"/>
  <c r="N641" i="30"/>
  <c r="J160" i="30"/>
  <c r="J162" i="30" s="1"/>
  <c r="J145" i="30"/>
  <c r="G215" i="30"/>
  <c r="G217" i="30" s="1"/>
  <c r="G200" i="30"/>
  <c r="P269" i="30"/>
  <c r="P271" i="30" s="1"/>
  <c r="P254" i="30"/>
  <c r="O323" i="30"/>
  <c r="O325" i="30" s="1"/>
  <c r="O308" i="30"/>
  <c r="F607" i="30"/>
  <c r="F609" i="30" s="1"/>
  <c r="F576" i="30"/>
  <c r="F603" i="30"/>
  <c r="F605" i="30" s="1"/>
  <c r="F589" i="30"/>
  <c r="O656" i="30"/>
  <c r="O658" i="30" s="1"/>
  <c r="O641" i="30"/>
  <c r="P362" i="30"/>
  <c r="P363" i="30" s="1"/>
  <c r="P98" i="30"/>
  <c r="F273" i="30"/>
  <c r="F275" i="30" s="1"/>
  <c r="F243" i="30"/>
  <c r="P323" i="30"/>
  <c r="P325" i="30" s="1"/>
  <c r="P308" i="30"/>
  <c r="M695" i="30"/>
  <c r="M696" i="30" s="1"/>
  <c r="M430" i="30"/>
  <c r="G607" i="30"/>
  <c r="G609" i="30" s="1"/>
  <c r="G576" i="30"/>
  <c r="G603" i="30"/>
  <c r="G605" i="30" s="1"/>
  <c r="G589" i="30"/>
  <c r="P656" i="30"/>
  <c r="P658" i="30" s="1"/>
  <c r="P641" i="30"/>
  <c r="N160" i="30"/>
  <c r="N162" i="30" s="1"/>
  <c r="N145" i="30"/>
  <c r="I323" i="30"/>
  <c r="I325" i="30" s="1"/>
  <c r="I308" i="30"/>
  <c r="F160" i="30"/>
  <c r="F162" i="30" s="1"/>
  <c r="L160" i="30"/>
  <c r="L162" i="30" s="1"/>
  <c r="L145" i="30"/>
  <c r="I215" i="30"/>
  <c r="I217" i="30" s="1"/>
  <c r="I200" i="30"/>
  <c r="F269" i="30"/>
  <c r="F271" i="30" s="1"/>
  <c r="F254" i="30"/>
  <c r="N695" i="30"/>
  <c r="N696" i="30" s="1"/>
  <c r="N430" i="30"/>
  <c r="L494" i="30"/>
  <c r="L496" i="30" s="1"/>
  <c r="L479" i="30"/>
  <c r="H327" i="30"/>
  <c r="H329" i="30" s="1"/>
  <c r="M344" i="30"/>
  <c r="M345" i="30" s="1"/>
  <c r="M544" i="30"/>
  <c r="M546" i="30" s="1"/>
  <c r="I327" i="30"/>
  <c r="I329" i="30" s="1"/>
  <c r="E609" i="30"/>
  <c r="P552" i="30"/>
  <c r="P554" i="30" s="1"/>
  <c r="I656" i="30"/>
  <c r="I658" i="30" s="1"/>
  <c r="K603" i="30"/>
  <c r="K605" i="30" s="1"/>
  <c r="N607" i="30"/>
  <c r="N609" i="30" s="1"/>
  <c r="I603" i="30"/>
  <c r="I605" i="30" s="1"/>
  <c r="M607" i="30"/>
  <c r="M609" i="30" s="1"/>
  <c r="J603" i="30"/>
  <c r="J605" i="30" s="1"/>
  <c r="M552" i="30"/>
  <c r="M554" i="30" s="1"/>
  <c r="K494" i="30"/>
  <c r="K496" i="30" s="1"/>
  <c r="J494" i="30"/>
  <c r="J496" i="30" s="1"/>
  <c r="P490" i="30"/>
  <c r="P492" i="30" s="1"/>
  <c r="O434" i="30"/>
  <c r="O436" i="30" s="1"/>
  <c r="E271" i="30"/>
  <c r="O265" i="30"/>
  <c r="O267" i="30" s="1"/>
  <c r="H160" i="30"/>
  <c r="H162" i="30" s="1"/>
  <c r="G106" i="30"/>
  <c r="G108" i="30" s="1"/>
  <c r="H106" i="30"/>
  <c r="H108" i="30" s="1"/>
  <c r="P660" i="30"/>
  <c r="P662" i="30" s="1"/>
  <c r="O660" i="30"/>
  <c r="O662" i="30" s="1"/>
  <c r="N660" i="30"/>
  <c r="N662" i="30" s="1"/>
  <c r="M660" i="30"/>
  <c r="M662" i="30" s="1"/>
  <c r="I660" i="30"/>
  <c r="I662" i="30" s="1"/>
  <c r="H695" i="30"/>
  <c r="H696" i="30" s="1"/>
  <c r="G695" i="30"/>
  <c r="G696" i="30" s="1"/>
  <c r="F695" i="30"/>
  <c r="F696" i="30" s="1"/>
  <c r="E696" i="30"/>
  <c r="L544" i="30"/>
  <c r="L546" i="30" s="1"/>
  <c r="M548" i="30"/>
  <c r="M550" i="30" s="1"/>
  <c r="F552" i="30"/>
  <c r="F554" i="30" s="1"/>
  <c r="H552" i="30"/>
  <c r="H554" i="30" s="1"/>
  <c r="O498" i="30"/>
  <c r="O500" i="30" s="1"/>
  <c r="M498" i="30"/>
  <c r="M500" i="30" s="1"/>
  <c r="L498" i="30"/>
  <c r="L500" i="30" s="1"/>
  <c r="K498" i="30"/>
  <c r="K500" i="30" s="1"/>
  <c r="J498" i="30"/>
  <c r="J500" i="30" s="1"/>
  <c r="I498" i="30"/>
  <c r="I500" i="30" s="1"/>
  <c r="H498" i="30"/>
  <c r="H500" i="30" s="1"/>
  <c r="G498" i="30"/>
  <c r="G500" i="30" s="1"/>
  <c r="O490" i="30"/>
  <c r="O492" i="30" s="1"/>
  <c r="O494" i="30"/>
  <c r="O496" i="30" s="1"/>
  <c r="H438" i="30"/>
  <c r="H440" i="30" s="1"/>
  <c r="I434" i="30"/>
  <c r="I436" i="30" s="1"/>
  <c r="G442" i="30"/>
  <c r="G444" i="30" s="1"/>
  <c r="J434" i="30"/>
  <c r="J436" i="30" s="1"/>
  <c r="M323" i="30"/>
  <c r="M325" i="30" s="1"/>
  <c r="K323" i="30"/>
  <c r="K325" i="30" s="1"/>
  <c r="J323" i="30"/>
  <c r="J325" i="30" s="1"/>
  <c r="P327" i="30"/>
  <c r="P329" i="30" s="1"/>
  <c r="O327" i="30"/>
  <c r="O329" i="30" s="1"/>
  <c r="F327" i="30"/>
  <c r="F329" i="30" s="1"/>
  <c r="L327" i="30"/>
  <c r="L329" i="30" s="1"/>
  <c r="N323" i="30"/>
  <c r="N325" i="30" s="1"/>
  <c r="F319" i="30"/>
  <c r="F321" i="30" s="1"/>
  <c r="G319" i="30"/>
  <c r="G321" i="30" s="1"/>
  <c r="G327" i="30"/>
  <c r="G329" i="30" s="1"/>
  <c r="L319" i="30"/>
  <c r="L321" i="30" s="1"/>
  <c r="H269" i="30"/>
  <c r="H271" i="30" s="1"/>
  <c r="G269" i="30"/>
  <c r="G271" i="30" s="1"/>
  <c r="L269" i="30"/>
  <c r="L271" i="30" s="1"/>
  <c r="G273" i="30"/>
  <c r="G275" i="30" s="1"/>
  <c r="N273" i="30"/>
  <c r="N275" i="30" s="1"/>
  <c r="H273" i="30"/>
  <c r="H275" i="30" s="1"/>
  <c r="L219" i="30"/>
  <c r="L221" i="30" s="1"/>
  <c r="K219" i="30"/>
  <c r="K221" i="30" s="1"/>
  <c r="J219" i="30"/>
  <c r="J221" i="30" s="1"/>
  <c r="I219" i="30"/>
  <c r="I221" i="30" s="1"/>
  <c r="H164" i="30"/>
  <c r="H166" i="30" s="1"/>
  <c r="H109" i="30"/>
  <c r="H111" i="30" s="1"/>
  <c r="F211" i="30"/>
  <c r="F213" i="30" s="1"/>
  <c r="L211" i="30"/>
  <c r="L213" i="30" s="1"/>
  <c r="H215" i="30"/>
  <c r="H217" i="30" s="1"/>
  <c r="M211" i="30"/>
  <c r="M213" i="30" s="1"/>
  <c r="M215" i="30"/>
  <c r="M217" i="30" s="1"/>
  <c r="O362" i="30"/>
  <c r="O363" i="30" s="1"/>
  <c r="L106" i="30"/>
  <c r="L108" i="30" s="1"/>
  <c r="I599" i="30"/>
  <c r="I601" i="30" s="1"/>
  <c r="I607" i="30"/>
  <c r="I609" i="30" s="1"/>
  <c r="L660" i="30"/>
  <c r="L662" i="30" s="1"/>
  <c r="K660" i="30"/>
  <c r="K662" i="30" s="1"/>
  <c r="J660" i="30"/>
  <c r="J662" i="30" s="1"/>
  <c r="I686" i="30"/>
  <c r="I687" i="30" s="1"/>
  <c r="F656" i="30"/>
  <c r="F658" i="30" s="1"/>
  <c r="F686" i="30"/>
  <c r="F687" i="30" s="1"/>
  <c r="P156" i="30"/>
  <c r="P158" i="30" s="1"/>
  <c r="P164" i="30"/>
  <c r="P166" i="30" s="1"/>
  <c r="P160" i="30"/>
  <c r="P162" i="30" s="1"/>
  <c r="O164" i="30"/>
  <c r="O166" i="30" s="1"/>
  <c r="N164" i="30"/>
  <c r="N166" i="30" s="1"/>
  <c r="M164" i="30"/>
  <c r="M166" i="30" s="1"/>
  <c r="L164" i="30"/>
  <c r="L166" i="30" s="1"/>
  <c r="K160" i="30"/>
  <c r="K162" i="30" s="1"/>
  <c r="I156" i="30"/>
  <c r="I158" i="30" s="1"/>
  <c r="I164" i="30"/>
  <c r="I166" i="30" s="1"/>
  <c r="O273" i="30"/>
  <c r="O275" i="30" s="1"/>
  <c r="J265" i="30"/>
  <c r="J267" i="30" s="1"/>
  <c r="I265" i="30"/>
  <c r="I267" i="30" s="1"/>
  <c r="I273" i="30"/>
  <c r="I275" i="30" s="1"/>
  <c r="L323" i="30"/>
  <c r="L325" i="30" s="1"/>
  <c r="K695" i="30"/>
  <c r="K696" i="30" s="1"/>
  <c r="J695" i="30"/>
  <c r="J696" i="30" s="1"/>
  <c r="J552" i="30"/>
  <c r="J554" i="30" s="1"/>
  <c r="J548" i="30"/>
  <c r="J550" i="30" s="1"/>
  <c r="I695" i="30"/>
  <c r="I696" i="30" s="1"/>
  <c r="I552" i="30"/>
  <c r="I554" i="30" s="1"/>
  <c r="I548" i="30"/>
  <c r="I550" i="30" s="1"/>
  <c r="H548" i="30"/>
  <c r="H550" i="30" s="1"/>
  <c r="G552" i="30"/>
  <c r="G554" i="30" s="1"/>
  <c r="G548" i="30"/>
  <c r="G550" i="30" s="1"/>
  <c r="F548" i="30"/>
  <c r="F550" i="30" s="1"/>
  <c r="F677" i="30"/>
  <c r="F678" i="30" s="1"/>
  <c r="F652" i="30"/>
  <c r="F654" i="30" s="1"/>
  <c r="F754" i="30"/>
  <c r="F755" i="30" s="1"/>
  <c r="N106" i="30"/>
  <c r="N108" i="30" s="1"/>
  <c r="N745" i="30"/>
  <c r="N746" i="30" s="1"/>
  <c r="H754" i="30"/>
  <c r="H755" i="30" s="1"/>
  <c r="H362" i="30"/>
  <c r="H363" i="30" s="1"/>
  <c r="I736" i="30"/>
  <c r="I737" i="30" s="1"/>
  <c r="I109" i="30"/>
  <c r="I111" i="30" s="1"/>
  <c r="I103" i="30"/>
  <c r="I105" i="30" s="1"/>
  <c r="I344" i="30"/>
  <c r="I345" i="30" s="1"/>
  <c r="H745" i="30"/>
  <c r="H746" i="30" s="1"/>
  <c r="H353" i="30"/>
  <c r="H354" i="30" s="1"/>
  <c r="I362" i="30"/>
  <c r="I363" i="30" s="1"/>
  <c r="O219" i="30"/>
  <c r="O221" i="30" s="1"/>
  <c r="O211" i="30"/>
  <c r="O213" i="30" s="1"/>
  <c r="O269" i="30"/>
  <c r="O271" i="30" s="1"/>
  <c r="O745" i="30"/>
  <c r="O746" i="30" s="1"/>
  <c r="O106" i="30"/>
  <c r="O108" i="30" s="1"/>
  <c r="O353" i="30"/>
  <c r="O354" i="30" s="1"/>
  <c r="G745" i="30"/>
  <c r="G746" i="30" s="1"/>
  <c r="G353" i="30"/>
  <c r="G354" i="30" s="1"/>
  <c r="I745" i="30"/>
  <c r="I746" i="30" s="1"/>
  <c r="I106" i="30"/>
  <c r="I108" i="30" s="1"/>
  <c r="I353" i="30"/>
  <c r="I354" i="30" s="1"/>
  <c r="G109" i="30"/>
  <c r="G111" i="30" s="1"/>
  <c r="J736" i="30"/>
  <c r="J737" i="30" s="1"/>
  <c r="J109" i="30"/>
  <c r="J111" i="30" s="1"/>
  <c r="J103" i="30"/>
  <c r="J105" i="30" s="1"/>
  <c r="J344" i="30"/>
  <c r="J345" i="30" s="1"/>
  <c r="G103" i="30"/>
  <c r="G105" i="30" s="1"/>
  <c r="K362" i="30"/>
  <c r="K363" i="30" s="1"/>
  <c r="I160" i="30"/>
  <c r="I162" i="30" s="1"/>
  <c r="F219" i="30"/>
  <c r="F221" i="30" s="1"/>
  <c r="N327" i="30"/>
  <c r="N329" i="30" s="1"/>
  <c r="N319" i="30"/>
  <c r="N321" i="30" s="1"/>
  <c r="L548" i="30"/>
  <c r="L550" i="30" s="1"/>
  <c r="L552" i="30"/>
  <c r="L554" i="30" s="1"/>
  <c r="H736" i="30"/>
  <c r="H737" i="30" s="1"/>
  <c r="H344" i="30"/>
  <c r="H345" i="30" s="1"/>
  <c r="J754" i="30"/>
  <c r="J755" i="30" s="1"/>
  <c r="J362" i="30"/>
  <c r="J363" i="30" s="1"/>
  <c r="J745" i="30"/>
  <c r="J746" i="30" s="1"/>
  <c r="J106" i="30"/>
  <c r="J108" i="30" s="1"/>
  <c r="J353" i="30"/>
  <c r="J354" i="30" s="1"/>
  <c r="H103" i="30"/>
  <c r="H105" i="30" s="1"/>
  <c r="L736" i="30"/>
  <c r="L737" i="30" s="1"/>
  <c r="L344" i="30"/>
  <c r="L345" i="30" s="1"/>
  <c r="L103" i="30"/>
  <c r="L105" i="30" s="1"/>
  <c r="L109" i="30"/>
  <c r="L111" i="30" s="1"/>
  <c r="M219" i="30"/>
  <c r="M221" i="30" s="1"/>
  <c r="P736" i="30"/>
  <c r="P737" i="30" s="1"/>
  <c r="P109" i="30"/>
  <c r="P111" i="30" s="1"/>
  <c r="P103" i="30"/>
  <c r="P105" i="30" s="1"/>
  <c r="P344" i="30"/>
  <c r="P345" i="30" s="1"/>
  <c r="P219" i="30"/>
  <c r="P221" i="30" s="1"/>
  <c r="P211" i="30"/>
  <c r="P213" i="30" s="1"/>
  <c r="K736" i="30"/>
  <c r="K737" i="30" s="1"/>
  <c r="K109" i="30"/>
  <c r="K111" i="30" s="1"/>
  <c r="K103" i="30"/>
  <c r="K105" i="30" s="1"/>
  <c r="K344" i="30"/>
  <c r="K345" i="30" s="1"/>
  <c r="K164" i="30"/>
  <c r="K166" i="30" s="1"/>
  <c r="K156" i="30"/>
  <c r="K158" i="30" s="1"/>
  <c r="K745" i="30"/>
  <c r="K746" i="30" s="1"/>
  <c r="K106" i="30"/>
  <c r="K108" i="30" s="1"/>
  <c r="K353" i="30"/>
  <c r="K354" i="30" s="1"/>
  <c r="L754" i="30"/>
  <c r="L755" i="30" s="1"/>
  <c r="L362" i="30"/>
  <c r="L363" i="30" s="1"/>
  <c r="M736" i="30"/>
  <c r="M737" i="30" s="1"/>
  <c r="M109" i="30"/>
  <c r="M111" i="30" s="1"/>
  <c r="M103" i="30"/>
  <c r="M105" i="30" s="1"/>
  <c r="L745" i="30"/>
  <c r="L746" i="30" s="1"/>
  <c r="L353" i="30"/>
  <c r="L354" i="30" s="1"/>
  <c r="N211" i="30"/>
  <c r="N213" i="30" s="1"/>
  <c r="N219" i="30"/>
  <c r="N221" i="30" s="1"/>
  <c r="L273" i="30"/>
  <c r="L275" i="30" s="1"/>
  <c r="L265" i="30"/>
  <c r="L267" i="30" s="1"/>
  <c r="N736" i="30"/>
  <c r="N737" i="30" s="1"/>
  <c r="N109" i="30"/>
  <c r="N111" i="30" s="1"/>
  <c r="N103" i="30"/>
  <c r="N105" i="30" s="1"/>
  <c r="N344" i="30"/>
  <c r="N345" i="30" s="1"/>
  <c r="M745" i="30"/>
  <c r="M746" i="30" s="1"/>
  <c r="M353" i="30"/>
  <c r="M354" i="30" s="1"/>
  <c r="M106" i="30"/>
  <c r="M108" i="30" s="1"/>
  <c r="N754" i="30"/>
  <c r="N755" i="30" s="1"/>
  <c r="N362" i="30"/>
  <c r="N363" i="30" s="1"/>
  <c r="H219" i="30"/>
  <c r="H221" i="30" s="1"/>
  <c r="H211" i="30"/>
  <c r="H213" i="30" s="1"/>
  <c r="M273" i="30"/>
  <c r="M275" i="30" s="1"/>
  <c r="M265" i="30"/>
  <c r="M267" i="30" s="1"/>
  <c r="N353" i="30"/>
  <c r="N354" i="30" s="1"/>
  <c r="K273" i="30"/>
  <c r="K275" i="30" s="1"/>
  <c r="K269" i="30"/>
  <c r="K271" i="30" s="1"/>
  <c r="K265" i="30"/>
  <c r="K267" i="30" s="1"/>
  <c r="F215" i="30"/>
  <c r="F217" i="30" s="1"/>
  <c r="E678" i="30"/>
  <c r="E436" i="30"/>
  <c r="O736" i="30"/>
  <c r="O737" i="30" s="1"/>
  <c r="O109" i="30"/>
  <c r="O111" i="30" s="1"/>
  <c r="O103" i="30"/>
  <c r="O105" i="30" s="1"/>
  <c r="O344" i="30"/>
  <c r="O345" i="30" s="1"/>
  <c r="E737" i="30"/>
  <c r="E746" i="30"/>
  <c r="P438" i="30"/>
  <c r="P440" i="30" s="1"/>
  <c r="P686" i="30"/>
  <c r="P687" i="30" s="1"/>
  <c r="P434" i="30"/>
  <c r="P436" i="30" s="1"/>
  <c r="P745" i="30"/>
  <c r="P746" i="30" s="1"/>
  <c r="P106" i="30"/>
  <c r="P108" i="30" s="1"/>
  <c r="P353" i="30"/>
  <c r="P354" i="30" s="1"/>
  <c r="F736" i="30"/>
  <c r="F737" i="30" s="1"/>
  <c r="F109" i="30"/>
  <c r="F111" i="30" s="1"/>
  <c r="F103" i="30"/>
  <c r="F105" i="30" s="1"/>
  <c r="F344" i="30"/>
  <c r="F345" i="30" s="1"/>
  <c r="F164" i="30"/>
  <c r="F166" i="30" s="1"/>
  <c r="F156" i="30"/>
  <c r="F158" i="30" s="1"/>
  <c r="E275" i="30"/>
  <c r="E267" i="30"/>
  <c r="G736" i="30"/>
  <c r="G737" i="30" s="1"/>
  <c r="G344" i="30"/>
  <c r="G345" i="30" s="1"/>
  <c r="F745" i="30"/>
  <c r="F746" i="30" s="1"/>
  <c r="F106" i="30"/>
  <c r="F108" i="30" s="1"/>
  <c r="F353" i="30"/>
  <c r="F354" i="30" s="1"/>
  <c r="G754" i="30"/>
  <c r="G755" i="30" s="1"/>
  <c r="G362" i="30"/>
  <c r="G363" i="30" s="1"/>
  <c r="G164" i="30"/>
  <c r="G166" i="30" s="1"/>
  <c r="G156" i="30"/>
  <c r="G158" i="30" s="1"/>
  <c r="J273" i="30"/>
  <c r="J275" i="30" s="1"/>
  <c r="J269" i="30"/>
  <c r="J271" i="30" s="1"/>
  <c r="M754" i="30"/>
  <c r="M755" i="30" s="1"/>
  <c r="J156" i="30"/>
  <c r="J158" i="30" s="1"/>
  <c r="J164" i="30"/>
  <c r="J166" i="30" s="1"/>
  <c r="G211" i="30"/>
  <c r="G213" i="30" s="1"/>
  <c r="G219" i="30"/>
  <c r="G221" i="30" s="1"/>
  <c r="P267" i="30"/>
  <c r="P273" i="30"/>
  <c r="P275" i="30" s="1"/>
  <c r="M319" i="30"/>
  <c r="M321" i="30" s="1"/>
  <c r="M327" i="30"/>
  <c r="M329" i="30" s="1"/>
  <c r="E687" i="30"/>
  <c r="E440" i="30"/>
  <c r="P695" i="30"/>
  <c r="P696" i="30" s="1"/>
  <c r="J607" i="30"/>
  <c r="J609" i="30" s="1"/>
  <c r="F660" i="30"/>
  <c r="F662" i="30" s="1"/>
  <c r="H686" i="30"/>
  <c r="H687" i="30" s="1"/>
  <c r="F438" i="30"/>
  <c r="F440" i="30" s="1"/>
  <c r="K607" i="30"/>
  <c r="K609" i="30" s="1"/>
  <c r="K599" i="30"/>
  <c r="K601" i="30" s="1"/>
  <c r="L156" i="30"/>
  <c r="L158" i="30" s="1"/>
  <c r="I211" i="30"/>
  <c r="I213" i="30" s="1"/>
  <c r="F265" i="30"/>
  <c r="F267" i="30" s="1"/>
  <c r="O319" i="30"/>
  <c r="O321" i="30" s="1"/>
  <c r="F362" i="30"/>
  <c r="F363" i="30" s="1"/>
  <c r="H442" i="30"/>
  <c r="H444" i="30" s="1"/>
  <c r="H677" i="30"/>
  <c r="H678" i="30" s="1"/>
  <c r="G686" i="30"/>
  <c r="G687" i="30" s="1"/>
  <c r="F434" i="30"/>
  <c r="F436" i="30" s="1"/>
  <c r="G438" i="30"/>
  <c r="G440" i="30" s="1"/>
  <c r="F498" i="30"/>
  <c r="F500" i="30" s="1"/>
  <c r="F490" i="30"/>
  <c r="F492" i="30" s="1"/>
  <c r="P494" i="30"/>
  <c r="P496" i="30" s="1"/>
  <c r="L607" i="30"/>
  <c r="L609" i="30" s="1"/>
  <c r="L599" i="30"/>
  <c r="L601" i="30" s="1"/>
  <c r="P754" i="30"/>
  <c r="P755" i="30" s="1"/>
  <c r="M156" i="30"/>
  <c r="M158" i="30" s="1"/>
  <c r="J211" i="30"/>
  <c r="J213" i="30" s="1"/>
  <c r="G265" i="30"/>
  <c r="G267" i="30" s="1"/>
  <c r="P319" i="30"/>
  <c r="P321" i="30" s="1"/>
  <c r="I442" i="30"/>
  <c r="I444" i="30" s="1"/>
  <c r="I677" i="30"/>
  <c r="I678" i="30" s="1"/>
  <c r="G434" i="30"/>
  <c r="G436" i="30" s="1"/>
  <c r="N156" i="30"/>
  <c r="N158" i="30" s="1"/>
  <c r="K211" i="30"/>
  <c r="K213" i="30" s="1"/>
  <c r="H265" i="30"/>
  <c r="H267" i="30" s="1"/>
  <c r="J442" i="30"/>
  <c r="J444" i="30" s="1"/>
  <c r="J677" i="30"/>
  <c r="J678" i="30" s="1"/>
  <c r="H434" i="30"/>
  <c r="H436" i="30" s="1"/>
  <c r="I438" i="30"/>
  <c r="I440" i="30" s="1"/>
  <c r="J599" i="30"/>
  <c r="J601" i="30" s="1"/>
  <c r="O156" i="30"/>
  <c r="O158" i="30" s="1"/>
  <c r="L215" i="30"/>
  <c r="L217" i="30" s="1"/>
  <c r="I269" i="30"/>
  <c r="I271" i="30" s="1"/>
  <c r="F323" i="30"/>
  <c r="F325" i="30" s="1"/>
  <c r="K442" i="30"/>
  <c r="K444" i="30" s="1"/>
  <c r="K677" i="30"/>
  <c r="K678" i="30" s="1"/>
  <c r="J438" i="30"/>
  <c r="J440" i="30" s="1"/>
  <c r="J686" i="30"/>
  <c r="J687" i="30" s="1"/>
  <c r="G323" i="30"/>
  <c r="G325" i="30" s="1"/>
  <c r="L442" i="30"/>
  <c r="L444" i="30" s="1"/>
  <c r="L677" i="30"/>
  <c r="L678" i="30" s="1"/>
  <c r="K438" i="30"/>
  <c r="K440" i="30" s="1"/>
  <c r="K686" i="30"/>
  <c r="K687" i="30" s="1"/>
  <c r="P498" i="30"/>
  <c r="P500" i="30" s="1"/>
  <c r="H660" i="30"/>
  <c r="H662" i="30" s="1"/>
  <c r="H652" i="30"/>
  <c r="H654" i="30" s="1"/>
  <c r="G677" i="30"/>
  <c r="G678" i="30" s="1"/>
  <c r="H319" i="30"/>
  <c r="H321" i="30" s="1"/>
  <c r="H323" i="30"/>
  <c r="H325" i="30" s="1"/>
  <c r="M442" i="30"/>
  <c r="M444" i="30" s="1"/>
  <c r="M677" i="30"/>
  <c r="M678" i="30" s="1"/>
  <c r="L438" i="30"/>
  <c r="L440" i="30" s="1"/>
  <c r="L686" i="30"/>
  <c r="L687" i="30" s="1"/>
  <c r="K434" i="30"/>
  <c r="K436" i="30" s="1"/>
  <c r="N552" i="30"/>
  <c r="N554" i="30" s="1"/>
  <c r="N544" i="30"/>
  <c r="N546" i="30" s="1"/>
  <c r="G660" i="30"/>
  <c r="G662" i="30" s="1"/>
  <c r="G656" i="30"/>
  <c r="G658" i="30" s="1"/>
  <c r="G652" i="30"/>
  <c r="G654" i="30" s="1"/>
  <c r="I754" i="30"/>
  <c r="I755" i="30" s="1"/>
  <c r="I319" i="30"/>
  <c r="I321" i="30" s="1"/>
  <c r="N442" i="30"/>
  <c r="N444" i="30" s="1"/>
  <c r="N677" i="30"/>
  <c r="N678" i="30" s="1"/>
  <c r="M438" i="30"/>
  <c r="M440" i="30" s="1"/>
  <c r="M686" i="30"/>
  <c r="M687" i="30" s="1"/>
  <c r="L695" i="30"/>
  <c r="L696" i="30" s="1"/>
  <c r="L434" i="30"/>
  <c r="L436" i="30" s="1"/>
  <c r="F442" i="30"/>
  <c r="F444" i="30" s="1"/>
  <c r="O552" i="30"/>
  <c r="O554" i="30" s="1"/>
  <c r="O544" i="30"/>
  <c r="O546" i="30" s="1"/>
  <c r="J319" i="30"/>
  <c r="J321" i="30" s="1"/>
  <c r="M362" i="30"/>
  <c r="M363" i="30" s="1"/>
  <c r="O442" i="30"/>
  <c r="O444" i="30" s="1"/>
  <c r="O677" i="30"/>
  <c r="O678" i="30" s="1"/>
  <c r="N438" i="30"/>
  <c r="N440" i="30" s="1"/>
  <c r="N686" i="30"/>
  <c r="N687" i="30" s="1"/>
  <c r="M434" i="30"/>
  <c r="M436" i="30" s="1"/>
  <c r="K754" i="30"/>
  <c r="K755" i="30" s="1"/>
  <c r="H156" i="30"/>
  <c r="H158" i="30" s="1"/>
  <c r="N265" i="30"/>
  <c r="N267" i="30" s="1"/>
  <c r="K319" i="30"/>
  <c r="K321" i="30" s="1"/>
  <c r="P442" i="30"/>
  <c r="P444" i="30" s="1"/>
  <c r="P677" i="30"/>
  <c r="P678" i="30" s="1"/>
  <c r="O438" i="30"/>
  <c r="O440" i="30" s="1"/>
  <c r="O686" i="30"/>
  <c r="O687" i="30" s="1"/>
  <c r="N434" i="30"/>
  <c r="N436" i="30" s="1"/>
  <c r="N490" i="30"/>
  <c r="N492" i="30" s="1"/>
  <c r="N494" i="30"/>
  <c r="N496" i="30" s="1"/>
  <c r="N498" i="30"/>
  <c r="N500" i="30" s="1"/>
  <c r="K544" i="30"/>
  <c r="K546" i="30" s="1"/>
  <c r="K548" i="30"/>
  <c r="K550" i="30" s="1"/>
  <c r="K552" i="30"/>
  <c r="K554" i="30" s="1"/>
  <c r="H599" i="30"/>
  <c r="H601" i="30" s="1"/>
  <c r="H603" i="30"/>
  <c r="H605" i="30" s="1"/>
  <c r="H607" i="30"/>
  <c r="H609" i="30" s="1"/>
  <c r="I652" i="30"/>
  <c r="I654" i="30" s="1"/>
  <c r="G490" i="30"/>
  <c r="G492" i="30" s="1"/>
  <c r="P544" i="30"/>
  <c r="P546" i="30" s="1"/>
  <c r="M599" i="30"/>
  <c r="M601" i="30" s="1"/>
  <c r="J652" i="30"/>
  <c r="J654" i="30" s="1"/>
  <c r="H490" i="30"/>
  <c r="H492" i="30" s="1"/>
  <c r="E546" i="30"/>
  <c r="N599" i="30"/>
  <c r="N601" i="30" s="1"/>
  <c r="K652" i="30"/>
  <c r="K654" i="30" s="1"/>
  <c r="I490" i="30"/>
  <c r="I492" i="30" s="1"/>
  <c r="F544" i="30"/>
  <c r="F546" i="30" s="1"/>
  <c r="O599" i="30"/>
  <c r="O601" i="30" s="1"/>
  <c r="L652" i="30"/>
  <c r="L654" i="30" s="1"/>
  <c r="J490" i="30"/>
  <c r="J492" i="30" s="1"/>
  <c r="G544" i="30"/>
  <c r="G546" i="30" s="1"/>
  <c r="P599" i="30"/>
  <c r="P601" i="30" s="1"/>
  <c r="M652" i="30"/>
  <c r="M654" i="30" s="1"/>
  <c r="K490" i="30"/>
  <c r="K492" i="30" s="1"/>
  <c r="H544" i="30"/>
  <c r="H546" i="30" s="1"/>
  <c r="E601" i="30"/>
  <c r="N652" i="30"/>
  <c r="N654" i="30" s="1"/>
  <c r="L490" i="30"/>
  <c r="L492" i="30" s="1"/>
  <c r="I544" i="30"/>
  <c r="I546" i="30" s="1"/>
  <c r="F599" i="30"/>
  <c r="F601" i="30" s="1"/>
  <c r="O652" i="30"/>
  <c r="O654" i="30" s="1"/>
  <c r="M490" i="30"/>
  <c r="M492" i="30" s="1"/>
  <c r="J544" i="30"/>
  <c r="J546" i="30" s="1"/>
  <c r="G599" i="30"/>
  <c r="G601" i="30" s="1"/>
  <c r="P652" i="30"/>
  <c r="P654" i="30" s="1"/>
  <c r="AF533" i="7"/>
  <c r="AF476" i="7"/>
  <c r="AF421" i="7"/>
  <c r="AF369" i="7"/>
  <c r="AF139" i="7"/>
  <c r="AF200" i="7"/>
  <c r="AF85" i="7"/>
  <c r="AF24" i="7"/>
  <c r="E380" i="30" l="1"/>
  <c r="E772" i="30"/>
  <c r="E108" i="30"/>
  <c r="E554" i="30"/>
  <c r="E781" i="30"/>
  <c r="E782" i="30" s="1"/>
  <c r="E111" i="30"/>
  <c r="E389" i="30"/>
  <c r="E550" i="30"/>
  <c r="E713" i="30"/>
  <c r="E763" i="30"/>
  <c r="E764" i="30" s="1"/>
  <c r="E105" i="30"/>
  <c r="E371" i="30"/>
  <c r="E372" i="30" s="1"/>
  <c r="G722" i="30"/>
  <c r="H389" i="30"/>
  <c r="O704" i="30"/>
  <c r="O705" i="30" s="1"/>
  <c r="G763" i="30"/>
  <c r="G764" i="30" s="1"/>
  <c r="G371" i="30"/>
  <c r="G372" i="30" s="1"/>
  <c r="P722" i="30"/>
  <c r="K704" i="30"/>
  <c r="K705" i="30" s="1"/>
  <c r="L722" i="30"/>
  <c r="J722" i="30"/>
  <c r="N781" i="30"/>
  <c r="N782" i="30" s="1"/>
  <c r="N389" i="30"/>
  <c r="K763" i="30"/>
  <c r="K764" i="30" s="1"/>
  <c r="K371" i="30"/>
  <c r="K372" i="30" s="1"/>
  <c r="J772" i="30"/>
  <c r="J773" i="30" s="1"/>
  <c r="J380" i="30"/>
  <c r="J381" i="30" s="1"/>
  <c r="I763" i="30"/>
  <c r="I764" i="30" s="1"/>
  <c r="I371" i="30"/>
  <c r="I372" i="30" s="1"/>
  <c r="P704" i="30"/>
  <c r="P705" i="30" s="1"/>
  <c r="P713" i="30"/>
  <c r="P714" i="30" s="1"/>
  <c r="M763" i="30"/>
  <c r="M764" i="30" s="1"/>
  <c r="M371" i="30"/>
  <c r="M372" i="30" s="1"/>
  <c r="K781" i="30"/>
  <c r="K782" i="30" s="1"/>
  <c r="K389" i="30"/>
  <c r="J763" i="30"/>
  <c r="J764" i="30" s="1"/>
  <c r="J371" i="30"/>
  <c r="J372" i="30" s="1"/>
  <c r="I781" i="30"/>
  <c r="I782" i="30" s="1"/>
  <c r="I389" i="30"/>
  <c r="J713" i="30"/>
  <c r="J714" i="30" s="1"/>
  <c r="F704" i="30"/>
  <c r="F705" i="30" s="1"/>
  <c r="N763" i="30"/>
  <c r="N764" i="30" s="1"/>
  <c r="N371" i="30"/>
  <c r="N372" i="30" s="1"/>
  <c r="O722" i="30"/>
  <c r="K722" i="30"/>
  <c r="L380" i="30"/>
  <c r="L381" i="30" s="1"/>
  <c r="O763" i="30"/>
  <c r="O764" i="30" s="1"/>
  <c r="O371" i="30"/>
  <c r="O372" i="30" s="1"/>
  <c r="H380" i="30"/>
  <c r="H381" i="30" s="1"/>
  <c r="M781" i="30"/>
  <c r="M782" i="30" s="1"/>
  <c r="M389" i="30"/>
  <c r="J781" i="30"/>
  <c r="J782" i="30" s="1"/>
  <c r="J389" i="30"/>
  <c r="O772" i="30"/>
  <c r="O773" i="30" s="1"/>
  <c r="O380" i="30"/>
  <c r="O381" i="30" s="1"/>
  <c r="N713" i="30"/>
  <c r="N714" i="30" s="1"/>
  <c r="M713" i="30"/>
  <c r="M714" i="30" s="1"/>
  <c r="I722" i="30"/>
  <c r="L772" i="30"/>
  <c r="L773" i="30" s="1"/>
  <c r="O781" i="30"/>
  <c r="O782" i="30" s="1"/>
  <c r="O389" i="30"/>
  <c r="H772" i="30"/>
  <c r="H773" i="30" s="1"/>
  <c r="L713" i="30"/>
  <c r="L714" i="30" s="1"/>
  <c r="F713" i="30"/>
  <c r="F714" i="30" s="1"/>
  <c r="F772" i="30"/>
  <c r="F773" i="30" s="1"/>
  <c r="F380" i="30"/>
  <c r="F381" i="30" s="1"/>
  <c r="F763" i="30"/>
  <c r="F764" i="30" s="1"/>
  <c r="F371" i="30"/>
  <c r="F372" i="30" s="1"/>
  <c r="N704" i="30"/>
  <c r="N705" i="30" s="1"/>
  <c r="H722" i="30"/>
  <c r="E714" i="30"/>
  <c r="F781" i="30"/>
  <c r="F782" i="30" s="1"/>
  <c r="F389" i="30"/>
  <c r="G380" i="30"/>
  <c r="G381" i="30" s="1"/>
  <c r="L781" i="30"/>
  <c r="L782" i="30" s="1"/>
  <c r="L389" i="30"/>
  <c r="N722" i="30"/>
  <c r="I713" i="30"/>
  <c r="I714" i="30" s="1"/>
  <c r="E773" i="30"/>
  <c r="E381" i="30"/>
  <c r="E705" i="30"/>
  <c r="G772" i="30"/>
  <c r="G773" i="30" s="1"/>
  <c r="L763" i="30"/>
  <c r="L764" i="30" s="1"/>
  <c r="L371" i="30"/>
  <c r="L372" i="30" s="1"/>
  <c r="H713" i="30"/>
  <c r="H714" i="30" s="1"/>
  <c r="N772" i="30"/>
  <c r="N773" i="30" s="1"/>
  <c r="N380" i="30"/>
  <c r="N381" i="30" s="1"/>
  <c r="M704" i="30"/>
  <c r="M705" i="30" s="1"/>
  <c r="M722" i="30"/>
  <c r="I704" i="30"/>
  <c r="I705" i="30" s="1"/>
  <c r="H704" i="30"/>
  <c r="H705" i="30" s="1"/>
  <c r="E723" i="30"/>
  <c r="M772" i="30"/>
  <c r="M773" i="30" s="1"/>
  <c r="M380" i="30"/>
  <c r="M381" i="30" s="1"/>
  <c r="K772" i="30"/>
  <c r="K773" i="30" s="1"/>
  <c r="K380" i="30"/>
  <c r="K381" i="30" s="1"/>
  <c r="G781" i="30"/>
  <c r="G782" i="30" s="1"/>
  <c r="G389" i="30"/>
  <c r="P763" i="30"/>
  <c r="P764" i="30" s="1"/>
  <c r="P371" i="30"/>
  <c r="P372" i="30" s="1"/>
  <c r="P772" i="30"/>
  <c r="P773" i="30" s="1"/>
  <c r="P380" i="30"/>
  <c r="P381" i="30" s="1"/>
  <c r="P781" i="30"/>
  <c r="P782" i="30" s="1"/>
  <c r="P389" i="30"/>
  <c r="I772" i="30"/>
  <c r="I773" i="30" s="1"/>
  <c r="I380" i="30"/>
  <c r="I381" i="30" s="1"/>
  <c r="H781" i="30"/>
  <c r="H782" i="30" s="1"/>
  <c r="O713" i="30"/>
  <c r="O714" i="30" s="1"/>
  <c r="F722" i="30"/>
  <c r="K713" i="30"/>
  <c r="K714" i="30" s="1"/>
  <c r="L704" i="30"/>
  <c r="L705" i="30" s="1"/>
  <c r="G704" i="30"/>
  <c r="G705" i="30" s="1"/>
  <c r="G713" i="30"/>
  <c r="G714" i="30" s="1"/>
  <c r="J704" i="30"/>
  <c r="J705" i="30" s="1"/>
  <c r="H763" i="30"/>
  <c r="H764" i="30" s="1"/>
  <c r="H371" i="30"/>
  <c r="H372" i="30" s="1"/>
  <c r="E390" i="30" l="1"/>
  <c r="K390" i="30"/>
  <c r="N390" i="30"/>
  <c r="P390" i="30"/>
  <c r="J390" i="30"/>
  <c r="L390" i="30"/>
  <c r="M390" i="30"/>
  <c r="I390" i="30"/>
  <c r="H390" i="30"/>
  <c r="O390" i="30"/>
  <c r="G390" i="30"/>
  <c r="F390" i="30"/>
  <c r="H723" i="30"/>
  <c r="I723" i="30"/>
  <c r="K723" i="30"/>
  <c r="J723" i="30"/>
  <c r="O723" i="30"/>
  <c r="L723" i="30"/>
  <c r="P723" i="30"/>
  <c r="M723" i="30"/>
  <c r="N723" i="30"/>
  <c r="G723" i="30"/>
  <c r="F723" i="30"/>
  <c r="AF250" i="7"/>
  <c r="AF196" i="7"/>
  <c r="AF199" i="7" s="1"/>
  <c r="AF20" i="7"/>
  <c r="AF528" i="7"/>
  <c r="S201" i="7"/>
  <c r="S209" i="7"/>
  <c r="AH306" i="7"/>
  <c r="AF129" i="7"/>
  <c r="AF23" i="7" l="1"/>
  <c r="S14" i="7" s="1"/>
  <c r="E579" i="14"/>
  <c r="E581" i="14" s="1"/>
  <c r="F579" i="14"/>
  <c r="F581" i="14" s="1"/>
  <c r="Q524" i="7" l="1"/>
  <c r="U426" i="7"/>
  <c r="T426" i="7" s="1"/>
  <c r="X426" i="7" s="1"/>
  <c r="G469" i="14" l="1"/>
  <c r="G471" i="14" s="1"/>
  <c r="F415" i="14"/>
  <c r="F417" i="14" s="1"/>
  <c r="F204" i="14"/>
  <c r="F206" i="14" s="1"/>
  <c r="G204" i="14"/>
  <c r="G206" i="14" s="1"/>
  <c r="F75" i="14" l="1"/>
  <c r="F77" i="14" s="1"/>
  <c r="G75" i="14"/>
  <c r="G77" i="14" s="1"/>
  <c r="S268" i="7"/>
  <c r="Q541" i="7"/>
  <c r="U146" i="7"/>
  <c r="U474" i="7" l="1"/>
  <c r="U158" i="7"/>
  <c r="AH466" i="7" l="1"/>
  <c r="U478" i="7" l="1"/>
  <c r="S306" i="7" l="1"/>
  <c r="U253" i="7"/>
  <c r="U267" i="7"/>
  <c r="U269" i="7"/>
  <c r="U145" i="7"/>
  <c r="U147" i="7"/>
  <c r="U130" i="7"/>
  <c r="U151" i="7" l="1"/>
  <c r="AH131" i="7"/>
  <c r="AH138" i="7" s="1"/>
  <c r="AD246" i="7" l="1"/>
  <c r="S299" i="7" l="1"/>
  <c r="S315" i="7"/>
  <c r="S439" i="7" l="1"/>
  <c r="AJ239" i="7"/>
  <c r="AL239" i="7"/>
  <c r="AJ240" i="7"/>
  <c r="AL240" i="7"/>
  <c r="AN240" i="7"/>
  <c r="AJ241" i="7"/>
  <c r="AL241" i="7"/>
  <c r="AN241" i="7"/>
  <c r="AJ242" i="7"/>
  <c r="AL242" i="7"/>
  <c r="AN242" i="7"/>
  <c r="AJ243" i="7"/>
  <c r="AL243" i="7"/>
  <c r="AJ244" i="7"/>
  <c r="AL244" i="7"/>
  <c r="AN244" i="7"/>
  <c r="AJ245" i="7"/>
  <c r="AL245" i="7"/>
  <c r="AN245" i="7"/>
  <c r="AJ246" i="7"/>
  <c r="AL246" i="7"/>
  <c r="AN246" i="7"/>
  <c r="AH247" i="7"/>
  <c r="AH254" i="7" s="1"/>
  <c r="AD254" i="7"/>
  <c r="AF248" i="7"/>
  <c r="AF254" i="7" s="1"/>
  <c r="AJ249" i="7"/>
  <c r="AL249" i="7"/>
  <c r="AN249" i="7"/>
  <c r="AJ250" i="7"/>
  <c r="AN251" i="7"/>
  <c r="AL251" i="7"/>
  <c r="AJ252" i="7"/>
  <c r="AL252" i="7"/>
  <c r="AN252" i="7"/>
  <c r="AJ253" i="7"/>
  <c r="AL253" i="7"/>
  <c r="AN253" i="7"/>
  <c r="AH297" i="7"/>
  <c r="AJ297" i="7"/>
  <c r="AL298" i="7"/>
  <c r="AN299" i="7"/>
  <c r="AJ300" i="7"/>
  <c r="AL300" i="7"/>
  <c r="AN300" i="7"/>
  <c r="AJ301" i="7"/>
  <c r="AL301" i="7"/>
  <c r="AN301" i="7"/>
  <c r="AJ302" i="7"/>
  <c r="AL302" i="7"/>
  <c r="AN302" i="7"/>
  <c r="AN303" i="7"/>
  <c r="AJ304" i="7"/>
  <c r="AL304" i="7"/>
  <c r="AN304" i="7"/>
  <c r="AJ305" i="7"/>
  <c r="AN306" i="7"/>
  <c r="AJ307" i="7"/>
  <c r="AL307" i="7"/>
  <c r="AN307" i="7"/>
  <c r="AJ308" i="7"/>
  <c r="AL308" i="7"/>
  <c r="AJ309" i="7"/>
  <c r="AJ310" i="7"/>
  <c r="AJ311" i="7"/>
  <c r="AL311" i="7"/>
  <c r="AN311" i="7"/>
  <c r="AJ353" i="7"/>
  <c r="AL353" i="7"/>
  <c r="AN353" i="7"/>
  <c r="AJ354" i="7"/>
  <c r="AL354" i="7"/>
  <c r="AN354" i="7"/>
  <c r="AJ355" i="7"/>
  <c r="AL355" i="7"/>
  <c r="AN355" i="7"/>
  <c r="AJ356" i="7"/>
  <c r="AL356" i="7"/>
  <c r="AN356" i="7"/>
  <c r="AJ357" i="7"/>
  <c r="AL357" i="7"/>
  <c r="AJ358" i="7"/>
  <c r="AL358" i="7"/>
  <c r="AN358" i="7"/>
  <c r="AJ359" i="7"/>
  <c r="AL359" i="7"/>
  <c r="AN359" i="7"/>
  <c r="AF360" i="7"/>
  <c r="AH361" i="7"/>
  <c r="AH368" i="7" s="1"/>
  <c r="AD362" i="7"/>
  <c r="AD368" i="7" s="1"/>
  <c r="AF362" i="7"/>
  <c r="AL362" i="7" s="1"/>
  <c r="AJ363" i="7"/>
  <c r="AL363" i="7"/>
  <c r="AN363" i="7"/>
  <c r="AJ364" i="7"/>
  <c r="AL364" i="7"/>
  <c r="AN364" i="7"/>
  <c r="AJ365" i="7"/>
  <c r="AL365" i="7"/>
  <c r="AN365" i="7"/>
  <c r="AN366" i="7"/>
  <c r="AL366" i="7"/>
  <c r="AJ367" i="7"/>
  <c r="AL367" i="7"/>
  <c r="AN367" i="7"/>
  <c r="AD369" i="7"/>
  <c r="AA85" i="7"/>
  <c r="AA87" i="7"/>
  <c r="AA92" i="7"/>
  <c r="AA93" i="7"/>
  <c r="AA94" i="7"/>
  <c r="AA96" i="7"/>
  <c r="AA98" i="7"/>
  <c r="M42" i="24"/>
  <c r="M41" i="24"/>
  <c r="M40" i="24"/>
  <c r="M40" i="9"/>
  <c r="F566" i="14"/>
  <c r="F568" i="14" s="1"/>
  <c r="G566" i="14"/>
  <c r="G568" i="14" s="1"/>
  <c r="K40" i="9"/>
  <c r="F457" i="14"/>
  <c r="G457" i="14"/>
  <c r="E421" i="14"/>
  <c r="E423" i="14" s="1"/>
  <c r="F421" i="14"/>
  <c r="F423" i="14" s="1"/>
  <c r="G421" i="14"/>
  <c r="G423" i="14" s="1"/>
  <c r="J40" i="9"/>
  <c r="F404" i="14"/>
  <c r="F406" i="14" s="1"/>
  <c r="G404" i="14"/>
  <c r="G406" i="14" s="1"/>
  <c r="K42" i="9" l="1"/>
  <c r="G459" i="14"/>
  <c r="K41" i="9"/>
  <c r="F459" i="14"/>
  <c r="AL360" i="7"/>
  <c r="AF368" i="7"/>
  <c r="AL297" i="7"/>
  <c r="AH312" i="7"/>
  <c r="M42" i="9"/>
  <c r="M41" i="9"/>
  <c r="J42" i="9"/>
  <c r="J41" i="26"/>
  <c r="J42" i="26"/>
  <c r="J40" i="26"/>
  <c r="J41" i="9"/>
  <c r="H579" i="14"/>
  <c r="H581" i="14" s="1"/>
  <c r="AJ248" i="7"/>
  <c r="AJ360" i="7"/>
  <c r="AJ306" i="7"/>
  <c r="AN360" i="7"/>
  <c r="AL305" i="7"/>
  <c r="AJ247" i="7"/>
  <c r="AJ366" i="7"/>
  <c r="AN362" i="7"/>
  <c r="AL361" i="7"/>
  <c r="AN248" i="7"/>
  <c r="AN305" i="7"/>
  <c r="AJ298" i="7"/>
  <c r="AN297" i="7"/>
  <c r="AN309" i="7"/>
  <c r="AN250" i="7"/>
  <c r="AL309" i="7"/>
  <c r="AL250" i="7"/>
  <c r="AJ361" i="7"/>
  <c r="AL299" i="7"/>
  <c r="AJ303" i="7"/>
  <c r="AJ299" i="7"/>
  <c r="AN298" i="7"/>
  <c r="AN310" i="7"/>
  <c r="AL306" i="7"/>
  <c r="AN239" i="7"/>
  <c r="AL310" i="7"/>
  <c r="AJ251" i="7"/>
  <c r="AL247" i="7"/>
  <c r="AJ362" i="7"/>
  <c r="AL303" i="7"/>
  <c r="AL248" i="7"/>
  <c r="AN361" i="7"/>
  <c r="AN247" i="7"/>
  <c r="AN308" i="7"/>
  <c r="AN357" i="7"/>
  <c r="AN243" i="7"/>
  <c r="H619" i="14"/>
  <c r="AL368" i="7" l="1"/>
  <c r="N43" i="9"/>
  <c r="H621" i="14"/>
  <c r="I580" i="14"/>
  <c r="AJ312" i="7"/>
  <c r="M43" i="24"/>
  <c r="AJ254" i="7"/>
  <c r="AJ368" i="7"/>
  <c r="AL254" i="7"/>
  <c r="AL312" i="7"/>
  <c r="AN254" i="7"/>
  <c r="AN368" i="7"/>
  <c r="AN312" i="7"/>
  <c r="H42" i="9" l="1"/>
  <c r="H254" i="14" l="1"/>
  <c r="G40" i="24"/>
  <c r="F196" i="14"/>
  <c r="G196" i="14"/>
  <c r="E40" i="24"/>
  <c r="G41" i="24" l="1"/>
  <c r="F198" i="14"/>
  <c r="G42" i="24"/>
  <c r="G198" i="14"/>
  <c r="H43" i="26"/>
  <c r="H256" i="14"/>
  <c r="F43" i="24"/>
  <c r="G43" i="9"/>
  <c r="G43" i="26"/>
  <c r="H153" i="14" l="1"/>
  <c r="F43" i="9"/>
  <c r="E40" i="9"/>
  <c r="F43" i="25" l="1"/>
  <c r="H155" i="14"/>
  <c r="E531" i="14"/>
  <c r="G86" i="14"/>
  <c r="E42" i="9"/>
  <c r="L40" i="26" l="1"/>
  <c r="E533" i="14"/>
  <c r="E42" i="24"/>
  <c r="G88" i="14"/>
  <c r="G100" i="14"/>
  <c r="E42" i="25" l="1"/>
  <c r="G102" i="14"/>
  <c r="Y24" i="7"/>
  <c r="Y29" i="7"/>
  <c r="Y34" i="7"/>
  <c r="Y35" i="7"/>
  <c r="Y37" i="7"/>
  <c r="Y23" i="7"/>
  <c r="AA199" i="7" l="1"/>
  <c r="H24" i="28" s="1"/>
  <c r="U84" i="7"/>
  <c r="U91" i="7"/>
  <c r="Y93" i="7"/>
  <c r="F33" i="27" s="1"/>
  <c r="E25" i="27"/>
  <c r="E30" i="27"/>
  <c r="E35" i="27"/>
  <c r="E36" i="27"/>
  <c r="E38" i="27"/>
  <c r="E24" i="27"/>
  <c r="S425" i="7"/>
  <c r="Y28" i="7"/>
  <c r="E29" i="27" s="1"/>
  <c r="Y27" i="7"/>
  <c r="E28" i="27" s="1"/>
  <c r="S362" i="7"/>
  <c r="S354" i="7"/>
  <c r="S353" i="7"/>
  <c r="S383" i="7"/>
  <c r="AF383" i="7"/>
  <c r="AF385" i="7" s="1"/>
  <c r="AF325" i="7"/>
  <c r="AF329" i="7" s="1"/>
  <c r="S33" i="7" l="1"/>
  <c r="Y33" i="7" s="1"/>
  <c r="E34" i="27" s="1"/>
  <c r="S434" i="7"/>
  <c r="S414" i="7"/>
  <c r="U382" i="7" l="1"/>
  <c r="U258" i="7"/>
  <c r="U424" i="7"/>
  <c r="U425" i="7"/>
  <c r="L29" i="26" s="1"/>
  <c r="U492" i="7"/>
  <c r="U535" i="7"/>
  <c r="N27" i="26" s="1"/>
  <c r="N23" i="26"/>
  <c r="J28" i="26"/>
  <c r="M28" i="26"/>
  <c r="N28" i="26"/>
  <c r="U538" i="7"/>
  <c r="N25" i="26"/>
  <c r="N26" i="26"/>
  <c r="N29" i="26"/>
  <c r="N32" i="26"/>
  <c r="N34" i="26"/>
  <c r="N35" i="26"/>
  <c r="N36" i="26"/>
  <c r="N38" i="26"/>
  <c r="N24" i="26"/>
  <c r="N13" i="26"/>
  <c r="N17" i="26"/>
  <c r="N18" i="26"/>
  <c r="N19" i="26"/>
  <c r="N20" i="26"/>
  <c r="N21" i="26"/>
  <c r="N22" i="26"/>
  <c r="N9" i="26"/>
  <c r="N10" i="26"/>
  <c r="U524" i="7"/>
  <c r="N16" i="26" s="1"/>
  <c r="U539" i="7"/>
  <c r="N31" i="26" s="1"/>
  <c r="U541" i="7"/>
  <c r="N33" i="26" s="1"/>
  <c r="N37" i="26"/>
  <c r="N11" i="26"/>
  <c r="U552" i="7"/>
  <c r="AH543" i="7"/>
  <c r="AH549" i="7" s="1"/>
  <c r="AH523" i="7"/>
  <c r="AH532" i="7" s="1"/>
  <c r="U522" i="7"/>
  <c r="N14" i="26" s="1"/>
  <c r="M37" i="26"/>
  <c r="U462" i="7"/>
  <c r="M11" i="26" s="1"/>
  <c r="M23" i="26"/>
  <c r="E10" i="26"/>
  <c r="Y31" i="7"/>
  <c r="E32" i="27" s="1"/>
  <c r="Y25" i="7"/>
  <c r="E26" i="27" s="1"/>
  <c r="M25" i="26"/>
  <c r="M26" i="26"/>
  <c r="M27" i="26"/>
  <c r="M29" i="26"/>
  <c r="M32" i="26"/>
  <c r="M34" i="26"/>
  <c r="M35" i="26"/>
  <c r="M36" i="26"/>
  <c r="M38" i="26"/>
  <c r="M24" i="26"/>
  <c r="M10" i="26"/>
  <c r="M13" i="26"/>
  <c r="M14" i="26"/>
  <c r="M17" i="26"/>
  <c r="M18" i="26"/>
  <c r="M21" i="26"/>
  <c r="M22" i="26"/>
  <c r="U460" i="7"/>
  <c r="M9" i="26" s="1"/>
  <c r="M16" i="26"/>
  <c r="M31" i="26"/>
  <c r="M33" i="26"/>
  <c r="U491" i="7"/>
  <c r="U481" i="7"/>
  <c r="AH491" i="7"/>
  <c r="AH492" i="7" s="1"/>
  <c r="AH469" i="7"/>
  <c r="AH468" i="7"/>
  <c r="U471" i="7"/>
  <c r="M20" i="26" s="1"/>
  <c r="U470" i="7"/>
  <c r="M19" i="26" s="1"/>
  <c r="L25" i="26"/>
  <c r="L26" i="26"/>
  <c r="L27" i="26"/>
  <c r="L28" i="26"/>
  <c r="L30" i="26"/>
  <c r="L32" i="26"/>
  <c r="L34" i="26"/>
  <c r="L35" i="26"/>
  <c r="L36" i="26"/>
  <c r="L38" i="26"/>
  <c r="L24" i="26"/>
  <c r="L11" i="26"/>
  <c r="L13" i="26"/>
  <c r="L17" i="26"/>
  <c r="L18" i="26"/>
  <c r="L19" i="26"/>
  <c r="L20" i="26"/>
  <c r="L21" i="26"/>
  <c r="L22" i="26"/>
  <c r="L9" i="26"/>
  <c r="L14" i="26"/>
  <c r="U406" i="7"/>
  <c r="L10" i="26" s="1"/>
  <c r="U412" i="7"/>
  <c r="L16" i="26" s="1"/>
  <c r="U427" i="7"/>
  <c r="L31" i="26" s="1"/>
  <c r="U429" i="7"/>
  <c r="L33" i="26" s="1"/>
  <c r="L37" i="26"/>
  <c r="U436" i="7"/>
  <c r="U419" i="7"/>
  <c r="L23" i="26" s="1"/>
  <c r="U440" i="7"/>
  <c r="AH414" i="7"/>
  <c r="AH413" i="7"/>
  <c r="J31" i="26"/>
  <c r="U323" i="7"/>
  <c r="J35" i="26" s="1"/>
  <c r="J23" i="26"/>
  <c r="Y304" i="7"/>
  <c r="J16" i="27" s="1"/>
  <c r="K25" i="26"/>
  <c r="K26" i="26"/>
  <c r="K29" i="26"/>
  <c r="K30" i="26"/>
  <c r="K32" i="26"/>
  <c r="K33" i="26"/>
  <c r="K34" i="26"/>
  <c r="K35" i="26"/>
  <c r="K36" i="26"/>
  <c r="K38" i="26"/>
  <c r="K24" i="26"/>
  <c r="K13" i="26"/>
  <c r="K16" i="26"/>
  <c r="K18" i="26"/>
  <c r="K19" i="26"/>
  <c r="K20" i="26"/>
  <c r="K21" i="26"/>
  <c r="K23" i="26"/>
  <c r="J25" i="26"/>
  <c r="J26" i="26"/>
  <c r="J27" i="26"/>
  <c r="J29" i="26"/>
  <c r="J32" i="26"/>
  <c r="J33" i="26"/>
  <c r="J34" i="26"/>
  <c r="J36" i="26"/>
  <c r="J38" i="26"/>
  <c r="J24" i="26"/>
  <c r="J10" i="26"/>
  <c r="J14" i="26"/>
  <c r="J16" i="26"/>
  <c r="J17" i="26"/>
  <c r="J18" i="26"/>
  <c r="J19" i="26"/>
  <c r="J20" i="26"/>
  <c r="J21" i="26"/>
  <c r="J22" i="26"/>
  <c r="J9" i="26"/>
  <c r="U325" i="7"/>
  <c r="J37" i="26" s="1"/>
  <c r="U328" i="7"/>
  <c r="U327" i="7" s="1"/>
  <c r="J39" i="26" s="1"/>
  <c r="U299" i="7"/>
  <c r="J11" i="26" s="1"/>
  <c r="U318" i="7"/>
  <c r="U301" i="7"/>
  <c r="J13" i="26" s="1"/>
  <c r="U353" i="7"/>
  <c r="K9" i="26" s="1"/>
  <c r="U387" i="7"/>
  <c r="U375" i="7"/>
  <c r="K31" i="26" s="1"/>
  <c r="U361" i="7"/>
  <c r="K17" i="26" s="1"/>
  <c r="K28" i="26"/>
  <c r="U381" i="7"/>
  <c r="K37" i="26" s="1"/>
  <c r="U384" i="7"/>
  <c r="U355" i="7"/>
  <c r="K11" i="26" s="1"/>
  <c r="U371" i="7"/>
  <c r="K27" i="26" s="1"/>
  <c r="K14" i="26"/>
  <c r="K10" i="26"/>
  <c r="U366" i="7"/>
  <c r="K22" i="26" s="1"/>
  <c r="I25" i="26"/>
  <c r="I26" i="26"/>
  <c r="I27" i="26"/>
  <c r="I32" i="26"/>
  <c r="I34" i="26"/>
  <c r="I35" i="26"/>
  <c r="I36" i="26"/>
  <c r="I38" i="26"/>
  <c r="I24" i="26"/>
  <c r="I13" i="26"/>
  <c r="I14" i="26"/>
  <c r="I17" i="26"/>
  <c r="I18" i="26"/>
  <c r="I21" i="26"/>
  <c r="I22" i="26"/>
  <c r="I9" i="26"/>
  <c r="U240" i="7"/>
  <c r="I10" i="26" s="1"/>
  <c r="U246" i="7"/>
  <c r="I16" i="26" s="1"/>
  <c r="U261" i="7"/>
  <c r="I31" i="26" s="1"/>
  <c r="U263" i="7"/>
  <c r="I33" i="26" s="1"/>
  <c r="I37" i="26"/>
  <c r="I11" i="26"/>
  <c r="I28" i="26"/>
  <c r="I23" i="26"/>
  <c r="U259" i="7"/>
  <c r="I29" i="26" s="1"/>
  <c r="U274" i="7"/>
  <c r="U260" i="7"/>
  <c r="U250" i="7"/>
  <c r="I20" i="26" s="1"/>
  <c r="U249" i="7"/>
  <c r="I19" i="26" s="1"/>
  <c r="E32" i="26"/>
  <c r="G9" i="26"/>
  <c r="G10" i="26"/>
  <c r="H26" i="26"/>
  <c r="H29" i="26"/>
  <c r="H32" i="26"/>
  <c r="H34" i="26"/>
  <c r="H35" i="26"/>
  <c r="H36" i="26"/>
  <c r="H37" i="26"/>
  <c r="H38" i="26"/>
  <c r="H24" i="26"/>
  <c r="H10" i="26"/>
  <c r="H11" i="26"/>
  <c r="H13" i="26"/>
  <c r="H14" i="26"/>
  <c r="H16" i="26"/>
  <c r="H17" i="26"/>
  <c r="H18" i="26"/>
  <c r="H19" i="26"/>
  <c r="H20" i="26"/>
  <c r="H21" i="26"/>
  <c r="H22" i="26"/>
  <c r="H9" i="26"/>
  <c r="H23" i="26"/>
  <c r="H31" i="26"/>
  <c r="U208" i="7"/>
  <c r="H33" i="26" s="1"/>
  <c r="U202" i="7"/>
  <c r="H27" i="26" s="1"/>
  <c r="U219" i="7"/>
  <c r="U203" i="7"/>
  <c r="H28" i="26" s="1"/>
  <c r="H30" i="26"/>
  <c r="AH193" i="7"/>
  <c r="AH199" i="7" s="1"/>
  <c r="AH210" i="7"/>
  <c r="U200" i="7"/>
  <c r="H25" i="26" s="1"/>
  <c r="G25" i="26"/>
  <c r="G26" i="26"/>
  <c r="G31" i="26"/>
  <c r="G32" i="26"/>
  <c r="G33" i="26"/>
  <c r="G34" i="26"/>
  <c r="G35" i="26"/>
  <c r="G36" i="26"/>
  <c r="G38" i="26"/>
  <c r="G24" i="26"/>
  <c r="G13" i="26"/>
  <c r="G14" i="26"/>
  <c r="G16" i="26"/>
  <c r="G17" i="26"/>
  <c r="G19" i="26"/>
  <c r="G20" i="26"/>
  <c r="G22" i="26"/>
  <c r="F25" i="26"/>
  <c r="F26" i="26"/>
  <c r="F27" i="26"/>
  <c r="F32" i="26"/>
  <c r="F34" i="26"/>
  <c r="F35" i="26"/>
  <c r="F36" i="26"/>
  <c r="F38" i="26"/>
  <c r="F24" i="26"/>
  <c r="F13" i="26"/>
  <c r="F14" i="26"/>
  <c r="F16" i="26"/>
  <c r="F17" i="26"/>
  <c r="F18" i="26"/>
  <c r="F19" i="26"/>
  <c r="F20" i="26"/>
  <c r="F21" i="26"/>
  <c r="F22" i="26"/>
  <c r="F9" i="26"/>
  <c r="E25" i="26"/>
  <c r="E26" i="26"/>
  <c r="E27" i="26"/>
  <c r="E29" i="26"/>
  <c r="E30" i="26"/>
  <c r="E34" i="26"/>
  <c r="E35" i="26"/>
  <c r="E36" i="26"/>
  <c r="E37" i="26"/>
  <c r="E38" i="26"/>
  <c r="E24" i="26"/>
  <c r="E11" i="26"/>
  <c r="E13" i="26"/>
  <c r="E14" i="26"/>
  <c r="E17" i="26"/>
  <c r="E18" i="26"/>
  <c r="E19" i="26"/>
  <c r="E20" i="26"/>
  <c r="E21" i="26"/>
  <c r="E22" i="26"/>
  <c r="E23" i="26"/>
  <c r="E9" i="26"/>
  <c r="G18" i="26"/>
  <c r="G37" i="26"/>
  <c r="G28" i="26"/>
  <c r="G27" i="26"/>
  <c r="G11" i="26"/>
  <c r="U143" i="7"/>
  <c r="G29" i="26" s="1"/>
  <c r="G30" i="26"/>
  <c r="G23" i="26"/>
  <c r="U135" i="7"/>
  <c r="G21" i="26" s="1"/>
  <c r="U70" i="7"/>
  <c r="F10" i="26" s="1"/>
  <c r="F31" i="26"/>
  <c r="U97" i="7"/>
  <c r="F37" i="26" s="1"/>
  <c r="U99" i="7"/>
  <c r="F39" i="26" s="1"/>
  <c r="U71" i="7"/>
  <c r="F11" i="26" s="1"/>
  <c r="AA88" i="7"/>
  <c r="U83" i="7"/>
  <c r="F23" i="26" s="1"/>
  <c r="U89" i="7"/>
  <c r="F29" i="26" s="1"/>
  <c r="U105" i="7"/>
  <c r="U90" i="7"/>
  <c r="AH78" i="7"/>
  <c r="AH84" i="7" s="1"/>
  <c r="AH100" i="7"/>
  <c r="AH101" i="7" s="1"/>
  <c r="F33" i="26"/>
  <c r="AH475" i="7" l="1"/>
  <c r="N30" i="26"/>
  <c r="T538" i="7"/>
  <c r="I30" i="26"/>
  <c r="T260" i="7"/>
  <c r="M30" i="26"/>
  <c r="T481" i="7"/>
  <c r="J30" i="26"/>
  <c r="T318" i="7"/>
  <c r="F30" i="26"/>
  <c r="T90" i="7"/>
  <c r="AH420" i="7"/>
  <c r="U411" i="7" s="1"/>
  <c r="L15" i="26" s="1"/>
  <c r="O34" i="26"/>
  <c r="P34" i="26" s="1"/>
  <c r="O20" i="26"/>
  <c r="P20" i="26" s="1"/>
  <c r="O38" i="26"/>
  <c r="P38" i="26" s="1"/>
  <c r="O22" i="26"/>
  <c r="P22" i="26" s="1"/>
  <c r="O35" i="26"/>
  <c r="P35" i="26" s="1"/>
  <c r="O9" i="26"/>
  <c r="P9" i="26" s="1"/>
  <c r="O23" i="26"/>
  <c r="P23" i="26" s="1"/>
  <c r="O37" i="26"/>
  <c r="P37" i="26" s="1"/>
  <c r="O10" i="26"/>
  <c r="P10" i="26" s="1"/>
  <c r="O36" i="26"/>
  <c r="P36" i="26" s="1"/>
  <c r="O18" i="26"/>
  <c r="P18" i="26" s="1"/>
  <c r="O17" i="26"/>
  <c r="P17" i="26" s="1"/>
  <c r="O27" i="26"/>
  <c r="P27" i="26" s="1"/>
  <c r="O32" i="26"/>
  <c r="P32" i="26" s="1"/>
  <c r="O14" i="26"/>
  <c r="P14" i="26" s="1"/>
  <c r="O26" i="26"/>
  <c r="P26" i="26" s="1"/>
  <c r="O21" i="26"/>
  <c r="P21" i="26" s="1"/>
  <c r="O13" i="26"/>
  <c r="P13" i="26" s="1"/>
  <c r="O25" i="26"/>
  <c r="P25" i="26" s="1"/>
  <c r="O19" i="26"/>
  <c r="P19" i="26" s="1"/>
  <c r="O11" i="26"/>
  <c r="P11" i="26" s="1"/>
  <c r="O29" i="26"/>
  <c r="P29" i="26" s="1"/>
  <c r="O24" i="26"/>
  <c r="P24" i="26" s="1"/>
  <c r="F28" i="26"/>
  <c r="O30" i="26" l="1"/>
  <c r="P30" i="26" s="1"/>
  <c r="Z260" i="7"/>
  <c r="X260" i="7"/>
  <c r="X90" i="7"/>
  <c r="Z90" i="7"/>
  <c r="X318" i="7"/>
  <c r="Z318" i="7"/>
  <c r="Z538" i="7"/>
  <c r="X538" i="7"/>
  <c r="X481" i="7"/>
  <c r="Z481" i="7"/>
  <c r="E16" i="26"/>
  <c r="O16" i="26" s="1"/>
  <c r="P16" i="26" s="1"/>
  <c r="E28" i="26"/>
  <c r="O28" i="26" s="1"/>
  <c r="P28" i="26" s="1"/>
  <c r="U30" i="7"/>
  <c r="E33" i="26" l="1"/>
  <c r="O33" i="26" s="1"/>
  <c r="P33" i="26" s="1"/>
  <c r="Y32" i="7"/>
  <c r="E33" i="27" s="1"/>
  <c r="E31" i="26"/>
  <c r="O31" i="26" s="1"/>
  <c r="P31" i="26" s="1"/>
  <c r="Y30" i="7"/>
  <c r="E31" i="27" s="1"/>
  <c r="W24" i="7"/>
  <c r="W25" i="7"/>
  <c r="E26" i="25" s="1"/>
  <c r="W29" i="7"/>
  <c r="W33" i="7"/>
  <c r="E34" i="25" s="1"/>
  <c r="W34" i="7"/>
  <c r="E35" i="25" s="1"/>
  <c r="W35" i="7"/>
  <c r="E36" i="25" s="1"/>
  <c r="W19" i="7"/>
  <c r="E20" i="25" s="1"/>
  <c r="W20" i="7"/>
  <c r="E21" i="25" s="1"/>
  <c r="W71" i="7"/>
  <c r="F11" i="25" s="1"/>
  <c r="W74" i="7"/>
  <c r="W77" i="7"/>
  <c r="W78" i="7"/>
  <c r="F18" i="25" s="1"/>
  <c r="W81" i="7"/>
  <c r="F21" i="25" s="1"/>
  <c r="W82" i="7"/>
  <c r="W85" i="7"/>
  <c r="F25" i="25" s="1"/>
  <c r="W87" i="7"/>
  <c r="F27" i="25" s="1"/>
  <c r="W92" i="7"/>
  <c r="F32" i="25" s="1"/>
  <c r="W93" i="7"/>
  <c r="F33" i="25" s="1"/>
  <c r="W94" i="7"/>
  <c r="F34" i="25" s="1"/>
  <c r="W96" i="7"/>
  <c r="F36" i="25" s="1"/>
  <c r="W98" i="7"/>
  <c r="F38" i="25" s="1"/>
  <c r="W127" i="7"/>
  <c r="G13" i="25" s="1"/>
  <c r="W131" i="7"/>
  <c r="W134" i="7"/>
  <c r="G20" i="25" s="1"/>
  <c r="W136" i="7"/>
  <c r="G22" i="25" s="1"/>
  <c r="W139" i="7"/>
  <c r="W140" i="7"/>
  <c r="G26" i="25" s="1"/>
  <c r="W145" i="7"/>
  <c r="G31" i="25" s="1"/>
  <c r="W146" i="7"/>
  <c r="G32" i="25" s="1"/>
  <c r="W147" i="7"/>
  <c r="G33" i="25" s="1"/>
  <c r="W148" i="7"/>
  <c r="G34" i="25" s="1"/>
  <c r="W149" i="7"/>
  <c r="G35" i="25" s="1"/>
  <c r="W150" i="7"/>
  <c r="G36" i="25" s="1"/>
  <c r="W152" i="7"/>
  <c r="G38" i="25" s="1"/>
  <c r="W188" i="7"/>
  <c r="H13" i="25" s="1"/>
  <c r="W192" i="7"/>
  <c r="H17" i="25" s="1"/>
  <c r="W195" i="7"/>
  <c r="H20" i="25" s="1"/>
  <c r="W196" i="7"/>
  <c r="W197" i="7"/>
  <c r="W201" i="7"/>
  <c r="H26" i="25" s="1"/>
  <c r="W209" i="7"/>
  <c r="H34" i="25" s="1"/>
  <c r="W210" i="7"/>
  <c r="H35" i="25" s="1"/>
  <c r="W211" i="7"/>
  <c r="H36" i="25" s="1"/>
  <c r="W213" i="7"/>
  <c r="H38" i="25" s="1"/>
  <c r="W243" i="7"/>
  <c r="I13" i="25" s="1"/>
  <c r="W252" i="7"/>
  <c r="I22" i="25" s="1"/>
  <c r="W256" i="7"/>
  <c r="I26" i="25" s="1"/>
  <c r="W262" i="7"/>
  <c r="W263" i="7"/>
  <c r="I33" i="25" s="1"/>
  <c r="W265" i="7"/>
  <c r="I35" i="25" s="1"/>
  <c r="W266" i="7"/>
  <c r="W301" i="7"/>
  <c r="J13" i="25" s="1"/>
  <c r="W305" i="7"/>
  <c r="J17" i="25" s="1"/>
  <c r="W307" i="7"/>
  <c r="J19" i="25" s="1"/>
  <c r="W310" i="7"/>
  <c r="J22" i="25" s="1"/>
  <c r="W313" i="7"/>
  <c r="J25" i="25" s="1"/>
  <c r="W315" i="7"/>
  <c r="J27" i="25" s="1"/>
  <c r="W320" i="7"/>
  <c r="J32" i="25" s="1"/>
  <c r="W321" i="7"/>
  <c r="J33" i="25" s="1"/>
  <c r="W322" i="7"/>
  <c r="J34" i="25" s="1"/>
  <c r="W324" i="7"/>
  <c r="W326" i="7"/>
  <c r="W362" i="7"/>
  <c r="K18" i="25" s="1"/>
  <c r="W363" i="7"/>
  <c r="K19" i="25" s="1"/>
  <c r="W365" i="7"/>
  <c r="K21" i="25" s="1"/>
  <c r="W369" i="7"/>
  <c r="K25" i="25" s="1"/>
  <c r="W370" i="7"/>
  <c r="K26" i="25" s="1"/>
  <c r="W376" i="7"/>
  <c r="K32" i="25" s="1"/>
  <c r="W377" i="7"/>
  <c r="K33" i="25" s="1"/>
  <c r="W378" i="7"/>
  <c r="K34" i="25" s="1"/>
  <c r="W379" i="7"/>
  <c r="K35" i="25" s="1"/>
  <c r="W380" i="7"/>
  <c r="K36" i="25" s="1"/>
  <c r="W382" i="7"/>
  <c r="K38" i="25" s="1"/>
  <c r="W409" i="7"/>
  <c r="L13" i="25" s="1"/>
  <c r="W416" i="7"/>
  <c r="L20" i="25" s="1"/>
  <c r="W418" i="7"/>
  <c r="L22" i="25" s="1"/>
  <c r="W421" i="7"/>
  <c r="L25" i="25" s="1"/>
  <c r="W422" i="7"/>
  <c r="L26" i="25" s="1"/>
  <c r="W428" i="7"/>
  <c r="L32" i="25" s="1"/>
  <c r="W429" i="7"/>
  <c r="L33" i="25" s="1"/>
  <c r="W430" i="7"/>
  <c r="L34" i="25" s="1"/>
  <c r="W431" i="7"/>
  <c r="L35" i="25" s="1"/>
  <c r="W432" i="7"/>
  <c r="L36" i="25" s="1"/>
  <c r="W434" i="7"/>
  <c r="L38" i="25" s="1"/>
  <c r="W484" i="7"/>
  <c r="M33" i="25" s="1"/>
  <c r="W487" i="7"/>
  <c r="M36" i="25" s="1"/>
  <c r="W489" i="7"/>
  <c r="M38" i="25" s="1"/>
  <c r="W475" i="7"/>
  <c r="M24" i="25" s="1"/>
  <c r="W464" i="7"/>
  <c r="M13" i="25" s="1"/>
  <c r="W468" i="7"/>
  <c r="M17" i="25" s="1"/>
  <c r="W469" i="7"/>
  <c r="M18" i="25" s="1"/>
  <c r="W472" i="7"/>
  <c r="M21" i="25" s="1"/>
  <c r="W473" i="7"/>
  <c r="M22" i="25" s="1"/>
  <c r="W533" i="7"/>
  <c r="N25" i="25" s="1"/>
  <c r="W534" i="7"/>
  <c r="N26" i="25" s="1"/>
  <c r="W538" i="7"/>
  <c r="N30" i="25" s="1"/>
  <c r="W539" i="7"/>
  <c r="N31" i="25" s="1"/>
  <c r="W540" i="7"/>
  <c r="N32" i="25" s="1"/>
  <c r="W541" i="7"/>
  <c r="N33" i="25" s="1"/>
  <c r="W542" i="7"/>
  <c r="N34" i="25" s="1"/>
  <c r="W543" i="7"/>
  <c r="N35" i="25" s="1"/>
  <c r="W544" i="7"/>
  <c r="N36" i="25" s="1"/>
  <c r="W546" i="7"/>
  <c r="N38" i="25" s="1"/>
  <c r="W521" i="7"/>
  <c r="N13" i="25" s="1"/>
  <c r="W525" i="7"/>
  <c r="N17" i="25" s="1"/>
  <c r="W528" i="7"/>
  <c r="N20" i="25" s="1"/>
  <c r="W530" i="7"/>
  <c r="N22" i="25" s="1"/>
  <c r="J36" i="25"/>
  <c r="J38" i="25"/>
  <c r="I32" i="25"/>
  <c r="I36" i="25"/>
  <c r="H21" i="25"/>
  <c r="H22" i="25"/>
  <c r="G25" i="25"/>
  <c r="G17" i="25"/>
  <c r="F14" i="25"/>
  <c r="F17" i="25"/>
  <c r="F22" i="25"/>
  <c r="E25" i="25"/>
  <c r="E30" i="25"/>
  <c r="O36" i="25" l="1"/>
  <c r="P36" i="25" s="1"/>
  <c r="W88" i="7"/>
  <c r="F28" i="25" s="1"/>
  <c r="M31" i="24"/>
  <c r="W480" i="7"/>
  <c r="M29" i="25" s="1"/>
  <c r="AF475" i="7"/>
  <c r="F28" i="24"/>
  <c r="AA86" i="7"/>
  <c r="F10" i="24"/>
  <c r="W471" i="7"/>
  <c r="M20" i="25" s="1"/>
  <c r="AN46" i="27"/>
  <c r="N38" i="24"/>
  <c r="M38" i="24"/>
  <c r="L38" i="24"/>
  <c r="K38" i="24"/>
  <c r="J38" i="24"/>
  <c r="I38" i="24"/>
  <c r="H38" i="24"/>
  <c r="G38" i="24"/>
  <c r="F38" i="24"/>
  <c r="N36" i="24"/>
  <c r="M36" i="24"/>
  <c r="L36" i="24"/>
  <c r="K36" i="24"/>
  <c r="J36" i="24"/>
  <c r="I36" i="24"/>
  <c r="H36" i="24"/>
  <c r="G36" i="24"/>
  <c r="F36" i="24"/>
  <c r="E36" i="24"/>
  <c r="N35" i="24"/>
  <c r="L35" i="24"/>
  <c r="K35" i="24"/>
  <c r="J35" i="24"/>
  <c r="I35" i="24"/>
  <c r="H35" i="24"/>
  <c r="G35" i="24"/>
  <c r="E35" i="24"/>
  <c r="N34" i="24"/>
  <c r="M34" i="24"/>
  <c r="L34" i="24"/>
  <c r="K34" i="24"/>
  <c r="J34" i="24"/>
  <c r="H34" i="24"/>
  <c r="G34" i="24"/>
  <c r="F34" i="24"/>
  <c r="E34" i="24"/>
  <c r="N33" i="24"/>
  <c r="M33" i="24"/>
  <c r="L33" i="24"/>
  <c r="K33" i="24"/>
  <c r="J33" i="24"/>
  <c r="I33" i="24"/>
  <c r="H33" i="24"/>
  <c r="G33" i="24"/>
  <c r="F33" i="24"/>
  <c r="E33" i="24"/>
  <c r="N32" i="24"/>
  <c r="L32" i="24"/>
  <c r="K32" i="24"/>
  <c r="J32" i="24"/>
  <c r="I32" i="24"/>
  <c r="G32" i="24"/>
  <c r="F32" i="24"/>
  <c r="E32" i="24"/>
  <c r="N31" i="24"/>
  <c r="K31" i="24"/>
  <c r="H31" i="24"/>
  <c r="G31" i="24"/>
  <c r="N30" i="24"/>
  <c r="L30" i="24"/>
  <c r="K30" i="24"/>
  <c r="J30" i="24"/>
  <c r="H30" i="24"/>
  <c r="G30" i="24"/>
  <c r="E30" i="24"/>
  <c r="F29" i="24"/>
  <c r="N28" i="24"/>
  <c r="M28" i="24"/>
  <c r="L27" i="24"/>
  <c r="K27" i="24"/>
  <c r="J27" i="24"/>
  <c r="H27" i="24"/>
  <c r="G27" i="24"/>
  <c r="F27" i="24"/>
  <c r="N26" i="24"/>
  <c r="M26" i="24"/>
  <c r="L26" i="24"/>
  <c r="K26" i="24"/>
  <c r="I26" i="24"/>
  <c r="H26" i="24"/>
  <c r="G26" i="24"/>
  <c r="E26" i="24"/>
  <c r="N25" i="24"/>
  <c r="L25" i="24"/>
  <c r="K25" i="24"/>
  <c r="J25" i="24"/>
  <c r="H25" i="24"/>
  <c r="G25" i="24"/>
  <c r="F25" i="24"/>
  <c r="E25" i="24"/>
  <c r="N24" i="24"/>
  <c r="M24" i="24"/>
  <c r="L24" i="24"/>
  <c r="J24" i="24"/>
  <c r="I24" i="24"/>
  <c r="H24" i="24"/>
  <c r="F24" i="24"/>
  <c r="E24" i="24"/>
  <c r="L23" i="24"/>
  <c r="H23" i="24"/>
  <c r="G23" i="24"/>
  <c r="E23" i="24"/>
  <c r="N22" i="24"/>
  <c r="M22" i="24"/>
  <c r="L22" i="24"/>
  <c r="K22" i="24"/>
  <c r="J22" i="24"/>
  <c r="I22" i="24"/>
  <c r="H22" i="24"/>
  <c r="G22" i="24"/>
  <c r="F22" i="24"/>
  <c r="M21" i="24"/>
  <c r="L21" i="24"/>
  <c r="K21" i="24"/>
  <c r="H21" i="24"/>
  <c r="G21" i="24"/>
  <c r="F21" i="24"/>
  <c r="E21" i="24"/>
  <c r="N20" i="24"/>
  <c r="M20" i="24"/>
  <c r="L20" i="24"/>
  <c r="H20" i="24"/>
  <c r="G20" i="24"/>
  <c r="E20" i="24"/>
  <c r="K19" i="24"/>
  <c r="J19" i="24"/>
  <c r="I19" i="24"/>
  <c r="F19" i="24"/>
  <c r="M18" i="24"/>
  <c r="L18" i="24"/>
  <c r="K18" i="24"/>
  <c r="I18" i="24"/>
  <c r="G18" i="24"/>
  <c r="F18" i="24"/>
  <c r="N17" i="24"/>
  <c r="M17" i="24"/>
  <c r="K17" i="24"/>
  <c r="J17" i="24"/>
  <c r="I17" i="24"/>
  <c r="H17" i="24"/>
  <c r="G17" i="24"/>
  <c r="F17" i="24"/>
  <c r="M16" i="24"/>
  <c r="J16" i="24"/>
  <c r="H16" i="24"/>
  <c r="F14" i="24"/>
  <c r="N13" i="24"/>
  <c r="M13" i="24"/>
  <c r="L13" i="24"/>
  <c r="K13" i="24"/>
  <c r="J13" i="24"/>
  <c r="I13" i="24"/>
  <c r="H13" i="24"/>
  <c r="G13" i="24"/>
  <c r="L11" i="24"/>
  <c r="K11" i="24"/>
  <c r="H11" i="24"/>
  <c r="F11" i="24"/>
  <c r="I37" i="24"/>
  <c r="G37" i="24"/>
  <c r="F37" i="24"/>
  <c r="E16" i="24"/>
  <c r="N9" i="24"/>
  <c r="N10" i="24"/>
  <c r="W526" i="7"/>
  <c r="N18" i="25" s="1"/>
  <c r="AF541" i="7"/>
  <c r="AF549" i="7" s="1"/>
  <c r="N37" i="24"/>
  <c r="S519" i="7"/>
  <c r="S535" i="7"/>
  <c r="W535" i="7" s="1"/>
  <c r="N27" i="25" s="1"/>
  <c r="N29" i="24"/>
  <c r="N19" i="24"/>
  <c r="AF521" i="7"/>
  <c r="AF525" i="7"/>
  <c r="AF526" i="7"/>
  <c r="N14" i="24"/>
  <c r="AF523" i="7"/>
  <c r="K24" i="24"/>
  <c r="J20" i="24"/>
  <c r="AF532" i="7" l="1"/>
  <c r="O33" i="24"/>
  <c r="P33" i="24" s="1"/>
  <c r="O36" i="24"/>
  <c r="P36" i="24" s="1"/>
  <c r="W86" i="7"/>
  <c r="F26" i="25" s="1"/>
  <c r="E37" i="24"/>
  <c r="Y36" i="7"/>
  <c r="E37" i="27" s="1"/>
  <c r="K20" i="24"/>
  <c r="W364" i="7"/>
  <c r="K20" i="25" s="1"/>
  <c r="N21" i="24"/>
  <c r="W529" i="7"/>
  <c r="N21" i="25" s="1"/>
  <c r="N16" i="24"/>
  <c r="W524" i="7"/>
  <c r="N16" i="25" s="1"/>
  <c r="F20" i="24"/>
  <c r="W80" i="7"/>
  <c r="F20" i="25" s="1"/>
  <c r="N23" i="24"/>
  <c r="W531" i="7"/>
  <c r="N23" i="25" s="1"/>
  <c r="M19" i="24"/>
  <c r="W470" i="7"/>
  <c r="M19" i="25" s="1"/>
  <c r="N11" i="24"/>
  <c r="W519" i="7"/>
  <c r="N11" i="25" s="1"/>
  <c r="H37" i="24"/>
  <c r="W212" i="7"/>
  <c r="H37" i="25" s="1"/>
  <c r="M32" i="24"/>
  <c r="W483" i="7"/>
  <c r="M32" i="25" s="1"/>
  <c r="N18" i="24"/>
  <c r="N27" i="24"/>
  <c r="M23" i="24"/>
  <c r="J37" i="24"/>
  <c r="J28" i="24"/>
  <c r="J23" i="24"/>
  <c r="J26" i="24"/>
  <c r="J31" i="24"/>
  <c r="S250" i="7"/>
  <c r="I20" i="24" s="1"/>
  <c r="K10" i="24"/>
  <c r="K9" i="24"/>
  <c r="K23" i="24"/>
  <c r="K28" i="24"/>
  <c r="K29" i="24"/>
  <c r="K37" i="24"/>
  <c r="M37" i="24"/>
  <c r="I11" i="24"/>
  <c r="I30" i="24"/>
  <c r="I28" i="24"/>
  <c r="I23" i="24"/>
  <c r="I14" i="24"/>
  <c r="O20" i="24" l="1"/>
  <c r="P20" i="24" s="1"/>
  <c r="G19" i="24"/>
  <c r="W133" i="7"/>
  <c r="G19" i="25" s="1"/>
  <c r="J29" i="24"/>
  <c r="W317" i="7"/>
  <c r="J29" i="25" s="1"/>
  <c r="M30" i="24"/>
  <c r="W481" i="7"/>
  <c r="M30" i="25" s="1"/>
  <c r="M14" i="24"/>
  <c r="W465" i="7"/>
  <c r="M14" i="25" s="1"/>
  <c r="K16" i="24"/>
  <c r="W360" i="7"/>
  <c r="K16" i="25" s="1"/>
  <c r="J21" i="24"/>
  <c r="W309" i="7"/>
  <c r="J21" i="25" s="1"/>
  <c r="M11" i="24"/>
  <c r="W462" i="7"/>
  <c r="M11" i="25" s="1"/>
  <c r="K14" i="24"/>
  <c r="W358" i="7"/>
  <c r="K14" i="25" s="1"/>
  <c r="J14" i="24"/>
  <c r="W302" i="7"/>
  <c r="J14" i="25" s="1"/>
  <c r="J11" i="24"/>
  <c r="W299" i="7"/>
  <c r="J11" i="25" s="1"/>
  <c r="S257" i="7" l="1"/>
  <c r="I27" i="24" s="1"/>
  <c r="S255" i="7"/>
  <c r="I25" i="24" l="1"/>
  <c r="W255" i="7"/>
  <c r="I25" i="25" s="1"/>
  <c r="G11" i="24"/>
  <c r="S10" i="7"/>
  <c r="J9" i="24"/>
  <c r="J10" i="24"/>
  <c r="S406" i="7"/>
  <c r="L10" i="24" s="1"/>
  <c r="S405" i="7"/>
  <c r="L9" i="24" s="1"/>
  <c r="M9" i="24"/>
  <c r="M29" i="24"/>
  <c r="M10" i="24"/>
  <c r="S476" i="7"/>
  <c r="AF417" i="7"/>
  <c r="AF420" i="7" s="1"/>
  <c r="L31" i="24"/>
  <c r="L29" i="24"/>
  <c r="AF436" i="7"/>
  <c r="AF437" i="7" s="1"/>
  <c r="L37" i="24"/>
  <c r="O37" i="24" s="1"/>
  <c r="P37" i="24" s="1"/>
  <c r="L28" i="24"/>
  <c r="L14" i="24"/>
  <c r="I9" i="24"/>
  <c r="S240" i="7"/>
  <c r="I10" i="24" s="1"/>
  <c r="S274" i="7"/>
  <c r="S246" i="7"/>
  <c r="I16" i="24" s="1"/>
  <c r="I29" i="24"/>
  <c r="S251" i="7"/>
  <c r="I31" i="24"/>
  <c r="S185" i="7"/>
  <c r="H10" i="24" s="1"/>
  <c r="S184" i="7"/>
  <c r="H28" i="24"/>
  <c r="AF209" i="7"/>
  <c r="S124" i="7"/>
  <c r="G10" i="24" s="1"/>
  <c r="S123" i="7"/>
  <c r="G9" i="24" s="1"/>
  <c r="G24" i="24"/>
  <c r="O24" i="24" s="1"/>
  <c r="P24" i="24" s="1"/>
  <c r="G28" i="24"/>
  <c r="AF147" i="7"/>
  <c r="AF155" i="7" s="1"/>
  <c r="G29" i="24"/>
  <c r="G14" i="24"/>
  <c r="AF123" i="7"/>
  <c r="AF138" i="7" s="1"/>
  <c r="H9" i="24" l="1"/>
  <c r="AA184" i="7"/>
  <c r="H9" i="28" s="1"/>
  <c r="J18" i="24"/>
  <c r="W306" i="7"/>
  <c r="J18" i="25" s="1"/>
  <c r="L16" i="24"/>
  <c r="W412" i="7"/>
  <c r="L16" i="25" s="1"/>
  <c r="L19" i="24"/>
  <c r="W415" i="7"/>
  <c r="L19" i="25" s="1"/>
  <c r="M25" i="24"/>
  <c r="O25" i="24" s="1"/>
  <c r="P25" i="24" s="1"/>
  <c r="W476" i="7"/>
  <c r="M25" i="25" s="1"/>
  <c r="M27" i="24"/>
  <c r="W478" i="7"/>
  <c r="M27" i="25" s="1"/>
  <c r="H29" i="24"/>
  <c r="W204" i="7"/>
  <c r="H29" i="25" s="1"/>
  <c r="E17" i="24"/>
  <c r="W16" i="7"/>
  <c r="E17" i="25" s="1"/>
  <c r="M35" i="24"/>
  <c r="W486" i="7"/>
  <c r="M35" i="25" s="1"/>
  <c r="F23" i="24"/>
  <c r="O23" i="24" s="1"/>
  <c r="P23" i="24" s="1"/>
  <c r="W83" i="7"/>
  <c r="F23" i="25" s="1"/>
  <c r="H32" i="24"/>
  <c r="O32" i="24" s="1"/>
  <c r="P32" i="24" s="1"/>
  <c r="W207" i="7"/>
  <c r="H32" i="25" s="1"/>
  <c r="G16" i="24"/>
  <c r="W130" i="7"/>
  <c r="G16" i="25" s="1"/>
  <c r="E11" i="24"/>
  <c r="O11" i="24" s="1"/>
  <c r="P11" i="24" s="1"/>
  <c r="W10" i="7"/>
  <c r="E11" i="25" s="1"/>
  <c r="H18" i="24"/>
  <c r="W193" i="7"/>
  <c r="H18" i="25" s="1"/>
  <c r="I34" i="24"/>
  <c r="O34" i="24" s="1"/>
  <c r="P34" i="24" s="1"/>
  <c r="W264" i="7"/>
  <c r="I34" i="25" s="1"/>
  <c r="H14" i="24"/>
  <c r="W189" i="7"/>
  <c r="H14" i="25" s="1"/>
  <c r="I21" i="24"/>
  <c r="O21" i="24" s="1"/>
  <c r="P21" i="24" s="1"/>
  <c r="W251" i="7"/>
  <c r="I21" i="25" s="1"/>
  <c r="L17" i="24"/>
  <c r="W413" i="7"/>
  <c r="L17" i="25" s="1"/>
  <c r="F26" i="24"/>
  <c r="O26" i="24" s="1"/>
  <c r="P26" i="24" s="1"/>
  <c r="F9" i="24"/>
  <c r="AA91" i="7"/>
  <c r="AA95" i="7"/>
  <c r="AA90" i="7"/>
  <c r="O17" i="24" l="1"/>
  <c r="P17" i="24" s="1"/>
  <c r="Y91" i="7"/>
  <c r="F31" i="27" s="1"/>
  <c r="F31" i="24"/>
  <c r="W91" i="7"/>
  <c r="F31" i="25" s="1"/>
  <c r="F16" i="24"/>
  <c r="O16" i="24" s="1"/>
  <c r="P16" i="24" s="1"/>
  <c r="W76" i="7"/>
  <c r="F16" i="25" s="1"/>
  <c r="F35" i="24"/>
  <c r="O35" i="24" s="1"/>
  <c r="P35" i="24" s="1"/>
  <c r="W95" i="7"/>
  <c r="F35" i="25" s="1"/>
  <c r="F13" i="24"/>
  <c r="W73" i="7"/>
  <c r="F13" i="25" s="1"/>
  <c r="F30" i="24"/>
  <c r="O30" i="24" s="1"/>
  <c r="P30" i="24" s="1"/>
  <c r="W90" i="7"/>
  <c r="F30" i="25" s="1"/>
  <c r="S9" i="7"/>
  <c r="E10" i="24" s="1"/>
  <c r="O10" i="24" s="1"/>
  <c r="P10" i="24" s="1"/>
  <c r="S8" i="7"/>
  <c r="E31" i="24"/>
  <c r="S12" i="7"/>
  <c r="E28" i="24"/>
  <c r="O28" i="24" s="1"/>
  <c r="P28" i="24" s="1"/>
  <c r="S26" i="7"/>
  <c r="Y26" i="7" s="1"/>
  <c r="E27" i="27" s="1"/>
  <c r="S21" i="7"/>
  <c r="S18" i="7"/>
  <c r="S40" i="7"/>
  <c r="E9" i="24" l="1"/>
  <c r="O9" i="24" s="1"/>
  <c r="P9" i="24" s="1"/>
  <c r="Y8" i="7"/>
  <c r="AA8" i="7"/>
  <c r="W8" i="7"/>
  <c r="O31" i="24"/>
  <c r="P31" i="24" s="1"/>
  <c r="E22" i="24"/>
  <c r="O22" i="24" s="1"/>
  <c r="P22" i="24" s="1"/>
  <c r="W21" i="7"/>
  <c r="E22" i="25" s="1"/>
  <c r="E27" i="24"/>
  <c r="O27" i="24" s="1"/>
  <c r="P27" i="24" s="1"/>
  <c r="W26" i="7"/>
  <c r="E27" i="25" s="1"/>
  <c r="E13" i="24"/>
  <c r="O13" i="24" s="1"/>
  <c r="P13" i="24" s="1"/>
  <c r="W12" i="7"/>
  <c r="E13" i="25" s="1"/>
  <c r="E29" i="24"/>
  <c r="O29" i="24" s="1"/>
  <c r="P29" i="24" s="1"/>
  <c r="W28" i="7"/>
  <c r="E29" i="25" s="1"/>
  <c r="E18" i="24"/>
  <c r="O18" i="24" s="1"/>
  <c r="P18" i="24" s="1"/>
  <c r="W17" i="7"/>
  <c r="E18" i="25" s="1"/>
  <c r="E14" i="24"/>
  <c r="O14" i="24" s="1"/>
  <c r="P14" i="24" s="1"/>
  <c r="W13" i="7"/>
  <c r="E14" i="25" s="1"/>
  <c r="E19" i="24"/>
  <c r="W18" i="7"/>
  <c r="E19" i="25" s="1"/>
  <c r="E38" i="24"/>
  <c r="O38" i="24" s="1"/>
  <c r="P38" i="24" s="1"/>
  <c r="W37" i="7"/>
  <c r="E38" i="25" s="1"/>
  <c r="W191" i="7"/>
  <c r="H16" i="25" s="1"/>
  <c r="W433" i="7"/>
  <c r="L37" i="25" s="1"/>
  <c r="W151" i="7"/>
  <c r="G37" i="25" s="1"/>
  <c r="N25" i="9"/>
  <c r="N26" i="9"/>
  <c r="N27" i="9"/>
  <c r="N30" i="9"/>
  <c r="N31" i="9"/>
  <c r="N32" i="9"/>
  <c r="N33" i="9"/>
  <c r="N34" i="9"/>
  <c r="N35" i="9"/>
  <c r="N36" i="9"/>
  <c r="N38" i="9"/>
  <c r="N11" i="9"/>
  <c r="N13" i="9"/>
  <c r="N16" i="9"/>
  <c r="N17" i="9"/>
  <c r="N18" i="9"/>
  <c r="N20" i="9"/>
  <c r="N21" i="9"/>
  <c r="N22" i="9"/>
  <c r="N23" i="9"/>
  <c r="AD533" i="7"/>
  <c r="Q518" i="7"/>
  <c r="W518" i="7" s="1"/>
  <c r="N10" i="25" s="1"/>
  <c r="Q517" i="7"/>
  <c r="W517" i="7" s="1"/>
  <c r="N9" i="25" s="1"/>
  <c r="Q549" i="7"/>
  <c r="AD529" i="7"/>
  <c r="AJ529" i="7" s="1"/>
  <c r="AD521" i="7"/>
  <c r="AD525" i="7"/>
  <c r="AJ525" i="7" s="1"/>
  <c r="Q527" i="7"/>
  <c r="U547" i="7"/>
  <c r="N39" i="26" s="1"/>
  <c r="N39" i="24"/>
  <c r="S523" i="7"/>
  <c r="N15" i="24" s="1"/>
  <c r="AA546" i="7"/>
  <c r="N38" i="28" s="1"/>
  <c r="Y546" i="7"/>
  <c r="N38" i="27" s="1"/>
  <c r="Y531" i="7"/>
  <c r="N23" i="27" s="1"/>
  <c r="AA531" i="7"/>
  <c r="N23" i="28" s="1"/>
  <c r="AN531" i="7"/>
  <c r="AL531" i="7"/>
  <c r="AJ531" i="7"/>
  <c r="U520" i="7"/>
  <c r="N12" i="26" s="1"/>
  <c r="S520" i="7"/>
  <c r="N12" i="24" s="1"/>
  <c r="Y545" i="7"/>
  <c r="N37" i="27" s="1"/>
  <c r="AA530" i="7"/>
  <c r="N22" i="28" s="1"/>
  <c r="Y530" i="7"/>
  <c r="N22" i="27" s="1"/>
  <c r="AN530" i="7"/>
  <c r="AL530" i="7"/>
  <c r="AJ530" i="7"/>
  <c r="AL548" i="7"/>
  <c r="AA544" i="7"/>
  <c r="N36" i="28" s="1"/>
  <c r="Y544" i="7"/>
  <c r="N36" i="27" s="1"/>
  <c r="AA529" i="7"/>
  <c r="N21" i="28" s="1"/>
  <c r="Y529" i="7"/>
  <c r="N21" i="27" s="1"/>
  <c r="AL529" i="7"/>
  <c r="AL547" i="7"/>
  <c r="AJ547" i="7"/>
  <c r="AA543" i="7"/>
  <c r="N35" i="28" s="1"/>
  <c r="Y543" i="7"/>
  <c r="N35" i="27" s="1"/>
  <c r="AA528" i="7"/>
  <c r="N20" i="28" s="1"/>
  <c r="Y528" i="7"/>
  <c r="N20" i="27" s="1"/>
  <c r="AN528" i="7"/>
  <c r="AL528" i="7"/>
  <c r="AJ528" i="7"/>
  <c r="AL546" i="7"/>
  <c r="AJ546" i="7"/>
  <c r="Y542" i="7"/>
  <c r="N34" i="27" s="1"/>
  <c r="AA542" i="7"/>
  <c r="N34" i="28" s="1"/>
  <c r="Y527" i="7"/>
  <c r="N19" i="27" s="1"/>
  <c r="AN527" i="7"/>
  <c r="AL527" i="7"/>
  <c r="AJ527" i="7"/>
  <c r="AL545" i="7"/>
  <c r="AJ545" i="7"/>
  <c r="AA541" i="7"/>
  <c r="N33" i="28" s="1"/>
  <c r="Y541" i="7"/>
  <c r="N33" i="27" s="1"/>
  <c r="AA526" i="7"/>
  <c r="N18" i="28" s="1"/>
  <c r="Y526" i="7"/>
  <c r="N18" i="27" s="1"/>
  <c r="AN526" i="7"/>
  <c r="AL526" i="7"/>
  <c r="AJ526" i="7"/>
  <c r="AL544" i="7"/>
  <c r="AJ544" i="7"/>
  <c r="AA540" i="7"/>
  <c r="N32" i="28" s="1"/>
  <c r="Y540" i="7"/>
  <c r="N32" i="27" s="1"/>
  <c r="Y525" i="7"/>
  <c r="N17" i="27" s="1"/>
  <c r="AA525" i="7"/>
  <c r="N17" i="28" s="1"/>
  <c r="AL525" i="7"/>
  <c r="AL543" i="7"/>
  <c r="AJ543" i="7"/>
  <c r="AA539" i="7"/>
  <c r="N31" i="28" s="1"/>
  <c r="Y539" i="7"/>
  <c r="N31" i="27" s="1"/>
  <c r="AA524" i="7"/>
  <c r="N16" i="28" s="1"/>
  <c r="Y524" i="7"/>
  <c r="N16" i="27" s="1"/>
  <c r="AN524" i="7"/>
  <c r="AL524" i="7"/>
  <c r="AJ524" i="7"/>
  <c r="AL542" i="7"/>
  <c r="AJ542" i="7"/>
  <c r="AA538" i="7"/>
  <c r="N30" i="28" s="1"/>
  <c r="Y538" i="7"/>
  <c r="N30" i="27" s="1"/>
  <c r="U523" i="7"/>
  <c r="N15" i="26" s="1"/>
  <c r="AN523" i="7"/>
  <c r="AL523" i="7"/>
  <c r="AJ523" i="7"/>
  <c r="AL541" i="7"/>
  <c r="AJ541" i="7"/>
  <c r="Y537" i="7"/>
  <c r="N29" i="27" s="1"/>
  <c r="Y522" i="7"/>
  <c r="N14" i="27" s="1"/>
  <c r="AN522" i="7"/>
  <c r="AL522" i="7"/>
  <c r="AJ522" i="7"/>
  <c r="AH540" i="7"/>
  <c r="AF540" i="7"/>
  <c r="AD540" i="7"/>
  <c r="Y536" i="7"/>
  <c r="N28" i="27" s="1"/>
  <c r="AA521" i="7"/>
  <c r="N13" i="28" s="1"/>
  <c r="Y521" i="7"/>
  <c r="N13" i="27" s="1"/>
  <c r="AL521" i="7"/>
  <c r="AL539" i="7"/>
  <c r="AJ539" i="7"/>
  <c r="AA535" i="7"/>
  <c r="N27" i="28" s="1"/>
  <c r="Y535" i="7"/>
  <c r="N27" i="27" s="1"/>
  <c r="AN520" i="7"/>
  <c r="AL520" i="7"/>
  <c r="AJ520" i="7"/>
  <c r="AL538" i="7"/>
  <c r="AJ538" i="7"/>
  <c r="Y534" i="7"/>
  <c r="N26" i="27" s="1"/>
  <c r="AA534" i="7"/>
  <c r="N26" i="28" s="1"/>
  <c r="AA519" i="7"/>
  <c r="N11" i="28" s="1"/>
  <c r="Y519" i="7"/>
  <c r="N11" i="27" s="1"/>
  <c r="AN519" i="7"/>
  <c r="AL519" i="7"/>
  <c r="AJ519" i="7"/>
  <c r="AH537" i="7"/>
  <c r="AF537" i="7"/>
  <c r="AD537" i="7"/>
  <c r="AA533" i="7"/>
  <c r="N25" i="28" s="1"/>
  <c r="Y533" i="7"/>
  <c r="N25" i="27" s="1"/>
  <c r="Y518" i="7"/>
  <c r="N10" i="27" s="1"/>
  <c r="AN518" i="7"/>
  <c r="AL518" i="7"/>
  <c r="AJ518" i="7"/>
  <c r="AL536" i="7"/>
  <c r="AJ536" i="7"/>
  <c r="Y532" i="7"/>
  <c r="N24" i="27" s="1"/>
  <c r="Y517" i="7"/>
  <c r="N9" i="27" s="1"/>
  <c r="AN517" i="7"/>
  <c r="AL517" i="7"/>
  <c r="AJ517" i="7"/>
  <c r="M25" i="9"/>
  <c r="M27" i="9"/>
  <c r="M29" i="9"/>
  <c r="M30" i="9"/>
  <c r="M32" i="9"/>
  <c r="M33" i="9"/>
  <c r="M35" i="9"/>
  <c r="M36" i="9"/>
  <c r="M38" i="9"/>
  <c r="M24" i="9"/>
  <c r="M11" i="9"/>
  <c r="M13" i="9"/>
  <c r="M14" i="9"/>
  <c r="M17" i="9"/>
  <c r="M18" i="9"/>
  <c r="M19" i="9"/>
  <c r="M20" i="9"/>
  <c r="M21" i="9"/>
  <c r="M22" i="9"/>
  <c r="Q461" i="7"/>
  <c r="W461" i="7" s="1"/>
  <c r="M10" i="25" s="1"/>
  <c r="Q460" i="7"/>
  <c r="Q485" i="7"/>
  <c r="Q477" i="7"/>
  <c r="U490" i="7"/>
  <c r="M39" i="26" s="1"/>
  <c r="S490" i="7"/>
  <c r="M39" i="24" s="1"/>
  <c r="Q490" i="7"/>
  <c r="S466" i="7"/>
  <c r="M15" i="24" s="1"/>
  <c r="AA489" i="7"/>
  <c r="M38" i="28" s="1"/>
  <c r="Y489" i="7"/>
  <c r="M38" i="27" s="1"/>
  <c r="Y474" i="7"/>
  <c r="M23" i="27" s="1"/>
  <c r="AN474" i="7"/>
  <c r="AL474" i="7"/>
  <c r="AJ474" i="7"/>
  <c r="U463" i="7"/>
  <c r="M12" i="26" s="1"/>
  <c r="S463" i="7"/>
  <c r="M12" i="24" s="1"/>
  <c r="Y488" i="7"/>
  <c r="M37" i="27" s="1"/>
  <c r="AA473" i="7"/>
  <c r="M22" i="28" s="1"/>
  <c r="Y473" i="7"/>
  <c r="M22" i="27" s="1"/>
  <c r="AN473" i="7"/>
  <c r="AL473" i="7"/>
  <c r="AJ473" i="7"/>
  <c r="AL491" i="7"/>
  <c r="AA487" i="7"/>
  <c r="M36" i="28" s="1"/>
  <c r="Y487" i="7"/>
  <c r="M36" i="27" s="1"/>
  <c r="AA472" i="7"/>
  <c r="M21" i="28" s="1"/>
  <c r="Y472" i="7"/>
  <c r="M21" i="27" s="1"/>
  <c r="AN472" i="7"/>
  <c r="AL472" i="7"/>
  <c r="AJ472" i="7"/>
  <c r="AL490" i="7"/>
  <c r="AJ490" i="7"/>
  <c r="AA486" i="7"/>
  <c r="M35" i="28" s="1"/>
  <c r="Y486" i="7"/>
  <c r="M35" i="27" s="1"/>
  <c r="AA471" i="7"/>
  <c r="M20" i="28" s="1"/>
  <c r="Y471" i="7"/>
  <c r="M20" i="27" s="1"/>
  <c r="AL471" i="7"/>
  <c r="AN471" i="7"/>
  <c r="AL489" i="7"/>
  <c r="AJ489" i="7"/>
  <c r="Y485" i="7"/>
  <c r="M34" i="27" s="1"/>
  <c r="AA470" i="7"/>
  <c r="M19" i="28" s="1"/>
  <c r="Y470" i="7"/>
  <c r="M19" i="27" s="1"/>
  <c r="AN470" i="7"/>
  <c r="AL470" i="7"/>
  <c r="AJ470" i="7"/>
  <c r="AL488" i="7"/>
  <c r="AJ488" i="7"/>
  <c r="AA484" i="7"/>
  <c r="M33" i="28" s="1"/>
  <c r="Y484" i="7"/>
  <c r="M33" i="27" s="1"/>
  <c r="Y469" i="7"/>
  <c r="M18" i="27" s="1"/>
  <c r="AA469" i="7"/>
  <c r="M18" i="28" s="1"/>
  <c r="AL469" i="7"/>
  <c r="AN469" i="7"/>
  <c r="AL487" i="7"/>
  <c r="AJ487" i="7"/>
  <c r="AA483" i="7"/>
  <c r="M32" i="28" s="1"/>
  <c r="Y483" i="7"/>
  <c r="M32" i="27" s="1"/>
  <c r="AA468" i="7"/>
  <c r="M17" i="28" s="1"/>
  <c r="Y468" i="7"/>
  <c r="M17" i="27" s="1"/>
  <c r="AL468" i="7"/>
  <c r="AN468" i="7"/>
  <c r="AL486" i="7"/>
  <c r="AJ486" i="7"/>
  <c r="Y482" i="7"/>
  <c r="M31" i="27" s="1"/>
  <c r="Y467" i="7"/>
  <c r="M16" i="27" s="1"/>
  <c r="AN467" i="7"/>
  <c r="AL467" i="7"/>
  <c r="AJ467" i="7"/>
  <c r="AL485" i="7"/>
  <c r="AJ485" i="7"/>
  <c r="Y481" i="7"/>
  <c r="M30" i="27" s="1"/>
  <c r="AA481" i="7"/>
  <c r="M30" i="28" s="1"/>
  <c r="U466" i="7"/>
  <c r="M15" i="26" s="1"/>
  <c r="AN466" i="7"/>
  <c r="AL466" i="7"/>
  <c r="AJ466" i="7"/>
  <c r="AL484" i="7"/>
  <c r="AJ484" i="7"/>
  <c r="AA480" i="7"/>
  <c r="M29" i="28" s="1"/>
  <c r="Y480" i="7"/>
  <c r="M29" i="27" s="1"/>
  <c r="Y465" i="7"/>
  <c r="M14" i="27" s="1"/>
  <c r="AA465" i="7"/>
  <c r="M14" i="28" s="1"/>
  <c r="AL465" i="7"/>
  <c r="AN465" i="7"/>
  <c r="AH483" i="7"/>
  <c r="AF483" i="7"/>
  <c r="AD483" i="7"/>
  <c r="Y479" i="7"/>
  <c r="M28" i="27" s="1"/>
  <c r="AA464" i="7"/>
  <c r="M13" i="28" s="1"/>
  <c r="Y464" i="7"/>
  <c r="M13" i="27" s="1"/>
  <c r="AN464" i="7"/>
  <c r="AL464" i="7"/>
  <c r="AJ464" i="7"/>
  <c r="AL482" i="7"/>
  <c r="AJ482" i="7"/>
  <c r="AA478" i="7"/>
  <c r="M27" i="28" s="1"/>
  <c r="Y478" i="7"/>
  <c r="M27" i="27" s="1"/>
  <c r="AN463" i="7"/>
  <c r="AL463" i="7"/>
  <c r="AJ463" i="7"/>
  <c r="AL481" i="7"/>
  <c r="AJ481" i="7"/>
  <c r="Y477" i="7"/>
  <c r="M26" i="27" s="1"/>
  <c r="AA462" i="7"/>
  <c r="M11" i="28" s="1"/>
  <c r="Y462" i="7"/>
  <c r="M11" i="27" s="1"/>
  <c r="AN462" i="7"/>
  <c r="AL462" i="7"/>
  <c r="AJ462" i="7"/>
  <c r="AH480" i="7"/>
  <c r="AF480" i="7"/>
  <c r="AD480" i="7"/>
  <c r="AA476" i="7"/>
  <c r="M25" i="28" s="1"/>
  <c r="Y476" i="7"/>
  <c r="M25" i="27" s="1"/>
  <c r="Y461" i="7"/>
  <c r="M10" i="27" s="1"/>
  <c r="AN461" i="7"/>
  <c r="AL461" i="7"/>
  <c r="AJ461" i="7"/>
  <c r="AL479" i="7"/>
  <c r="AJ479" i="7"/>
  <c r="AA475" i="7"/>
  <c r="M24" i="28" s="1"/>
  <c r="Y475" i="7"/>
  <c r="M24" i="27" s="1"/>
  <c r="Y460" i="7"/>
  <c r="M9" i="27" s="1"/>
  <c r="AN460" i="7"/>
  <c r="AL460" i="7"/>
  <c r="AJ460" i="7"/>
  <c r="L25" i="9"/>
  <c r="L26" i="9"/>
  <c r="L32" i="9"/>
  <c r="L33" i="9"/>
  <c r="L34" i="9"/>
  <c r="L35" i="9"/>
  <c r="L36" i="9"/>
  <c r="L37" i="9"/>
  <c r="L38" i="9"/>
  <c r="L24" i="9"/>
  <c r="L13" i="9"/>
  <c r="L16" i="9"/>
  <c r="L17" i="9"/>
  <c r="L19" i="9"/>
  <c r="L20" i="9"/>
  <c r="L22" i="9"/>
  <c r="AD421" i="7"/>
  <c r="Q405" i="7"/>
  <c r="L9" i="9" s="1"/>
  <c r="Q406" i="7"/>
  <c r="AN413" i="7"/>
  <c r="AJ414" i="7"/>
  <c r="AJ409" i="7"/>
  <c r="AN411" i="7"/>
  <c r="AN416" i="7"/>
  <c r="AA433" i="7"/>
  <c r="L37" i="28" s="1"/>
  <c r="Q423" i="7"/>
  <c r="Q440" i="7"/>
  <c r="Q426" i="7"/>
  <c r="P426" i="7" s="1"/>
  <c r="AD410" i="7"/>
  <c r="AD420" i="7" s="1"/>
  <c r="Q417" i="7"/>
  <c r="W417" i="7" s="1"/>
  <c r="L21" i="25" s="1"/>
  <c r="U435" i="7"/>
  <c r="L39" i="26" s="1"/>
  <c r="S435" i="7"/>
  <c r="L39" i="24" s="1"/>
  <c r="S411" i="7"/>
  <c r="L15" i="24" s="1"/>
  <c r="AA434" i="7"/>
  <c r="L38" i="28" s="1"/>
  <c r="Y434" i="7"/>
  <c r="L38" i="27" s="1"/>
  <c r="Y419" i="7"/>
  <c r="L23" i="27" s="1"/>
  <c r="AN419" i="7"/>
  <c r="AL419" i="7"/>
  <c r="AJ419" i="7"/>
  <c r="U408" i="7"/>
  <c r="L12" i="26" s="1"/>
  <c r="S408" i="7"/>
  <c r="L12" i="24" s="1"/>
  <c r="Q408" i="7"/>
  <c r="Y433" i="7"/>
  <c r="L37" i="27" s="1"/>
  <c r="AA418" i="7"/>
  <c r="L22" i="28" s="1"/>
  <c r="Y418" i="7"/>
  <c r="L22" i="27" s="1"/>
  <c r="AN418" i="7"/>
  <c r="AL418" i="7"/>
  <c r="AJ418" i="7"/>
  <c r="AL436" i="7"/>
  <c r="AJ436" i="7"/>
  <c r="AA432" i="7"/>
  <c r="L36" i="28" s="1"/>
  <c r="Y432" i="7"/>
  <c r="L36" i="27" s="1"/>
  <c r="Y417" i="7"/>
  <c r="L21" i="27" s="1"/>
  <c r="AL417" i="7"/>
  <c r="AN417" i="7"/>
  <c r="AL435" i="7"/>
  <c r="AJ435" i="7"/>
  <c r="AA431" i="7"/>
  <c r="L35" i="28" s="1"/>
  <c r="Y431" i="7"/>
  <c r="L35" i="27" s="1"/>
  <c r="AA416" i="7"/>
  <c r="L20" i="28" s="1"/>
  <c r="Y416" i="7"/>
  <c r="L20" i="27" s="1"/>
  <c r="AL416" i="7"/>
  <c r="AL434" i="7"/>
  <c r="AJ434" i="7"/>
  <c r="AA430" i="7"/>
  <c r="L34" i="28" s="1"/>
  <c r="Y430" i="7"/>
  <c r="L34" i="27" s="1"/>
  <c r="AA415" i="7"/>
  <c r="L19" i="28" s="1"/>
  <c r="Y415" i="7"/>
  <c r="L19" i="27" s="1"/>
  <c r="AN415" i="7"/>
  <c r="AL415" i="7"/>
  <c r="AJ415" i="7"/>
  <c r="AL433" i="7"/>
  <c r="AJ433" i="7"/>
  <c r="AA429" i="7"/>
  <c r="L33" i="28" s="1"/>
  <c r="Y429" i="7"/>
  <c r="L33" i="27" s="1"/>
  <c r="Y414" i="7"/>
  <c r="L18" i="27" s="1"/>
  <c r="AL414" i="7"/>
  <c r="AL432" i="7"/>
  <c r="AJ432" i="7"/>
  <c r="AA428" i="7"/>
  <c r="L32" i="28" s="1"/>
  <c r="Y428" i="7"/>
  <c r="L32" i="27" s="1"/>
  <c r="Y413" i="7"/>
  <c r="L17" i="27" s="1"/>
  <c r="AA413" i="7"/>
  <c r="L17" i="28" s="1"/>
  <c r="AL413" i="7"/>
  <c r="AL431" i="7"/>
  <c r="AJ431" i="7"/>
  <c r="Y427" i="7"/>
  <c r="L31" i="27" s="1"/>
  <c r="AA412" i="7"/>
  <c r="L16" i="28" s="1"/>
  <c r="Y412" i="7"/>
  <c r="L16" i="27" s="1"/>
  <c r="AN412" i="7"/>
  <c r="AL412" i="7"/>
  <c r="AJ412" i="7"/>
  <c r="AL430" i="7"/>
  <c r="AJ430" i="7"/>
  <c r="Y426" i="7"/>
  <c r="L30" i="27" s="1"/>
  <c r="AL411" i="7"/>
  <c r="AL429" i="7"/>
  <c r="AJ429" i="7"/>
  <c r="Y425" i="7"/>
  <c r="L29" i="27" s="1"/>
  <c r="Y410" i="7"/>
  <c r="L14" i="27" s="1"/>
  <c r="AL410" i="7"/>
  <c r="AH428" i="7"/>
  <c r="AF428" i="7"/>
  <c r="AD428" i="7"/>
  <c r="Y424" i="7"/>
  <c r="L28" i="27" s="1"/>
  <c r="Y409" i="7"/>
  <c r="L13" i="27" s="1"/>
  <c r="AA409" i="7"/>
  <c r="L13" i="28" s="1"/>
  <c r="AL409" i="7"/>
  <c r="AL427" i="7"/>
  <c r="AJ427" i="7"/>
  <c r="Y423" i="7"/>
  <c r="L27" i="27" s="1"/>
  <c r="AN408" i="7"/>
  <c r="AL408" i="7"/>
  <c r="AJ408" i="7"/>
  <c r="AL426" i="7"/>
  <c r="AJ426" i="7"/>
  <c r="AA422" i="7"/>
  <c r="L26" i="28" s="1"/>
  <c r="Y422" i="7"/>
  <c r="L26" i="27" s="1"/>
  <c r="Y407" i="7"/>
  <c r="L11" i="27" s="1"/>
  <c r="AN407" i="7"/>
  <c r="AL407" i="7"/>
  <c r="AJ407" i="7"/>
  <c r="AH425" i="7"/>
  <c r="AF425" i="7"/>
  <c r="AD425" i="7"/>
  <c r="AA421" i="7"/>
  <c r="L25" i="28" s="1"/>
  <c r="Y421" i="7"/>
  <c r="L25" i="27" s="1"/>
  <c r="Y406" i="7"/>
  <c r="L10" i="27" s="1"/>
  <c r="AN406" i="7"/>
  <c r="AL406" i="7"/>
  <c r="AJ406" i="7"/>
  <c r="AL424" i="7"/>
  <c r="AJ424" i="7"/>
  <c r="AA420" i="7"/>
  <c r="L24" i="28" s="1"/>
  <c r="Y420" i="7"/>
  <c r="L24" i="27" s="1"/>
  <c r="W420" i="7"/>
  <c r="L24" i="25" s="1"/>
  <c r="Y405" i="7"/>
  <c r="L9" i="27" s="1"/>
  <c r="AN405" i="7"/>
  <c r="AL405" i="7"/>
  <c r="AJ405" i="7"/>
  <c r="K25" i="9"/>
  <c r="K26" i="9"/>
  <c r="K32" i="9"/>
  <c r="K33" i="9"/>
  <c r="K34" i="9"/>
  <c r="K35" i="9"/>
  <c r="K36" i="9"/>
  <c r="K38" i="9"/>
  <c r="K24" i="9"/>
  <c r="K14" i="9"/>
  <c r="K16" i="9"/>
  <c r="K18" i="9"/>
  <c r="K19" i="9"/>
  <c r="K20" i="9"/>
  <c r="K21" i="9"/>
  <c r="Q354" i="7"/>
  <c r="Q353" i="7"/>
  <c r="W353" i="7" s="1"/>
  <c r="K9" i="25" s="1"/>
  <c r="Q357" i="7"/>
  <c r="W357" i="7" s="1"/>
  <c r="K13" i="25" s="1"/>
  <c r="W371" i="7"/>
  <c r="K27" i="25" s="1"/>
  <c r="Q366" i="7"/>
  <c r="W366" i="7" s="1"/>
  <c r="K22" i="25" s="1"/>
  <c r="U383" i="7"/>
  <c r="K39" i="26" s="1"/>
  <c r="K39" i="24"/>
  <c r="S359" i="7"/>
  <c r="K15" i="24" s="1"/>
  <c r="AA382" i="7"/>
  <c r="K38" i="28" s="1"/>
  <c r="Y382" i="7"/>
  <c r="K38" i="27" s="1"/>
  <c r="Y367" i="7"/>
  <c r="K23" i="27" s="1"/>
  <c r="U356" i="7"/>
  <c r="K12" i="26" s="1"/>
  <c r="S356" i="7"/>
  <c r="K12" i="24" s="1"/>
  <c r="Q356" i="7"/>
  <c r="Y381" i="7"/>
  <c r="K37" i="27" s="1"/>
  <c r="Y366" i="7"/>
  <c r="K22" i="27" s="1"/>
  <c r="AL384" i="7"/>
  <c r="AJ384" i="7"/>
  <c r="AA380" i="7"/>
  <c r="K36" i="28" s="1"/>
  <c r="Y380" i="7"/>
  <c r="K36" i="27" s="1"/>
  <c r="AA365" i="7"/>
  <c r="K21" i="28" s="1"/>
  <c r="Y365" i="7"/>
  <c r="K21" i="27" s="1"/>
  <c r="AL383" i="7"/>
  <c r="AJ383" i="7"/>
  <c r="Y379" i="7"/>
  <c r="K35" i="27" s="1"/>
  <c r="AA379" i="7"/>
  <c r="K35" i="28" s="1"/>
  <c r="Y364" i="7"/>
  <c r="K20" i="27" s="1"/>
  <c r="AA364" i="7"/>
  <c r="K20" i="28" s="1"/>
  <c r="AL382" i="7"/>
  <c r="AJ382" i="7"/>
  <c r="AA378" i="7"/>
  <c r="K34" i="28" s="1"/>
  <c r="Y378" i="7"/>
  <c r="K34" i="27" s="1"/>
  <c r="AA363" i="7"/>
  <c r="K19" i="28" s="1"/>
  <c r="Y363" i="7"/>
  <c r="K19" i="27" s="1"/>
  <c r="AL381" i="7"/>
  <c r="AJ381" i="7"/>
  <c r="AA377" i="7"/>
  <c r="K33" i="28" s="1"/>
  <c r="Y377" i="7"/>
  <c r="K33" i="27" s="1"/>
  <c r="AA362" i="7"/>
  <c r="K18" i="28" s="1"/>
  <c r="Y362" i="7"/>
  <c r="K18" i="27" s="1"/>
  <c r="AL380" i="7"/>
  <c r="AJ380" i="7"/>
  <c r="AA376" i="7"/>
  <c r="K32" i="28" s="1"/>
  <c r="Y376" i="7"/>
  <c r="K32" i="27" s="1"/>
  <c r="Y361" i="7"/>
  <c r="K17" i="27" s="1"/>
  <c r="AL379" i="7"/>
  <c r="AJ379" i="7"/>
  <c r="Y375" i="7"/>
  <c r="K31" i="27" s="1"/>
  <c r="AA360" i="7"/>
  <c r="K16" i="28" s="1"/>
  <c r="Y360" i="7"/>
  <c r="K16" i="27" s="1"/>
  <c r="AL378" i="7"/>
  <c r="AJ378" i="7"/>
  <c r="Y374" i="7"/>
  <c r="K30" i="27" s="1"/>
  <c r="U359" i="7"/>
  <c r="K15" i="26" s="1"/>
  <c r="AL377" i="7"/>
  <c r="AJ377" i="7"/>
  <c r="Y373" i="7"/>
  <c r="K29" i="27" s="1"/>
  <c r="AA358" i="7"/>
  <c r="K14" i="28" s="1"/>
  <c r="Y358" i="7"/>
  <c r="K14" i="27" s="1"/>
  <c r="AH376" i="7"/>
  <c r="AF376" i="7"/>
  <c r="AD376" i="7"/>
  <c r="Y372" i="7"/>
  <c r="K28" i="27" s="1"/>
  <c r="Y357" i="7"/>
  <c r="K13" i="27" s="1"/>
  <c r="AL375" i="7"/>
  <c r="AJ375" i="7"/>
  <c r="Y371" i="7"/>
  <c r="K27" i="27" s="1"/>
  <c r="AL374" i="7"/>
  <c r="AJ374" i="7"/>
  <c r="AA370" i="7"/>
  <c r="K26" i="28" s="1"/>
  <c r="Y370" i="7"/>
  <c r="K26" i="27" s="1"/>
  <c r="Y355" i="7"/>
  <c r="K11" i="27" s="1"/>
  <c r="AH373" i="7"/>
  <c r="AF373" i="7"/>
  <c r="AD373" i="7"/>
  <c r="AA369" i="7"/>
  <c r="K25" i="28" s="1"/>
  <c r="Y369" i="7"/>
  <c r="K25" i="27" s="1"/>
  <c r="Y354" i="7"/>
  <c r="K10" i="27" s="1"/>
  <c r="AL372" i="7"/>
  <c r="AJ372" i="7"/>
  <c r="AA368" i="7"/>
  <c r="K24" i="28" s="1"/>
  <c r="Y368" i="7"/>
  <c r="K24" i="27" s="1"/>
  <c r="W368" i="7"/>
  <c r="K24" i="25" s="1"/>
  <c r="Y353" i="7"/>
  <c r="K9" i="27" s="1"/>
  <c r="V426" i="7" l="1"/>
  <c r="Z426" i="7"/>
  <c r="AN521" i="7"/>
  <c r="AD532" i="7"/>
  <c r="AN410" i="7"/>
  <c r="O13" i="25"/>
  <c r="P13" i="25" s="1"/>
  <c r="O22" i="25"/>
  <c r="P22" i="25" s="1"/>
  <c r="W490" i="7"/>
  <c r="M39" i="25" s="1"/>
  <c r="AJ521" i="7"/>
  <c r="AJ532" i="7" s="1"/>
  <c r="Q547" i="7"/>
  <c r="W547" i="7" s="1"/>
  <c r="N39" i="25" s="1"/>
  <c r="K30" i="9"/>
  <c r="W374" i="7"/>
  <c r="K30" i="25" s="1"/>
  <c r="K29" i="9"/>
  <c r="W373" i="7"/>
  <c r="K29" i="25" s="1"/>
  <c r="L29" i="9"/>
  <c r="W425" i="7"/>
  <c r="L29" i="25" s="1"/>
  <c r="M31" i="9"/>
  <c r="W482" i="7"/>
  <c r="M31" i="25" s="1"/>
  <c r="N24" i="9"/>
  <c r="W532" i="7"/>
  <c r="N24" i="25" s="1"/>
  <c r="M16" i="9"/>
  <c r="W467" i="7"/>
  <c r="M16" i="25" s="1"/>
  <c r="L12" i="9"/>
  <c r="W408" i="7"/>
  <c r="L12" i="25" s="1"/>
  <c r="K31" i="9"/>
  <c r="W375" i="7"/>
  <c r="K31" i="25" s="1"/>
  <c r="N19" i="9"/>
  <c r="W527" i="7"/>
  <c r="N19" i="25" s="1"/>
  <c r="L30" i="9"/>
  <c r="W426" i="7"/>
  <c r="L30" i="25" s="1"/>
  <c r="AA522" i="7"/>
  <c r="N14" i="28" s="1"/>
  <c r="W522" i="7"/>
  <c r="N14" i="25" s="1"/>
  <c r="K11" i="9"/>
  <c r="W355" i="7"/>
  <c r="K11" i="25" s="1"/>
  <c r="K10" i="9"/>
  <c r="W354" i="7"/>
  <c r="K10" i="25" s="1"/>
  <c r="L27" i="9"/>
  <c r="W423" i="7"/>
  <c r="L27" i="25" s="1"/>
  <c r="L11" i="9"/>
  <c r="W407" i="7"/>
  <c r="L11" i="25" s="1"/>
  <c r="K37" i="9"/>
  <c r="W381" i="7"/>
  <c r="K37" i="25" s="1"/>
  <c r="L31" i="9"/>
  <c r="W427" i="7"/>
  <c r="L31" i="25" s="1"/>
  <c r="AA372" i="7"/>
  <c r="K28" i="28" s="1"/>
  <c r="W372" i="7"/>
  <c r="K28" i="25" s="1"/>
  <c r="AA488" i="7"/>
  <c r="M37" i="28" s="1"/>
  <c r="W488" i="7"/>
  <c r="M37" i="25" s="1"/>
  <c r="AA536" i="7"/>
  <c r="N28" i="28" s="1"/>
  <c r="W536" i="7"/>
  <c r="N28" i="25" s="1"/>
  <c r="L14" i="9"/>
  <c r="W410" i="7"/>
  <c r="L14" i="25" s="1"/>
  <c r="AA414" i="7"/>
  <c r="L18" i="28" s="1"/>
  <c r="W414" i="7"/>
  <c r="L18" i="25" s="1"/>
  <c r="M26" i="9"/>
  <c r="W477" i="7"/>
  <c r="M26" i="25" s="1"/>
  <c r="N29" i="9"/>
  <c r="W537" i="7"/>
  <c r="N29" i="25" s="1"/>
  <c r="M9" i="9"/>
  <c r="W460" i="7"/>
  <c r="M9" i="25" s="1"/>
  <c r="L23" i="9"/>
  <c r="W419" i="7"/>
  <c r="L23" i="25" s="1"/>
  <c r="L10" i="9"/>
  <c r="W406" i="7"/>
  <c r="L10" i="25" s="1"/>
  <c r="M28" i="9"/>
  <c r="W479" i="7"/>
  <c r="M28" i="25" s="1"/>
  <c r="AA518" i="7"/>
  <c r="N10" i="28" s="1"/>
  <c r="K12" i="9"/>
  <c r="W356" i="7"/>
  <c r="K12" i="25" s="1"/>
  <c r="L28" i="9"/>
  <c r="W424" i="7"/>
  <c r="L28" i="25" s="1"/>
  <c r="AA485" i="7"/>
  <c r="M34" i="28" s="1"/>
  <c r="W485" i="7"/>
  <c r="M34" i="25" s="1"/>
  <c r="O34" i="25" s="1"/>
  <c r="P34" i="25" s="1"/>
  <c r="N37" i="9"/>
  <c r="W545" i="7"/>
  <c r="N37" i="25" s="1"/>
  <c r="K17" i="9"/>
  <c r="W361" i="7"/>
  <c r="K17" i="25" s="1"/>
  <c r="K23" i="9"/>
  <c r="W367" i="7"/>
  <c r="K23" i="25" s="1"/>
  <c r="AA474" i="7"/>
  <c r="M23" i="28" s="1"/>
  <c r="W474" i="7"/>
  <c r="M23" i="25" s="1"/>
  <c r="AA537" i="7"/>
  <c r="N29" i="28" s="1"/>
  <c r="AA417" i="7"/>
  <c r="L21" i="28" s="1"/>
  <c r="AA545" i="7"/>
  <c r="N37" i="28" s="1"/>
  <c r="AA355" i="7"/>
  <c r="K11" i="28" s="1"/>
  <c r="AA354" i="7"/>
  <c r="K10" i="28" s="1"/>
  <c r="AA477" i="7"/>
  <c r="M26" i="28" s="1"/>
  <c r="AA374" i="7"/>
  <c r="K30" i="28" s="1"/>
  <c r="AA410" i="7"/>
  <c r="L14" i="28" s="1"/>
  <c r="AN525" i="7"/>
  <c r="AA479" i="7"/>
  <c r="M28" i="28" s="1"/>
  <c r="AA406" i="7"/>
  <c r="L10" i="28" s="1"/>
  <c r="W405" i="7"/>
  <c r="L9" i="25" s="1"/>
  <c r="AA405" i="7"/>
  <c r="L9" i="28" s="1"/>
  <c r="AA424" i="7"/>
  <c r="L28" i="28" s="1"/>
  <c r="AA527" i="7"/>
  <c r="N19" i="28" s="1"/>
  <c r="AJ410" i="7"/>
  <c r="AA460" i="7"/>
  <c r="M9" i="28" s="1"/>
  <c r="AA357" i="7"/>
  <c r="K13" i="28" s="1"/>
  <c r="AA426" i="7"/>
  <c r="L30" i="28" s="1"/>
  <c r="AN529" i="7"/>
  <c r="AA407" i="7"/>
  <c r="L11" i="28" s="1"/>
  <c r="AL428" i="7"/>
  <c r="AA367" i="7"/>
  <c r="K23" i="28" s="1"/>
  <c r="AJ376" i="7"/>
  <c r="AL373" i="7"/>
  <c r="AA373" i="7"/>
  <c r="K29" i="28" s="1"/>
  <c r="AA361" i="7"/>
  <c r="K17" i="28" s="1"/>
  <c r="Y523" i="7"/>
  <c r="N15" i="27" s="1"/>
  <c r="AA427" i="7"/>
  <c r="L31" i="28" s="1"/>
  <c r="AJ492" i="7"/>
  <c r="Q463" i="7"/>
  <c r="Y383" i="7"/>
  <c r="K39" i="27" s="1"/>
  <c r="AL425" i="7"/>
  <c r="AA532" i="7"/>
  <c r="N24" i="28" s="1"/>
  <c r="AJ491" i="7"/>
  <c r="AJ373" i="7"/>
  <c r="AA419" i="7"/>
  <c r="L23" i="28" s="1"/>
  <c r="AJ483" i="7"/>
  <c r="AL483" i="7"/>
  <c r="AA381" i="7"/>
  <c r="K37" i="28" s="1"/>
  <c r="AJ540" i="7"/>
  <c r="AL385" i="7"/>
  <c r="AL540" i="7"/>
  <c r="Y466" i="7"/>
  <c r="M15" i="27" s="1"/>
  <c r="AJ480" i="7"/>
  <c r="AA482" i="7"/>
  <c r="M31" i="28" s="1"/>
  <c r="AA490" i="7"/>
  <c r="M39" i="28" s="1"/>
  <c r="L21" i="9"/>
  <c r="Y411" i="7"/>
  <c r="L15" i="27" s="1"/>
  <c r="Q435" i="7"/>
  <c r="AA425" i="7"/>
  <c r="L29" i="28" s="1"/>
  <c r="AA371" i="7"/>
  <c r="K27" i="28" s="1"/>
  <c r="Y408" i="7"/>
  <c r="L12" i="27" s="1"/>
  <c r="AL480" i="7"/>
  <c r="M34" i="9"/>
  <c r="AL532" i="7"/>
  <c r="Y547" i="7"/>
  <c r="N39" i="27" s="1"/>
  <c r="Y359" i="7"/>
  <c r="K15" i="27" s="1"/>
  <c r="AA375" i="7"/>
  <c r="K31" i="28" s="1"/>
  <c r="Q383" i="7"/>
  <c r="AJ428" i="7"/>
  <c r="AJ416" i="7"/>
  <c r="L18" i="9"/>
  <c r="N14" i="9"/>
  <c r="AA517" i="7"/>
  <c r="N9" i="28" s="1"/>
  <c r="K13" i="9"/>
  <c r="AA423" i="7"/>
  <c r="L27" i="28" s="1"/>
  <c r="AL475" i="7"/>
  <c r="N9" i="9"/>
  <c r="AA461" i="7"/>
  <c r="M10" i="28" s="1"/>
  <c r="Y490" i="7"/>
  <c r="M39" i="27" s="1"/>
  <c r="M23" i="9"/>
  <c r="M10" i="9"/>
  <c r="K9" i="9"/>
  <c r="K28" i="9"/>
  <c r="AJ425" i="7"/>
  <c r="AL437" i="7"/>
  <c r="Y435" i="7"/>
  <c r="L39" i="27" s="1"/>
  <c r="AL537" i="7"/>
  <c r="AN532" i="7"/>
  <c r="N10" i="9"/>
  <c r="K27" i="9"/>
  <c r="M39" i="9"/>
  <c r="N28" i="9"/>
  <c r="Y356" i="7"/>
  <c r="K12" i="27" s="1"/>
  <c r="K22" i="9"/>
  <c r="M37" i="9"/>
  <c r="AL376" i="7"/>
  <c r="Q411" i="7"/>
  <c r="AL420" i="7"/>
  <c r="AA408" i="7"/>
  <c r="L12" i="28" s="1"/>
  <c r="AA467" i="7"/>
  <c r="M16" i="28" s="1"/>
  <c r="Y520" i="7"/>
  <c r="N12" i="27" s="1"/>
  <c r="Q520" i="7"/>
  <c r="AJ549" i="7"/>
  <c r="AL549" i="7"/>
  <c r="AJ537" i="7"/>
  <c r="AJ548" i="7"/>
  <c r="Y463" i="7"/>
  <c r="M12" i="27" s="1"/>
  <c r="AJ465" i="7"/>
  <c r="AJ468" i="7"/>
  <c r="AJ469" i="7"/>
  <c r="AJ471" i="7"/>
  <c r="AL492" i="7"/>
  <c r="AJ413" i="7"/>
  <c r="AN414" i="7"/>
  <c r="AJ411" i="7"/>
  <c r="AN409" i="7"/>
  <c r="AJ417" i="7"/>
  <c r="AJ437" i="7"/>
  <c r="AA353" i="7"/>
  <c r="K9" i="28" s="1"/>
  <c r="AA366" i="7"/>
  <c r="K22" i="28" s="1"/>
  <c r="AA356" i="7"/>
  <c r="K12" i="28" s="1"/>
  <c r="AJ385" i="7"/>
  <c r="AA547" i="7" l="1"/>
  <c r="N39" i="28" s="1"/>
  <c r="N39" i="9"/>
  <c r="L15" i="9"/>
  <c r="W411" i="7"/>
  <c r="L15" i="25" s="1"/>
  <c r="AA435" i="7"/>
  <c r="L39" i="28" s="1"/>
  <c r="W435" i="7"/>
  <c r="L39" i="25" s="1"/>
  <c r="N12" i="9"/>
  <c r="W520" i="7"/>
  <c r="N12" i="25" s="1"/>
  <c r="M12" i="9"/>
  <c r="W463" i="7"/>
  <c r="M12" i="25" s="1"/>
  <c r="AA383" i="7"/>
  <c r="K39" i="28" s="1"/>
  <c r="W383" i="7"/>
  <c r="K39" i="25" s="1"/>
  <c r="Q523" i="7"/>
  <c r="AA463" i="7"/>
  <c r="M12" i="28" s="1"/>
  <c r="AJ475" i="7"/>
  <c r="L39" i="9"/>
  <c r="Q359" i="7"/>
  <c r="AN420" i="7"/>
  <c r="K39" i="9"/>
  <c r="AA520" i="7"/>
  <c r="N12" i="28" s="1"/>
  <c r="AN475" i="7"/>
  <c r="Q466" i="7"/>
  <c r="AJ420" i="7"/>
  <c r="AA411" i="7"/>
  <c r="L15" i="28" s="1"/>
  <c r="N15" i="9" l="1"/>
  <c r="W523" i="7"/>
  <c r="N15" i="25" s="1"/>
  <c r="AA359" i="7"/>
  <c r="K15" i="28" s="1"/>
  <c r="W359" i="7"/>
  <c r="K15" i="25" s="1"/>
  <c r="M15" i="9"/>
  <c r="W466" i="7"/>
  <c r="M15" i="25" s="1"/>
  <c r="K15" i="9"/>
  <c r="AA523" i="7"/>
  <c r="N15" i="28" s="1"/>
  <c r="AA466" i="7"/>
  <c r="M15" i="28" s="1"/>
  <c r="J38" i="9" l="1"/>
  <c r="J36" i="9"/>
  <c r="J34" i="9"/>
  <c r="J33" i="9"/>
  <c r="J32" i="9"/>
  <c r="J29" i="9"/>
  <c r="J27" i="9"/>
  <c r="J25" i="9"/>
  <c r="J24" i="9"/>
  <c r="J11" i="9"/>
  <c r="J13" i="9"/>
  <c r="J14" i="9"/>
  <c r="J17" i="9"/>
  <c r="J18" i="9"/>
  <c r="J19" i="9"/>
  <c r="J21" i="9"/>
  <c r="J22" i="9"/>
  <c r="Q298" i="7"/>
  <c r="J9" i="9"/>
  <c r="Q323" i="7"/>
  <c r="Q304" i="7"/>
  <c r="AA304" i="7" s="1"/>
  <c r="J16" i="28" s="1"/>
  <c r="Q316" i="7"/>
  <c r="J28" i="9" s="1"/>
  <c r="Q325" i="7"/>
  <c r="W325" i="7" s="1"/>
  <c r="J37" i="25" s="1"/>
  <c r="Q314" i="7"/>
  <c r="S327" i="7"/>
  <c r="J39" i="24" s="1"/>
  <c r="Q327" i="7"/>
  <c r="S303" i="7"/>
  <c r="J15" i="24" s="1"/>
  <c r="AA326" i="7"/>
  <c r="J38" i="28" s="1"/>
  <c r="Y326" i="7"/>
  <c r="J38" i="27" s="1"/>
  <c r="Y311" i="7"/>
  <c r="J23" i="27" s="1"/>
  <c r="U300" i="7"/>
  <c r="J12" i="26" s="1"/>
  <c r="Q300" i="7"/>
  <c r="Y325" i="7"/>
  <c r="J37" i="27" s="1"/>
  <c r="AA310" i="7"/>
  <c r="J22" i="28" s="1"/>
  <c r="Y310" i="7"/>
  <c r="J22" i="27" s="1"/>
  <c r="AL328" i="7"/>
  <c r="AJ328" i="7"/>
  <c r="AA324" i="7"/>
  <c r="J36" i="28" s="1"/>
  <c r="Y324" i="7"/>
  <c r="J36" i="27" s="1"/>
  <c r="AA309" i="7"/>
  <c r="J21" i="28" s="1"/>
  <c r="Y309" i="7"/>
  <c r="J21" i="27" s="1"/>
  <c r="AL327" i="7"/>
  <c r="AJ327" i="7"/>
  <c r="Y323" i="7"/>
  <c r="J35" i="27" s="1"/>
  <c r="Y308" i="7"/>
  <c r="J20" i="27" s="1"/>
  <c r="AL326" i="7"/>
  <c r="AJ326" i="7"/>
  <c r="AA322" i="7"/>
  <c r="J34" i="28" s="1"/>
  <c r="Y322" i="7"/>
  <c r="J34" i="27" s="1"/>
  <c r="AA307" i="7"/>
  <c r="J19" i="28" s="1"/>
  <c r="Y307" i="7"/>
  <c r="J19" i="27" s="1"/>
  <c r="AL325" i="7"/>
  <c r="AJ325" i="7"/>
  <c r="AA321" i="7"/>
  <c r="J33" i="28" s="1"/>
  <c r="Y321" i="7"/>
  <c r="J33" i="27" s="1"/>
  <c r="AA306" i="7"/>
  <c r="J18" i="28" s="1"/>
  <c r="Y306" i="7"/>
  <c r="J18" i="27" s="1"/>
  <c r="AL324" i="7"/>
  <c r="AJ324" i="7"/>
  <c r="AA320" i="7"/>
  <c r="J32" i="28" s="1"/>
  <c r="Y320" i="7"/>
  <c r="J32" i="27" s="1"/>
  <c r="Y305" i="7"/>
  <c r="J17" i="27" s="1"/>
  <c r="AL323" i="7"/>
  <c r="AJ323" i="7"/>
  <c r="Y319" i="7"/>
  <c r="J31" i="27" s="1"/>
  <c r="AL322" i="7"/>
  <c r="AJ322" i="7"/>
  <c r="Y318" i="7"/>
  <c r="J30" i="27" s="1"/>
  <c r="U303" i="7"/>
  <c r="J15" i="26" s="1"/>
  <c r="AL321" i="7"/>
  <c r="AJ321" i="7"/>
  <c r="Y317" i="7"/>
  <c r="J29" i="27" s="1"/>
  <c r="AA317" i="7"/>
  <c r="J29" i="28" s="1"/>
  <c r="AA302" i="7"/>
  <c r="J14" i="28" s="1"/>
  <c r="Y302" i="7"/>
  <c r="J14" i="27" s="1"/>
  <c r="AH320" i="7"/>
  <c r="AF320" i="7"/>
  <c r="AD320" i="7"/>
  <c r="Y316" i="7"/>
  <c r="J28" i="27" s="1"/>
  <c r="AA301" i="7"/>
  <c r="J13" i="28" s="1"/>
  <c r="Y301" i="7"/>
  <c r="J13" i="27" s="1"/>
  <c r="AL319" i="7"/>
  <c r="AJ319" i="7"/>
  <c r="Y315" i="7"/>
  <c r="J27" i="27" s="1"/>
  <c r="AA315" i="7"/>
  <c r="J27" i="28" s="1"/>
  <c r="AL318" i="7"/>
  <c r="AJ318" i="7"/>
  <c r="Y314" i="7"/>
  <c r="J26" i="27" s="1"/>
  <c r="AA299" i="7"/>
  <c r="J11" i="28" s="1"/>
  <c r="Y299" i="7"/>
  <c r="J11" i="27" s="1"/>
  <c r="AH317" i="7"/>
  <c r="AF317" i="7"/>
  <c r="AD317" i="7"/>
  <c r="AA313" i="7"/>
  <c r="J25" i="28" s="1"/>
  <c r="Y313" i="7"/>
  <c r="J25" i="27" s="1"/>
  <c r="Y298" i="7"/>
  <c r="J10" i="27" s="1"/>
  <c r="AL316" i="7"/>
  <c r="AJ316" i="7"/>
  <c r="AA312" i="7"/>
  <c r="J24" i="28" s="1"/>
  <c r="Y312" i="7"/>
  <c r="J24" i="27" s="1"/>
  <c r="W312" i="7"/>
  <c r="J24" i="25" s="1"/>
  <c r="Y297" i="7"/>
  <c r="J9" i="27" s="1"/>
  <c r="I25" i="9"/>
  <c r="I26" i="9"/>
  <c r="I32" i="9"/>
  <c r="I33" i="9"/>
  <c r="I34" i="9"/>
  <c r="I35" i="9"/>
  <c r="I36" i="9"/>
  <c r="I24" i="9"/>
  <c r="I13" i="9"/>
  <c r="I21" i="9"/>
  <c r="I22" i="9"/>
  <c r="AA239" i="7"/>
  <c r="I9" i="28" s="1"/>
  <c r="W246" i="7"/>
  <c r="I16" i="25" s="1"/>
  <c r="W249" i="7"/>
  <c r="I19" i="25" s="1"/>
  <c r="Q271" i="7"/>
  <c r="Q244" i="7"/>
  <c r="I39" i="26"/>
  <c r="S269" i="7"/>
  <c r="I39" i="24" s="1"/>
  <c r="S245" i="7"/>
  <c r="I15" i="24" s="1"/>
  <c r="Y268" i="7"/>
  <c r="I38" i="27" s="1"/>
  <c r="Y253" i="7"/>
  <c r="I23" i="27" s="1"/>
  <c r="AH271" i="7"/>
  <c r="U242" i="7" s="1"/>
  <c r="I12" i="26" s="1"/>
  <c r="AF271" i="7"/>
  <c r="AD271" i="7"/>
  <c r="Q242" i="7" s="1"/>
  <c r="Y267" i="7"/>
  <c r="I37" i="27" s="1"/>
  <c r="AA252" i="7"/>
  <c r="I22" i="28" s="1"/>
  <c r="Y252" i="7"/>
  <c r="I22" i="27" s="1"/>
  <c r="AL270" i="7"/>
  <c r="AJ270" i="7"/>
  <c r="AA266" i="7"/>
  <c r="I36" i="28" s="1"/>
  <c r="Y266" i="7"/>
  <c r="I36" i="27" s="1"/>
  <c r="AA251" i="7"/>
  <c r="I21" i="28" s="1"/>
  <c r="Y251" i="7"/>
  <c r="I21" i="27" s="1"/>
  <c r="AL269" i="7"/>
  <c r="AJ269" i="7"/>
  <c r="AA265" i="7"/>
  <c r="I35" i="28" s="1"/>
  <c r="Y265" i="7"/>
  <c r="I35" i="27" s="1"/>
  <c r="Y250" i="7"/>
  <c r="I20" i="27" s="1"/>
  <c r="AL268" i="7"/>
  <c r="AJ268" i="7"/>
  <c r="AA264" i="7"/>
  <c r="I34" i="28" s="1"/>
  <c r="Y264" i="7"/>
  <c r="I34" i="27" s="1"/>
  <c r="Y249" i="7"/>
  <c r="I19" i="27" s="1"/>
  <c r="AL267" i="7"/>
  <c r="AJ267" i="7"/>
  <c r="Y263" i="7"/>
  <c r="I33" i="27" s="1"/>
  <c r="AA263" i="7"/>
  <c r="I33" i="28" s="1"/>
  <c r="Y248" i="7"/>
  <c r="I18" i="27" s="1"/>
  <c r="AL266" i="7"/>
  <c r="AJ266" i="7"/>
  <c r="AA262" i="7"/>
  <c r="I32" i="28" s="1"/>
  <c r="Y262" i="7"/>
  <c r="I32" i="27" s="1"/>
  <c r="Y247" i="7"/>
  <c r="I17" i="27" s="1"/>
  <c r="AL265" i="7"/>
  <c r="AJ265" i="7"/>
  <c r="Y261" i="7"/>
  <c r="I31" i="27" s="1"/>
  <c r="Y246" i="7"/>
  <c r="I16" i="27" s="1"/>
  <c r="AL264" i="7"/>
  <c r="AJ264" i="7"/>
  <c r="Y260" i="7"/>
  <c r="I30" i="27" s="1"/>
  <c r="U245" i="7"/>
  <c r="I15" i="26" s="1"/>
  <c r="AL263" i="7"/>
  <c r="AJ263" i="7"/>
  <c r="Y259" i="7"/>
  <c r="I29" i="27" s="1"/>
  <c r="Y244" i="7"/>
  <c r="I14" i="27" s="1"/>
  <c r="AH262" i="7"/>
  <c r="AF262" i="7"/>
  <c r="AD262" i="7"/>
  <c r="Y258" i="7"/>
  <c r="I28" i="27" s="1"/>
  <c r="AA243" i="7"/>
  <c r="I13" i="28" s="1"/>
  <c r="Y243" i="7"/>
  <c r="I13" i="27" s="1"/>
  <c r="AL261" i="7"/>
  <c r="AJ261" i="7"/>
  <c r="Y257" i="7"/>
  <c r="I27" i="27" s="1"/>
  <c r="AL260" i="7"/>
  <c r="AJ260" i="7"/>
  <c r="AA256" i="7"/>
  <c r="I26" i="28" s="1"/>
  <c r="Y256" i="7"/>
  <c r="I26" i="27" s="1"/>
  <c r="Y241" i="7"/>
  <c r="I11" i="27" s="1"/>
  <c r="AH259" i="7"/>
  <c r="AF259" i="7"/>
  <c r="AD259" i="7"/>
  <c r="Y255" i="7"/>
  <c r="I25" i="27" s="1"/>
  <c r="AA255" i="7"/>
  <c r="I25" i="28" s="1"/>
  <c r="Y240" i="7"/>
  <c r="I10" i="27" s="1"/>
  <c r="AL258" i="7"/>
  <c r="AJ258" i="7"/>
  <c r="AA254" i="7"/>
  <c r="I24" i="28" s="1"/>
  <c r="Y254" i="7"/>
  <c r="I24" i="27" s="1"/>
  <c r="W254" i="7"/>
  <c r="I24" i="25" s="1"/>
  <c r="Y239" i="7"/>
  <c r="I9" i="27" s="1"/>
  <c r="H26" i="9"/>
  <c r="H29" i="9"/>
  <c r="H32" i="9"/>
  <c r="H34" i="9"/>
  <c r="H35" i="9"/>
  <c r="H36" i="9"/>
  <c r="H37" i="9"/>
  <c r="H38" i="9"/>
  <c r="H24" i="9"/>
  <c r="H13" i="9"/>
  <c r="H14" i="9"/>
  <c r="H17" i="9"/>
  <c r="H18" i="9"/>
  <c r="H19" i="9"/>
  <c r="H20" i="9"/>
  <c r="H21" i="9"/>
  <c r="H22" i="9"/>
  <c r="H9" i="9"/>
  <c r="W185" i="7"/>
  <c r="H10" i="25" s="1"/>
  <c r="W208" i="7"/>
  <c r="H33" i="25" s="1"/>
  <c r="W202" i="7"/>
  <c r="H27" i="25" s="1"/>
  <c r="Q215" i="7"/>
  <c r="Q214" i="7" s="1"/>
  <c r="U214" i="7"/>
  <c r="H39" i="26" s="1"/>
  <c r="S214" i="7"/>
  <c r="H39" i="24" s="1"/>
  <c r="S190" i="7"/>
  <c r="H15" i="24" s="1"/>
  <c r="AA213" i="7"/>
  <c r="H38" i="28" s="1"/>
  <c r="Y213" i="7"/>
  <c r="H38" i="27" s="1"/>
  <c r="Y198" i="7"/>
  <c r="H23" i="27" s="1"/>
  <c r="AN198" i="7"/>
  <c r="AL198" i="7"/>
  <c r="AJ198" i="7"/>
  <c r="AH216" i="7"/>
  <c r="U187" i="7" s="1"/>
  <c r="H12" i="26" s="1"/>
  <c r="AF216" i="7"/>
  <c r="Q187" i="7"/>
  <c r="Y212" i="7"/>
  <c r="H37" i="27" s="1"/>
  <c r="AA212" i="7"/>
  <c r="H37" i="28" s="1"/>
  <c r="AA197" i="7"/>
  <c r="H22" i="28" s="1"/>
  <c r="Y197" i="7"/>
  <c r="H22" i="27" s="1"/>
  <c r="AN197" i="7"/>
  <c r="AL197" i="7"/>
  <c r="AJ197" i="7"/>
  <c r="AL215" i="7"/>
  <c r="AJ215" i="7"/>
  <c r="AA211" i="7"/>
  <c r="H36" i="28" s="1"/>
  <c r="Y211" i="7"/>
  <c r="H36" i="27" s="1"/>
  <c r="Y196" i="7"/>
  <c r="H21" i="27" s="1"/>
  <c r="AA196" i="7"/>
  <c r="H21" i="28" s="1"/>
  <c r="AL196" i="7"/>
  <c r="AJ196" i="7"/>
  <c r="AL214" i="7"/>
  <c r="AJ214" i="7"/>
  <c r="AA210" i="7"/>
  <c r="H35" i="28" s="1"/>
  <c r="Y210" i="7"/>
  <c r="H35" i="27" s="1"/>
  <c r="AA195" i="7"/>
  <c r="H20" i="28" s="1"/>
  <c r="Y195" i="7"/>
  <c r="H20" i="27" s="1"/>
  <c r="AN195" i="7"/>
  <c r="AL195" i="7"/>
  <c r="AJ195" i="7"/>
  <c r="AL213" i="7"/>
  <c r="AJ213" i="7"/>
  <c r="AA209" i="7"/>
  <c r="H34" i="28" s="1"/>
  <c r="Y209" i="7"/>
  <c r="H34" i="27" s="1"/>
  <c r="AN194" i="7"/>
  <c r="AL194" i="7"/>
  <c r="AJ194" i="7"/>
  <c r="AL212" i="7"/>
  <c r="AJ212" i="7"/>
  <c r="Y208" i="7"/>
  <c r="H33" i="27" s="1"/>
  <c r="Y193" i="7"/>
  <c r="H18" i="27" s="1"/>
  <c r="AA193" i="7"/>
  <c r="H18" i="28" s="1"/>
  <c r="AN193" i="7"/>
  <c r="AL193" i="7"/>
  <c r="AJ193" i="7"/>
  <c r="AL211" i="7"/>
  <c r="AJ211" i="7"/>
  <c r="AA207" i="7"/>
  <c r="H32" i="28" s="1"/>
  <c r="Y207" i="7"/>
  <c r="H32" i="27" s="1"/>
  <c r="AA192" i="7"/>
  <c r="H17" i="28" s="1"/>
  <c r="Y192" i="7"/>
  <c r="H17" i="27" s="1"/>
  <c r="AN192" i="7"/>
  <c r="AL192" i="7"/>
  <c r="AJ192" i="7"/>
  <c r="AL210" i="7"/>
  <c r="AJ210" i="7"/>
  <c r="Y206" i="7"/>
  <c r="H31" i="27" s="1"/>
  <c r="Y191" i="7"/>
  <c r="H16" i="27" s="1"/>
  <c r="AN191" i="7"/>
  <c r="AL191" i="7"/>
  <c r="AJ191" i="7"/>
  <c r="AL209" i="7"/>
  <c r="AJ209" i="7"/>
  <c r="Y205" i="7"/>
  <c r="H30" i="27" s="1"/>
  <c r="U190" i="7"/>
  <c r="H15" i="26" s="1"/>
  <c r="AL190" i="7"/>
  <c r="AN190" i="7"/>
  <c r="AL208" i="7"/>
  <c r="AJ208" i="7"/>
  <c r="Y204" i="7"/>
  <c r="H29" i="27" s="1"/>
  <c r="AA204" i="7"/>
  <c r="H29" i="28" s="1"/>
  <c r="Y189" i="7"/>
  <c r="H14" i="27" s="1"/>
  <c r="AN189" i="7"/>
  <c r="AL189" i="7"/>
  <c r="AJ189" i="7"/>
  <c r="AH207" i="7"/>
  <c r="AD207" i="7"/>
  <c r="Y203" i="7"/>
  <c r="H28" i="27" s="1"/>
  <c r="AA188" i="7"/>
  <c r="H13" i="28" s="1"/>
  <c r="Y188" i="7"/>
  <c r="H13" i="27" s="1"/>
  <c r="AL188" i="7"/>
  <c r="AL206" i="7"/>
  <c r="AJ206" i="7"/>
  <c r="Y202" i="7"/>
  <c r="H27" i="27" s="1"/>
  <c r="AN187" i="7"/>
  <c r="AL187" i="7"/>
  <c r="AJ187" i="7"/>
  <c r="AA201" i="7"/>
  <c r="H26" i="28" s="1"/>
  <c r="Y201" i="7"/>
  <c r="H26" i="27" s="1"/>
  <c r="Y186" i="7"/>
  <c r="H11" i="27" s="1"/>
  <c r="AN186" i="7"/>
  <c r="AL186" i="7"/>
  <c r="AJ186" i="7"/>
  <c r="AH204" i="7"/>
  <c r="AF204" i="7"/>
  <c r="AD204" i="7"/>
  <c r="Y200" i="7"/>
  <c r="H25" i="27" s="1"/>
  <c r="Y185" i="7"/>
  <c r="H10" i="27" s="1"/>
  <c r="AN185" i="7"/>
  <c r="AL185" i="7"/>
  <c r="AJ185" i="7"/>
  <c r="AL203" i="7"/>
  <c r="AJ203" i="7"/>
  <c r="Y199" i="7"/>
  <c r="H24" i="27" s="1"/>
  <c r="W199" i="7"/>
  <c r="H24" i="25" s="1"/>
  <c r="Y184" i="7"/>
  <c r="H9" i="27" s="1"/>
  <c r="W184" i="7"/>
  <c r="H9" i="25" s="1"/>
  <c r="AN184" i="7"/>
  <c r="AL184" i="7"/>
  <c r="AJ184" i="7"/>
  <c r="AA123" i="7"/>
  <c r="G9" i="28" s="1"/>
  <c r="AJ129" i="7"/>
  <c r="AA151" i="7"/>
  <c r="G37" i="28" s="1"/>
  <c r="Q153" i="7"/>
  <c r="AJ132" i="7"/>
  <c r="AJ131" i="7"/>
  <c r="AN127" i="7"/>
  <c r="AJ135" i="7"/>
  <c r="Q144" i="7"/>
  <c r="P144" i="7" s="1"/>
  <c r="G26" i="9"/>
  <c r="G32" i="9"/>
  <c r="G34" i="9"/>
  <c r="G35" i="9"/>
  <c r="G36" i="9"/>
  <c r="G38" i="9"/>
  <c r="G24" i="9"/>
  <c r="G13" i="9"/>
  <c r="G17" i="9"/>
  <c r="G19" i="9"/>
  <c r="G20" i="9"/>
  <c r="G22" i="9"/>
  <c r="AA145" i="7"/>
  <c r="G31" i="28" s="1"/>
  <c r="AA147" i="7"/>
  <c r="G33" i="28" s="1"/>
  <c r="G25" i="9"/>
  <c r="AD143" i="7"/>
  <c r="AA133" i="7"/>
  <c r="G19" i="28" s="1"/>
  <c r="U153" i="7"/>
  <c r="G39" i="26" s="1"/>
  <c r="S153" i="7"/>
  <c r="G39" i="24" s="1"/>
  <c r="S129" i="7"/>
  <c r="G15" i="24" s="1"/>
  <c r="AA152" i="7"/>
  <c r="G38" i="28" s="1"/>
  <c r="Y152" i="7"/>
  <c r="G38" i="27" s="1"/>
  <c r="Y137" i="7"/>
  <c r="G23" i="27" s="1"/>
  <c r="AN137" i="7"/>
  <c r="AL137" i="7"/>
  <c r="AJ137" i="7"/>
  <c r="S126" i="7"/>
  <c r="G12" i="24" s="1"/>
  <c r="Y151" i="7"/>
  <c r="G37" i="27" s="1"/>
  <c r="AA136" i="7"/>
  <c r="G22" i="28" s="1"/>
  <c r="Y136" i="7"/>
  <c r="G22" i="27" s="1"/>
  <c r="AN136" i="7"/>
  <c r="AL136" i="7"/>
  <c r="AJ136" i="7"/>
  <c r="AL154" i="7"/>
  <c r="AA150" i="7"/>
  <c r="G36" i="28" s="1"/>
  <c r="Y150" i="7"/>
  <c r="G36" i="27" s="1"/>
  <c r="Y135" i="7"/>
  <c r="G21" i="27" s="1"/>
  <c r="AL135" i="7"/>
  <c r="AL153" i="7"/>
  <c r="AJ153" i="7"/>
  <c r="AA149" i="7"/>
  <c r="G35" i="28" s="1"/>
  <c r="Y149" i="7"/>
  <c r="G35" i="27" s="1"/>
  <c r="AA134" i="7"/>
  <c r="G20" i="28" s="1"/>
  <c r="Y134" i="7"/>
  <c r="G20" i="27" s="1"/>
  <c r="AL134" i="7"/>
  <c r="AJ134" i="7"/>
  <c r="AN134" i="7"/>
  <c r="AL152" i="7"/>
  <c r="AJ152" i="7"/>
  <c r="AA148" i="7"/>
  <c r="G34" i="28" s="1"/>
  <c r="Y148" i="7"/>
  <c r="G34" i="27" s="1"/>
  <c r="Y133" i="7"/>
  <c r="G19" i="27" s="1"/>
  <c r="AN133" i="7"/>
  <c r="AL133" i="7"/>
  <c r="AJ133" i="7"/>
  <c r="AL151" i="7"/>
  <c r="AJ151" i="7"/>
  <c r="Y147" i="7"/>
  <c r="G33" i="27" s="1"/>
  <c r="Y132" i="7"/>
  <c r="G18" i="27" s="1"/>
  <c r="AL132" i="7"/>
  <c r="AL150" i="7"/>
  <c r="AJ150" i="7"/>
  <c r="AA146" i="7"/>
  <c r="G32" i="28" s="1"/>
  <c r="Y146" i="7"/>
  <c r="G32" i="27" s="1"/>
  <c r="AA131" i="7"/>
  <c r="G17" i="28" s="1"/>
  <c r="Y131" i="7"/>
  <c r="G17" i="27" s="1"/>
  <c r="AL131" i="7"/>
  <c r="AL149" i="7"/>
  <c r="AJ149" i="7"/>
  <c r="Y145" i="7"/>
  <c r="G31" i="27" s="1"/>
  <c r="O31" i="27" s="1"/>
  <c r="P31" i="27" s="1"/>
  <c r="Y130" i="7"/>
  <c r="G16" i="27" s="1"/>
  <c r="AN130" i="7"/>
  <c r="AL130" i="7"/>
  <c r="AJ130" i="7"/>
  <c r="AL148" i="7"/>
  <c r="AJ148" i="7"/>
  <c r="Y144" i="7"/>
  <c r="G30" i="27" s="1"/>
  <c r="U129" i="7"/>
  <c r="G15" i="26" s="1"/>
  <c r="AL129" i="7"/>
  <c r="AL147" i="7"/>
  <c r="AJ147" i="7"/>
  <c r="Y143" i="7"/>
  <c r="G29" i="27" s="1"/>
  <c r="Y128" i="7"/>
  <c r="G14" i="27" s="1"/>
  <c r="AN128" i="7"/>
  <c r="AL128" i="7"/>
  <c r="AJ128" i="7"/>
  <c r="AH146" i="7"/>
  <c r="AF146" i="7"/>
  <c r="AD146" i="7"/>
  <c r="Y142" i="7"/>
  <c r="G28" i="27" s="1"/>
  <c r="AA127" i="7"/>
  <c r="G13" i="28" s="1"/>
  <c r="Y127" i="7"/>
  <c r="G13" i="27" s="1"/>
  <c r="AL127" i="7"/>
  <c r="AL145" i="7"/>
  <c r="AJ145" i="7"/>
  <c r="Y141" i="7"/>
  <c r="G27" i="27" s="1"/>
  <c r="AN126" i="7"/>
  <c r="AL126" i="7"/>
  <c r="AJ126" i="7"/>
  <c r="AL144" i="7"/>
  <c r="AJ144" i="7"/>
  <c r="AA140" i="7"/>
  <c r="G26" i="28" s="1"/>
  <c r="Y140" i="7"/>
  <c r="G26" i="27" s="1"/>
  <c r="Y125" i="7"/>
  <c r="G11" i="27" s="1"/>
  <c r="AN125" i="7"/>
  <c r="AL125" i="7"/>
  <c r="AJ125" i="7"/>
  <c r="AH143" i="7"/>
  <c r="AF143" i="7"/>
  <c r="AA139" i="7"/>
  <c r="G25" i="28" s="1"/>
  <c r="Y139" i="7"/>
  <c r="G25" i="27" s="1"/>
  <c r="Y124" i="7"/>
  <c r="G10" i="27" s="1"/>
  <c r="AN124" i="7"/>
  <c r="AL124" i="7"/>
  <c r="AJ124" i="7"/>
  <c r="AL142" i="7"/>
  <c r="AJ142" i="7"/>
  <c r="AA138" i="7"/>
  <c r="G24" i="28" s="1"/>
  <c r="Y138" i="7"/>
  <c r="G24" i="27" s="1"/>
  <c r="W138" i="7"/>
  <c r="G24" i="25" s="1"/>
  <c r="Y123" i="7"/>
  <c r="G9" i="27" s="1"/>
  <c r="AN123" i="7"/>
  <c r="AL123" i="7"/>
  <c r="AJ123" i="7"/>
  <c r="F9" i="9"/>
  <c r="F25" i="9"/>
  <c r="F26" i="9"/>
  <c r="F27" i="9"/>
  <c r="F28" i="9"/>
  <c r="F30" i="9"/>
  <c r="F31" i="9"/>
  <c r="F32" i="9"/>
  <c r="F33" i="9"/>
  <c r="F34" i="9"/>
  <c r="F35" i="9"/>
  <c r="F36" i="9"/>
  <c r="F38" i="9"/>
  <c r="F11" i="9"/>
  <c r="F13" i="9"/>
  <c r="F14" i="9"/>
  <c r="F16" i="9"/>
  <c r="F17" i="9"/>
  <c r="F18" i="9"/>
  <c r="F20" i="9"/>
  <c r="F21" i="9"/>
  <c r="F22" i="9"/>
  <c r="F23" i="9"/>
  <c r="AA84" i="7"/>
  <c r="Q99" i="7"/>
  <c r="S99" i="7"/>
  <c r="F39" i="24" s="1"/>
  <c r="AA97" i="7"/>
  <c r="AA89" i="7"/>
  <c r="Q31" i="7"/>
  <c r="W31" i="7" s="1"/>
  <c r="E32" i="25" s="1"/>
  <c r="O32" i="25" s="1"/>
  <c r="P32" i="25" s="1"/>
  <c r="W27" i="7"/>
  <c r="E28" i="25" s="1"/>
  <c r="W30" i="7"/>
  <c r="E31" i="25" s="1"/>
  <c r="Z144" i="7" l="1"/>
  <c r="V144" i="7"/>
  <c r="O33" i="27"/>
  <c r="P33" i="27" s="1"/>
  <c r="AA99" i="7"/>
  <c r="F24" i="9"/>
  <c r="W304" i="7"/>
  <c r="J16" i="25" s="1"/>
  <c r="G39" i="9"/>
  <c r="W153" i="7"/>
  <c r="G39" i="25" s="1"/>
  <c r="I23" i="9"/>
  <c r="W253" i="7"/>
  <c r="I23" i="25" s="1"/>
  <c r="J23" i="9"/>
  <c r="W311" i="7"/>
  <c r="J23" i="25" s="1"/>
  <c r="G14" i="9"/>
  <c r="W128" i="7"/>
  <c r="G14" i="25" s="1"/>
  <c r="AA260" i="7"/>
  <c r="I30" i="28" s="1"/>
  <c r="W260" i="7"/>
  <c r="I30" i="25" s="1"/>
  <c r="AA124" i="7"/>
  <c r="G10" i="28" s="1"/>
  <c r="W124" i="7"/>
  <c r="G10" i="25" s="1"/>
  <c r="G23" i="9"/>
  <c r="W137" i="7"/>
  <c r="G23" i="25" s="1"/>
  <c r="H31" i="9"/>
  <c r="W206" i="7"/>
  <c r="H31" i="25" s="1"/>
  <c r="I12" i="9"/>
  <c r="AA267" i="7"/>
  <c r="I37" i="28" s="1"/>
  <c r="W267" i="7"/>
  <c r="I37" i="25" s="1"/>
  <c r="AA198" i="7"/>
  <c r="H23" i="28" s="1"/>
  <c r="W198" i="7"/>
  <c r="H23" i="25" s="1"/>
  <c r="I10" i="9"/>
  <c r="W240" i="7"/>
  <c r="I10" i="25" s="1"/>
  <c r="AA319" i="7"/>
  <c r="J31" i="28" s="1"/>
  <c r="W319" i="7"/>
  <c r="J31" i="25" s="1"/>
  <c r="W99" i="7"/>
  <c r="F39" i="25" s="1"/>
  <c r="F10" i="9"/>
  <c r="W70" i="7"/>
  <c r="F10" i="25" s="1"/>
  <c r="AA144" i="7"/>
  <c r="G30" i="28" s="1"/>
  <c r="W144" i="7"/>
  <c r="G30" i="25" s="1"/>
  <c r="H28" i="9"/>
  <c r="W203" i="7"/>
  <c r="H28" i="25" s="1"/>
  <c r="I28" i="9"/>
  <c r="W258" i="7"/>
  <c r="I28" i="25" s="1"/>
  <c r="J12" i="9"/>
  <c r="J10" i="9"/>
  <c r="W298" i="7"/>
  <c r="J10" i="25" s="1"/>
  <c r="F37" i="9"/>
  <c r="W97" i="7"/>
  <c r="F37" i="25" s="1"/>
  <c r="AA323" i="7"/>
  <c r="J35" i="28" s="1"/>
  <c r="W323" i="7"/>
  <c r="J35" i="25" s="1"/>
  <c r="O35" i="25" s="1"/>
  <c r="P35" i="25" s="1"/>
  <c r="AA142" i="7"/>
  <c r="G28" i="28" s="1"/>
  <c r="W142" i="7"/>
  <c r="G28" i="25" s="1"/>
  <c r="I11" i="9"/>
  <c r="W241" i="7"/>
  <c r="I11" i="25" s="1"/>
  <c r="I29" i="9"/>
  <c r="W259" i="7"/>
  <c r="I29" i="25" s="1"/>
  <c r="AA308" i="7"/>
  <c r="J20" i="28" s="1"/>
  <c r="W308" i="7"/>
  <c r="J20" i="25" s="1"/>
  <c r="AA244" i="7"/>
  <c r="I14" i="28" s="1"/>
  <c r="W244" i="7"/>
  <c r="I14" i="25" s="1"/>
  <c r="AA125" i="7"/>
  <c r="G11" i="28" s="1"/>
  <c r="W125" i="7"/>
  <c r="G11" i="25" s="1"/>
  <c r="G18" i="9"/>
  <c r="W132" i="7"/>
  <c r="G18" i="25" s="1"/>
  <c r="H12" i="9"/>
  <c r="W214" i="7"/>
  <c r="H39" i="25" s="1"/>
  <c r="I27" i="9"/>
  <c r="W257" i="7"/>
  <c r="I27" i="25" s="1"/>
  <c r="I17" i="9"/>
  <c r="W247" i="7"/>
  <c r="I17" i="25" s="1"/>
  <c r="O17" i="25" s="1"/>
  <c r="P17" i="25" s="1"/>
  <c r="J26" i="9"/>
  <c r="W314" i="7"/>
  <c r="J26" i="25" s="1"/>
  <c r="O26" i="25" s="1"/>
  <c r="P26" i="25" s="1"/>
  <c r="AA135" i="7"/>
  <c r="G21" i="28" s="1"/>
  <c r="W135" i="7"/>
  <c r="G21" i="25" s="1"/>
  <c r="O21" i="25" s="1"/>
  <c r="P21" i="25" s="1"/>
  <c r="J39" i="9"/>
  <c r="W327" i="7"/>
  <c r="J39" i="25" s="1"/>
  <c r="H25" i="9"/>
  <c r="W200" i="7"/>
  <c r="H25" i="25" s="1"/>
  <c r="O25" i="25" s="1"/>
  <c r="P25" i="25" s="1"/>
  <c r="AA261" i="7"/>
  <c r="I31" i="28" s="1"/>
  <c r="W261" i="7"/>
  <c r="I31" i="25" s="1"/>
  <c r="AA318" i="7"/>
  <c r="J30" i="28" s="1"/>
  <c r="W318" i="7"/>
  <c r="J30" i="25" s="1"/>
  <c r="F19" i="9"/>
  <c r="W79" i="7"/>
  <c r="F19" i="25" s="1"/>
  <c r="G27" i="9"/>
  <c r="W141" i="7"/>
  <c r="G27" i="25" s="1"/>
  <c r="O27" i="25" s="1"/>
  <c r="P27" i="25" s="1"/>
  <c r="AA186" i="7"/>
  <c r="H11" i="28" s="1"/>
  <c r="W186" i="7"/>
  <c r="H11" i="25" s="1"/>
  <c r="AA143" i="7"/>
  <c r="G29" i="28" s="1"/>
  <c r="W143" i="7"/>
  <c r="G29" i="25" s="1"/>
  <c r="AA205" i="7"/>
  <c r="H30" i="28" s="1"/>
  <c r="W205" i="7"/>
  <c r="H30" i="25" s="1"/>
  <c r="I18" i="9"/>
  <c r="W248" i="7"/>
  <c r="I18" i="25" s="1"/>
  <c r="AA316" i="7"/>
  <c r="J28" i="28" s="1"/>
  <c r="W316" i="7"/>
  <c r="J28" i="25" s="1"/>
  <c r="F29" i="9"/>
  <c r="W89" i="7"/>
  <c r="F29" i="25" s="1"/>
  <c r="I20" i="9"/>
  <c r="W250" i="7"/>
  <c r="I20" i="25" s="1"/>
  <c r="AA268" i="7"/>
  <c r="I38" i="28" s="1"/>
  <c r="W268" i="7"/>
  <c r="I38" i="25" s="1"/>
  <c r="O38" i="25" s="1"/>
  <c r="P38" i="25" s="1"/>
  <c r="AA141" i="7"/>
  <c r="G27" i="28" s="1"/>
  <c r="AA298" i="7"/>
  <c r="J10" i="28" s="1"/>
  <c r="J31" i="9"/>
  <c r="J30" i="9"/>
  <c r="J35" i="9"/>
  <c r="J37" i="9"/>
  <c r="AL320" i="7"/>
  <c r="AJ204" i="7"/>
  <c r="AA132" i="7"/>
  <c r="G18" i="28" s="1"/>
  <c r="AA257" i="7"/>
  <c r="I27" i="28" s="1"/>
  <c r="AA247" i="7"/>
  <c r="I17" i="28" s="1"/>
  <c r="G11" i="9"/>
  <c r="AA202" i="7"/>
  <c r="H27" i="28" s="1"/>
  <c r="I9" i="9"/>
  <c r="W239" i="7"/>
  <c r="I9" i="25" s="1"/>
  <c r="Y327" i="7"/>
  <c r="J39" i="27" s="1"/>
  <c r="W297" i="7"/>
  <c r="J9" i="25" s="1"/>
  <c r="AA259" i="7"/>
  <c r="I29" i="28" s="1"/>
  <c r="I14" i="9"/>
  <c r="AA297" i="7"/>
  <c r="J9" i="28" s="1"/>
  <c r="Q269" i="7"/>
  <c r="Y245" i="7"/>
  <c r="I15" i="27" s="1"/>
  <c r="I16" i="9"/>
  <c r="J16" i="9"/>
  <c r="AA246" i="7"/>
  <c r="I16" i="28" s="1"/>
  <c r="AN132" i="7"/>
  <c r="Y303" i="7"/>
  <c r="J15" i="27" s="1"/>
  <c r="AA249" i="7"/>
  <c r="I19" i="28" s="1"/>
  <c r="I31" i="9"/>
  <c r="AA311" i="7"/>
  <c r="J23" i="28" s="1"/>
  <c r="AA248" i="7"/>
  <c r="I18" i="28" s="1"/>
  <c r="AA128" i="7"/>
  <c r="G14" i="28" s="1"/>
  <c r="AA250" i="7"/>
  <c r="I20" i="28" s="1"/>
  <c r="AJ271" i="7"/>
  <c r="Y269" i="7"/>
  <c r="I39" i="27" s="1"/>
  <c r="I19" i="9"/>
  <c r="I38" i="9"/>
  <c r="AL329" i="7"/>
  <c r="AL271" i="7"/>
  <c r="I37" i="9"/>
  <c r="AA258" i="7"/>
  <c r="I28" i="28" s="1"/>
  <c r="AL204" i="7"/>
  <c r="AA240" i="7"/>
  <c r="I10" i="28" s="1"/>
  <c r="AJ262" i="7"/>
  <c r="AJ320" i="7"/>
  <c r="AL262" i="7"/>
  <c r="H23" i="9"/>
  <c r="AA253" i="7"/>
  <c r="I23" i="28" s="1"/>
  <c r="I30" i="9"/>
  <c r="AA314" i="7"/>
  <c r="J26" i="28" s="1"/>
  <c r="AJ259" i="7"/>
  <c r="AJ317" i="7"/>
  <c r="J20" i="9"/>
  <c r="Y99" i="7"/>
  <c r="F39" i="27" s="1"/>
  <c r="AJ146" i="7"/>
  <c r="AL259" i="7"/>
  <c r="AL317" i="7"/>
  <c r="AA327" i="7"/>
  <c r="J39" i="28" s="1"/>
  <c r="Q303" i="7"/>
  <c r="AA305" i="7"/>
  <c r="J17" i="28" s="1"/>
  <c r="AA325" i="7"/>
  <c r="J37" i="28" s="1"/>
  <c r="AJ329" i="7"/>
  <c r="S300" i="7"/>
  <c r="J12" i="24" s="1"/>
  <c r="Q245" i="7"/>
  <c r="W245" i="7" s="1"/>
  <c r="I15" i="25" s="1"/>
  <c r="S242" i="7"/>
  <c r="I12" i="24" s="1"/>
  <c r="AA241" i="7"/>
  <c r="I11" i="28" s="1"/>
  <c r="Y129" i="7"/>
  <c r="G15" i="27" s="1"/>
  <c r="G21" i="9"/>
  <c r="AA206" i="7"/>
  <c r="H31" i="28" s="1"/>
  <c r="Y153" i="7"/>
  <c r="G39" i="27" s="1"/>
  <c r="AL155" i="7"/>
  <c r="AN135" i="7"/>
  <c r="H33" i="9"/>
  <c r="AA200" i="7"/>
  <c r="H25" i="28" s="1"/>
  <c r="AL146" i="7"/>
  <c r="H30" i="9"/>
  <c r="Y190" i="7"/>
  <c r="H15" i="27" s="1"/>
  <c r="H11" i="9"/>
  <c r="H39" i="9"/>
  <c r="F39" i="28"/>
  <c r="F39" i="9"/>
  <c r="AA185" i="7"/>
  <c r="H10" i="28" s="1"/>
  <c r="AL138" i="7"/>
  <c r="AN129" i="7"/>
  <c r="G37" i="9"/>
  <c r="H16" i="9"/>
  <c r="W123" i="7"/>
  <c r="G9" i="25" s="1"/>
  <c r="AJ216" i="7"/>
  <c r="Y214" i="7"/>
  <c r="H39" i="27" s="1"/>
  <c r="AA214" i="7"/>
  <c r="H39" i="28" s="1"/>
  <c r="AA208" i="7"/>
  <c r="H33" i="28" s="1"/>
  <c r="H10" i="9"/>
  <c r="U126" i="7"/>
  <c r="AL199" i="7"/>
  <c r="H27" i="9"/>
  <c r="G30" i="9"/>
  <c r="AA137" i="7"/>
  <c r="G23" i="28" s="1"/>
  <c r="G29" i="9"/>
  <c r="AA191" i="7"/>
  <c r="H16" i="28" s="1"/>
  <c r="AN199" i="7"/>
  <c r="Q190" i="7"/>
  <c r="AA203" i="7"/>
  <c r="H28" i="28" s="1"/>
  <c r="AA189" i="7"/>
  <c r="H14" i="28" s="1"/>
  <c r="AN196" i="7"/>
  <c r="AL216" i="7"/>
  <c r="S187" i="7"/>
  <c r="H12" i="24" s="1"/>
  <c r="AJ188" i="7"/>
  <c r="AN188" i="7"/>
  <c r="AJ190" i="7"/>
  <c r="G9" i="9"/>
  <c r="AN131" i="7"/>
  <c r="G33" i="9"/>
  <c r="G16" i="9"/>
  <c r="G31" i="9"/>
  <c r="G10" i="9"/>
  <c r="G28" i="9"/>
  <c r="AA130" i="7"/>
  <c r="G16" i="28" s="1"/>
  <c r="AL143" i="7"/>
  <c r="AJ143" i="7"/>
  <c r="Q126" i="7"/>
  <c r="AJ155" i="7"/>
  <c r="AA153" i="7"/>
  <c r="G39" i="28" s="1"/>
  <c r="AJ127" i="7"/>
  <c r="AJ138" i="7" s="1"/>
  <c r="AJ154" i="7"/>
  <c r="O30" i="25" l="1"/>
  <c r="P30" i="25" s="1"/>
  <c r="O20" i="25"/>
  <c r="P20" i="25" s="1"/>
  <c r="O18" i="25"/>
  <c r="P18" i="25" s="1"/>
  <c r="O29" i="25"/>
  <c r="P29" i="25" s="1"/>
  <c r="O28" i="25"/>
  <c r="P28" i="25" s="1"/>
  <c r="O31" i="25"/>
  <c r="P31" i="25" s="1"/>
  <c r="O11" i="25"/>
  <c r="P11" i="25" s="1"/>
  <c r="O14" i="25"/>
  <c r="P14" i="25" s="1"/>
  <c r="I39" i="9"/>
  <c r="W269" i="7"/>
  <c r="I39" i="25" s="1"/>
  <c r="H15" i="9"/>
  <c r="W190" i="7"/>
  <c r="H15" i="25" s="1"/>
  <c r="J15" i="9"/>
  <c r="W303" i="7"/>
  <c r="J15" i="25" s="1"/>
  <c r="W242" i="7"/>
  <c r="I12" i="25" s="1"/>
  <c r="W187" i="7"/>
  <c r="H12" i="25" s="1"/>
  <c r="Y126" i="7"/>
  <c r="G12" i="27" s="1"/>
  <c r="G12" i="26"/>
  <c r="G12" i="9"/>
  <c r="W126" i="7"/>
  <c r="G12" i="25" s="1"/>
  <c r="W300" i="7"/>
  <c r="J12" i="25" s="1"/>
  <c r="Y242" i="7"/>
  <c r="I12" i="27" s="1"/>
  <c r="Y187" i="7"/>
  <c r="H12" i="27" s="1"/>
  <c r="AA269" i="7"/>
  <c r="I39" i="28" s="1"/>
  <c r="AA245" i="7"/>
  <c r="I15" i="28" s="1"/>
  <c r="I15" i="9"/>
  <c r="AA300" i="7"/>
  <c r="J12" i="28" s="1"/>
  <c r="Y300" i="7"/>
  <c r="J12" i="27" s="1"/>
  <c r="AA303" i="7"/>
  <c r="J15" i="28" s="1"/>
  <c r="AA242" i="7"/>
  <c r="I12" i="28" s="1"/>
  <c r="AJ199" i="7"/>
  <c r="AA187" i="7"/>
  <c r="H12" i="28" s="1"/>
  <c r="AA190" i="7"/>
  <c r="H15" i="28" s="1"/>
  <c r="AA126" i="7"/>
  <c r="G12" i="28" s="1"/>
  <c r="AN138" i="7"/>
  <c r="Q129" i="7"/>
  <c r="G15" i="9" l="1"/>
  <c r="W129" i="7"/>
  <c r="G15" i="25" s="1"/>
  <c r="AA129" i="7"/>
  <c r="G15" i="28" s="1"/>
  <c r="Q75" i="7" l="1"/>
  <c r="F38" i="28"/>
  <c r="Y83" i="7"/>
  <c r="F23" i="27" s="1"/>
  <c r="AA83" i="7"/>
  <c r="F23" i="28" s="1"/>
  <c r="AN83" i="7"/>
  <c r="AL83" i="7"/>
  <c r="AJ83" i="7"/>
  <c r="U72" i="7"/>
  <c r="F12" i="26" s="1"/>
  <c r="Y97" i="7"/>
  <c r="F37" i="27" s="1"/>
  <c r="O37" i="27" s="1"/>
  <c r="P37" i="27" s="1"/>
  <c r="F37" i="28"/>
  <c r="Y82" i="7"/>
  <c r="F22" i="27" s="1"/>
  <c r="AN82" i="7"/>
  <c r="AL82" i="7"/>
  <c r="AJ82" i="7"/>
  <c r="AL100" i="7"/>
  <c r="AJ100" i="7"/>
  <c r="F36" i="28"/>
  <c r="Y96" i="7"/>
  <c r="F36" i="27" s="1"/>
  <c r="O36" i="27" s="1"/>
  <c r="P36" i="27" s="1"/>
  <c r="AA81" i="7"/>
  <c r="F21" i="28" s="1"/>
  <c r="Y81" i="7"/>
  <c r="F21" i="27" s="1"/>
  <c r="AN81" i="7"/>
  <c r="AL99" i="7"/>
  <c r="AJ99" i="7"/>
  <c r="F35" i="28"/>
  <c r="Y95" i="7"/>
  <c r="F35" i="27" s="1"/>
  <c r="O35" i="27" s="1"/>
  <c r="P35" i="27" s="1"/>
  <c r="AA80" i="7"/>
  <c r="F20" i="28" s="1"/>
  <c r="Y80" i="7"/>
  <c r="F20" i="27" s="1"/>
  <c r="AN80" i="7"/>
  <c r="AL80" i="7"/>
  <c r="AJ80" i="7"/>
  <c r="AL98" i="7"/>
  <c r="AJ98" i="7"/>
  <c r="F34" i="28"/>
  <c r="Y94" i="7"/>
  <c r="F34" i="27" s="1"/>
  <c r="O34" i="27" s="1"/>
  <c r="P34" i="27" s="1"/>
  <c r="AN79" i="7"/>
  <c r="AJ79" i="7"/>
  <c r="AL79" i="7"/>
  <c r="AL97" i="7"/>
  <c r="AJ97" i="7"/>
  <c r="F33" i="28"/>
  <c r="AA78" i="7"/>
  <c r="F18" i="28" s="1"/>
  <c r="Y78" i="7"/>
  <c r="F18" i="27" s="1"/>
  <c r="AN78" i="7"/>
  <c r="AL78" i="7"/>
  <c r="AL96" i="7"/>
  <c r="AJ96" i="7"/>
  <c r="F32" i="28"/>
  <c r="Y92" i="7"/>
  <c r="F32" i="27" s="1"/>
  <c r="O32" i="27" s="1"/>
  <c r="P32" i="27" s="1"/>
  <c r="AA77" i="7"/>
  <c r="F17" i="28" s="1"/>
  <c r="AN77" i="7"/>
  <c r="AL95" i="7"/>
  <c r="AJ95" i="7"/>
  <c r="F31" i="28"/>
  <c r="Y76" i="7"/>
  <c r="F16" i="27" s="1"/>
  <c r="AA76" i="7"/>
  <c r="F16" i="28" s="1"/>
  <c r="AN76" i="7"/>
  <c r="AL76" i="7"/>
  <c r="AJ76" i="7"/>
  <c r="AL94" i="7"/>
  <c r="AJ94" i="7"/>
  <c r="F30" i="28"/>
  <c r="Y90" i="7"/>
  <c r="F30" i="27" s="1"/>
  <c r="O30" i="27" s="1"/>
  <c r="P30" i="27" s="1"/>
  <c r="U75" i="7"/>
  <c r="F15" i="26" s="1"/>
  <c r="AJ75" i="7"/>
  <c r="AN75" i="7"/>
  <c r="AL93" i="7"/>
  <c r="AJ93" i="7"/>
  <c r="F29" i="28"/>
  <c r="AA74" i="7"/>
  <c r="F14" i="28" s="1"/>
  <c r="AN74" i="7"/>
  <c r="AL74" i="7"/>
  <c r="AJ74" i="7"/>
  <c r="AH92" i="7"/>
  <c r="AF92" i="7"/>
  <c r="Y79" i="7" s="1"/>
  <c r="F19" i="27" s="1"/>
  <c r="AD92" i="7"/>
  <c r="F28" i="28"/>
  <c r="Y88" i="7"/>
  <c r="F28" i="27" s="1"/>
  <c r="O28" i="27" s="1"/>
  <c r="P28" i="27" s="1"/>
  <c r="AA73" i="7"/>
  <c r="F13" i="28" s="1"/>
  <c r="Y73" i="7"/>
  <c r="F13" i="27" s="1"/>
  <c r="AL91" i="7"/>
  <c r="AJ91" i="7"/>
  <c r="F27" i="28"/>
  <c r="Y87" i="7"/>
  <c r="F27" i="27" s="1"/>
  <c r="O27" i="27" s="1"/>
  <c r="P27" i="27" s="1"/>
  <c r="AN72" i="7"/>
  <c r="AL72" i="7"/>
  <c r="AJ72" i="7"/>
  <c r="AL90" i="7"/>
  <c r="AJ90" i="7"/>
  <c r="F26" i="28"/>
  <c r="Y86" i="7"/>
  <c r="F26" i="27" s="1"/>
  <c r="O26" i="27" s="1"/>
  <c r="P26" i="27" s="1"/>
  <c r="AA71" i="7"/>
  <c r="F11" i="28" s="1"/>
  <c r="AN71" i="7"/>
  <c r="AL71" i="7"/>
  <c r="AJ71" i="7"/>
  <c r="AH89" i="7"/>
  <c r="AF89" i="7"/>
  <c r="AD89" i="7"/>
  <c r="F25" i="28"/>
  <c r="Y85" i="7"/>
  <c r="F25" i="27" s="1"/>
  <c r="O25" i="27" s="1"/>
  <c r="P25" i="27" s="1"/>
  <c r="AA70" i="7"/>
  <c r="F10" i="28" s="1"/>
  <c r="Y70" i="7"/>
  <c r="F10" i="27" s="1"/>
  <c r="AN70" i="7"/>
  <c r="AL70" i="7"/>
  <c r="AJ70" i="7"/>
  <c r="AL88" i="7"/>
  <c r="AJ88" i="7"/>
  <c r="F24" i="28"/>
  <c r="Y84" i="7"/>
  <c r="F24" i="27" s="1"/>
  <c r="O24" i="27" s="1"/>
  <c r="P24" i="27" s="1"/>
  <c r="W84" i="7"/>
  <c r="F24" i="25" s="1"/>
  <c r="F9" i="27"/>
  <c r="F9" i="25"/>
  <c r="AA29" i="7"/>
  <c r="E30" i="28" s="1"/>
  <c r="AA23" i="7"/>
  <c r="E24" i="28" s="1"/>
  <c r="AA35" i="7"/>
  <c r="E36" i="28" s="1"/>
  <c r="O36" i="28" s="1"/>
  <c r="P36" i="28" s="1"/>
  <c r="AA34" i="7"/>
  <c r="E35" i="28" s="1"/>
  <c r="AA33" i="7"/>
  <c r="E34" i="28" s="1"/>
  <c r="AA31" i="7"/>
  <c r="E32" i="28" s="1"/>
  <c r="AA25" i="7"/>
  <c r="E26" i="28" s="1"/>
  <c r="AA24" i="7"/>
  <c r="E25" i="28" s="1"/>
  <c r="O25" i="28" s="1"/>
  <c r="P25" i="28" s="1"/>
  <c r="AA20" i="7"/>
  <c r="E21" i="28" s="1"/>
  <c r="AA19" i="7"/>
  <c r="E20" i="28" s="1"/>
  <c r="AN9" i="7"/>
  <c r="AN10" i="7"/>
  <c r="AN11" i="7"/>
  <c r="AN13" i="7"/>
  <c r="AN15" i="7"/>
  <c r="AN19" i="7"/>
  <c r="AN21" i="7"/>
  <c r="AN22" i="7"/>
  <c r="U14" i="7"/>
  <c r="E15" i="26" s="1"/>
  <c r="AA37" i="7"/>
  <c r="E38" i="28" s="1"/>
  <c r="AN12" i="7"/>
  <c r="AN17" i="7"/>
  <c r="Y12" i="7"/>
  <c r="E13" i="27" s="1"/>
  <c r="AN20" i="7"/>
  <c r="AA10" i="7"/>
  <c r="E11" i="28" s="1"/>
  <c r="Y21" i="7"/>
  <c r="E22" i="27" s="1"/>
  <c r="AA18" i="7"/>
  <c r="E19" i="28" s="1"/>
  <c r="S38" i="7"/>
  <c r="Y13" i="7"/>
  <c r="E14" i="27" s="1"/>
  <c r="AJ14" i="7"/>
  <c r="AN18" i="7"/>
  <c r="E25" i="9"/>
  <c r="O25" i="9" s="1"/>
  <c r="P25" i="9" s="1"/>
  <c r="E26" i="9"/>
  <c r="O26" i="9" s="1"/>
  <c r="P26" i="9" s="1"/>
  <c r="E27" i="9"/>
  <c r="O27" i="9" s="1"/>
  <c r="P27" i="9" s="1"/>
  <c r="E28" i="9"/>
  <c r="O28" i="9" s="1"/>
  <c r="P28" i="9" s="1"/>
  <c r="E29" i="9"/>
  <c r="O29" i="9" s="1"/>
  <c r="P29" i="9" s="1"/>
  <c r="E30" i="9"/>
  <c r="O30" i="9" s="1"/>
  <c r="P30" i="9" s="1"/>
  <c r="E32" i="9"/>
  <c r="O32" i="9" s="1"/>
  <c r="P32" i="9" s="1"/>
  <c r="E34" i="9"/>
  <c r="O34" i="9" s="1"/>
  <c r="P34" i="9" s="1"/>
  <c r="E35" i="9"/>
  <c r="O35" i="9" s="1"/>
  <c r="P35" i="9" s="1"/>
  <c r="E36" i="9"/>
  <c r="O36" i="9" s="1"/>
  <c r="P36" i="9" s="1"/>
  <c r="E38" i="9"/>
  <c r="O38" i="9" s="1"/>
  <c r="P38" i="9" s="1"/>
  <c r="E24" i="9"/>
  <c r="O24" i="9" s="1"/>
  <c r="P24" i="9" s="1"/>
  <c r="E11" i="9"/>
  <c r="O11" i="9" s="1"/>
  <c r="P11" i="9" s="1"/>
  <c r="E13" i="9"/>
  <c r="O13" i="9" s="1"/>
  <c r="P13" i="9" s="1"/>
  <c r="E14" i="9"/>
  <c r="O14" i="9" s="1"/>
  <c r="P14" i="9" s="1"/>
  <c r="E17" i="9"/>
  <c r="O17" i="9" s="1"/>
  <c r="P17" i="9" s="1"/>
  <c r="E18" i="9"/>
  <c r="O18" i="9" s="1"/>
  <c r="P18" i="9" s="1"/>
  <c r="E19" i="9"/>
  <c r="O19" i="9" s="1"/>
  <c r="P19" i="9" s="1"/>
  <c r="E20" i="9"/>
  <c r="O20" i="9" s="1"/>
  <c r="P20" i="9" s="1"/>
  <c r="E21" i="9"/>
  <c r="O21" i="9" s="1"/>
  <c r="P21" i="9" s="1"/>
  <c r="E22" i="9"/>
  <c r="O22" i="9" s="1"/>
  <c r="P22" i="9" s="1"/>
  <c r="W9" i="7"/>
  <c r="E10" i="25" s="1"/>
  <c r="O10" i="25" s="1"/>
  <c r="P10" i="25" s="1"/>
  <c r="E9" i="25"/>
  <c r="W15" i="7"/>
  <c r="E16" i="25" s="1"/>
  <c r="O16" i="25" s="1"/>
  <c r="P16" i="25" s="1"/>
  <c r="E31" i="9"/>
  <c r="O31" i="9" s="1"/>
  <c r="P31" i="9" s="1"/>
  <c r="W32" i="7"/>
  <c r="E33" i="25" s="1"/>
  <c r="O33" i="25" s="1"/>
  <c r="P33" i="25" s="1"/>
  <c r="W22" i="7"/>
  <c r="E23" i="25" s="1"/>
  <c r="O23" i="25" s="1"/>
  <c r="P23" i="25" s="1"/>
  <c r="AJ37" i="7"/>
  <c r="U38" i="7"/>
  <c r="E39" i="26" s="1"/>
  <c r="O39" i="26" s="1"/>
  <c r="P39" i="26" s="1"/>
  <c r="Q38" i="7"/>
  <c r="Y22" i="7"/>
  <c r="E23" i="27" s="1"/>
  <c r="O23" i="27" s="1"/>
  <c r="P23" i="27" s="1"/>
  <c r="AL22" i="7"/>
  <c r="AJ22" i="7"/>
  <c r="U11" i="7"/>
  <c r="E12" i="26" s="1"/>
  <c r="S11" i="7"/>
  <c r="E12" i="24" s="1"/>
  <c r="AL21" i="7"/>
  <c r="AJ21" i="7"/>
  <c r="AL39" i="7"/>
  <c r="AJ39" i="7"/>
  <c r="Y20" i="7"/>
  <c r="E21" i="27" s="1"/>
  <c r="AL38" i="7"/>
  <c r="AJ38" i="7"/>
  <c r="Y19" i="7"/>
  <c r="E20" i="27" s="1"/>
  <c r="O20" i="27" s="1"/>
  <c r="P20" i="27" s="1"/>
  <c r="AL19" i="7"/>
  <c r="AJ19" i="7"/>
  <c r="AL37" i="7"/>
  <c r="AL18" i="7"/>
  <c r="AJ18" i="7"/>
  <c r="AL36" i="7"/>
  <c r="AJ36" i="7"/>
  <c r="AL35" i="7"/>
  <c r="AJ35" i="7"/>
  <c r="AL34" i="7"/>
  <c r="AJ34" i="7"/>
  <c r="AL15" i="7"/>
  <c r="AJ15" i="7"/>
  <c r="AL33" i="7"/>
  <c r="AJ33" i="7"/>
  <c r="AL32" i="7"/>
  <c r="AJ32" i="7"/>
  <c r="AL13" i="7"/>
  <c r="AJ13" i="7"/>
  <c r="AH31" i="7"/>
  <c r="AF31" i="7"/>
  <c r="AD31" i="7"/>
  <c r="AL12" i="7"/>
  <c r="AL30" i="7"/>
  <c r="AJ30" i="7"/>
  <c r="AL11" i="7"/>
  <c r="AJ11" i="7"/>
  <c r="AL29" i="7"/>
  <c r="AJ29" i="7"/>
  <c r="AL10" i="7"/>
  <c r="AJ10" i="7"/>
  <c r="AH28" i="7"/>
  <c r="AF28" i="7"/>
  <c r="AD28" i="7"/>
  <c r="Y9" i="7"/>
  <c r="E10" i="27" s="1"/>
  <c r="O10" i="27" s="1"/>
  <c r="P10" i="27" s="1"/>
  <c r="AL9" i="7"/>
  <c r="AJ9" i="7"/>
  <c r="W23" i="7"/>
  <c r="E24" i="25" s="1"/>
  <c r="O11" i="28" l="1"/>
  <c r="P11" i="28" s="1"/>
  <c r="O24" i="25"/>
  <c r="P24" i="25" s="1"/>
  <c r="O30" i="28"/>
  <c r="P30" i="28" s="1"/>
  <c r="O21" i="27"/>
  <c r="P21" i="27" s="1"/>
  <c r="O34" i="28"/>
  <c r="P34" i="28" s="1"/>
  <c r="O13" i="27"/>
  <c r="P13" i="27" s="1"/>
  <c r="O9" i="25"/>
  <c r="P9" i="25" s="1"/>
  <c r="O20" i="28"/>
  <c r="P20" i="28" s="1"/>
  <c r="O38" i="28"/>
  <c r="P38" i="28" s="1"/>
  <c r="O32" i="28"/>
  <c r="P32" i="28" s="1"/>
  <c r="O35" i="28"/>
  <c r="P35" i="28" s="1"/>
  <c r="O21" i="28"/>
  <c r="P21" i="28" s="1"/>
  <c r="O24" i="28"/>
  <c r="P24" i="28" s="1"/>
  <c r="O22" i="27"/>
  <c r="P22" i="27" s="1"/>
  <c r="O26" i="28"/>
  <c r="P26" i="28" s="1"/>
  <c r="O12" i="26"/>
  <c r="P12" i="26" s="1"/>
  <c r="O15" i="26"/>
  <c r="P15" i="26" s="1"/>
  <c r="E39" i="24"/>
  <c r="O39" i="24" s="1"/>
  <c r="P39" i="24" s="1"/>
  <c r="Y38" i="7"/>
  <c r="E39" i="27" s="1"/>
  <c r="O39" i="27" s="1"/>
  <c r="P39" i="27" s="1"/>
  <c r="E37" i="9"/>
  <c r="O37" i="9" s="1"/>
  <c r="P37" i="9" s="1"/>
  <c r="W36" i="7"/>
  <c r="E37" i="25" s="1"/>
  <c r="O37" i="25" s="1"/>
  <c r="P37" i="25" s="1"/>
  <c r="E39" i="9"/>
  <c r="O39" i="9" s="1"/>
  <c r="P39" i="9" s="1"/>
  <c r="W38" i="7"/>
  <c r="E39" i="25" s="1"/>
  <c r="O39" i="25" s="1"/>
  <c r="P39" i="25" s="1"/>
  <c r="F15" i="9"/>
  <c r="Y18" i="7"/>
  <c r="E19" i="27" s="1"/>
  <c r="AL16" i="7"/>
  <c r="AL92" i="7"/>
  <c r="AJ17" i="7"/>
  <c r="AL17" i="7"/>
  <c r="Y17" i="7"/>
  <c r="E18" i="27" s="1"/>
  <c r="O18" i="27" s="1"/>
  <c r="P18" i="27" s="1"/>
  <c r="Y10" i="7"/>
  <c r="E11" i="27" s="1"/>
  <c r="E9" i="28"/>
  <c r="Y15" i="7"/>
  <c r="E16" i="27" s="1"/>
  <c r="O16" i="27" s="1"/>
  <c r="P16" i="27" s="1"/>
  <c r="Y16" i="7"/>
  <c r="E17" i="27" s="1"/>
  <c r="AL89" i="7"/>
  <c r="AL101" i="7"/>
  <c r="S72" i="7"/>
  <c r="F12" i="24" s="1"/>
  <c r="O12" i="24" s="1"/>
  <c r="P12" i="24" s="1"/>
  <c r="AA13" i="7"/>
  <c r="E14" i="28" s="1"/>
  <c r="O14" i="28" s="1"/>
  <c r="P14" i="28" s="1"/>
  <c r="AA17" i="7"/>
  <c r="E18" i="28" s="1"/>
  <c r="O18" i="28" s="1"/>
  <c r="P18" i="28" s="1"/>
  <c r="AA21" i="7"/>
  <c r="E22" i="28" s="1"/>
  <c r="AN16" i="7"/>
  <c r="E9" i="9"/>
  <c r="O9" i="9" s="1"/>
  <c r="P9" i="9" s="1"/>
  <c r="AA26" i="7"/>
  <c r="E27" i="28" s="1"/>
  <c r="O27" i="28" s="1"/>
  <c r="P27" i="28" s="1"/>
  <c r="AA27" i="7"/>
  <c r="E28" i="28" s="1"/>
  <c r="O28" i="28" s="1"/>
  <c r="P28" i="28" s="1"/>
  <c r="AJ92" i="7"/>
  <c r="AJ101" i="7"/>
  <c r="Q11" i="7"/>
  <c r="S75" i="7"/>
  <c r="F15" i="24" s="1"/>
  <c r="AN84" i="7"/>
  <c r="F9" i="28"/>
  <c r="Y74" i="7"/>
  <c r="F14" i="27" s="1"/>
  <c r="O14" i="27" s="1"/>
  <c r="P14" i="27" s="1"/>
  <c r="AA79" i="7"/>
  <c r="F19" i="28" s="1"/>
  <c r="AA82" i="7"/>
  <c r="F22" i="28" s="1"/>
  <c r="AJ73" i="7"/>
  <c r="Y71" i="7"/>
  <c r="F11" i="27" s="1"/>
  <c r="AL73" i="7"/>
  <c r="AJ77" i="7"/>
  <c r="AN73" i="7"/>
  <c r="Y89" i="7"/>
  <c r="F29" i="27" s="1"/>
  <c r="O29" i="27" s="1"/>
  <c r="P29" i="27" s="1"/>
  <c r="AL77" i="7"/>
  <c r="AJ78" i="7"/>
  <c r="AJ81" i="7"/>
  <c r="AJ89" i="7"/>
  <c r="Y77" i="7"/>
  <c r="F17" i="27" s="1"/>
  <c r="AL81" i="7"/>
  <c r="Y98" i="7"/>
  <c r="F38" i="27" s="1"/>
  <c r="O38" i="27" s="1"/>
  <c r="P38" i="27" s="1"/>
  <c r="AL75" i="7"/>
  <c r="E9" i="27"/>
  <c r="O9" i="27" s="1"/>
  <c r="P9" i="27" s="1"/>
  <c r="AL14" i="7"/>
  <c r="AA12" i="7"/>
  <c r="E13" i="28" s="1"/>
  <c r="O13" i="28" s="1"/>
  <c r="P13" i="28" s="1"/>
  <c r="AA15" i="7"/>
  <c r="E16" i="28" s="1"/>
  <c r="O16" i="28" s="1"/>
  <c r="P16" i="28" s="1"/>
  <c r="E16" i="9"/>
  <c r="O16" i="9" s="1"/>
  <c r="P16" i="9" s="1"/>
  <c r="E33" i="9"/>
  <c r="O33" i="9" s="1"/>
  <c r="P33" i="9" s="1"/>
  <c r="Q14" i="7"/>
  <c r="AN14" i="7"/>
  <c r="AA16" i="7"/>
  <c r="E17" i="28" s="1"/>
  <c r="O17" i="28" s="1"/>
  <c r="P17" i="28" s="1"/>
  <c r="AA28" i="7"/>
  <c r="E29" i="28" s="1"/>
  <c r="O29" i="28" s="1"/>
  <c r="P29" i="28" s="1"/>
  <c r="AA30" i="7"/>
  <c r="E31" i="28" s="1"/>
  <c r="O31" i="28" s="1"/>
  <c r="P31" i="28" s="1"/>
  <c r="AJ12" i="7"/>
  <c r="AJ20" i="7"/>
  <c r="AA32" i="7"/>
  <c r="E33" i="28" s="1"/>
  <c r="O33" i="28" s="1"/>
  <c r="P33" i="28" s="1"/>
  <c r="AL20" i="7"/>
  <c r="E23" i="9"/>
  <c r="O23" i="9" s="1"/>
  <c r="P23" i="9" s="1"/>
  <c r="E10" i="9"/>
  <c r="O10" i="9" s="1"/>
  <c r="P10" i="9" s="1"/>
  <c r="AA22" i="7"/>
  <c r="E23" i="28" s="1"/>
  <c r="O23" i="28" s="1"/>
  <c r="P23" i="28" s="1"/>
  <c r="AA9" i="7"/>
  <c r="E10" i="28" s="1"/>
  <c r="O10" i="28" s="1"/>
  <c r="P10" i="28" s="1"/>
  <c r="AA36" i="7"/>
  <c r="E37" i="28" s="1"/>
  <c r="O37" i="28" s="1"/>
  <c r="P37" i="28" s="1"/>
  <c r="AJ31" i="7"/>
  <c r="AJ28" i="7"/>
  <c r="AJ16" i="7"/>
  <c r="AL31" i="7"/>
  <c r="AL28" i="7"/>
  <c r="Y11" i="7"/>
  <c r="E12" i="27" s="1"/>
  <c r="AL40" i="7"/>
  <c r="O9" i="28" l="1"/>
  <c r="P9" i="28" s="1"/>
  <c r="O11" i="27"/>
  <c r="P11" i="27" s="1"/>
  <c r="O22" i="28"/>
  <c r="P22" i="28" s="1"/>
  <c r="O17" i="27"/>
  <c r="P17" i="27" s="1"/>
  <c r="W72" i="7"/>
  <c r="F12" i="25" s="1"/>
  <c r="W14" i="7"/>
  <c r="E15" i="25" s="1"/>
  <c r="W75" i="7"/>
  <c r="F15" i="25" s="1"/>
  <c r="E12" i="9"/>
  <c r="W11" i="7"/>
  <c r="E12" i="25" s="1"/>
  <c r="O12" i="25" s="1"/>
  <c r="P12" i="25" s="1"/>
  <c r="Y14" i="7"/>
  <c r="E15" i="27" s="1"/>
  <c r="E15" i="24"/>
  <c r="O15" i="24" s="1"/>
  <c r="P15" i="24" s="1"/>
  <c r="Y75" i="7"/>
  <c r="F15" i="27" s="1"/>
  <c r="Y72" i="7"/>
  <c r="F12" i="27" s="1"/>
  <c r="O12" i="27" s="1"/>
  <c r="P12" i="27" s="1"/>
  <c r="AJ40" i="7"/>
  <c r="AN23" i="7"/>
  <c r="AJ23" i="7"/>
  <c r="AA11" i="7"/>
  <c r="E12" i="28" s="1"/>
  <c r="AA72" i="7"/>
  <c r="F12" i="28" s="1"/>
  <c r="F12" i="9"/>
  <c r="AL23" i="7"/>
  <c r="AJ84" i="7"/>
  <c r="AL84" i="7"/>
  <c r="AA75" i="7"/>
  <c r="F15" i="28" s="1"/>
  <c r="AA38" i="7"/>
  <c r="E39" i="28" s="1"/>
  <c r="O39" i="28" s="1"/>
  <c r="P39" i="28" s="1"/>
  <c r="E15" i="9"/>
  <c r="O15" i="9" s="1"/>
  <c r="P15" i="9" s="1"/>
  <c r="AA14" i="7"/>
  <c r="E15" i="28" s="1"/>
  <c r="O12" i="9" l="1"/>
  <c r="P12" i="9" s="1"/>
  <c r="O12" i="28"/>
  <c r="P12" i="28" s="1"/>
  <c r="O15" i="27"/>
  <c r="P15" i="27" s="1"/>
  <c r="O15" i="28"/>
  <c r="P15" i="28" s="1"/>
  <c r="O15" i="25"/>
  <c r="P15" i="25" s="1"/>
  <c r="N42" i="26"/>
  <c r="N42" i="24"/>
  <c r="E638" i="14"/>
  <c r="E640" i="14" s="1"/>
  <c r="F638" i="14"/>
  <c r="F640" i="14" s="1"/>
  <c r="E631" i="14"/>
  <c r="F631" i="14"/>
  <c r="L41" i="26"/>
  <c r="G531" i="14"/>
  <c r="E476" i="14"/>
  <c r="F476" i="14"/>
  <c r="K42" i="26"/>
  <c r="E302" i="14"/>
  <c r="F302" i="14"/>
  <c r="G302" i="14"/>
  <c r="H40" i="24"/>
  <c r="F247" i="14"/>
  <c r="H42" i="24"/>
  <c r="F40" i="26"/>
  <c r="F146" i="14"/>
  <c r="G146" i="14"/>
  <c r="F43" i="26"/>
  <c r="N41" i="24" l="1"/>
  <c r="F633" i="14"/>
  <c r="K41" i="26"/>
  <c r="F478" i="14"/>
  <c r="N40" i="24"/>
  <c r="E633" i="14"/>
  <c r="K40" i="26"/>
  <c r="E478" i="14"/>
  <c r="L42" i="26"/>
  <c r="G533" i="14"/>
  <c r="N41" i="26"/>
  <c r="N40" i="26"/>
  <c r="F41" i="26"/>
  <c r="F148" i="14"/>
  <c r="I41" i="24"/>
  <c r="F304" i="14"/>
  <c r="I42" i="24"/>
  <c r="G304" i="14"/>
  <c r="H41" i="24"/>
  <c r="F249" i="14"/>
  <c r="I40" i="24"/>
  <c r="E304" i="14"/>
  <c r="F42" i="26"/>
  <c r="G148" i="14"/>
  <c r="E43" i="26"/>
  <c r="H566" i="14"/>
  <c r="H568" i="14" s="1"/>
  <c r="G649" i="14"/>
  <c r="H157" i="14"/>
  <c r="H161" i="14"/>
  <c r="H163" i="14" s="1"/>
  <c r="F649" i="14"/>
  <c r="E649" i="14"/>
  <c r="H638" i="14"/>
  <c r="H640" i="14" s="1"/>
  <c r="H531" i="14"/>
  <c r="I147" i="14"/>
  <c r="I205" i="14"/>
  <c r="N41" i="27" l="1"/>
  <c r="F651" i="14"/>
  <c r="N40" i="27"/>
  <c r="E651" i="14"/>
  <c r="N42" i="27"/>
  <c r="G651" i="14"/>
  <c r="L43" i="26"/>
  <c r="H533" i="14"/>
  <c r="M43" i="9"/>
  <c r="F43" i="27"/>
  <c r="H159" i="14"/>
  <c r="I94" i="14"/>
  <c r="I639" i="14"/>
  <c r="N43" i="26"/>
  <c r="I162" i="14"/>
  <c r="F43" i="28"/>
  <c r="I532" i="14"/>
  <c r="H476" i="14"/>
  <c r="H478" i="14" s="1"/>
  <c r="J43" i="9" l="1"/>
  <c r="I477" i="14"/>
  <c r="K43" i="26"/>
  <c r="K43" i="24"/>
  <c r="F619" i="14"/>
  <c r="F621" i="14" s="1"/>
  <c r="G619" i="14"/>
  <c r="G621" i="14" s="1"/>
  <c r="N40" i="9"/>
  <c r="J40" i="24"/>
  <c r="J41" i="24"/>
  <c r="G415" i="14"/>
  <c r="G417" i="14" s="1"/>
  <c r="J42" i="24" l="1"/>
  <c r="H631" i="14"/>
  <c r="F645" i="14"/>
  <c r="N41" i="9"/>
  <c r="G645" i="14"/>
  <c r="N42" i="9"/>
  <c r="I620" i="14"/>
  <c r="E432" i="14"/>
  <c r="E434" i="14" s="1"/>
  <c r="E645" i="14"/>
  <c r="E653" i="14"/>
  <c r="G432" i="14"/>
  <c r="G434" i="14" s="1"/>
  <c r="F432" i="14"/>
  <c r="F434" i="14" s="1"/>
  <c r="I470" i="14"/>
  <c r="H487" i="14"/>
  <c r="H489" i="14" s="1"/>
  <c r="I405" i="14"/>
  <c r="G653" i="14"/>
  <c r="F653" i="14"/>
  <c r="N40" i="28" l="1"/>
  <c r="E655" i="14"/>
  <c r="N41" i="28"/>
  <c r="F655" i="14"/>
  <c r="N41" i="25"/>
  <c r="F647" i="14"/>
  <c r="N42" i="25"/>
  <c r="G647" i="14"/>
  <c r="N43" i="24"/>
  <c r="H633" i="14"/>
  <c r="N40" i="25"/>
  <c r="E647" i="14"/>
  <c r="N42" i="28"/>
  <c r="G655" i="14"/>
  <c r="J40" i="27"/>
  <c r="J42" i="27"/>
  <c r="J41" i="27"/>
  <c r="H649" i="14"/>
  <c r="I632" i="14"/>
  <c r="H653" i="14"/>
  <c r="H645" i="14"/>
  <c r="I488" i="14"/>
  <c r="K43" i="27"/>
  <c r="G586" i="14"/>
  <c r="G588" i="14" s="1"/>
  <c r="F586" i="14"/>
  <c r="F588" i="14" s="1"/>
  <c r="E586" i="14"/>
  <c r="E588" i="14" s="1"/>
  <c r="E593" i="14"/>
  <c r="E595" i="14" s="1"/>
  <c r="H513" i="14"/>
  <c r="H515" i="14" s="1"/>
  <c r="F513" i="14"/>
  <c r="F515" i="14" s="1"/>
  <c r="G513" i="14"/>
  <c r="G515" i="14" s="1"/>
  <c r="E524" i="14"/>
  <c r="F524" i="14"/>
  <c r="F526" i="14" s="1"/>
  <c r="G524" i="14"/>
  <c r="G526" i="14" s="1"/>
  <c r="K40" i="24"/>
  <c r="K41" i="24"/>
  <c r="K42" i="24"/>
  <c r="N43" i="25" l="1"/>
  <c r="H647" i="14"/>
  <c r="E680" i="14"/>
  <c r="E526" i="14"/>
  <c r="I654" i="14"/>
  <c r="H655" i="14"/>
  <c r="I650" i="14"/>
  <c r="H651" i="14"/>
  <c r="M40" i="25"/>
  <c r="I646" i="14"/>
  <c r="N43" i="27"/>
  <c r="N43" i="28"/>
  <c r="F689" i="14"/>
  <c r="M41" i="26"/>
  <c r="G542" i="14"/>
  <c r="L42" i="24"/>
  <c r="E689" i="14"/>
  <c r="M40" i="26"/>
  <c r="G689" i="14"/>
  <c r="M42" i="26"/>
  <c r="F542" i="14"/>
  <c r="L41" i="24"/>
  <c r="L41" i="9"/>
  <c r="L43" i="9"/>
  <c r="I587" i="14"/>
  <c r="M43" i="26"/>
  <c r="E542" i="14"/>
  <c r="L40" i="24"/>
  <c r="L42" i="9"/>
  <c r="L40" i="9"/>
  <c r="G487" i="14"/>
  <c r="G680" i="14"/>
  <c r="E487" i="14"/>
  <c r="J676" i="14"/>
  <c r="F487" i="14"/>
  <c r="F680" i="14"/>
  <c r="F593" i="14"/>
  <c r="G593" i="14"/>
  <c r="I514" i="14"/>
  <c r="I567" i="14"/>
  <c r="H601" i="14"/>
  <c r="H603" i="14" s="1"/>
  <c r="H593" i="14"/>
  <c r="H595" i="14" s="1"/>
  <c r="G597" i="14"/>
  <c r="H597" i="14"/>
  <c r="H599" i="14" s="1"/>
  <c r="F538" i="14"/>
  <c r="F597" i="14"/>
  <c r="G538" i="14"/>
  <c r="E538" i="14"/>
  <c r="E546" i="14"/>
  <c r="G483" i="14"/>
  <c r="E597" i="14"/>
  <c r="E599" i="14" s="1"/>
  <c r="F546" i="14"/>
  <c r="G546" i="14"/>
  <c r="E601" i="14"/>
  <c r="E603" i="14" s="1"/>
  <c r="F601" i="14"/>
  <c r="G601" i="14"/>
  <c r="L41" i="25" l="1"/>
  <c r="F540" i="14"/>
  <c r="K41" i="27"/>
  <c r="F489" i="14"/>
  <c r="L41" i="27"/>
  <c r="F544" i="14"/>
  <c r="K40" i="27"/>
  <c r="E489" i="14"/>
  <c r="L40" i="25"/>
  <c r="E540" i="14"/>
  <c r="L42" i="27"/>
  <c r="G544" i="14"/>
  <c r="K42" i="27"/>
  <c r="G489" i="14"/>
  <c r="L41" i="28"/>
  <c r="F548" i="14"/>
  <c r="K42" i="25"/>
  <c r="G485" i="14"/>
  <c r="L42" i="25"/>
  <c r="G540" i="14"/>
  <c r="L42" i="28"/>
  <c r="G548" i="14"/>
  <c r="L40" i="27"/>
  <c r="E544" i="14"/>
  <c r="L40" i="28"/>
  <c r="E548" i="14"/>
  <c r="M41" i="28"/>
  <c r="F603" i="14"/>
  <c r="M42" i="27"/>
  <c r="G599" i="14"/>
  <c r="M42" i="25"/>
  <c r="G595" i="14"/>
  <c r="M40" i="28"/>
  <c r="M41" i="25"/>
  <c r="F595" i="14"/>
  <c r="M41" i="27"/>
  <c r="F599" i="14"/>
  <c r="M40" i="27"/>
  <c r="M42" i="28"/>
  <c r="G603" i="14"/>
  <c r="J677" i="14"/>
  <c r="J678" i="14"/>
  <c r="J687" i="14"/>
  <c r="J686" i="14"/>
  <c r="J685" i="14"/>
  <c r="I602" i="14"/>
  <c r="M43" i="28"/>
  <c r="I594" i="14"/>
  <c r="M43" i="25"/>
  <c r="H538" i="14"/>
  <c r="H540" i="14" s="1"/>
  <c r="L43" i="24"/>
  <c r="I598" i="14"/>
  <c r="M43" i="27"/>
  <c r="H546" i="14"/>
  <c r="F707" i="14"/>
  <c r="J704" i="14" s="1"/>
  <c r="E707" i="14"/>
  <c r="J703" i="14" s="1"/>
  <c r="G707" i="14"/>
  <c r="J705" i="14" s="1"/>
  <c r="I525" i="14"/>
  <c r="H542" i="14"/>
  <c r="H544" i="14" s="1"/>
  <c r="K43" i="9"/>
  <c r="F483" i="14"/>
  <c r="L43" i="28" l="1"/>
  <c r="H548" i="14"/>
  <c r="K41" i="25"/>
  <c r="F485" i="14"/>
  <c r="I422" i="14"/>
  <c r="J43" i="26"/>
  <c r="I547" i="14"/>
  <c r="I543" i="14"/>
  <c r="L43" i="27"/>
  <c r="I539" i="14"/>
  <c r="L43" i="25"/>
  <c r="H689" i="14"/>
  <c r="G428" i="14"/>
  <c r="G430" i="14" s="1"/>
  <c r="G671" i="14"/>
  <c r="E483" i="14"/>
  <c r="E491" i="14"/>
  <c r="H671" i="14"/>
  <c r="K40" i="28" l="1"/>
  <c r="E493" i="14"/>
  <c r="K40" i="25"/>
  <c r="E485" i="14"/>
  <c r="J669" i="14"/>
  <c r="J671" i="14"/>
  <c r="J689" i="14"/>
  <c r="G698" i="14"/>
  <c r="J696" i="14" s="1"/>
  <c r="J42" i="25"/>
  <c r="H483" i="14"/>
  <c r="H485" i="14" s="1"/>
  <c r="H491" i="14"/>
  <c r="H493" i="14" s="1"/>
  <c r="I458" i="14"/>
  <c r="F309" i="14"/>
  <c r="F311" i="14" s="1"/>
  <c r="G309" i="14"/>
  <c r="G311" i="14" s="1"/>
  <c r="F289" i="14"/>
  <c r="F291" i="14" s="1"/>
  <c r="G289" i="14"/>
  <c r="G291" i="14" s="1"/>
  <c r="H43" i="9"/>
  <c r="G41" i="26"/>
  <c r="G128" i="14"/>
  <c r="F42" i="9" l="1"/>
  <c r="G130" i="14"/>
  <c r="G324" i="14"/>
  <c r="G326" i="14" s="1"/>
  <c r="F324" i="14"/>
  <c r="F326" i="14" s="1"/>
  <c r="E324" i="14"/>
  <c r="E326" i="14" s="1"/>
  <c r="I310" i="14"/>
  <c r="I43" i="26"/>
  <c r="O43" i="26" s="1"/>
  <c r="P43" i="26" s="1"/>
  <c r="F320" i="14"/>
  <c r="I41" i="26"/>
  <c r="I484" i="14"/>
  <c r="K43" i="25"/>
  <c r="G320" i="14"/>
  <c r="I42" i="26"/>
  <c r="E320" i="14"/>
  <c r="I40" i="26"/>
  <c r="I492" i="14"/>
  <c r="K43" i="28"/>
  <c r="G316" i="14"/>
  <c r="I42" i="9"/>
  <c r="F316" i="14"/>
  <c r="I41" i="9"/>
  <c r="E316" i="14"/>
  <c r="I40" i="9"/>
  <c r="I237" i="14"/>
  <c r="I40" i="25" l="1"/>
  <c r="E318" i="14"/>
  <c r="I41" i="25"/>
  <c r="F318" i="14"/>
  <c r="I42" i="27"/>
  <c r="G322" i="14"/>
  <c r="I41" i="27"/>
  <c r="F322" i="14"/>
  <c r="I42" i="25"/>
  <c r="G318" i="14"/>
  <c r="I40" i="27"/>
  <c r="E322" i="14"/>
  <c r="I43" i="9"/>
  <c r="I290" i="14"/>
  <c r="G491" i="14"/>
  <c r="I40" i="28"/>
  <c r="H40" i="9"/>
  <c r="F236" i="14"/>
  <c r="F238" i="14" s="1"/>
  <c r="G261" i="14"/>
  <c r="G254" i="14"/>
  <c r="G256" i="14" s="1"/>
  <c r="F254" i="14"/>
  <c r="F256" i="14" s="1"/>
  <c r="E254" i="14"/>
  <c r="E256" i="14" s="1"/>
  <c r="G42" i="26"/>
  <c r="G40" i="26"/>
  <c r="F214" i="14"/>
  <c r="G184" i="14"/>
  <c r="F184" i="14"/>
  <c r="G40" i="9"/>
  <c r="G139" i="14"/>
  <c r="F139" i="14"/>
  <c r="F141" i="14" s="1"/>
  <c r="F128" i="14"/>
  <c r="F40" i="9"/>
  <c r="K42" i="28" l="1"/>
  <c r="G493" i="14"/>
  <c r="F41" i="9"/>
  <c r="F130" i="14"/>
  <c r="F42" i="24"/>
  <c r="O42" i="24" s="1"/>
  <c r="P42" i="24" s="1"/>
  <c r="G141" i="14"/>
  <c r="G41" i="9"/>
  <c r="F186" i="14"/>
  <c r="H42" i="25"/>
  <c r="G263" i="14"/>
  <c r="G42" i="9"/>
  <c r="O42" i="9" s="1"/>
  <c r="P42" i="9" s="1"/>
  <c r="G186" i="14"/>
  <c r="G41" i="27"/>
  <c r="F216" i="14"/>
  <c r="O40" i="9"/>
  <c r="P40" i="9" s="1"/>
  <c r="H43" i="24"/>
  <c r="G265" i="14"/>
  <c r="H42" i="26"/>
  <c r="E265" i="14"/>
  <c r="H40" i="26"/>
  <c r="E157" i="14"/>
  <c r="F40" i="24"/>
  <c r="O40" i="24" s="1"/>
  <c r="P40" i="24" s="1"/>
  <c r="F157" i="14"/>
  <c r="F41" i="24"/>
  <c r="F265" i="14"/>
  <c r="H41" i="26"/>
  <c r="F261" i="14"/>
  <c r="H41" i="9"/>
  <c r="E340" i="14"/>
  <c r="G731" i="14"/>
  <c r="J729" i="14" s="1"/>
  <c r="G43" i="24"/>
  <c r="G740" i="14"/>
  <c r="J738" i="14" s="1"/>
  <c r="E43" i="24"/>
  <c r="F153" i="14"/>
  <c r="F428" i="14"/>
  <c r="F430" i="14" s="1"/>
  <c r="F671" i="14"/>
  <c r="E428" i="14"/>
  <c r="E430" i="14" s="1"/>
  <c r="J667" i="14"/>
  <c r="E211" i="14"/>
  <c r="F211" i="14"/>
  <c r="G157" i="14"/>
  <c r="G349" i="14"/>
  <c r="G153" i="14"/>
  <c r="G211" i="14"/>
  <c r="G340" i="14"/>
  <c r="E269" i="14"/>
  <c r="E261" i="14"/>
  <c r="E153" i="14"/>
  <c r="E161" i="14"/>
  <c r="G214" i="14"/>
  <c r="E214" i="14"/>
  <c r="H302" i="14"/>
  <c r="H304" i="14" s="1"/>
  <c r="F491" i="14"/>
  <c r="E437" i="14"/>
  <c r="E439" i="14" s="1"/>
  <c r="E217" i="14"/>
  <c r="F161" i="14"/>
  <c r="G437" i="14"/>
  <c r="G439" i="14" s="1"/>
  <c r="F437" i="14"/>
  <c r="F439" i="14" s="1"/>
  <c r="G269" i="14"/>
  <c r="I42" i="28"/>
  <c r="I41" i="28"/>
  <c r="F269" i="14"/>
  <c r="G161" i="14"/>
  <c r="G217" i="14"/>
  <c r="F217" i="14"/>
  <c r="K41" i="28" l="1"/>
  <c r="F493" i="14"/>
  <c r="J41" i="28"/>
  <c r="H41" i="28"/>
  <c r="F271" i="14"/>
  <c r="F40" i="25"/>
  <c r="E155" i="14"/>
  <c r="H41" i="27"/>
  <c r="F267" i="14"/>
  <c r="F40" i="27"/>
  <c r="E159" i="14"/>
  <c r="G42" i="27"/>
  <c r="G216" i="14"/>
  <c r="F42" i="25"/>
  <c r="G155" i="14"/>
  <c r="H40" i="27"/>
  <c r="E267" i="14"/>
  <c r="F41" i="27"/>
  <c r="F159" i="14"/>
  <c r="H40" i="25"/>
  <c r="E263" i="14"/>
  <c r="F41" i="25"/>
  <c r="F155" i="14"/>
  <c r="G42" i="25"/>
  <c r="G213" i="14"/>
  <c r="H42" i="27"/>
  <c r="G267" i="14"/>
  <c r="H42" i="28"/>
  <c r="G271" i="14"/>
  <c r="G40" i="28"/>
  <c r="E219" i="14"/>
  <c r="G42" i="28"/>
  <c r="G219" i="14"/>
  <c r="G41" i="25"/>
  <c r="F213" i="14"/>
  <c r="F40" i="28"/>
  <c r="E163" i="14"/>
  <c r="H40" i="28"/>
  <c r="E271" i="14"/>
  <c r="F41" i="28"/>
  <c r="F163" i="14"/>
  <c r="G41" i="28"/>
  <c r="F219" i="14"/>
  <c r="F42" i="27"/>
  <c r="G159" i="14"/>
  <c r="F42" i="28"/>
  <c r="G163" i="14"/>
  <c r="G40" i="27"/>
  <c r="E216" i="14"/>
  <c r="G40" i="25"/>
  <c r="E213" i="14"/>
  <c r="H41" i="25"/>
  <c r="F263" i="14"/>
  <c r="J347" i="14"/>
  <c r="J336" i="14"/>
  <c r="J338" i="14"/>
  <c r="J668" i="14"/>
  <c r="I43" i="24"/>
  <c r="H324" i="14"/>
  <c r="H326" i="14" s="1"/>
  <c r="E716" i="14"/>
  <c r="J712" i="14" s="1"/>
  <c r="J40" i="28"/>
  <c r="H680" i="14"/>
  <c r="J43" i="24"/>
  <c r="E698" i="14"/>
  <c r="J694" i="14" s="1"/>
  <c r="J40" i="25"/>
  <c r="G716" i="14"/>
  <c r="J714" i="14" s="1"/>
  <c r="J42" i="28"/>
  <c r="F698" i="14"/>
  <c r="J695" i="14" s="1"/>
  <c r="J41" i="25"/>
  <c r="H749" i="14"/>
  <c r="J749" i="14" s="1"/>
  <c r="I255" i="14"/>
  <c r="G758" i="14"/>
  <c r="J756" i="14" s="1"/>
  <c r="F716" i="14"/>
  <c r="J713" i="14" s="1"/>
  <c r="I416" i="14"/>
  <c r="H432" i="14"/>
  <c r="H434" i="14" s="1"/>
  <c r="H428" i="14"/>
  <c r="H430" i="14" s="1"/>
  <c r="H437" i="14"/>
  <c r="H439" i="14" s="1"/>
  <c r="H358" i="14"/>
  <c r="I140" i="14"/>
  <c r="I158" i="14"/>
  <c r="G367" i="14"/>
  <c r="J365" i="14" s="1"/>
  <c r="I154" i="14"/>
  <c r="I129" i="14"/>
  <c r="I248" i="14"/>
  <c r="H265" i="14"/>
  <c r="H267" i="14" s="1"/>
  <c r="H269" i="14"/>
  <c r="H271" i="14" s="1"/>
  <c r="H261" i="14"/>
  <c r="H263" i="14" s="1"/>
  <c r="I197" i="14"/>
  <c r="H214" i="14"/>
  <c r="H216" i="14" s="1"/>
  <c r="H211" i="14"/>
  <c r="H213" i="14" s="1"/>
  <c r="I185" i="14"/>
  <c r="H217" i="14"/>
  <c r="H219" i="14" s="1"/>
  <c r="I303" i="14"/>
  <c r="H320" i="14"/>
  <c r="H322" i="14" s="1"/>
  <c r="H316" i="14"/>
  <c r="H318" i="14" s="1"/>
  <c r="J43" i="25" l="1"/>
  <c r="J43" i="27"/>
  <c r="J43" i="28"/>
  <c r="O42" i="25"/>
  <c r="P42" i="25" s="1"/>
  <c r="J680" i="14"/>
  <c r="J358" i="14"/>
  <c r="O43" i="24"/>
  <c r="P43" i="24" s="1"/>
  <c r="I215" i="14"/>
  <c r="G43" i="27"/>
  <c r="I212" i="14"/>
  <c r="G43" i="25"/>
  <c r="I218" i="14"/>
  <c r="G43" i="28"/>
  <c r="I325" i="14"/>
  <c r="I43" i="28"/>
  <c r="I321" i="14"/>
  <c r="I43" i="27"/>
  <c r="I317" i="14"/>
  <c r="I43" i="25"/>
  <c r="I262" i="14"/>
  <c r="H43" i="25"/>
  <c r="I270" i="14"/>
  <c r="H43" i="28"/>
  <c r="I266" i="14"/>
  <c r="H43" i="27"/>
  <c r="I433" i="14"/>
  <c r="H707" i="14"/>
  <c r="J707" i="14" s="1"/>
  <c r="I438" i="14"/>
  <c r="H716" i="14"/>
  <c r="J716" i="14" s="1"/>
  <c r="I429" i="14"/>
  <c r="H698" i="14"/>
  <c r="J698" i="14" s="1"/>
  <c r="G93" i="14"/>
  <c r="G95" i="14" s="1"/>
  <c r="F93" i="14"/>
  <c r="E40" i="26"/>
  <c r="O40" i="26" s="1"/>
  <c r="P40" i="26" s="1"/>
  <c r="E41" i="26" l="1"/>
  <c r="O41" i="26" s="1"/>
  <c r="P41" i="26" s="1"/>
  <c r="F95" i="14"/>
  <c r="G749" i="14"/>
  <c r="J747" i="14" s="1"/>
  <c r="E42" i="26"/>
  <c r="O42" i="26" s="1"/>
  <c r="P42" i="26" s="1"/>
  <c r="E358" i="14"/>
  <c r="E749" i="14"/>
  <c r="J745" i="14" s="1"/>
  <c r="F358" i="14"/>
  <c r="F749" i="14"/>
  <c r="J746" i="14" s="1"/>
  <c r="G104" i="14"/>
  <c r="G106" i="14" s="1"/>
  <c r="G358" i="14"/>
  <c r="J356" i="14" l="1"/>
  <c r="J355" i="14"/>
  <c r="J354" i="14"/>
  <c r="G376" i="14"/>
  <c r="J374" i="14" s="1"/>
  <c r="E42" i="27"/>
  <c r="O42" i="27" s="1"/>
  <c r="P42" i="27" s="1"/>
  <c r="G767" i="14"/>
  <c r="J765" i="14" s="1"/>
  <c r="H740" i="14" l="1"/>
  <c r="J740" i="14" s="1"/>
  <c r="F86" i="14"/>
  <c r="E740" i="14"/>
  <c r="J736" i="14" s="1"/>
  <c r="E731" i="14"/>
  <c r="J727" i="14" s="1"/>
  <c r="E41" i="24" l="1"/>
  <c r="O41" i="24" s="1"/>
  <c r="P41" i="24" s="1"/>
  <c r="F88" i="14"/>
  <c r="E43" i="9"/>
  <c r="O43" i="9" s="1"/>
  <c r="P43" i="9" s="1"/>
  <c r="F731" i="14"/>
  <c r="J728" i="14" s="1"/>
  <c r="E41" i="9"/>
  <c r="O41" i="9" s="1"/>
  <c r="P41" i="9" s="1"/>
  <c r="F740" i="14"/>
  <c r="J737" i="14" s="1"/>
  <c r="E100" i="14"/>
  <c r="F100" i="14"/>
  <c r="F340" i="14"/>
  <c r="E104" i="14"/>
  <c r="E106" i="14" s="1"/>
  <c r="E349" i="14"/>
  <c r="F104" i="14"/>
  <c r="F106" i="14" s="1"/>
  <c r="F349" i="14"/>
  <c r="H104" i="14"/>
  <c r="H349" i="14"/>
  <c r="J349" i="14" s="1"/>
  <c r="I87" i="14"/>
  <c r="E108" i="14"/>
  <c r="E110" i="14" s="1"/>
  <c r="G108" i="14"/>
  <c r="F108" i="14"/>
  <c r="E42" i="28" l="1"/>
  <c r="O42" i="28" s="1"/>
  <c r="P42" i="28" s="1"/>
  <c r="G110" i="14"/>
  <c r="E41" i="25"/>
  <c r="O41" i="25" s="1"/>
  <c r="P41" i="25" s="1"/>
  <c r="F102" i="14"/>
  <c r="E40" i="25"/>
  <c r="O40" i="25" s="1"/>
  <c r="P40" i="25" s="1"/>
  <c r="E102" i="14"/>
  <c r="E43" i="27"/>
  <c r="O43" i="27" s="1"/>
  <c r="P43" i="27" s="1"/>
  <c r="H106" i="14"/>
  <c r="E41" i="28"/>
  <c r="O41" i="28" s="1"/>
  <c r="P41" i="28" s="1"/>
  <c r="F110" i="14"/>
  <c r="J346" i="14"/>
  <c r="J345" i="14"/>
  <c r="J337" i="14"/>
  <c r="E40" i="28"/>
  <c r="O40" i="28" s="1"/>
  <c r="P40" i="28" s="1"/>
  <c r="E776" i="14"/>
  <c r="J772" i="14" s="1"/>
  <c r="H731" i="14"/>
  <c r="J731" i="14" s="1"/>
  <c r="E376" i="14"/>
  <c r="J372" i="14" s="1"/>
  <c r="E40" i="27"/>
  <c r="O40" i="27" s="1"/>
  <c r="P40" i="27" s="1"/>
  <c r="F376" i="14"/>
  <c r="J373" i="14" s="1"/>
  <c r="E41" i="27"/>
  <c r="O41" i="27" s="1"/>
  <c r="P41" i="27" s="1"/>
  <c r="H767" i="14"/>
  <c r="J767" i="14" s="1"/>
  <c r="H376" i="14"/>
  <c r="J376" i="14" s="1"/>
  <c r="E385" i="14"/>
  <c r="J381" i="14" s="1"/>
  <c r="I76" i="14"/>
  <c r="H108" i="14"/>
  <c r="H110" i="14" s="1"/>
  <c r="E767" i="14"/>
  <c r="F767" i="14"/>
  <c r="J764" i="14" s="1"/>
  <c r="F367" i="14"/>
  <c r="J364" i="14" s="1"/>
  <c r="F758" i="14"/>
  <c r="J755" i="14" s="1"/>
  <c r="E367" i="14"/>
  <c r="J363" i="14" s="1"/>
  <c r="E758" i="14"/>
  <c r="J754" i="14" s="1"/>
  <c r="I105" i="14"/>
  <c r="H340" i="14"/>
  <c r="F385" i="14"/>
  <c r="J382" i="14" s="1"/>
  <c r="H100" i="14"/>
  <c r="H102" i="14" s="1"/>
  <c r="G385" i="14"/>
  <c r="J383" i="14" s="1"/>
  <c r="F776" i="14"/>
  <c r="J773" i="14" s="1"/>
  <c r="G776" i="14"/>
  <c r="J774" i="14" s="1"/>
  <c r="J340" i="14" l="1"/>
  <c r="J763" i="14"/>
  <c r="H758" i="14"/>
  <c r="J758" i="14" s="1"/>
  <c r="E43" i="25"/>
  <c r="O43" i="25" s="1"/>
  <c r="P43" i="25" s="1"/>
  <c r="I109" i="14"/>
  <c r="E43" i="28"/>
  <c r="O43" i="28" s="1"/>
  <c r="P43" i="28" s="1"/>
  <c r="H776" i="14"/>
  <c r="J776" i="14" s="1"/>
  <c r="H385" i="14"/>
  <c r="J385" i="14" s="1"/>
  <c r="I101" i="14"/>
  <c r="H367" i="14"/>
  <c r="J367" i="14" s="1"/>
  <c r="AJ205" i="7" l="1"/>
  <c r="AF207" i="7"/>
  <c r="S194" i="7" s="1"/>
  <c r="H19" i="24" l="1"/>
  <c r="O19" i="24" s="1"/>
  <c r="P19" i="24" s="1"/>
  <c r="W194" i="7"/>
  <c r="H19" i="25" s="1"/>
  <c r="O19" i="25" s="1"/>
  <c r="P19" i="25" s="1"/>
  <c r="AJ207" i="7"/>
  <c r="AL207" i="7"/>
  <c r="AL205" i="7"/>
  <c r="AA194" i="7" l="1"/>
  <c r="H19" i="28" s="1"/>
  <c r="O19" i="28" s="1"/>
  <c r="P19" i="28" s="1"/>
  <c r="Y194" i="7"/>
  <c r="H19" i="27" s="1"/>
  <c r="O19" i="27" s="1"/>
  <c r="P19" i="27" s="1"/>
</calcChain>
</file>

<file path=xl/sharedStrings.xml><?xml version="1.0" encoding="utf-8"?>
<sst xmlns="http://schemas.openxmlformats.org/spreadsheetml/2006/main" count="7329" uniqueCount="876">
  <si>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</si>
  <si>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</si>
  <si>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</si>
  <si>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</si>
  <si>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</si>
  <si>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</si>
  <si>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</si>
  <si>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</si>
  <si>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</si>
  <si>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</si>
  <si>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</si>
  <si>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</si>
  <si>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Норма по СанПин</t>
  </si>
  <si>
    <t>День</t>
  </si>
  <si>
    <t>349/11</t>
  </si>
  <si>
    <t>223 /11</t>
  </si>
  <si>
    <t>Чай с сахаром</t>
  </si>
  <si>
    <t>265/11</t>
  </si>
  <si>
    <t>294/11</t>
  </si>
  <si>
    <t>Литература: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</si>
  <si>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</si>
  <si>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</si>
  <si>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</si>
  <si>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</si>
  <si>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</si>
  <si>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</si>
  <si>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</si>
  <si>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</si>
  <si>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</si>
  <si>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</si>
  <si>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</si>
  <si>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</si>
  <si>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</si>
  <si>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</si>
  <si>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</si>
  <si>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</si>
  <si>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</si>
  <si>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</si>
  <si>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</si>
  <si>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</si>
  <si>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</si>
  <si>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</si>
  <si>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</si>
  <si>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</si>
  <si>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</si>
  <si>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</si>
  <si>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</si>
  <si>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</si>
  <si>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</si>
  <si>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</si>
  <si>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</si>
  <si>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</si>
  <si>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</si>
  <si>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</si>
  <si>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</si>
  <si>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</si>
  <si>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</si>
  <si>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</si>
  <si>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дрожжи хлебопекарные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</si>
  <si>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</si>
  <si>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</si>
  <si>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</si>
  <si>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</si>
  <si>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</si>
  <si>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</si>
  <si>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>ОВОЩИ</t>
  </si>
  <si>
    <t xml:space="preserve">молоко </t>
  </si>
  <si>
    <t xml:space="preserve">                     норма закладки продуктов в гр на 1 порцию</t>
  </si>
  <si>
    <t>репа бакл</t>
  </si>
  <si>
    <t>1-п/г.</t>
  </si>
  <si>
    <t>кабачек</t>
  </si>
  <si>
    <t xml:space="preserve">творог </t>
  </si>
  <si>
    <t>тыква</t>
  </si>
  <si>
    <t>печень</t>
  </si>
  <si>
    <t xml:space="preserve">макароны </t>
  </si>
  <si>
    <t>томат</t>
  </si>
  <si>
    <t xml:space="preserve">сметана </t>
  </si>
  <si>
    <t>итог мяса</t>
  </si>
  <si>
    <t>морковь</t>
  </si>
  <si>
    <t>м/слив</t>
  </si>
  <si>
    <t>овощи</t>
  </si>
  <si>
    <t>горох</t>
  </si>
  <si>
    <t>фрукты</t>
  </si>
  <si>
    <t>манка</t>
  </si>
  <si>
    <t>овсянка</t>
  </si>
  <si>
    <t>перловка</t>
  </si>
  <si>
    <t>свекла</t>
  </si>
  <si>
    <t>пшено</t>
  </si>
  <si>
    <t>пшеничка</t>
  </si>
  <si>
    <t xml:space="preserve">дрожжи </t>
  </si>
  <si>
    <t>рис</t>
  </si>
  <si>
    <t>хлеб пш.</t>
  </si>
  <si>
    <t>мука пш.</t>
  </si>
  <si>
    <t>итого круп</t>
  </si>
  <si>
    <t>молоко</t>
  </si>
  <si>
    <t>вода</t>
  </si>
  <si>
    <t>м/сливочное</t>
  </si>
  <si>
    <t>итого овощ</t>
  </si>
  <si>
    <t xml:space="preserve">соль </t>
  </si>
  <si>
    <t>л/лист</t>
  </si>
  <si>
    <t>говядина</t>
  </si>
  <si>
    <t>смесь сух-в</t>
  </si>
  <si>
    <t>лук репчатый</t>
  </si>
  <si>
    <t>сахар песок</t>
  </si>
  <si>
    <t>м/растительное</t>
  </si>
  <si>
    <t>чай с сахаром</t>
  </si>
  <si>
    <t>223/11</t>
  </si>
  <si>
    <t>творог</t>
  </si>
  <si>
    <t xml:space="preserve">чай </t>
  </si>
  <si>
    <t>сметана</t>
  </si>
  <si>
    <t>яйца</t>
  </si>
  <si>
    <t>яйцо</t>
  </si>
  <si>
    <t xml:space="preserve">морковь       </t>
  </si>
  <si>
    <t>соус</t>
  </si>
  <si>
    <t>мука пшенич</t>
  </si>
  <si>
    <t>томат пюре</t>
  </si>
  <si>
    <t>Плов с говядиной</t>
  </si>
  <si>
    <t>крупа рисовая</t>
  </si>
  <si>
    <t>Котлета рубленая</t>
  </si>
  <si>
    <t>сухарь панирован.</t>
  </si>
  <si>
    <t>капуста б/кач</t>
  </si>
  <si>
    <t>сырьё</t>
  </si>
  <si>
    <t xml:space="preserve">брутто </t>
  </si>
  <si>
    <t>нетто</t>
  </si>
  <si>
    <t>филе</t>
  </si>
  <si>
    <t>сухофрукты</t>
  </si>
  <si>
    <t>макароны</t>
  </si>
  <si>
    <t>м /сливочное</t>
  </si>
  <si>
    <t xml:space="preserve">из птицы </t>
  </si>
  <si>
    <t>Кофейный напиток</t>
  </si>
  <si>
    <t>картофельное пюре /</t>
  </si>
  <si>
    <t>по</t>
  </si>
  <si>
    <t>лук репч.</t>
  </si>
  <si>
    <t>клёцки</t>
  </si>
  <si>
    <t>Суп картоф. с горохом</t>
  </si>
  <si>
    <t>горох лущ.</t>
  </si>
  <si>
    <t>сухарь панир</t>
  </si>
  <si>
    <t>Ответственный за разработку меню инженер-технолог       ___________________________________________</t>
  </si>
  <si>
    <t>/Ткаченко А.Н./</t>
  </si>
  <si>
    <t>Суп  картофельный с горохом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</si>
  <si>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</si>
  <si>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</si>
  <si>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</si>
  <si>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</si>
  <si>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</si>
  <si>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</si>
  <si>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</si>
  <si>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1-й день</t>
  </si>
  <si>
    <t xml:space="preserve">   чай с сахаром</t>
  </si>
  <si>
    <t>с картофелем</t>
  </si>
  <si>
    <t xml:space="preserve">Щи из свежей капусты </t>
  </si>
  <si>
    <t>минтай б/г</t>
  </si>
  <si>
    <t>Сок фруктовый (яблочный)</t>
  </si>
  <si>
    <t xml:space="preserve">О Б Е Д </t>
  </si>
  <si>
    <t>Суп картофель. с горохом</t>
  </si>
  <si>
    <t>Какао с молоком</t>
  </si>
  <si>
    <t>капуста свеж.</t>
  </si>
  <si>
    <t xml:space="preserve">огурец солёный </t>
  </si>
  <si>
    <t>огурец свежий</t>
  </si>
  <si>
    <t>капуста квашен.</t>
  </si>
  <si>
    <t>горошек конс. зелён.</t>
  </si>
  <si>
    <t>помидор св.</t>
  </si>
  <si>
    <t>зелень св.</t>
  </si>
  <si>
    <t xml:space="preserve">сок </t>
  </si>
  <si>
    <t>хлеб пшен.</t>
  </si>
  <si>
    <t>хлеб ржан.</t>
  </si>
  <si>
    <t>крупа</t>
  </si>
  <si>
    <t>всего овощей</t>
  </si>
  <si>
    <t>лим/кислота</t>
  </si>
  <si>
    <t>кофейный нап.</t>
  </si>
  <si>
    <t>какао порошок</t>
  </si>
  <si>
    <t>кисломолочка</t>
  </si>
  <si>
    <t>кондитерка</t>
  </si>
  <si>
    <t>капуста св.</t>
  </si>
  <si>
    <t>0,11 шт.</t>
  </si>
  <si>
    <t>возрастная категория: 7-11 лет</t>
  </si>
  <si>
    <t>2 - я   неделя</t>
  </si>
  <si>
    <t>1 - я   неделя</t>
  </si>
  <si>
    <t>яйца шт./ гр.</t>
  </si>
  <si>
    <t>крахмал</t>
  </si>
  <si>
    <t>Среднее за 10 дней (фактически)</t>
  </si>
  <si>
    <t>сыр костромской</t>
  </si>
  <si>
    <t>Шницель рыбный</t>
  </si>
  <si>
    <t xml:space="preserve">СОУС: </t>
  </si>
  <si>
    <t xml:space="preserve"> мука пш.</t>
  </si>
  <si>
    <t>235/11</t>
  </si>
  <si>
    <t xml:space="preserve"> зелень</t>
  </si>
  <si>
    <t>О С Е Н Ь</t>
  </si>
  <si>
    <t>Суп с макаронами</t>
  </si>
  <si>
    <t>259/11</t>
  </si>
  <si>
    <t>Жаркое по - дормашнему</t>
  </si>
  <si>
    <t>свинина</t>
  </si>
  <si>
    <t>помидор</t>
  </si>
  <si>
    <t>0,1 шт.</t>
  </si>
  <si>
    <t xml:space="preserve">    Суп из овощей </t>
  </si>
  <si>
    <t xml:space="preserve">Суп из овощей </t>
  </si>
  <si>
    <t>горошек консерв</t>
  </si>
  <si>
    <t>помидоры св.</t>
  </si>
  <si>
    <t>Суп  с клёцками</t>
  </si>
  <si>
    <t>182/11</t>
  </si>
  <si>
    <t xml:space="preserve"> "УТВЕРЖДАЮ"</t>
  </si>
  <si>
    <t xml:space="preserve">   Директор ООО  "Торговый дом Кубань"</t>
  </si>
  <si>
    <t xml:space="preserve">      Возрастная категория:      с   7  до 11 лет</t>
  </si>
  <si>
    <t>мука на подпыл</t>
  </si>
  <si>
    <t>З А В Т Р А К</t>
  </si>
  <si>
    <t>бедро кур на кости</t>
  </si>
  <si>
    <t>143/11</t>
  </si>
  <si>
    <t xml:space="preserve">    плов с говядиной</t>
  </si>
  <si>
    <t xml:space="preserve">картофельное пюре </t>
  </si>
  <si>
    <t xml:space="preserve">    Суп   с клёцками</t>
  </si>
  <si>
    <t>ячневая</t>
  </si>
  <si>
    <t>перец сладкий</t>
  </si>
  <si>
    <t>234/11</t>
  </si>
  <si>
    <t>239/11</t>
  </si>
  <si>
    <t>0,09шт.</t>
  </si>
  <si>
    <t>Суп с лапшой</t>
  </si>
  <si>
    <t>139/11</t>
  </si>
  <si>
    <t>233/11</t>
  </si>
  <si>
    <t>молочным соусом</t>
  </si>
  <si>
    <t>Рыба запечённая под молочным соусом</t>
  </si>
  <si>
    <t>запеканка из творога с</t>
  </si>
  <si>
    <t>Тефтели рыбные (минтай)</t>
  </si>
  <si>
    <t>Компот из смеси сухофруктов</t>
  </si>
  <si>
    <t>Котлета рублен. из птицы</t>
  </si>
  <si>
    <t>лук репчат.</t>
  </si>
  <si>
    <t>лавр./лист</t>
  </si>
  <si>
    <t>приправа овощная</t>
  </si>
  <si>
    <t>Борщ с картофелем</t>
  </si>
  <si>
    <t>и свежей капустой</t>
  </si>
  <si>
    <t>яйца шт./гр.</t>
  </si>
  <si>
    <t>Суфле из печени</t>
  </si>
  <si>
    <t>мука пшен.</t>
  </si>
  <si>
    <t>лавр. / лист</t>
  </si>
  <si>
    <t>нарезка</t>
  </si>
  <si>
    <t>итого Специи</t>
  </si>
  <si>
    <t xml:space="preserve">Компот из смеси </t>
  </si>
  <si>
    <t xml:space="preserve">    Суп с крупой </t>
  </si>
  <si>
    <t xml:space="preserve">Суп с макаронами </t>
  </si>
  <si>
    <t xml:space="preserve">лук репчат.      </t>
  </si>
  <si>
    <t>бедро куриное</t>
  </si>
  <si>
    <t>Крупа манная</t>
  </si>
  <si>
    <t>горошек зелёный</t>
  </si>
  <si>
    <t xml:space="preserve">картофель  </t>
  </si>
  <si>
    <t xml:space="preserve">лук репчат.        </t>
  </si>
  <si>
    <t>135/15</t>
  </si>
  <si>
    <t>молоком сгущённым</t>
  </si>
  <si>
    <t xml:space="preserve">филе бедро кур </t>
  </si>
  <si>
    <t xml:space="preserve">картофель    </t>
  </si>
  <si>
    <t>с овощами</t>
  </si>
  <si>
    <t>яйцо шт. / гр.</t>
  </si>
  <si>
    <t>0,09 шт.</t>
  </si>
  <si>
    <t>Котлета мясная</t>
  </si>
  <si>
    <t>рагу из овощей</t>
  </si>
  <si>
    <t>филе бедро птиц</t>
  </si>
  <si>
    <t>Рагу из  овощей</t>
  </si>
  <si>
    <t>А.Л.Жваков</t>
  </si>
  <si>
    <t xml:space="preserve">                            ДЕСЯТИДНЕВНОЕ МЕНЮ ПРИГОТОВЛЯЕМЫХ БЛЮД </t>
  </si>
  <si>
    <t xml:space="preserve">                             ДЛЯ  УЧАЩИХСЯ    В   ОБЩЕОБРАЗОВАТЕЛЬНОМ   УЧРЕЖДЕНИЕ</t>
  </si>
  <si>
    <t xml:space="preserve"> ПЕРИОД:     О С Е Н Ь</t>
  </si>
  <si>
    <t xml:space="preserve">                               Возрастная категория:      с   7  до 11 лет</t>
  </si>
  <si>
    <t>меню разработано согласно</t>
  </si>
  <si>
    <t>2022 г.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</si>
  <si>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</si>
  <si>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</si>
  <si>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</si>
  <si>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</si>
  <si>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</si>
  <si>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</si>
  <si>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</si>
  <si>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</si>
  <si>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</si>
  <si>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</si>
  <si>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</si>
  <si>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</si>
  <si>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ценность</t>
  </si>
  <si>
    <t>неделя</t>
  </si>
  <si>
    <t>1 -я</t>
  </si>
  <si>
    <t>1 -й</t>
  </si>
  <si>
    <t>итого за обед</t>
  </si>
  <si>
    <t>2 -й</t>
  </si>
  <si>
    <t>3 -й</t>
  </si>
  <si>
    <t>4 -й</t>
  </si>
  <si>
    <t>5 -й</t>
  </si>
  <si>
    <t>6 -й</t>
  </si>
  <si>
    <t>7 -й</t>
  </si>
  <si>
    <t>8 -й</t>
  </si>
  <si>
    <t>Суп с клёцками</t>
  </si>
  <si>
    <t>10 -й</t>
  </si>
  <si>
    <t>Отклонение от</t>
  </si>
  <si>
    <t>в %</t>
  </si>
  <si>
    <t>( + / - )</t>
  </si>
  <si>
    <t xml:space="preserve">энерг-я </t>
  </si>
  <si>
    <t xml:space="preserve">                            ДЛЯ  УЧАЩИХСЯ  В ОБЩЕОБРАЗОВАТЕЛЬНОМ УЧРЕЖДЕНИЕ</t>
  </si>
  <si>
    <t xml:space="preserve">   Возрастная категория:      с   7  до 11 лет</t>
  </si>
  <si>
    <t>итого за завтрак</t>
  </si>
  <si>
    <t>Борщ с картофелем со свежей капусты</t>
  </si>
  <si>
    <t>обед</t>
  </si>
  <si>
    <t>З А В Т Р А К И   И  О Б Е Д Ы</t>
  </si>
  <si>
    <t xml:space="preserve">Россия Краснодарский край </t>
  </si>
  <si>
    <t>продукции</t>
  </si>
  <si>
    <t>п/п</t>
  </si>
  <si>
    <t>пищевой продукции</t>
  </si>
  <si>
    <t>г (нетто)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</si>
  <si>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</si>
  <si>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</si>
  <si>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</si>
  <si>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</si>
  <si>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</si>
  <si>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кисломолоч.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</si>
  <si>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</si>
  <si>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</si>
  <si>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</si>
  <si>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</si>
  <si>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</si>
  <si>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возрастная категория 7-11 лет</t>
  </si>
  <si>
    <t>меню   10 - тидневка</t>
  </si>
  <si>
    <t xml:space="preserve">     г,  на одного человека</t>
  </si>
  <si>
    <t>среднем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</si>
  <si>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</si>
  <si>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</si>
  <si>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</si>
  <si>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</si>
  <si>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</si>
  <si>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>Возрастная категория:   7 - 11  лет</t>
  </si>
  <si>
    <t>14 /11</t>
  </si>
  <si>
    <t xml:space="preserve">масло порциями </t>
  </si>
  <si>
    <t xml:space="preserve">Масло порциями </t>
  </si>
  <si>
    <t>бедро птицы</t>
  </si>
  <si>
    <t>итого мяса</t>
  </si>
  <si>
    <t>яблоки св.</t>
  </si>
  <si>
    <t>сок яблочный</t>
  </si>
  <si>
    <t xml:space="preserve">Картофель </t>
  </si>
  <si>
    <t>крупа пшеничка</t>
  </si>
  <si>
    <t>2022 -___г.г.</t>
  </si>
  <si>
    <t>О С Е Н Ь    2022 - ___ г.г.</t>
  </si>
  <si>
    <t xml:space="preserve"> сухофруктов</t>
  </si>
  <si>
    <r>
      <t xml:space="preserve">О С Е Н Ь    </t>
    </r>
    <r>
      <rPr>
        <sz val="9"/>
        <rFont val="Arial Cyr"/>
        <charset val="204"/>
      </rPr>
      <t>2022 -  __  г.г.</t>
    </r>
  </si>
  <si>
    <t xml:space="preserve">               10 - ТИДНЕВНАЯ  М Е Н Ю  -  Р А С К Л А Д К А    ДЛЯ ПИТАНИЯ ДЕТЕЙ  ШКОЛЬНЫХ </t>
  </si>
  <si>
    <t xml:space="preserve">   1 - я неделя</t>
  </si>
  <si>
    <t xml:space="preserve">                                            Россия   Краснодарский край </t>
  </si>
  <si>
    <t>14/11</t>
  </si>
  <si>
    <t>128/11</t>
  </si>
  <si>
    <t>7 - 11 л</t>
  </si>
  <si>
    <t>П О Л Д Н И К</t>
  </si>
  <si>
    <t>386/11</t>
  </si>
  <si>
    <t>Кефир  (м. д. ж. 2,5% )</t>
  </si>
  <si>
    <t>огурец свежий в нарезке</t>
  </si>
  <si>
    <t>огурец св.</t>
  </si>
  <si>
    <t>яблоко</t>
  </si>
  <si>
    <t>205/11</t>
  </si>
  <si>
    <t xml:space="preserve">макароны отварные </t>
  </si>
  <si>
    <t>кефир</t>
  </si>
  <si>
    <t>Кефир</t>
  </si>
  <si>
    <t>303/11</t>
  </si>
  <si>
    <t>каша вязкая ( ячневая )</t>
  </si>
  <si>
    <t>47/11</t>
  </si>
  <si>
    <t>Квашеная капуста</t>
  </si>
  <si>
    <t xml:space="preserve">каша  вязкая ячневая </t>
  </si>
  <si>
    <t>Кофейный напиток с молоком</t>
  </si>
  <si>
    <t>с молоком</t>
  </si>
  <si>
    <t xml:space="preserve">Кофейный напиток </t>
  </si>
  <si>
    <t>из манной крупы</t>
  </si>
  <si>
    <t>255/11</t>
  </si>
  <si>
    <t>Печень по- строгановски</t>
  </si>
  <si>
    <t>258/11</t>
  </si>
  <si>
    <t>Мясо духовое</t>
  </si>
  <si>
    <t>лук репч</t>
  </si>
  <si>
    <t>тушёные в соусе</t>
  </si>
  <si>
    <t>Биточки особые мясные</t>
  </si>
  <si>
    <t xml:space="preserve">Картофель и овощи </t>
  </si>
  <si>
    <t xml:space="preserve"> бедро кур</t>
  </si>
  <si>
    <t>помидор свежий в нарезке</t>
  </si>
  <si>
    <t>З А В Т Р А К О В   -   О Б Е Д О В   И  П О Л Д Н И К О В</t>
  </si>
  <si>
    <t xml:space="preserve">                        10 - ТИДНЕВНАЯ  М Е Н Ю  -  Р А С К Л А Д К А    ДЛЯ ПИТАНИЯ ДЕТЕЙ  ШКОЛЬНЫХ </t>
  </si>
  <si>
    <t xml:space="preserve"> З А В Т Р А К О В   -  О Б Е Д О В   И  П О Л Д Н И К О В</t>
  </si>
  <si>
    <t xml:space="preserve">                             ШКОЛЬНЫХ   З А В Т Р А К О В    -    О Б Е Д  О В    И    П О Л Д Н И К О В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</si>
  <si>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трёхразовый      с               по</t>
    </r>
  </si>
  <si>
    <r>
      <t xml:space="preserve">               Фактически выдано продуктов в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качестве горячих</t>
    </r>
  </si>
  <si>
    <t xml:space="preserve">       З А В Т Р А К О В   -   О Б Е Д О В  -  П О Л Д Н И К О В</t>
  </si>
  <si>
    <t>КОМПАНОВКА  10- ТИДНЕВНОЕ ЦИКЛИЧНОЕ МЕНЮ ШКОЛЬНЫХ    З А В Т Р А К О В  - О Б Е Д О В - П О Л Д Н И К О В</t>
  </si>
  <si>
    <t>Макароны отварные с овощами</t>
  </si>
  <si>
    <t>205 /11</t>
  </si>
  <si>
    <t>итого за полдник</t>
  </si>
  <si>
    <t>ВСЕГО: за  завтрак  -   обед - полдник</t>
  </si>
  <si>
    <t xml:space="preserve">                                                  З А В Т Р А К О В  -  О Б Е Д О В   - П О Л Д Н И К О В</t>
  </si>
  <si>
    <t xml:space="preserve">                                       10 - ТИДНЕВНОЕ  МЕНЮ ПРИГОТОВЛЯЕМЫХ БЛЮД ШКОЛЬНЫХ    </t>
  </si>
  <si>
    <t>47 /11</t>
  </si>
  <si>
    <t>Суп с  крупой  (пшеничной)</t>
  </si>
  <si>
    <t>303 /11</t>
  </si>
  <si>
    <t>огурец  свежий в нарезке</t>
  </si>
  <si>
    <t>Среднее за 5 дней (фактически)</t>
  </si>
  <si>
    <t xml:space="preserve">меню завтраки - обеды-полдники  10-тидневка </t>
  </si>
  <si>
    <t xml:space="preserve">   2-я неделя</t>
  </si>
  <si>
    <t>Помидор свежий в нарезке</t>
  </si>
  <si>
    <t xml:space="preserve">Каша жидкая молочная </t>
  </si>
  <si>
    <t>Рассольник ленинградский</t>
  </si>
  <si>
    <t>огурец солён</t>
  </si>
  <si>
    <t>Запеканка овощная</t>
  </si>
  <si>
    <t>120/30</t>
  </si>
  <si>
    <t>256/11</t>
  </si>
  <si>
    <t>мясо тушёное</t>
  </si>
  <si>
    <t xml:space="preserve">с овощами </t>
  </si>
  <si>
    <t>Помидор  свежий  в нарезке</t>
  </si>
  <si>
    <t>Мясо тушёное</t>
  </si>
  <si>
    <t>256 /11</t>
  </si>
  <si>
    <t xml:space="preserve">Суп  с макаронами </t>
  </si>
  <si>
    <t>120 / 30</t>
  </si>
  <si>
    <t>Картофель и овощи тушёные в соусе</t>
  </si>
  <si>
    <t>Каша  жидкая молочная (рисовая)</t>
  </si>
  <si>
    <t xml:space="preserve">меню завтраки - обеды - полдники  10-тидневка </t>
  </si>
  <si>
    <t>крупа перловая</t>
  </si>
  <si>
    <t>сухарь пан</t>
  </si>
  <si>
    <t>90/20</t>
  </si>
  <si>
    <t>90 / 20</t>
  </si>
  <si>
    <t>80 / 20</t>
  </si>
  <si>
    <t>запеканка из творога и</t>
  </si>
  <si>
    <t>завтр</t>
  </si>
  <si>
    <t>полд</t>
  </si>
  <si>
    <t>зав/обед</t>
  </si>
  <si>
    <t>об/полд</t>
  </si>
  <si>
    <t>птица</t>
  </si>
  <si>
    <t>бедро</t>
  </si>
  <si>
    <t>говяд</t>
  </si>
  <si>
    <r>
      <t xml:space="preserve"> </t>
    </r>
    <r>
      <rPr>
        <b/>
        <sz val="9"/>
        <rFont val="Arial Cyr"/>
        <charset val="204"/>
      </rPr>
      <t xml:space="preserve"> З А В Т Р А К  О В    25 %    </t>
    </r>
  </si>
  <si>
    <r>
      <t xml:space="preserve"> </t>
    </r>
    <r>
      <rPr>
        <b/>
        <sz val="9"/>
        <rFont val="Arial Cyr"/>
        <charset val="204"/>
      </rPr>
      <t xml:space="preserve">     О  Б Е Д  О В   35 %    </t>
    </r>
  </si>
  <si>
    <r>
      <t xml:space="preserve"> </t>
    </r>
    <r>
      <rPr>
        <b/>
        <sz val="9"/>
        <rFont val="Arial Cyr"/>
        <charset val="204"/>
      </rPr>
      <t xml:space="preserve"> З А В Т Р А К  О В    25 %     О  Б Е Д  О В   35 %    </t>
    </r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</si>
  <si>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двухразовый      с               по</t>
    </r>
  </si>
  <si>
    <t xml:space="preserve">Каша жидкая молочная  </t>
  </si>
  <si>
    <t>Печенье топлёное молоко</t>
  </si>
  <si>
    <t>помидор свежий в нарезку</t>
  </si>
  <si>
    <t>40/150</t>
  </si>
  <si>
    <t>плов с говядиной</t>
  </si>
  <si>
    <t>2- й   день</t>
  </si>
  <si>
    <t>специи для плова</t>
  </si>
  <si>
    <t>Запеканка из творога с молоком сгущённым</t>
  </si>
  <si>
    <t>Запеканка  из творога с</t>
  </si>
  <si>
    <t>молоко сгущ.</t>
  </si>
  <si>
    <t>0,135 шт.</t>
  </si>
  <si>
    <t>сл/ масло</t>
  </si>
  <si>
    <t>масло порциями</t>
  </si>
  <si>
    <t xml:space="preserve"> 4 - й день</t>
  </si>
  <si>
    <t xml:space="preserve">       тефтели   </t>
  </si>
  <si>
    <t xml:space="preserve">соус в тефтели         </t>
  </si>
  <si>
    <t>огурец свежий в нарезку</t>
  </si>
  <si>
    <t xml:space="preserve"> / 11</t>
  </si>
  <si>
    <t>м/сливоч</t>
  </si>
  <si>
    <t>0,094шт.</t>
  </si>
  <si>
    <t>/ овощи припущенные</t>
  </si>
  <si>
    <t>128-136</t>
  </si>
  <si>
    <t>картофель пюре  /</t>
  </si>
  <si>
    <t xml:space="preserve">  3 - й   день</t>
  </si>
  <si>
    <t>142/11</t>
  </si>
  <si>
    <t>сушён. Яблок</t>
  </si>
  <si>
    <t xml:space="preserve">  5 - й   день</t>
  </si>
  <si>
    <t>филе  бедро кур</t>
  </si>
  <si>
    <t>Омлет с птицей</t>
  </si>
  <si>
    <t xml:space="preserve">Омлет с птицей </t>
  </si>
  <si>
    <t>бананы</t>
  </si>
  <si>
    <t>6- й   день</t>
  </si>
  <si>
    <t xml:space="preserve"> огурец свежий в нарезку</t>
  </si>
  <si>
    <t>Компот из смеси  сухофруктов</t>
  </si>
  <si>
    <t>огурец свежие в нарезку</t>
  </si>
  <si>
    <t>лимон /кислота</t>
  </si>
  <si>
    <t xml:space="preserve">  7 - й день</t>
  </si>
  <si>
    <t>70/20</t>
  </si>
  <si>
    <t>0,154шт.</t>
  </si>
  <si>
    <t xml:space="preserve">картофель пюре / Капуста </t>
  </si>
  <si>
    <t>Капуста тушеная</t>
  </si>
  <si>
    <t xml:space="preserve">томат </t>
  </si>
  <si>
    <t>помидор свежие в нарезку</t>
  </si>
  <si>
    <t>лавр. Лист</t>
  </si>
  <si>
    <t>лимон/кислота</t>
  </si>
  <si>
    <t xml:space="preserve">  8 - й день</t>
  </si>
  <si>
    <t xml:space="preserve">  (рисовая)</t>
  </si>
  <si>
    <t>9- й   день</t>
  </si>
  <si>
    <t>какао-порош</t>
  </si>
  <si>
    <t>Жаркое по - домашнему</t>
  </si>
  <si>
    <t>40/140</t>
  </si>
  <si>
    <t xml:space="preserve">  10- й день</t>
  </si>
  <si>
    <t>1,937 шт.</t>
  </si>
  <si>
    <t>выход  подсушенной лапши 16 гр.</t>
  </si>
  <si>
    <t>Рыба припущенная</t>
  </si>
  <si>
    <t>в молоке</t>
  </si>
  <si>
    <t>228/11</t>
  </si>
  <si>
    <t>какао-пор</t>
  </si>
  <si>
    <t>0,145 шт.</t>
  </si>
  <si>
    <t xml:space="preserve"> Рыба запечённая под</t>
  </si>
  <si>
    <t>сыр костр</t>
  </si>
  <si>
    <t>сухари пан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</si>
  <si>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одноразовый      с               по</t>
    </r>
  </si>
  <si>
    <t xml:space="preserve">      О  Б Е Д  О В   35 %    И  П О Л Д Н И К О В  10 %</t>
  </si>
  <si>
    <t>режим питания: двухразовый      с               по</t>
  </si>
  <si>
    <t xml:space="preserve">           П О Л Д Н И К О В           10 %    </t>
  </si>
  <si>
    <t>3 шт.</t>
  </si>
  <si>
    <t>Биточек рисовый</t>
  </si>
  <si>
    <t>с морковью</t>
  </si>
  <si>
    <t>193/11</t>
  </si>
  <si>
    <t>Биточек рисовый с моркрвью</t>
  </si>
  <si>
    <t>крупа рис</t>
  </si>
  <si>
    <t>ванилль</t>
  </si>
  <si>
    <t>80/20</t>
  </si>
  <si>
    <t>0,04 шт.</t>
  </si>
  <si>
    <t>ваниль</t>
  </si>
  <si>
    <t>130/20</t>
  </si>
  <si>
    <t>224/11</t>
  </si>
  <si>
    <t>крупа манная</t>
  </si>
  <si>
    <t xml:space="preserve">сухарь панир </t>
  </si>
  <si>
    <t>чай фруктовый</t>
  </si>
  <si>
    <t>яблоко св.</t>
  </si>
  <si>
    <t xml:space="preserve">соус </t>
  </si>
  <si>
    <t>Макароны запечённые с яйцом</t>
  </si>
  <si>
    <t>с яйцом</t>
  </si>
  <si>
    <t>кукуруза конс</t>
  </si>
  <si>
    <t>0,5 шт.</t>
  </si>
  <si>
    <t xml:space="preserve">кукуруза конс. </t>
  </si>
  <si>
    <t>Зразы картофельные</t>
  </si>
  <si>
    <t>150/11</t>
  </si>
  <si>
    <t>Картофель</t>
  </si>
  <si>
    <t xml:space="preserve">капуста белокач        </t>
  </si>
  <si>
    <t>Оладьи из печени</t>
  </si>
  <si>
    <t>м/сливочн</t>
  </si>
  <si>
    <t>Макароны запечёные</t>
  </si>
  <si>
    <t>0,08 шт.</t>
  </si>
  <si>
    <t>Голубцы ленивые</t>
  </si>
  <si>
    <t>0,093 шт.</t>
  </si>
  <si>
    <t xml:space="preserve">морковь </t>
  </si>
  <si>
    <t xml:space="preserve">  бедро кур</t>
  </si>
  <si>
    <t>сухарь. Пан</t>
  </si>
  <si>
    <t>40/155</t>
  </si>
  <si>
    <t>Котлета  мясная</t>
  </si>
  <si>
    <t>горошек зел</t>
  </si>
  <si>
    <t>П О Л Д Н И К И</t>
  </si>
  <si>
    <t xml:space="preserve"> О Б Е Д Ы  И  П О Л Д Н И К И</t>
  </si>
  <si>
    <t>ЗАВТРАКИ  -  ОБЕДЫ  И  ПОЛДНИКИ</t>
  </si>
  <si>
    <t>Среднее за 5 дней   (фактически)</t>
  </si>
  <si>
    <t xml:space="preserve">З А В Т Р А К И   </t>
  </si>
  <si>
    <t>О Б Е Д Ы</t>
  </si>
  <si>
    <t xml:space="preserve">меню завтраки   10-тидневка </t>
  </si>
  <si>
    <t xml:space="preserve">меню  обеды  10-тидневка </t>
  </si>
  <si>
    <t xml:space="preserve">меню -полдники  10-тидневка </t>
  </si>
  <si>
    <t xml:space="preserve">меню завтраки - обеды   10-тидневка </t>
  </si>
  <si>
    <t xml:space="preserve">меню обеды-полдники  10-тидневка </t>
  </si>
  <si>
    <t xml:space="preserve">                    1 - я неделя</t>
  </si>
  <si>
    <t>ЕДИНОЕ</t>
  </si>
  <si>
    <t xml:space="preserve">ВСЕГО: за  ОБЕД   И ПОЛДНИК </t>
  </si>
  <si>
    <t>ВСЕГО: за  ЗАВТРАК - ОБЕД</t>
  </si>
  <si>
    <t>отклонение</t>
  </si>
  <si>
    <t xml:space="preserve">  1 -я - 2-я неделя</t>
  </si>
  <si>
    <t xml:space="preserve">                    2 - я неделя</t>
  </si>
  <si>
    <t>Каша жидкая молочная  из манной крупы</t>
  </si>
  <si>
    <t>Биточек рисовый с морковью</t>
  </si>
  <si>
    <t>128-136 /11</t>
  </si>
  <si>
    <t>224 /11</t>
  </si>
  <si>
    <t>Рыба припущенная в молоке (минтай)</t>
  </si>
  <si>
    <t>ТТК</t>
  </si>
  <si>
    <t>Чай фруктовый</t>
  </si>
  <si>
    <t>ттк</t>
  </si>
  <si>
    <t xml:space="preserve">огурец </t>
  </si>
  <si>
    <t>233 /11</t>
  </si>
  <si>
    <t>помидор солёный</t>
  </si>
  <si>
    <t>128-139 /11</t>
  </si>
  <si>
    <t>Суп  с лапшой</t>
  </si>
  <si>
    <t>Котлета рубленая из птицы</t>
  </si>
  <si>
    <t>Щи из свежей. капусты с картофелем</t>
  </si>
  <si>
    <t>2 -я</t>
  </si>
  <si>
    <t>193 /11</t>
  </si>
  <si>
    <t>Запеканка из творога</t>
  </si>
  <si>
    <t>Запеканка миз  творога с морковью с  молоком сгущёным</t>
  </si>
  <si>
    <t>Биточки  (особые )   мясные</t>
  </si>
  <si>
    <t>Биточки (особые) мясные</t>
  </si>
  <si>
    <t>Шницель рыбный натуральный (минтай)</t>
  </si>
  <si>
    <t>натуральный (минтай)</t>
  </si>
  <si>
    <t>Тушёная   (комбинация сложного гарнира)</t>
  </si>
  <si>
    <t>СЫРЬЕ</t>
  </si>
  <si>
    <t>помидор солён</t>
  </si>
  <si>
    <t>каша вязкая ( пшёная )</t>
  </si>
  <si>
    <t xml:space="preserve">каша  вязкая пшёная </t>
  </si>
  <si>
    <t>чай с лимоном</t>
  </si>
  <si>
    <t xml:space="preserve">Чай фруктовый </t>
  </si>
  <si>
    <t>Напиток  (из груши дички)</t>
  </si>
  <si>
    <t>Сок фруктовый (персиковый)</t>
  </si>
  <si>
    <t>апельсин</t>
  </si>
  <si>
    <t>лимон</t>
  </si>
  <si>
    <t>Сок фруктовый (абрикосовый)</t>
  </si>
  <si>
    <t>Напиток (из груша дичка)</t>
  </si>
  <si>
    <t>овощи свежие в нарезке</t>
  </si>
  <si>
    <t>овощи свежие в нарезку</t>
  </si>
  <si>
    <t>Кофейный напиток с</t>
  </si>
  <si>
    <t>молоком</t>
  </si>
  <si>
    <t>Чай с лимоном</t>
  </si>
  <si>
    <t xml:space="preserve">мясо тушёное </t>
  </si>
  <si>
    <t>Биточек рыбный (минтай)</t>
  </si>
  <si>
    <t>Биточек рыбные (минтай)</t>
  </si>
  <si>
    <t>СОУС:</t>
  </si>
  <si>
    <t>крахмал карт</t>
  </si>
  <si>
    <t xml:space="preserve">                                    ТАБЛИЦА   ПОТРЕБНОСТИ  ВИТАМИНОВ  И  МИНЕРАЛЬНЫХ ВЕЩЕСТВ</t>
  </si>
  <si>
    <t xml:space="preserve">                      К       ДЕСЯТИДНЕВНОМУ  МЕНЮ ПРИГОТОВЛЯЕМЫХ БЛЮД </t>
  </si>
  <si>
    <t xml:space="preserve">              ШКОЛЬНЫХ   З А В Т Р А К О В    -    О Б Е Д  О В    И    П О Л Д Н И К О В</t>
  </si>
  <si>
    <t>ПРИЛОЖЕНИЕ К МЕНЮ</t>
  </si>
  <si>
    <t xml:space="preserve">  Витамины  ( мг./сут. )</t>
  </si>
  <si>
    <t>Минерал. в-ва (мг)</t>
  </si>
  <si>
    <t xml:space="preserve">р-р </t>
  </si>
  <si>
    <t>С</t>
  </si>
  <si>
    <t>В1</t>
  </si>
  <si>
    <t>В2</t>
  </si>
  <si>
    <t>A</t>
  </si>
  <si>
    <t>Ca</t>
  </si>
  <si>
    <t>P</t>
  </si>
  <si>
    <t>Mg</t>
  </si>
  <si>
    <t>Fe</t>
  </si>
  <si>
    <t>К</t>
  </si>
  <si>
    <t>I</t>
  </si>
  <si>
    <t>Sе</t>
  </si>
  <si>
    <t>F</t>
  </si>
  <si>
    <t>г.изд.</t>
  </si>
  <si>
    <t>кальций</t>
  </si>
  <si>
    <t>фосфор</t>
  </si>
  <si>
    <t>магний</t>
  </si>
  <si>
    <t>железо</t>
  </si>
  <si>
    <t>калий</t>
  </si>
  <si>
    <t>йод</t>
  </si>
  <si>
    <t>селен</t>
  </si>
  <si>
    <t>фтор</t>
  </si>
  <si>
    <t xml:space="preserve">  ВСЕГО: за  завтрак  -   обед - полдник</t>
  </si>
  <si>
    <t>12- 18 л</t>
  </si>
  <si>
    <t xml:space="preserve">    ВСЕГО: за  завтрак  -   обед - полдник</t>
  </si>
  <si>
    <t>Минеральные веществава (мг)</t>
  </si>
  <si>
    <t xml:space="preserve"> 2-я неделя</t>
  </si>
  <si>
    <t xml:space="preserve">      Возрастная категория:    7 -    11 лет  </t>
  </si>
  <si>
    <t>завтрак-обед-полдник</t>
  </si>
  <si>
    <t xml:space="preserve">      Возрастная категория:     7 -  11 лет  </t>
  </si>
  <si>
    <t xml:space="preserve">  Возрастная категория:  7 -   11  лет </t>
  </si>
  <si>
    <t xml:space="preserve">                               Возрастная категория:         7  -  11   лет</t>
  </si>
  <si>
    <t>Д Е Н Ь    1 - й</t>
  </si>
  <si>
    <t>Д Е Н Ь    5 - й</t>
  </si>
  <si>
    <t>№ сб.</t>
  </si>
  <si>
    <t>Д Е Н Ь    4  - й</t>
  </si>
  <si>
    <t>Д Е Н Ь    3  - й</t>
  </si>
  <si>
    <t>Д Е Н Ь    2 - й</t>
  </si>
  <si>
    <t>Д Е Н Ь    6 - й</t>
  </si>
  <si>
    <t>отклонение от нормы</t>
  </si>
  <si>
    <t>120 /30</t>
  </si>
  <si>
    <t>запеканка из творога с молоком сгущённым</t>
  </si>
  <si>
    <t>запеканка из творога и картофеля</t>
  </si>
  <si>
    <t xml:space="preserve"> с соусом сметанным</t>
  </si>
  <si>
    <t>год. изд.</t>
  </si>
  <si>
    <t>Сб. р-р /</t>
  </si>
  <si>
    <t xml:space="preserve">  ТАБЛИЦА   ПОТРЕБНОСТИ  ВИТАМИНОВ  И  МИНЕРАЛЬНЫХ ВЕЩЕСТВ К 10- ТИДНЕВНОМУ  МЕНЮ</t>
  </si>
  <si>
    <t xml:space="preserve">  ПРИГОТОВЛЯЕМЫХ БЛЮД </t>
  </si>
  <si>
    <t xml:space="preserve">     З А В Т Р А К О В  -  О Б Е Д О В   - П О Л Д Н И К О В</t>
  </si>
  <si>
    <t>ДЛЯ  УЧАЩИХСЯ  В ОБЩЕОБРАЗОВАТЕЛЬНОМ УЧРЕЖДЕНИЕ</t>
  </si>
  <si>
    <t>Д Е Н Ь   7 - й</t>
  </si>
  <si>
    <t>Д Е Н Ь   8 - й</t>
  </si>
  <si>
    <t>Д Е Н Ь   9 - й</t>
  </si>
  <si>
    <t>Д Е Н Ь   10 - й</t>
  </si>
  <si>
    <t xml:space="preserve"> 1   -   2-я   неделя</t>
  </si>
  <si>
    <t>7- 11 л</t>
  </si>
  <si>
    <t>ТК</t>
  </si>
  <si>
    <t>картофеля с соусом сметанным</t>
  </si>
  <si>
    <t>масса соуса 30г.</t>
  </si>
  <si>
    <t>масса запеканки 145г.</t>
  </si>
  <si>
    <t>каша вязкая ( пшённая )</t>
  </si>
  <si>
    <t>0,0485 шт.</t>
  </si>
  <si>
    <t>яйца шт/гр.</t>
  </si>
  <si>
    <t>0,025шт.</t>
  </si>
  <si>
    <t>сгущённым</t>
  </si>
  <si>
    <t>запеканка из творога и моркови с молоком</t>
  </si>
  <si>
    <t>запеканка из творога и моркови с</t>
  </si>
  <si>
    <t>масса соуса 15 гр.</t>
  </si>
  <si>
    <t xml:space="preserve">№ </t>
  </si>
  <si>
    <t>(консервированный)</t>
  </si>
  <si>
    <t>Горошек зелёный (консервированный)</t>
  </si>
  <si>
    <t>54-2з/22</t>
  </si>
  <si>
    <t>54-3з/22</t>
  </si>
  <si>
    <t>Икра морковная</t>
  </si>
  <si>
    <t>54-12з/22</t>
  </si>
  <si>
    <t>саха -песок</t>
  </si>
  <si>
    <t>кислота лимон</t>
  </si>
  <si>
    <t>капуста</t>
  </si>
  <si>
    <t>икра секольная</t>
  </si>
  <si>
    <t>Икра свекольная</t>
  </si>
  <si>
    <t>Икра секольная</t>
  </si>
  <si>
    <t>пром пр.</t>
  </si>
  <si>
    <t>54-20з/22</t>
  </si>
  <si>
    <t>54-15з/22</t>
  </si>
  <si>
    <t>сыр твёрдых сортов в нарезке</t>
  </si>
  <si>
    <t>54-1з/22</t>
  </si>
  <si>
    <t xml:space="preserve">сыр твёрдых </t>
  </si>
  <si>
    <t>сортов в нарезке</t>
  </si>
  <si>
    <t>сыр полутвёрдый</t>
  </si>
  <si>
    <t>54-2з/22г.</t>
  </si>
  <si>
    <t>54-2з /22г</t>
  </si>
  <si>
    <t>54-2гн/22</t>
  </si>
  <si>
    <t>Сборник рецептур блюд и типовых меню для организации питания детей</t>
  </si>
  <si>
    <t xml:space="preserve"> ФБУН "НИИ" Роспотребнадзора И.И.Новикова разработчик (протокол №3 от 19.05.2022 г.)</t>
  </si>
  <si>
    <t xml:space="preserve">образовательных организациях и организациях отдыха детей и их оздоровления   (от 7 до 18 лет) </t>
  </si>
  <si>
    <t>Чай без сахара</t>
  </si>
  <si>
    <t>чай без сахара</t>
  </si>
  <si>
    <t>Кисель из яблок</t>
  </si>
  <si>
    <t xml:space="preserve">Кисель из яблок </t>
  </si>
  <si>
    <t xml:space="preserve">   чай без сахара</t>
  </si>
  <si>
    <t>54-2ГН/22</t>
  </si>
  <si>
    <t>54-1хн/22</t>
  </si>
  <si>
    <t>репа</t>
  </si>
  <si>
    <t>135 / 15</t>
  </si>
  <si>
    <t>130 / 20</t>
  </si>
  <si>
    <t>75 / 15</t>
  </si>
  <si>
    <t>специи (зелень сушёная)</t>
  </si>
  <si>
    <t>145 /30</t>
  </si>
  <si>
    <t>145 / 30</t>
  </si>
  <si>
    <t>специи зелень сушёная</t>
  </si>
  <si>
    <t>50 / 50</t>
  </si>
  <si>
    <t>70/30</t>
  </si>
  <si>
    <t>70 / 20</t>
  </si>
  <si>
    <t>90 / 10</t>
  </si>
  <si>
    <t>90 /10</t>
  </si>
  <si>
    <t>горошек конс</t>
  </si>
  <si>
    <t>укроп</t>
  </si>
  <si>
    <t>54-2г/22</t>
  </si>
  <si>
    <t>Хлеб ржаной</t>
  </si>
  <si>
    <t>Сб. р-р</t>
  </si>
  <si>
    <t xml:space="preserve"> № /год.изд</t>
  </si>
  <si>
    <t>ТТК / 181 / 11</t>
  </si>
  <si>
    <t>ТТК / 82 / 11</t>
  </si>
  <si>
    <t>ТТК / 376 / 11</t>
  </si>
  <si>
    <t>ТТК / 349 / 11</t>
  </si>
  <si>
    <t>ТТК / 111 / 11</t>
  </si>
  <si>
    <t>ТТК / 379 / 11</t>
  </si>
  <si>
    <t>ТТК / 99 / 11</t>
  </si>
  <si>
    <t>ТТК/54-3м/22</t>
  </si>
  <si>
    <t>ТТК/54-гн/22</t>
  </si>
  <si>
    <t>ТТК/54-34гн/22</t>
  </si>
  <si>
    <t>ТТК /212/11</t>
  </si>
  <si>
    <t>ТТК /379/11</t>
  </si>
  <si>
    <t>ТТК / 88 / 11</t>
  </si>
  <si>
    <t>ТТК / 377 / 11</t>
  </si>
  <si>
    <t>ТТК / 149 / 11</t>
  </si>
  <si>
    <t>ТТК / 114 / 11</t>
  </si>
  <si>
    <t>ТТК / 352 / 11</t>
  </si>
  <si>
    <t>ТТК / 83 / 11</t>
  </si>
  <si>
    <t>ТТК / 115 / 11</t>
  </si>
  <si>
    <t>ТТК / 299/ 11</t>
  </si>
  <si>
    <t>ТТК / 379/ 11</t>
  </si>
  <si>
    <t>ТТК / 206/ 11</t>
  </si>
  <si>
    <t>ТТК / 96 / 11</t>
  </si>
  <si>
    <t>ТТК / 108/ 11</t>
  </si>
  <si>
    <t>ТТК / 377/ 11</t>
  </si>
  <si>
    <t>ТТК / 352/ 11</t>
  </si>
  <si>
    <t>ТТК / 102 / 11</t>
  </si>
  <si>
    <t>181/11</t>
  </si>
  <si>
    <t>82/11</t>
  </si>
  <si>
    <t>ТТК/377/11</t>
  </si>
  <si>
    <t>ТТК/376/11</t>
  </si>
  <si>
    <t>ТТК/111/11</t>
  </si>
  <si>
    <t>ТТК/212/11</t>
  </si>
  <si>
    <t>ТТК/379/11</t>
  </si>
  <si>
    <t>ТТК/ 99 /11</t>
  </si>
  <si>
    <t>54-34гн/22</t>
  </si>
  <si>
    <t>ТТК/102/11</t>
  </si>
  <si>
    <t>54-гн/22</t>
  </si>
  <si>
    <t>ТТК/352/11</t>
  </si>
  <si>
    <t>ТТК/108/11</t>
  </si>
  <si>
    <t>149/11</t>
  </si>
  <si>
    <t>379/11</t>
  </si>
  <si>
    <t>ТТК/96/11</t>
  </si>
  <si>
    <t>206/11</t>
  </si>
  <si>
    <t>ТТК/299/11</t>
  </si>
  <si>
    <t>ТТК/115/11</t>
  </si>
  <si>
    <t>ТТК/ 83 /11</t>
  </si>
  <si>
    <t>ТТК/114/11</t>
  </si>
  <si>
    <t>54-3м/22</t>
  </si>
  <si>
    <t>88/11</t>
  </si>
  <si>
    <t xml:space="preserve">норма </t>
  </si>
  <si>
    <t>СанПиН</t>
  </si>
  <si>
    <t>суточная</t>
  </si>
  <si>
    <t xml:space="preserve"> дней</t>
  </si>
  <si>
    <t>ТК  /  ТТК</t>
  </si>
  <si>
    <t>ккал</t>
  </si>
  <si>
    <t>отклонение от нормы    (  +  / -  )    %</t>
  </si>
  <si>
    <t xml:space="preserve">Норма по СанПин    </t>
  </si>
  <si>
    <t>отклонение от нормы        %</t>
  </si>
  <si>
    <t>отклонение от нормы  %</t>
  </si>
  <si>
    <t>отклонение от нормы    %</t>
  </si>
  <si>
    <t>отклонение от нормы %</t>
  </si>
  <si>
    <t>отклонение от нормы   %</t>
  </si>
  <si>
    <t>10 дн.</t>
  </si>
  <si>
    <t>ТТК/82/11</t>
  </si>
  <si>
    <t>ТТК/349 /11</t>
  </si>
  <si>
    <t>ТТК/149/11</t>
  </si>
  <si>
    <t>ТТК/181/ 11</t>
  </si>
  <si>
    <t>ТТК/111 /11</t>
  </si>
  <si>
    <t>70 / 30</t>
  </si>
  <si>
    <t>50/50</t>
  </si>
  <si>
    <t>ТТК /299/ 11</t>
  </si>
  <si>
    <t>ТТК /115 / 11</t>
  </si>
  <si>
    <t>ТТК / 349/ 11</t>
  </si>
  <si>
    <t>ТТК /83/11</t>
  </si>
  <si>
    <t>ТТК/352 /11</t>
  </si>
  <si>
    <t>ТТК/377 /11</t>
  </si>
  <si>
    <t>ТТК/149 /11</t>
  </si>
  <si>
    <t>ТТК/ 88/ 11</t>
  </si>
  <si>
    <t>ТТК/379 /11</t>
  </si>
  <si>
    <t xml:space="preserve">капуста св.        </t>
  </si>
  <si>
    <t>Бутерброд с сыром</t>
  </si>
  <si>
    <t>ТТК /3/11</t>
  </si>
  <si>
    <t>10 / 30</t>
  </si>
  <si>
    <t>Котлета рыбная (минтай)</t>
  </si>
  <si>
    <t>0,0835шт.</t>
  </si>
  <si>
    <t>Котлета школьная</t>
  </si>
  <si>
    <t>347/21</t>
  </si>
  <si>
    <t>ттк/3/11</t>
  </si>
  <si>
    <t>Единый сборник технологических нормативов, рецептур блюд и кулинарных изделий</t>
  </si>
  <si>
    <t xml:space="preserve"> / сост.А.Я.Перевалов.  Н.В.Тапешкина.-Изд-е 4-е доп.и испр..-Пермь, 2021.-410с.</t>
  </si>
  <si>
    <t xml:space="preserve">  Суточная потребность  по СанПиН  </t>
  </si>
  <si>
    <t>Энергетическая  ценность</t>
  </si>
  <si>
    <t>Ккал</t>
  </si>
  <si>
    <t xml:space="preserve">     10 - ТИДНЕВНОЕ  МЕНЮ  ПРИГОТОВЛЯЕМЫХ  БЛЮД ШКОЛЬНЫХ    З А В Т Р А К О В - О Б Е Д О В - П О Л Д Н И К О В</t>
  </si>
  <si>
    <t xml:space="preserve">   10 - ТИДНЕВНОЕ  МЕНЮ  ПРИГОТОВЛЯЕМЫХ  БЛЮД ШКОЛЬНЫХ    З А В Т Р А К О В - О Б Е Д О В - П О Л Д Н И К О В</t>
  </si>
  <si>
    <t xml:space="preserve">  Суточная потребность   по СанПиН  </t>
  </si>
  <si>
    <t xml:space="preserve">   2 - я неделя</t>
  </si>
  <si>
    <t>145/30</t>
  </si>
  <si>
    <t xml:space="preserve">     ЗАВТРАК</t>
  </si>
  <si>
    <t xml:space="preserve">мясо </t>
  </si>
  <si>
    <t xml:space="preserve">         О Б Е Д </t>
  </si>
  <si>
    <t xml:space="preserve">Компановка сырья по </t>
  </si>
  <si>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 продукт после очистки)</t>
    </r>
  </si>
  <si>
    <r>
      <rPr>
        <b/>
        <sz val="10"/>
        <color rgb="FF000000"/>
        <rFont val="Calibri"/>
        <family val="2"/>
        <charset val="204"/>
      </rPr>
      <t>БРУТТО</t>
    </r>
    <r>
      <rPr>
        <sz val="10"/>
        <color rgb="FF000000"/>
        <rFont val="Calibri"/>
        <family val="2"/>
        <charset val="204"/>
      </rPr>
      <t xml:space="preserve"> ( продукт без очистки)</t>
    </r>
  </si>
  <si>
    <t>молоко сгущён</t>
  </si>
  <si>
    <t>итого молоко</t>
  </si>
  <si>
    <t xml:space="preserve">фрукты </t>
  </si>
  <si>
    <t xml:space="preserve">         ПОЛДНИК</t>
  </si>
  <si>
    <t>ЗАВТРАК - ОБЕД</t>
  </si>
  <si>
    <t>ОБЕД - ПОЛДНИК</t>
  </si>
  <si>
    <t xml:space="preserve">   ПОЛДНИК</t>
  </si>
  <si>
    <t>итого за день</t>
  </si>
  <si>
    <t>яйцо шт./ гр.</t>
  </si>
  <si>
    <t>яйцо шт./гр.</t>
  </si>
  <si>
    <t xml:space="preserve">10 - ТИДНЕВНОЕ  М Е Н Ю  </t>
  </si>
  <si>
    <t>Салат из квашеной капусты</t>
  </si>
  <si>
    <t>салат из квашеной капусты</t>
  </si>
  <si>
    <t>Сыр твёрдых сортов в нарезке ( полутвёрдый )</t>
  </si>
  <si>
    <t>8 / 1</t>
  </si>
  <si>
    <t>вода для бульона</t>
  </si>
  <si>
    <t>Суп с крупой (пшеничной)</t>
  </si>
  <si>
    <t>ТТК/142/ 11</t>
  </si>
  <si>
    <t>Капуста тушёная</t>
  </si>
  <si>
    <t>картофель пюре /</t>
  </si>
  <si>
    <t>ТТК/165/11</t>
  </si>
  <si>
    <t xml:space="preserve">и моркови  с </t>
  </si>
  <si>
    <t>ТТК/269/11</t>
  </si>
  <si>
    <t>ТТК/268/11</t>
  </si>
  <si>
    <t>ТТК/282/11</t>
  </si>
  <si>
    <t>Плоды свежие (яблоко)</t>
  </si>
  <si>
    <t xml:space="preserve">Плоды свежие  </t>
  </si>
  <si>
    <t>Плоды свежие ( яблоко )</t>
  </si>
  <si>
    <t>82 /21</t>
  </si>
  <si>
    <t>Плоды свежие (банан)</t>
  </si>
  <si>
    <t>82 / 21</t>
  </si>
  <si>
    <t>Плоды свежие  ( бананы )</t>
  </si>
  <si>
    <t>Плоды свежие  ( яблоко )</t>
  </si>
  <si>
    <t>Плоды свежие (апельсин)</t>
  </si>
  <si>
    <t>Плоды  свежие (апельсин)</t>
  </si>
  <si>
    <t>Плооды  свежие (бананы )</t>
  </si>
  <si>
    <t>Плоды  свежие ( яблоко )</t>
  </si>
  <si>
    <t>и витаминами</t>
  </si>
  <si>
    <t>502/21</t>
  </si>
  <si>
    <t>Какао с молоком и витаминами</t>
  </si>
  <si>
    <t>ТТК / 502 / 21</t>
  </si>
  <si>
    <t>ТТК/502/21</t>
  </si>
  <si>
    <t>Какао с молоком и</t>
  </si>
  <si>
    <t>витаминами</t>
  </si>
  <si>
    <t>ТТК /502/ 21</t>
  </si>
  <si>
    <t>макароны отварные с овощами</t>
  </si>
  <si>
    <r>
      <t xml:space="preserve"> </t>
    </r>
    <r>
      <rPr>
        <b/>
        <sz val="8"/>
        <rFont val="Arial Cyr"/>
        <charset val="204"/>
      </rPr>
      <t xml:space="preserve"> З А В Т Р А К  О В    25 %     О  Б Е Д  О В   35 %    П О Л Д Н И К О В  10%   (всего  70 % )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</si>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</sst>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#,##0.0_р_."/>
    <numFmt numFmtId="171" formatCode="#,##0.0000_р_."/>
    <numFmt numFmtId="172" formatCode="0.00000000"/>
    <numFmt numFmtId="173" formatCode="0E+00"/>
  </numFmts>
  <fonts count="145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002060"/>
      <name val="Calibri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7.5"/>
      <color rgb="FF002060"/>
      <name val="Times New Roman"/>
      <family val="1"/>
      <charset val="204"/>
    </font>
    <font>
      <sz val="12"/>
      <color rgb="FFFF0000"/>
      <name val="Arial Cyr"/>
      <charset val="204"/>
    </font>
    <font>
      <sz val="7"/>
      <color rgb="FFC0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b/>
      <sz val="7"/>
      <color rgb="FF002060"/>
      <name val="Times New Roman"/>
      <family val="1"/>
      <charset val="204"/>
    </font>
    <font>
      <sz val="9"/>
      <color rgb="FFC00000"/>
      <name val="Calibri"/>
      <family val="2"/>
      <charset val="204"/>
    </font>
    <font>
      <sz val="7"/>
      <color rgb="FF00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2"/>
      <color rgb="FFC00000"/>
      <name val="Arial Cyr"/>
      <family val="2"/>
      <charset val="204"/>
    </font>
    <font>
      <sz val="7"/>
      <color theme="1"/>
      <name val="Calibri"/>
      <family val="2"/>
      <charset val="204"/>
    </font>
    <font>
      <b/>
      <sz val="7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8"/>
      <color rgb="FFC00000"/>
      <name val="Calibri"/>
      <family val="2"/>
      <charset val="204"/>
    </font>
    <font>
      <b/>
      <sz val="12"/>
      <name val="Calibri"/>
      <family val="2"/>
      <charset val="204"/>
    </font>
    <font>
      <i/>
      <sz val="7"/>
      <name val="Arial Cyr"/>
      <family val="2"/>
      <charset val="204"/>
    </font>
    <font>
      <i/>
      <sz val="11"/>
      <color rgb="FF000000"/>
      <name val="Calibri"/>
      <family val="2"/>
      <charset val="204"/>
    </font>
    <font>
      <sz val="9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1"/>
      <name val="Calibri"/>
      <family val="2"/>
      <charset val="204"/>
    </font>
    <font>
      <sz val="6"/>
      <name val="Arial Cyr"/>
      <charset val="204"/>
    </font>
    <font>
      <b/>
      <sz val="12"/>
      <color rgb="FF002060"/>
      <name val="Calibri"/>
      <family val="2"/>
      <charset val="204"/>
    </font>
    <font>
      <b/>
      <sz val="7"/>
      <name val="Arial Cyr"/>
      <charset val="204"/>
    </font>
    <font>
      <sz val="11"/>
      <color rgb="FFC00000"/>
      <name val="Calibri"/>
      <family val="2"/>
      <charset val="204"/>
    </font>
    <font>
      <b/>
      <sz val="10"/>
      <color rgb="FFC00000"/>
      <name val="Arial Cyr"/>
      <family val="2"/>
      <charset val="204"/>
    </font>
    <font>
      <sz val="10"/>
      <name val="Cambria"/>
      <family val="1"/>
      <charset val="204"/>
    </font>
    <font>
      <sz val="11"/>
      <color theme="7" tint="-0.499984740745262"/>
      <name val="Calibri"/>
      <family val="2"/>
      <charset val="204"/>
    </font>
    <font>
      <sz val="8"/>
      <color theme="1"/>
      <name val="Calibri"/>
      <family val="2"/>
      <charset val="204"/>
    </font>
    <font>
      <b/>
      <sz val="7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sz val="11"/>
      <color theme="5" tint="-0.499984740745262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6"/>
      <name val="Arial Cyr"/>
      <family val="2"/>
      <charset val="204"/>
    </font>
    <font>
      <b/>
      <sz val="7"/>
      <color rgb="FF002060"/>
      <name val="Calibri"/>
      <family val="2"/>
      <charset val="204"/>
    </font>
    <font>
      <b/>
      <sz val="11"/>
      <color rgb="FF002060"/>
      <name val="Times New Roman"/>
      <family val="1"/>
      <charset val="204"/>
    </font>
    <font>
      <sz val="9"/>
      <color rgb="FFFF0000"/>
      <name val="Calibri"/>
      <family val="2"/>
      <charset val="204"/>
    </font>
    <font>
      <sz val="10"/>
      <color rgb="FFC00000"/>
      <name val="Calibri"/>
      <family val="2"/>
      <charset val="204"/>
    </font>
    <font>
      <b/>
      <i/>
      <sz val="8"/>
      <color rgb="FF000000"/>
      <name val="Calibri"/>
      <family val="2"/>
      <charset val="204"/>
    </font>
    <font>
      <sz val="5"/>
      <name val="Arial Cyr"/>
      <family val="2"/>
      <charset val="204"/>
    </font>
    <font>
      <sz val="10"/>
      <name val="Arial Cyr"/>
      <charset val="204"/>
    </font>
    <font>
      <b/>
      <sz val="10"/>
      <color rgb="FF002060"/>
      <name val="Calibri"/>
      <family val="2"/>
      <charset val="204"/>
    </font>
    <font>
      <sz val="5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rgb="FFC00000"/>
      <name val="Arial Cyr"/>
      <charset val="204"/>
    </font>
    <font>
      <b/>
      <sz val="10"/>
      <color rgb="FFC00000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theme="1"/>
      <name val="Calibri"/>
      <family val="2"/>
      <charset val="204"/>
    </font>
    <font>
      <b/>
      <sz val="8"/>
      <color theme="1"/>
      <name val="Arial Cyr"/>
      <family val="2"/>
      <charset val="204"/>
    </font>
    <font>
      <b/>
      <sz val="9"/>
      <color theme="1"/>
      <name val="Calibri"/>
      <family val="2"/>
      <charset val="204"/>
    </font>
    <font>
      <b/>
      <sz val="9"/>
      <color theme="1"/>
      <name val="Arial Cyr"/>
      <family val="2"/>
      <charset val="204"/>
    </font>
    <font>
      <b/>
      <sz val="10"/>
      <color theme="1"/>
      <name val="Calibri"/>
      <family val="2"/>
      <charset val="204"/>
    </font>
    <font>
      <b/>
      <sz val="9"/>
      <color theme="1"/>
      <name val="Arial Cyr"/>
      <charset val="204"/>
    </font>
    <font>
      <b/>
      <sz val="9"/>
      <name val="Calibri"/>
      <family val="2"/>
      <charset val="204"/>
    </font>
    <font>
      <sz val="11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rgb="FFFFFF00"/>
        <bgColor rgb="FFFFD966"/>
      </patternFill>
    </fill>
    <fill>
      <patternFill patternType="solid">
        <fgColor rgb="FF92D050"/>
        <bgColor rgb="FFC3D69B"/>
      </patternFill>
    </fill>
    <fill>
      <patternFill patternType="solid">
        <fgColor rgb="FFC3D69B"/>
        <bgColor rgb="FFBDD7EE"/>
      </patternFill>
    </fill>
    <fill>
      <patternFill patternType="solid">
        <fgColor rgb="FFE6B9B8"/>
        <bgColor rgb="FFFAC090"/>
      </patternFill>
    </fill>
    <fill>
      <patternFill patternType="solid">
        <fgColor rgb="FFFDEADA"/>
        <bgColor rgb="FFEBF1DE"/>
      </patternFill>
    </fill>
    <fill>
      <patternFill patternType="solid">
        <fgColor rgb="FFFAC090"/>
        <bgColor rgb="FFE6B9B8"/>
      </patternFill>
    </fill>
    <fill>
      <patternFill patternType="solid">
        <fgColor rgb="FFFFC000"/>
        <bgColor rgb="FFFF99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BDD7EE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rgb="FFFDEADA"/>
      </patternFill>
    </fill>
    <fill>
      <patternFill patternType="solid">
        <fgColor theme="5" tint="0.79998168889431442"/>
        <bgColor rgb="FFEBF1DE"/>
      </patternFill>
    </fill>
    <fill>
      <patternFill patternType="solid">
        <fgColor theme="4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62" fillId="0" borderId="0" applyFont="0" applyFill="0" applyBorder="0" applyAlignment="0" applyProtection="0"/>
  </cellStyleXfs>
  <cellXfs count="21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164" fontId="14" fillId="0" borderId="0" xfId="0" applyNumberFormat="1" applyFont="1" applyAlignment="1">
      <alignment horizontal="left"/>
    </xf>
    <xf numFmtId="0" fontId="0" fillId="0" borderId="3" xfId="0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23" fillId="0" borderId="0" xfId="0" applyFont="1"/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3" fillId="0" borderId="0" xfId="0" applyFont="1" applyAlignment="1">
      <alignment horizontal="center"/>
    </xf>
    <xf numFmtId="0" fontId="0" fillId="0" borderId="33" xfId="0" applyBorder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9" xfId="0" applyBorder="1"/>
    <xf numFmtId="49" fontId="14" fillId="0" borderId="0" xfId="0" applyNumberFormat="1" applyFont="1" applyAlignment="1">
      <alignment horizontal="left"/>
    </xf>
    <xf numFmtId="0" fontId="0" fillId="0" borderId="26" xfId="0" applyBorder="1" applyAlignment="1">
      <alignment horizontal="left"/>
    </xf>
    <xf numFmtId="0" fontId="0" fillId="0" borderId="35" xfId="0" applyBorder="1"/>
    <xf numFmtId="0" fontId="36" fillId="0" borderId="3" xfId="0" applyFont="1" applyBorder="1" applyAlignment="1">
      <alignment horizontal="left"/>
    </xf>
    <xf numFmtId="165" fontId="38" fillId="0" borderId="24" xfId="0" applyNumberFormat="1" applyFont="1" applyBorder="1" applyAlignment="1">
      <alignment horizontal="center"/>
    </xf>
    <xf numFmtId="1" fontId="38" fillId="0" borderId="24" xfId="0" applyNumberFormat="1" applyFont="1" applyBorder="1" applyAlignment="1">
      <alignment horizontal="center"/>
    </xf>
    <xf numFmtId="0" fontId="0" fillId="0" borderId="26" xfId="0" applyBorder="1"/>
    <xf numFmtId="0" fontId="33" fillId="0" borderId="0" xfId="0" applyFont="1"/>
    <xf numFmtId="0" fontId="17" fillId="0" borderId="0" xfId="0" applyFont="1"/>
    <xf numFmtId="0" fontId="7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7" xfId="0" applyFont="1" applyBorder="1"/>
    <xf numFmtId="0" fontId="7" fillId="0" borderId="27" xfId="0" applyFont="1" applyBorder="1" applyAlignment="1">
      <alignment horizontal="center"/>
    </xf>
    <xf numFmtId="0" fontId="0" fillId="0" borderId="28" xfId="0" applyBorder="1"/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4" xfId="0" applyBorder="1"/>
    <xf numFmtId="0" fontId="43" fillId="0" borderId="2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2" fontId="43" fillId="0" borderId="20" xfId="0" applyNumberFormat="1" applyFont="1" applyBorder="1" applyAlignment="1">
      <alignment horizontal="center"/>
    </xf>
    <xf numFmtId="1" fontId="43" fillId="0" borderId="22" xfId="0" applyNumberFormat="1" applyFont="1" applyBorder="1" applyAlignment="1">
      <alignment horizontal="center"/>
    </xf>
    <xf numFmtId="165" fontId="43" fillId="0" borderId="20" xfId="0" applyNumberFormat="1" applyFont="1" applyBorder="1" applyAlignment="1">
      <alignment horizontal="center"/>
    </xf>
    <xf numFmtId="2" fontId="43" fillId="0" borderId="22" xfId="0" applyNumberFormat="1" applyFont="1" applyBorder="1" applyAlignment="1">
      <alignment horizontal="center"/>
    </xf>
    <xf numFmtId="0" fontId="0" fillId="6" borderId="0" xfId="0" applyFill="1"/>
    <xf numFmtId="0" fontId="2" fillId="3" borderId="2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9" fontId="0" fillId="0" borderId="0" xfId="0" applyNumberFormat="1"/>
    <xf numFmtId="0" fontId="22" fillId="3" borderId="22" xfId="0" applyFont="1" applyFill="1" applyBorder="1"/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0" fontId="22" fillId="8" borderId="22" xfId="0" applyFont="1" applyFill="1" applyBorder="1"/>
    <xf numFmtId="0" fontId="7" fillId="0" borderId="38" xfId="0" applyFont="1" applyBorder="1"/>
    <xf numFmtId="0" fontId="22" fillId="9" borderId="22" xfId="0" applyFont="1" applyFill="1" applyBorder="1"/>
    <xf numFmtId="0" fontId="7" fillId="10" borderId="0" xfId="0" applyFont="1" applyFill="1"/>
    <xf numFmtId="0" fontId="22" fillId="10" borderId="22" xfId="0" applyFont="1" applyFill="1" applyBorder="1"/>
    <xf numFmtId="0" fontId="48" fillId="0" borderId="0" xfId="0" applyFont="1"/>
    <xf numFmtId="0" fontId="0" fillId="0" borderId="18" xfId="0" applyBorder="1"/>
    <xf numFmtId="0" fontId="2" fillId="5" borderId="21" xfId="0" applyFont="1" applyFill="1" applyBorder="1"/>
    <xf numFmtId="0" fontId="0" fillId="5" borderId="22" xfId="0" applyFill="1" applyBorder="1"/>
    <xf numFmtId="0" fontId="7" fillId="6" borderId="0" xfId="0" applyFont="1" applyFill="1"/>
    <xf numFmtId="0" fontId="0" fillId="0" borderId="27" xfId="0" applyBorder="1"/>
    <xf numFmtId="1" fontId="0" fillId="5" borderId="22" xfId="0" applyNumberFormat="1" applyFill="1" applyBorder="1"/>
    <xf numFmtId="0" fontId="45" fillId="0" borderId="0" xfId="0" applyFont="1"/>
    <xf numFmtId="0" fontId="51" fillId="0" borderId="0" xfId="0" applyFont="1"/>
    <xf numFmtId="2" fontId="0" fillId="5" borderId="22" xfId="0" applyNumberFormat="1" applyFill="1" applyBorder="1"/>
    <xf numFmtId="0" fontId="52" fillId="0" borderId="0" xfId="0" applyFont="1"/>
    <xf numFmtId="0" fontId="47" fillId="0" borderId="0" xfId="0" applyFont="1"/>
    <xf numFmtId="165" fontId="17" fillId="0" borderId="0" xfId="0" applyNumberFormat="1" applyFont="1"/>
    <xf numFmtId="0" fontId="22" fillId="0" borderId="26" xfId="0" applyFont="1" applyBorder="1"/>
    <xf numFmtId="0" fontId="48" fillId="0" borderId="42" xfId="0" applyFont="1" applyBorder="1"/>
    <xf numFmtId="0" fontId="0" fillId="0" borderId="2" xfId="0" applyBorder="1"/>
    <xf numFmtId="0" fontId="2" fillId="0" borderId="23" xfId="0" applyFont="1" applyBorder="1"/>
    <xf numFmtId="0" fontId="48" fillId="0" borderId="2" xfId="0" applyFont="1" applyBorder="1"/>
    <xf numFmtId="0" fontId="48" fillId="0" borderId="27" xfId="0" applyFont="1" applyBorder="1"/>
    <xf numFmtId="0" fontId="47" fillId="0" borderId="10" xfId="0" applyFont="1" applyBorder="1"/>
    <xf numFmtId="0" fontId="54" fillId="0" borderId="0" xfId="0" applyFont="1"/>
    <xf numFmtId="0" fontId="2" fillId="0" borderId="10" xfId="0" applyFont="1" applyBorder="1"/>
    <xf numFmtId="1" fontId="7" fillId="0" borderId="0" xfId="0" applyNumberFormat="1" applyFont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45" fillId="0" borderId="0" xfId="0" applyFont="1" applyAlignment="1">
      <alignment horizontal="left"/>
    </xf>
    <xf numFmtId="2" fontId="18" fillId="0" borderId="0" xfId="0" applyNumberFormat="1" applyFont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/>
    </xf>
    <xf numFmtId="0" fontId="58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0" fontId="32" fillId="0" borderId="0" xfId="0" applyFont="1"/>
    <xf numFmtId="0" fontId="5" fillId="0" borderId="15" xfId="0" applyFont="1" applyBorder="1"/>
    <xf numFmtId="0" fontId="17" fillId="0" borderId="0" xfId="0" applyFont="1" applyAlignment="1">
      <alignment horizontal="left"/>
    </xf>
    <xf numFmtId="1" fontId="2" fillId="0" borderId="13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46" xfId="0" applyFont="1" applyBorder="1"/>
    <xf numFmtId="0" fontId="2" fillId="0" borderId="24" xfId="0" applyFont="1" applyBorder="1" applyAlignment="1">
      <alignment horizontal="left"/>
    </xf>
    <xf numFmtId="0" fontId="76" fillId="0" borderId="0" xfId="0" applyFont="1" applyAlignment="1">
      <alignment horizontal="left"/>
    </xf>
    <xf numFmtId="0" fontId="58" fillId="7" borderId="45" xfId="0" applyFont="1" applyFill="1" applyBorder="1"/>
    <xf numFmtId="0" fontId="33" fillId="7" borderId="45" xfId="0" applyFont="1" applyFill="1" applyBorder="1"/>
    <xf numFmtId="0" fontId="22" fillId="0" borderId="23" xfId="0" applyFont="1" applyBorder="1"/>
    <xf numFmtId="2" fontId="7" fillId="7" borderId="45" xfId="0" applyNumberFormat="1" applyFont="1" applyFill="1" applyBorder="1"/>
    <xf numFmtId="0" fontId="22" fillId="0" borderId="24" xfId="0" applyFont="1" applyBorder="1" applyAlignment="1">
      <alignment horizontal="left"/>
    </xf>
    <xf numFmtId="0" fontId="69" fillId="0" borderId="0" xfId="0" applyFont="1"/>
    <xf numFmtId="0" fontId="28" fillId="0" borderId="25" xfId="0" applyFont="1" applyBorder="1" applyAlignment="1">
      <alignment horizontal="left"/>
    </xf>
    <xf numFmtId="0" fontId="76" fillId="0" borderId="25" xfId="0" applyFont="1" applyBorder="1" applyAlignment="1">
      <alignment horizontal="left"/>
    </xf>
    <xf numFmtId="0" fontId="78" fillId="0" borderId="19" xfId="0" applyFont="1" applyBorder="1"/>
    <xf numFmtId="165" fontId="0" fillId="0" borderId="0" xfId="0" applyNumberFormat="1"/>
    <xf numFmtId="0" fontId="78" fillId="0" borderId="33" xfId="0" applyFont="1" applyBorder="1"/>
    <xf numFmtId="0" fontId="78" fillId="0" borderId="0" xfId="0" applyFont="1"/>
    <xf numFmtId="0" fontId="80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33" fillId="0" borderId="16" xfId="0" applyFont="1" applyBorder="1"/>
    <xf numFmtId="0" fontId="78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46" fillId="0" borderId="0" xfId="0" applyFont="1"/>
    <xf numFmtId="0" fontId="76" fillId="0" borderId="7" xfId="0" applyFont="1" applyBorder="1" applyAlignment="1">
      <alignment horizontal="left"/>
    </xf>
    <xf numFmtId="2" fontId="35" fillId="0" borderId="23" xfId="0" applyNumberFormat="1" applyFont="1" applyBorder="1" applyAlignment="1">
      <alignment horizontal="center" vertical="center"/>
    </xf>
    <xf numFmtId="165" fontId="30" fillId="0" borderId="0" xfId="0" applyNumberFormat="1" applyFont="1"/>
    <xf numFmtId="2" fontId="17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78" fillId="0" borderId="28" xfId="0" applyFont="1" applyBorder="1"/>
    <xf numFmtId="0" fontId="50" fillId="0" borderId="0" xfId="0" applyFont="1"/>
    <xf numFmtId="0" fontId="14" fillId="0" borderId="54" xfId="0" applyFont="1" applyBorder="1" applyAlignment="1">
      <alignment horizontal="left"/>
    </xf>
    <xf numFmtId="0" fontId="43" fillId="0" borderId="53" xfId="0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2" fillId="0" borderId="59" xfId="0" applyFont="1" applyBorder="1"/>
    <xf numFmtId="0" fontId="47" fillId="0" borderId="3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165" fontId="43" fillId="0" borderId="22" xfId="0" applyNumberFormat="1" applyFont="1" applyBorder="1" applyAlignment="1">
      <alignment horizontal="center"/>
    </xf>
    <xf numFmtId="0" fontId="0" fillId="0" borderId="55" xfId="0" applyBorder="1"/>
    <xf numFmtId="0" fontId="2" fillId="0" borderId="55" xfId="0" applyFont="1" applyBorder="1" applyAlignment="1">
      <alignment horizontal="center"/>
    </xf>
    <xf numFmtId="0" fontId="2" fillId="0" borderId="58" xfId="0" applyFont="1" applyBorder="1"/>
    <xf numFmtId="0" fontId="0" fillId="0" borderId="57" xfId="0" applyBorder="1"/>
    <xf numFmtId="0" fontId="47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166" fontId="89" fillId="0" borderId="0" xfId="0" applyNumberFormat="1" applyFont="1" applyAlignment="1">
      <alignment horizontal="left"/>
    </xf>
    <xf numFmtId="0" fontId="47" fillId="0" borderId="0" xfId="0" applyFont="1" applyAlignment="1">
      <alignment horizontal="center" vertical="center"/>
    </xf>
    <xf numFmtId="166" fontId="0" fillId="0" borderId="0" xfId="0" applyNumberFormat="1"/>
    <xf numFmtId="0" fontId="33" fillId="0" borderId="24" xfId="0" applyFont="1" applyBorder="1" applyAlignment="1">
      <alignment horizontal="left"/>
    </xf>
    <xf numFmtId="0" fontId="33" fillId="7" borderId="22" xfId="0" applyFont="1" applyFill="1" applyBorder="1"/>
    <xf numFmtId="0" fontId="54" fillId="0" borderId="3" xfId="0" applyFont="1" applyBorder="1"/>
    <xf numFmtId="0" fontId="7" fillId="6" borderId="45" xfId="0" applyFont="1" applyFill="1" applyBorder="1"/>
    <xf numFmtId="0" fontId="74" fillId="0" borderId="53" xfId="0" applyFont="1" applyBorder="1" applyAlignment="1">
      <alignment horizontal="center"/>
    </xf>
    <xf numFmtId="2" fontId="74" fillId="0" borderId="49" xfId="0" applyNumberFormat="1" applyFont="1" applyBorder="1" applyAlignment="1">
      <alignment horizontal="center"/>
    </xf>
    <xf numFmtId="0" fontId="53" fillId="0" borderId="0" xfId="0" applyFont="1" applyAlignment="1">
      <alignment horizontal="left"/>
    </xf>
    <xf numFmtId="0" fontId="0" fillId="0" borderId="38" xfId="0" applyBorder="1"/>
    <xf numFmtId="0" fontId="2" fillId="0" borderId="63" xfId="0" applyFont="1" applyBorder="1"/>
    <xf numFmtId="0" fontId="22" fillId="0" borderId="63" xfId="0" applyFont="1" applyBorder="1"/>
    <xf numFmtId="0" fontId="22" fillId="0" borderId="64" xfId="0" applyFont="1" applyBorder="1"/>
    <xf numFmtId="0" fontId="45" fillId="0" borderId="63" xfId="0" applyFont="1" applyBorder="1"/>
    <xf numFmtId="0" fontId="2" fillId="0" borderId="65" xfId="0" applyFont="1" applyBorder="1"/>
    <xf numFmtId="0" fontId="61" fillId="0" borderId="24" xfId="0" applyFont="1" applyBorder="1" applyAlignment="1">
      <alignment horizontal="center"/>
    </xf>
    <xf numFmtId="166" fontId="43" fillId="0" borderId="22" xfId="0" applyNumberFormat="1" applyFont="1" applyBorder="1" applyAlignment="1">
      <alignment horizontal="center"/>
    </xf>
    <xf numFmtId="0" fontId="14" fillId="0" borderId="68" xfId="0" applyFont="1" applyBorder="1" applyAlignment="1">
      <alignment horizontal="left"/>
    </xf>
    <xf numFmtId="0" fontId="2" fillId="0" borderId="70" xfId="0" applyFont="1" applyBorder="1"/>
    <xf numFmtId="0" fontId="28" fillId="0" borderId="73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0" fontId="2" fillId="0" borderId="64" xfId="0" applyFont="1" applyBorder="1"/>
    <xf numFmtId="0" fontId="53" fillId="0" borderId="0" xfId="0" applyFont="1"/>
    <xf numFmtId="0" fontId="84" fillId="0" borderId="0" xfId="0" applyFont="1"/>
    <xf numFmtId="0" fontId="79" fillId="0" borderId="0" xfId="0" applyFont="1" applyAlignment="1">
      <alignment horizontal="left"/>
    </xf>
    <xf numFmtId="0" fontId="84" fillId="0" borderId="0" xfId="0" applyFont="1" applyAlignment="1">
      <alignment horizontal="right"/>
    </xf>
    <xf numFmtId="0" fontId="67" fillId="0" borderId="0" xfId="0" applyFont="1"/>
    <xf numFmtId="0" fontId="66" fillId="0" borderId="0" xfId="0" applyFont="1"/>
    <xf numFmtId="0" fontId="46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2" fontId="76" fillId="0" borderId="0" xfId="0" applyNumberFormat="1" applyFont="1" applyAlignment="1">
      <alignment horizontal="left"/>
    </xf>
    <xf numFmtId="0" fontId="58" fillId="0" borderId="0" xfId="0" applyFont="1"/>
    <xf numFmtId="2" fontId="0" fillId="0" borderId="0" xfId="0" applyNumberFormat="1"/>
    <xf numFmtId="2" fontId="2" fillId="0" borderId="0" xfId="0" applyNumberFormat="1" applyFont="1"/>
    <xf numFmtId="1" fontId="0" fillId="0" borderId="0" xfId="0" applyNumberFormat="1"/>
    <xf numFmtId="0" fontId="48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0" fillId="5" borderId="73" xfId="0" applyFill="1" applyBorder="1"/>
    <xf numFmtId="2" fontId="0" fillId="5" borderId="73" xfId="0" applyNumberFormat="1" applyFill="1" applyBorder="1"/>
    <xf numFmtId="0" fontId="0" fillId="0" borderId="73" xfId="0" applyBorder="1"/>
    <xf numFmtId="167" fontId="14" fillId="0" borderId="0" xfId="0" applyNumberFormat="1" applyFont="1" applyAlignment="1">
      <alignment horizontal="left"/>
    </xf>
    <xf numFmtId="0" fontId="0" fillId="3" borderId="73" xfId="0" applyFill="1" applyBorder="1"/>
    <xf numFmtId="0" fontId="0" fillId="9" borderId="73" xfId="0" applyFill="1" applyBorder="1"/>
    <xf numFmtId="165" fontId="22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14" fillId="0" borderId="63" xfId="0" applyFont="1" applyBorder="1" applyAlignment="1">
      <alignment horizontal="center"/>
    </xf>
    <xf numFmtId="0" fontId="54" fillId="0" borderId="0" xfId="0" applyFont="1" applyAlignment="1">
      <alignment horizontal="left"/>
    </xf>
    <xf numFmtId="1" fontId="36" fillId="0" borderId="63" xfId="0" applyNumberFormat="1" applyFont="1" applyBorder="1" applyAlignment="1">
      <alignment horizontal="center"/>
    </xf>
    <xf numFmtId="2" fontId="38" fillId="4" borderId="64" xfId="0" applyNumberFormat="1" applyFont="1" applyFill="1" applyBorder="1" applyAlignment="1">
      <alignment horizontal="center"/>
    </xf>
    <xf numFmtId="2" fontId="38" fillId="4" borderId="65" xfId="0" applyNumberFormat="1" applyFont="1" applyFill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77" xfId="0" applyBorder="1"/>
    <xf numFmtId="0" fontId="0" fillId="0" borderId="77" xfId="0" applyBorder="1" applyAlignment="1">
      <alignment horizontal="center"/>
    </xf>
    <xf numFmtId="166" fontId="43" fillId="0" borderId="20" xfId="0" applyNumberFormat="1" applyFont="1" applyBorder="1" applyAlignment="1">
      <alignment horizontal="center"/>
    </xf>
    <xf numFmtId="167" fontId="43" fillId="0" borderId="22" xfId="0" applyNumberFormat="1" applyFont="1" applyBorder="1" applyAlignment="1">
      <alignment horizontal="center"/>
    </xf>
    <xf numFmtId="0" fontId="48" fillId="0" borderId="43" xfId="0" applyFont="1" applyBorder="1"/>
    <xf numFmtId="0" fontId="78" fillId="0" borderId="17" xfId="0" applyFont="1" applyBorder="1"/>
    <xf numFmtId="0" fontId="45" fillId="0" borderId="24" xfId="0" applyFont="1" applyBorder="1" applyAlignment="1">
      <alignment horizontal="left"/>
    </xf>
    <xf numFmtId="0" fontId="0" fillId="0" borderId="76" xfId="0" applyBorder="1"/>
    <xf numFmtId="0" fontId="2" fillId="0" borderId="77" xfId="0" applyFont="1" applyBorder="1" applyAlignment="1">
      <alignment horizontal="left"/>
    </xf>
    <xf numFmtId="0" fontId="45" fillId="0" borderId="77" xfId="0" applyFont="1" applyBorder="1" applyAlignment="1">
      <alignment horizontal="left"/>
    </xf>
    <xf numFmtId="0" fontId="22" fillId="0" borderId="77" xfId="0" applyFont="1" applyBorder="1" applyAlignment="1">
      <alignment horizontal="left"/>
    </xf>
    <xf numFmtId="0" fontId="28" fillId="0" borderId="79" xfId="0" applyFont="1" applyBorder="1" applyAlignment="1">
      <alignment horizontal="left"/>
    </xf>
    <xf numFmtId="0" fontId="75" fillId="0" borderId="79" xfId="0" applyFont="1" applyBorder="1" applyAlignment="1">
      <alignment horizontal="left"/>
    </xf>
    <xf numFmtId="0" fontId="76" fillId="0" borderId="79" xfId="0" applyFont="1" applyBorder="1" applyAlignment="1">
      <alignment horizontal="left"/>
    </xf>
    <xf numFmtId="0" fontId="0" fillId="0" borderId="83" xfId="0" applyBorder="1"/>
    <xf numFmtId="0" fontId="7" fillId="0" borderId="77" xfId="0" applyFont="1" applyBorder="1"/>
    <xf numFmtId="0" fontId="2" fillId="0" borderId="71" xfId="0" applyFont="1" applyBorder="1" applyAlignment="1">
      <alignment horizontal="center"/>
    </xf>
    <xf numFmtId="0" fontId="2" fillId="0" borderId="77" xfId="0" applyFont="1" applyBorder="1"/>
    <xf numFmtId="0" fontId="17" fillId="0" borderId="77" xfId="0" applyFont="1" applyBorder="1" applyAlignment="1">
      <alignment horizontal="center"/>
    </xf>
    <xf numFmtId="2" fontId="35" fillId="0" borderId="24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/>
    </xf>
    <xf numFmtId="0" fontId="17" fillId="0" borderId="68" xfId="0" applyFont="1" applyBorder="1"/>
    <xf numFmtId="0" fontId="80" fillId="0" borderId="79" xfId="0" applyFont="1" applyBorder="1" applyAlignment="1">
      <alignment horizontal="left"/>
    </xf>
    <xf numFmtId="0" fontId="2" fillId="0" borderId="80" xfId="0" applyFont="1" applyBorder="1"/>
    <xf numFmtId="0" fontId="2" fillId="0" borderId="81" xfId="0" applyFont="1" applyBorder="1" applyAlignment="1">
      <alignment horizontal="left"/>
    </xf>
    <xf numFmtId="0" fontId="14" fillId="0" borderId="81" xfId="0" applyFont="1" applyBorder="1" applyAlignment="1">
      <alignment horizontal="left"/>
    </xf>
    <xf numFmtId="0" fontId="28" fillId="0" borderId="82" xfId="0" applyFont="1" applyBorder="1" applyAlignment="1">
      <alignment horizontal="left"/>
    </xf>
    <xf numFmtId="0" fontId="33" fillId="0" borderId="77" xfId="0" applyFont="1" applyBorder="1" applyAlignment="1">
      <alignment horizontal="left"/>
    </xf>
    <xf numFmtId="0" fontId="78" fillId="0" borderId="79" xfId="0" applyFont="1" applyBorder="1" applyAlignment="1">
      <alignment horizontal="left"/>
    </xf>
    <xf numFmtId="0" fontId="28" fillId="0" borderId="66" xfId="0" applyFont="1" applyBorder="1" applyAlignment="1">
      <alignment horizontal="left"/>
    </xf>
    <xf numFmtId="0" fontId="2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18" xfId="0" applyFont="1" applyBorder="1"/>
    <xf numFmtId="0" fontId="50" fillId="0" borderId="15" xfId="0" applyFont="1" applyBorder="1"/>
    <xf numFmtId="0" fontId="78" fillId="0" borderId="25" xfId="0" applyFont="1" applyBorder="1" applyAlignment="1">
      <alignment horizontal="left"/>
    </xf>
    <xf numFmtId="164" fontId="14" fillId="0" borderId="68" xfId="0" applyNumberFormat="1" applyFont="1" applyBorder="1" applyAlignment="1">
      <alignment horizontal="left"/>
    </xf>
    <xf numFmtId="0" fontId="28" fillId="0" borderId="75" xfId="0" applyFont="1" applyBorder="1" applyAlignment="1">
      <alignment horizontal="left"/>
    </xf>
    <xf numFmtId="0" fontId="14" fillId="0" borderId="77" xfId="0" applyFont="1" applyBorder="1" applyAlignment="1">
      <alignment horizontal="left"/>
    </xf>
    <xf numFmtId="0" fontId="58" fillId="0" borderId="77" xfId="0" applyFont="1" applyBorder="1" applyAlignment="1">
      <alignment horizontal="left"/>
    </xf>
    <xf numFmtId="0" fontId="76" fillId="0" borderId="73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2" fillId="0" borderId="16" xfId="0" applyFont="1" applyBorder="1"/>
    <xf numFmtId="2" fontId="22" fillId="0" borderId="24" xfId="0" applyNumberFormat="1" applyFont="1" applyBorder="1" applyAlignment="1">
      <alignment horizontal="left"/>
    </xf>
    <xf numFmtId="0" fontId="50" fillId="0" borderId="16" xfId="0" applyFont="1" applyBorder="1"/>
    <xf numFmtId="0" fontId="29" fillId="0" borderId="0" xfId="0" applyFont="1"/>
    <xf numFmtId="0" fontId="2" fillId="0" borderId="81" xfId="0" applyFont="1" applyBorder="1"/>
    <xf numFmtId="0" fontId="2" fillId="0" borderId="78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76" fillId="0" borderId="66" xfId="0" applyFont="1" applyBorder="1" applyAlignment="1">
      <alignment horizontal="left"/>
    </xf>
    <xf numFmtId="0" fontId="33" fillId="0" borderId="33" xfId="0" applyFont="1" applyBorder="1"/>
    <xf numFmtId="0" fontId="78" fillId="0" borderId="16" xfId="0" applyFont="1" applyBorder="1"/>
    <xf numFmtId="0" fontId="80" fillId="0" borderId="82" xfId="0" applyFont="1" applyBorder="1" applyAlignment="1">
      <alignment horizontal="left"/>
    </xf>
    <xf numFmtId="0" fontId="43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8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65" fillId="0" borderId="0" xfId="0" applyFont="1"/>
    <xf numFmtId="0" fontId="22" fillId="0" borderId="80" xfId="0" applyFont="1" applyBorder="1"/>
    <xf numFmtId="0" fontId="22" fillId="0" borderId="81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45" fillId="0" borderId="77" xfId="0" applyFont="1" applyBorder="1"/>
    <xf numFmtId="0" fontId="45" fillId="0" borderId="70" xfId="0" applyFont="1" applyBorder="1"/>
    <xf numFmtId="0" fontId="50" fillId="0" borderId="18" xfId="0" applyFont="1" applyBorder="1"/>
    <xf numFmtId="0" fontId="75" fillId="0" borderId="73" xfId="0" applyFont="1" applyBorder="1" applyAlignment="1">
      <alignment horizontal="left"/>
    </xf>
    <xf numFmtId="0" fontId="28" fillId="0" borderId="77" xfId="0" applyFont="1" applyBorder="1" applyAlignment="1">
      <alignment horizontal="left"/>
    </xf>
    <xf numFmtId="0" fontId="47" fillId="0" borderId="16" xfId="0" applyFont="1" applyBorder="1"/>
    <xf numFmtId="0" fontId="50" fillId="0" borderId="42" xfId="0" applyFont="1" applyBorder="1"/>
    <xf numFmtId="0" fontId="81" fillId="0" borderId="0" xfId="0" applyFont="1" applyAlignment="1">
      <alignment horizontal="left"/>
    </xf>
    <xf numFmtId="0" fontId="2" fillId="0" borderId="3" xfId="0" applyFont="1" applyBorder="1" applyAlignment="1">
      <alignment horizontal="right"/>
    </xf>
    <xf numFmtId="0" fontId="50" fillId="0" borderId="27" xfId="0" applyFont="1" applyBorder="1"/>
    <xf numFmtId="0" fontId="50" fillId="0" borderId="26" xfId="0" applyFont="1" applyBorder="1"/>
    <xf numFmtId="0" fontId="47" fillId="0" borderId="15" xfId="0" applyFont="1" applyBorder="1"/>
    <xf numFmtId="0" fontId="76" fillId="0" borderId="82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78" xfId="0" applyBorder="1"/>
    <xf numFmtId="0" fontId="61" fillId="0" borderId="42" xfId="0" applyFont="1" applyBorder="1"/>
    <xf numFmtId="2" fontId="74" fillId="0" borderId="77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33" fillId="0" borderId="77" xfId="0" applyFont="1" applyBorder="1"/>
    <xf numFmtId="0" fontId="14" fillId="0" borderId="68" xfId="0" applyFont="1" applyBorder="1" applyAlignment="1">
      <alignment horizontal="center"/>
    </xf>
    <xf numFmtId="0" fontId="50" fillId="0" borderId="2" xfId="0" applyFont="1" applyBorder="1"/>
    <xf numFmtId="0" fontId="22" fillId="0" borderId="70" xfId="0" applyFont="1" applyBorder="1"/>
    <xf numFmtId="0" fontId="0" fillId="0" borderId="56" xfId="0" applyBorder="1"/>
    <xf numFmtId="0" fontId="71" fillId="0" borderId="54" xfId="0" applyFont="1" applyBorder="1" applyAlignment="1">
      <alignment horizontal="left"/>
    </xf>
    <xf numFmtId="0" fontId="4" fillId="0" borderId="0" xfId="0" applyFont="1"/>
    <xf numFmtId="165" fontId="2" fillId="0" borderId="0" xfId="0" applyNumberFormat="1" applyFont="1" applyAlignment="1">
      <alignment horizontal="left"/>
    </xf>
    <xf numFmtId="0" fontId="24" fillId="0" borderId="0" xfId="0" applyFont="1"/>
    <xf numFmtId="0" fontId="61" fillId="0" borderId="0" xfId="0" applyFont="1"/>
    <xf numFmtId="0" fontId="76" fillId="0" borderId="0" xfId="0" applyFont="1"/>
    <xf numFmtId="165" fontId="82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2" fontId="14" fillId="0" borderId="0" xfId="0" applyNumberFormat="1" applyFont="1" applyAlignment="1">
      <alignment horizontal="left"/>
    </xf>
    <xf numFmtId="2" fontId="81" fillId="0" borderId="0" xfId="0" applyNumberFormat="1" applyFont="1" applyAlignment="1">
      <alignment horizontal="left"/>
    </xf>
    <xf numFmtId="167" fontId="82" fillId="0" borderId="0" xfId="0" applyNumberFormat="1" applyFont="1" applyAlignment="1">
      <alignment horizontal="left"/>
    </xf>
    <xf numFmtId="0" fontId="57" fillId="0" borderId="0" xfId="0" applyFont="1"/>
    <xf numFmtId="0" fontId="68" fillId="0" borderId="0" xfId="0" applyFont="1"/>
    <xf numFmtId="0" fontId="70" fillId="0" borderId="0" xfId="0" applyFont="1"/>
    <xf numFmtId="0" fontId="5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2" fontId="17" fillId="0" borderId="0" xfId="0" applyNumberFormat="1" applyFont="1" applyAlignment="1">
      <alignment horizontal="left"/>
    </xf>
    <xf numFmtId="0" fontId="45" fillId="0" borderId="81" xfId="0" applyFont="1" applyBorder="1" applyAlignment="1">
      <alignment horizontal="left"/>
    </xf>
    <xf numFmtId="0" fontId="54" fillId="0" borderId="0" xfId="0" applyFont="1" applyAlignment="1">
      <alignment horizontal="center"/>
    </xf>
    <xf numFmtId="2" fontId="5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1" fillId="0" borderId="0" xfId="0" applyNumberFormat="1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6" fontId="31" fillId="0" borderId="0" xfId="0" applyNumberFormat="1" applyFont="1"/>
    <xf numFmtId="165" fontId="31" fillId="0" borderId="0" xfId="0" applyNumberFormat="1" applyFont="1"/>
    <xf numFmtId="2" fontId="31" fillId="0" borderId="0" xfId="0" applyNumberFormat="1" applyFont="1"/>
    <xf numFmtId="0" fontId="17" fillId="0" borderId="54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8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72" fillId="0" borderId="77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80" xfId="0" applyFont="1" applyBorder="1" applyAlignment="1">
      <alignment horizontal="left"/>
    </xf>
    <xf numFmtId="164" fontId="14" fillId="0" borderId="0" xfId="0" applyNumberFormat="1" applyFont="1"/>
    <xf numFmtId="0" fontId="2" fillId="0" borderId="79" xfId="0" applyFont="1" applyBorder="1" applyAlignment="1">
      <alignment horizontal="center"/>
    </xf>
    <xf numFmtId="2" fontId="14" fillId="0" borderId="77" xfId="0" applyNumberFormat="1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2" fontId="14" fillId="0" borderId="81" xfId="0" applyNumberFormat="1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166" fontId="14" fillId="0" borderId="77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72" fillId="0" borderId="0" xfId="0" applyFont="1" applyAlignment="1">
      <alignment horizontal="center"/>
    </xf>
    <xf numFmtId="2" fontId="72" fillId="0" borderId="77" xfId="0" applyNumberFormat="1" applyFont="1" applyBorder="1" applyAlignment="1">
      <alignment horizontal="center"/>
    </xf>
    <xf numFmtId="0" fontId="71" fillId="0" borderId="0" xfId="0" applyFont="1" applyAlignment="1">
      <alignment horizontal="left"/>
    </xf>
    <xf numFmtId="2" fontId="14" fillId="0" borderId="68" xfId="0" applyNumberFormat="1" applyFont="1" applyBorder="1" applyAlignment="1">
      <alignment horizontal="center"/>
    </xf>
    <xf numFmtId="2" fontId="14" fillId="0" borderId="78" xfId="0" applyNumberFormat="1" applyFont="1" applyBorder="1" applyAlignment="1">
      <alignment horizontal="center"/>
    </xf>
    <xf numFmtId="0" fontId="2" fillId="0" borderId="40" xfId="0" applyFont="1" applyBorder="1"/>
    <xf numFmtId="9" fontId="16" fillId="12" borderId="73" xfId="0" applyNumberFormat="1" applyFont="1" applyFill="1" applyBorder="1" applyAlignment="1">
      <alignment horizontal="center"/>
    </xf>
    <xf numFmtId="0" fontId="33" fillId="0" borderId="81" xfId="0" applyFont="1" applyBorder="1"/>
    <xf numFmtId="0" fontId="8" fillId="0" borderId="16" xfId="0" applyFont="1" applyBorder="1"/>
    <xf numFmtId="0" fontId="33" fillId="0" borderId="81" xfId="0" applyFont="1" applyBorder="1" applyAlignment="1">
      <alignment horizontal="left"/>
    </xf>
    <xf numFmtId="0" fontId="7" fillId="0" borderId="71" xfId="0" applyFont="1" applyBorder="1" applyAlignment="1">
      <alignment horizontal="center"/>
    </xf>
    <xf numFmtId="0" fontId="45" fillId="0" borderId="24" xfId="0" applyFont="1" applyBorder="1"/>
    <xf numFmtId="0" fontId="17" fillId="0" borderId="18" xfId="0" applyFont="1" applyBorder="1"/>
    <xf numFmtId="0" fontId="17" fillId="0" borderId="26" xfId="0" applyFont="1" applyBorder="1"/>
    <xf numFmtId="2" fontId="45" fillId="0" borderId="77" xfId="0" applyNumberFormat="1" applyFont="1" applyBorder="1" applyAlignment="1">
      <alignment horizontal="left"/>
    </xf>
    <xf numFmtId="0" fontId="50" fillId="0" borderId="33" xfId="0" applyFont="1" applyBorder="1"/>
    <xf numFmtId="0" fontId="14" fillId="0" borderId="26" xfId="0" applyFont="1" applyBorder="1" applyAlignment="1">
      <alignment horizontal="left"/>
    </xf>
    <xf numFmtId="0" fontId="33" fillId="0" borderId="55" xfId="0" applyFont="1" applyBorder="1" applyAlignment="1">
      <alignment horizontal="center"/>
    </xf>
    <xf numFmtId="0" fontId="2" fillId="0" borderId="26" xfId="0" applyFont="1" applyBorder="1"/>
    <xf numFmtId="0" fontId="2" fillId="0" borderId="72" xfId="0" applyFont="1" applyBorder="1" applyAlignment="1">
      <alignment horizontal="center"/>
    </xf>
    <xf numFmtId="0" fontId="28" fillId="0" borderId="29" xfId="0" applyFont="1" applyBorder="1" applyAlignment="1">
      <alignment horizontal="left"/>
    </xf>
    <xf numFmtId="0" fontId="75" fillId="0" borderId="7" xfId="0" applyFont="1" applyBorder="1" applyAlignment="1">
      <alignment horizontal="left"/>
    </xf>
    <xf numFmtId="0" fontId="76" fillId="0" borderId="60" xfId="0" applyFont="1" applyBorder="1" applyAlignment="1">
      <alignment horizontal="left"/>
    </xf>
    <xf numFmtId="0" fontId="2" fillId="0" borderId="71" xfId="0" applyFont="1" applyBorder="1"/>
    <xf numFmtId="0" fontId="2" fillId="0" borderId="56" xfId="0" applyFont="1" applyBorder="1" applyAlignment="1">
      <alignment horizontal="center"/>
    </xf>
    <xf numFmtId="0" fontId="78" fillId="0" borderId="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2" fillId="0" borderId="55" xfId="0" applyFont="1" applyBorder="1" applyAlignment="1">
      <alignment horizontal="center"/>
    </xf>
    <xf numFmtId="166" fontId="1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65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165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8" fillId="0" borderId="23" xfId="0" applyFont="1" applyBorder="1" applyAlignment="1">
      <alignment horizontal="center"/>
    </xf>
    <xf numFmtId="0" fontId="39" fillId="0" borderId="77" xfId="0" applyFont="1" applyBorder="1" applyAlignment="1">
      <alignment horizontal="right"/>
    </xf>
    <xf numFmtId="0" fontId="45" fillId="0" borderId="65" xfId="0" applyFont="1" applyBorder="1" applyAlignment="1">
      <alignment horizontal="left"/>
    </xf>
    <xf numFmtId="0" fontId="75" fillId="0" borderId="66" xfId="0" applyFont="1" applyBorder="1" applyAlignment="1">
      <alignment horizontal="left"/>
    </xf>
    <xf numFmtId="0" fontId="14" fillId="0" borderId="38" xfId="0" applyFont="1" applyBorder="1" applyAlignment="1">
      <alignment horizontal="center"/>
    </xf>
    <xf numFmtId="0" fontId="44" fillId="0" borderId="0" xfId="0" applyFont="1"/>
    <xf numFmtId="165" fontId="47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0" fontId="93" fillId="0" borderId="0" xfId="0" applyFont="1"/>
    <xf numFmtId="2" fontId="47" fillId="0" borderId="0" xfId="0" applyNumberFormat="1" applyFont="1" applyAlignment="1">
      <alignment horizontal="center"/>
    </xf>
    <xf numFmtId="0" fontId="95" fillId="0" borderId="0" xfId="0" applyFont="1"/>
    <xf numFmtId="0" fontId="96" fillId="0" borderId="0" xfId="0" applyFont="1"/>
    <xf numFmtId="2" fontId="78" fillId="0" borderId="0" xfId="0" applyNumberFormat="1" applyFont="1" applyAlignment="1">
      <alignment horizontal="center"/>
    </xf>
    <xf numFmtId="49" fontId="14" fillId="0" borderId="0" xfId="0" applyNumberFormat="1" applyFont="1"/>
    <xf numFmtId="166" fontId="47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168" fontId="49" fillId="0" borderId="0" xfId="0" applyNumberFormat="1" applyFont="1"/>
    <xf numFmtId="165" fontId="11" fillId="0" borderId="0" xfId="0" applyNumberFormat="1" applyFont="1"/>
    <xf numFmtId="0" fontId="69" fillId="0" borderId="0" xfId="0" applyFont="1" applyAlignment="1">
      <alignment horizontal="center"/>
    </xf>
    <xf numFmtId="0" fontId="0" fillId="0" borderId="19" xfId="0" applyBorder="1" applyAlignment="1">
      <alignment horizontal="right"/>
    </xf>
    <xf numFmtId="9" fontId="0" fillId="0" borderId="0" xfId="0" applyNumberFormat="1" applyAlignment="1">
      <alignment horizontal="center"/>
    </xf>
    <xf numFmtId="0" fontId="2" fillId="0" borderId="19" xfId="0" applyFont="1" applyBorder="1" applyAlignment="1">
      <alignment horizontal="right"/>
    </xf>
    <xf numFmtId="0" fontId="78" fillId="0" borderId="3" xfId="0" applyFont="1" applyBorder="1"/>
    <xf numFmtId="0" fontId="10" fillId="0" borderId="16" xfId="0" applyFont="1" applyBorder="1"/>
    <xf numFmtId="0" fontId="2" fillId="0" borderId="73" xfId="0" applyFont="1" applyBorder="1"/>
    <xf numFmtId="0" fontId="50" fillId="0" borderId="19" xfId="0" applyFont="1" applyBorder="1"/>
    <xf numFmtId="0" fontId="66" fillId="0" borderId="42" xfId="0" applyFont="1" applyBorder="1"/>
    <xf numFmtId="0" fontId="46" fillId="0" borderId="35" xfId="0" applyFont="1" applyBorder="1" applyAlignment="1">
      <alignment horizontal="left"/>
    </xf>
    <xf numFmtId="2" fontId="33" fillId="0" borderId="0" xfId="0" applyNumberFormat="1" applyFont="1"/>
    <xf numFmtId="0" fontId="17" fillId="0" borderId="54" xfId="0" applyFont="1" applyBorder="1"/>
    <xf numFmtId="0" fontId="14" fillId="0" borderId="54" xfId="0" applyFont="1" applyBorder="1"/>
    <xf numFmtId="0" fontId="2" fillId="0" borderId="39" xfId="0" applyFont="1" applyBorder="1"/>
    <xf numFmtId="0" fontId="7" fillId="17" borderId="46" xfId="0" applyFont="1" applyFill="1" applyBorder="1"/>
    <xf numFmtId="0" fontId="45" fillId="17" borderId="77" xfId="0" applyFont="1" applyFill="1" applyBorder="1"/>
    <xf numFmtId="0" fontId="22" fillId="17" borderId="77" xfId="0" applyFont="1" applyFill="1" applyBorder="1"/>
    <xf numFmtId="0" fontId="76" fillId="0" borderId="75" xfId="0" applyFont="1" applyBorder="1" applyAlignment="1">
      <alignment horizontal="left"/>
    </xf>
    <xf numFmtId="0" fontId="78" fillId="0" borderId="77" xfId="0" applyFont="1" applyBorder="1" applyAlignment="1">
      <alignment horizontal="left"/>
    </xf>
    <xf numFmtId="0" fontId="70" fillId="0" borderId="63" xfId="0" applyFont="1" applyBorder="1"/>
    <xf numFmtId="168" fontId="81" fillId="0" borderId="0" xfId="0" applyNumberFormat="1" applyFont="1" applyAlignment="1">
      <alignment horizontal="left"/>
    </xf>
    <xf numFmtId="0" fontId="2" fillId="0" borderId="35" xfId="0" applyFont="1" applyBorder="1" applyAlignment="1">
      <alignment horizontal="left"/>
    </xf>
    <xf numFmtId="0" fontId="70" fillId="0" borderId="77" xfId="0" applyFont="1" applyBorder="1" applyAlignment="1">
      <alignment horizontal="left"/>
    </xf>
    <xf numFmtId="0" fontId="2" fillId="0" borderId="54" xfId="0" applyFont="1" applyBorder="1"/>
    <xf numFmtId="169" fontId="22" fillId="0" borderId="0" xfId="0" applyNumberFormat="1" applyFont="1"/>
    <xf numFmtId="0" fontId="2" fillId="0" borderId="58" xfId="0" applyFont="1" applyBorder="1" applyAlignment="1">
      <alignment horizontal="left"/>
    </xf>
    <xf numFmtId="0" fontId="2" fillId="0" borderId="31" xfId="0" applyFont="1" applyBorder="1"/>
    <xf numFmtId="0" fontId="10" fillId="0" borderId="18" xfId="0" applyFont="1" applyBorder="1"/>
    <xf numFmtId="0" fontId="2" fillId="0" borderId="53" xfId="0" applyFont="1" applyBorder="1"/>
    <xf numFmtId="0" fontId="61" fillId="0" borderId="18" xfId="0" applyFont="1" applyBorder="1"/>
    <xf numFmtId="0" fontId="0" fillId="0" borderId="54" xfId="0" applyBorder="1"/>
    <xf numFmtId="0" fontId="2" fillId="17" borderId="77" xfId="0" applyFont="1" applyFill="1" applyBorder="1"/>
    <xf numFmtId="0" fontId="7" fillId="6" borderId="77" xfId="0" applyFont="1" applyFill="1" applyBorder="1"/>
    <xf numFmtId="0" fontId="50" fillId="0" borderId="62" xfId="0" applyFont="1" applyBorder="1"/>
    <xf numFmtId="0" fontId="2" fillId="0" borderId="16" xfId="0" applyFont="1" applyBorder="1" applyAlignment="1">
      <alignment horizontal="right"/>
    </xf>
    <xf numFmtId="0" fontId="48" fillId="0" borderId="3" xfId="0" applyFont="1" applyBorder="1"/>
    <xf numFmtId="0" fontId="48" fillId="0" borderId="19" xfId="0" applyFont="1" applyBorder="1"/>
    <xf numFmtId="0" fontId="48" fillId="0" borderId="10" xfId="0" applyFont="1" applyBorder="1"/>
    <xf numFmtId="0" fontId="48" fillId="0" borderId="14" xfId="0" applyFont="1" applyBorder="1"/>
    <xf numFmtId="0" fontId="22" fillId="0" borderId="5" xfId="0" applyFont="1" applyBorder="1"/>
    <xf numFmtId="0" fontId="67" fillId="0" borderId="0" xfId="0" applyFont="1" applyAlignment="1">
      <alignment horizontal="left"/>
    </xf>
    <xf numFmtId="0" fontId="4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50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1" fontId="36" fillId="0" borderId="39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7" fillId="0" borderId="67" xfId="0" applyFont="1" applyBorder="1" applyAlignment="1">
      <alignment horizontal="right"/>
    </xf>
    <xf numFmtId="0" fontId="47" fillId="0" borderId="2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14" fillId="0" borderId="88" xfId="0" applyFont="1" applyBorder="1" applyAlignment="1">
      <alignment horizontal="right"/>
    </xf>
    <xf numFmtId="2" fontId="36" fillId="0" borderId="27" xfId="0" applyNumberFormat="1" applyFont="1" applyBorder="1" applyAlignment="1">
      <alignment horizontal="center" vertical="center" wrapText="1"/>
    </xf>
    <xf numFmtId="1" fontId="36" fillId="0" borderId="59" xfId="0" applyNumberFormat="1" applyFont="1" applyBorder="1" applyAlignment="1">
      <alignment horizontal="center"/>
    </xf>
    <xf numFmtId="0" fontId="25" fillId="0" borderId="27" xfId="0" applyFont="1" applyBorder="1" applyAlignment="1">
      <alignment horizontal="center" vertical="center"/>
    </xf>
    <xf numFmtId="0" fontId="2" fillId="0" borderId="67" xfId="0" applyFont="1" applyBorder="1"/>
    <xf numFmtId="1" fontId="36" fillId="0" borderId="67" xfId="0" applyNumberFormat="1" applyFont="1" applyBorder="1" applyAlignment="1">
      <alignment horizontal="center"/>
    </xf>
    <xf numFmtId="0" fontId="14" fillId="0" borderId="67" xfId="0" applyFont="1" applyBorder="1" applyAlignment="1">
      <alignment horizontal="right"/>
    </xf>
    <xf numFmtId="2" fontId="16" fillId="0" borderId="27" xfId="0" applyNumberFormat="1" applyFont="1" applyBorder="1" applyAlignment="1">
      <alignment horizontal="center" vertical="center" wrapText="1"/>
    </xf>
    <xf numFmtId="0" fontId="2" fillId="0" borderId="68" xfId="0" applyFont="1" applyBorder="1"/>
    <xf numFmtId="0" fontId="2" fillId="0" borderId="67" xfId="0" applyFont="1" applyBorder="1" applyAlignment="1">
      <alignment horizontal="center"/>
    </xf>
    <xf numFmtId="1" fontId="36" fillId="0" borderId="68" xfId="0" applyNumberFormat="1" applyFont="1" applyBorder="1" applyAlignment="1">
      <alignment horizontal="center"/>
    </xf>
    <xf numFmtId="0" fontId="2" fillId="0" borderId="87" xfId="0" applyFont="1" applyBorder="1"/>
    <xf numFmtId="0" fontId="14" fillId="0" borderId="87" xfId="0" applyFont="1" applyBorder="1" applyAlignment="1">
      <alignment horizontal="right"/>
    </xf>
    <xf numFmtId="0" fontId="8" fillId="0" borderId="27" xfId="0" applyFont="1" applyBorder="1" applyAlignment="1">
      <alignment horizontal="left"/>
    </xf>
    <xf numFmtId="2" fontId="35" fillId="0" borderId="18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67" xfId="0" applyBorder="1" applyAlignment="1">
      <alignment horizontal="center"/>
    </xf>
    <xf numFmtId="0" fontId="2" fillId="0" borderId="87" xfId="0" applyFont="1" applyBorder="1" applyAlignment="1">
      <alignment horizontal="center"/>
    </xf>
    <xf numFmtId="2" fontId="35" fillId="0" borderId="39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0" fontId="47" fillId="0" borderId="28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7" fillId="0" borderId="9" xfId="0" applyFont="1" applyBorder="1"/>
    <xf numFmtId="1" fontId="106" fillId="0" borderId="88" xfId="0" applyNumberFormat="1" applyFont="1" applyBorder="1" applyAlignment="1">
      <alignment horizontal="center"/>
    </xf>
    <xf numFmtId="1" fontId="106" fillId="0" borderId="67" xfId="0" applyNumberFormat="1" applyFont="1" applyBorder="1" applyAlignment="1">
      <alignment horizontal="center"/>
    </xf>
    <xf numFmtId="0" fontId="2" fillId="0" borderId="78" xfId="0" applyFont="1" applyBorder="1"/>
    <xf numFmtId="0" fontId="22" fillId="0" borderId="67" xfId="0" applyFont="1" applyBorder="1" applyAlignment="1">
      <alignment horizontal="center"/>
    </xf>
    <xf numFmtId="49" fontId="14" fillId="0" borderId="67" xfId="0" applyNumberFormat="1" applyFont="1" applyBorder="1" applyAlignment="1">
      <alignment horizontal="right"/>
    </xf>
    <xf numFmtId="0" fontId="2" fillId="0" borderId="76" xfId="0" applyFont="1" applyBorder="1"/>
    <xf numFmtId="0" fontId="14" fillId="0" borderId="64" xfId="0" applyFont="1" applyBorder="1" applyAlignment="1">
      <alignment horizontal="center"/>
    </xf>
    <xf numFmtId="2" fontId="14" fillId="0" borderId="65" xfId="0" applyNumberFormat="1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1" fontId="36" fillId="0" borderId="2" xfId="0" applyNumberFormat="1" applyFont="1" applyBorder="1" applyAlignment="1">
      <alignment horizontal="center"/>
    </xf>
    <xf numFmtId="0" fontId="33" fillId="0" borderId="88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1" fontId="36" fillId="0" borderId="88" xfId="0" applyNumberFormat="1" applyFont="1" applyBorder="1" applyAlignment="1">
      <alignment horizontal="center"/>
    </xf>
    <xf numFmtId="0" fontId="0" fillId="0" borderId="52" xfId="0" applyBorder="1" applyAlignment="1">
      <alignment horizontal="left"/>
    </xf>
    <xf numFmtId="0" fontId="2" fillId="0" borderId="1" xfId="0" applyFont="1" applyBorder="1"/>
    <xf numFmtId="0" fontId="22" fillId="0" borderId="8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52" xfId="0" applyFont="1" applyBorder="1"/>
    <xf numFmtId="0" fontId="2" fillId="0" borderId="88" xfId="0" applyFont="1" applyBorder="1"/>
    <xf numFmtId="0" fontId="0" fillId="0" borderId="68" xfId="0" applyBorder="1" applyAlignment="1">
      <alignment horizontal="center"/>
    </xf>
    <xf numFmtId="0" fontId="2" fillId="0" borderId="38" xfId="0" applyFont="1" applyBorder="1"/>
    <xf numFmtId="1" fontId="54" fillId="0" borderId="88" xfId="0" applyNumberFormat="1" applyFont="1" applyBorder="1" applyAlignment="1">
      <alignment horizontal="center"/>
    </xf>
    <xf numFmtId="0" fontId="33" fillId="0" borderId="78" xfId="0" applyFont="1" applyBorder="1" applyAlignment="1">
      <alignment horizontal="left"/>
    </xf>
    <xf numFmtId="0" fontId="47" fillId="0" borderId="2" xfId="0" applyFont="1" applyBorder="1" applyAlignment="1">
      <alignment horizontal="center"/>
    </xf>
    <xf numFmtId="0" fontId="1" fillId="0" borderId="18" xfId="0" applyFont="1" applyBorder="1"/>
    <xf numFmtId="0" fontId="36" fillId="0" borderId="19" xfId="0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6" fillId="0" borderId="28" xfId="0" applyFont="1" applyBorder="1" applyAlignment="1">
      <alignment horizontal="right"/>
    </xf>
    <xf numFmtId="0" fontId="50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38" fillId="0" borderId="25" xfId="0" applyNumberFormat="1" applyFont="1" applyBorder="1" applyAlignment="1">
      <alignment horizontal="center"/>
    </xf>
    <xf numFmtId="0" fontId="50" fillId="0" borderId="53" xfId="0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50" fillId="0" borderId="70" xfId="0" applyFont="1" applyBorder="1" applyAlignment="1">
      <alignment horizontal="center" vertical="center"/>
    </xf>
    <xf numFmtId="2" fontId="40" fillId="16" borderId="77" xfId="0" applyNumberFormat="1" applyFont="1" applyFill="1" applyBorder="1" applyAlignment="1">
      <alignment horizontal="center"/>
    </xf>
    <xf numFmtId="2" fontId="36" fillId="0" borderId="0" xfId="0" applyNumberFormat="1" applyFont="1"/>
    <xf numFmtId="0" fontId="36" fillId="0" borderId="78" xfId="0" applyFont="1" applyBorder="1" applyAlignment="1">
      <alignment horizontal="right"/>
    </xf>
    <xf numFmtId="0" fontId="46" fillId="0" borderId="38" xfId="0" applyFont="1" applyBorder="1" applyAlignment="1">
      <alignment horizontal="left"/>
    </xf>
    <xf numFmtId="0" fontId="0" fillId="4" borderId="83" xfId="0" applyFill="1" applyBorder="1"/>
    <xf numFmtId="2" fontId="16" fillId="4" borderId="74" xfId="0" applyNumberFormat="1" applyFont="1" applyFill="1" applyBorder="1" applyAlignment="1">
      <alignment horizontal="center"/>
    </xf>
    <xf numFmtId="0" fontId="41" fillId="4" borderId="76" xfId="0" applyFont="1" applyFill="1" applyBorder="1" applyAlignment="1">
      <alignment horizontal="right"/>
    </xf>
    <xf numFmtId="0" fontId="46" fillId="0" borderId="10" xfId="0" applyFont="1" applyBorder="1" applyAlignment="1">
      <alignment horizontal="left"/>
    </xf>
    <xf numFmtId="166" fontId="54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87" xfId="0" applyFont="1" applyBorder="1" applyAlignment="1">
      <alignment horizontal="center"/>
    </xf>
    <xf numFmtId="0" fontId="54" fillId="0" borderId="67" xfId="0" applyFont="1" applyBorder="1" applyAlignment="1">
      <alignment horizontal="center"/>
    </xf>
    <xf numFmtId="0" fontId="17" fillId="0" borderId="19" xfId="0" applyFont="1" applyBorder="1" applyAlignment="1">
      <alignment horizontal="right"/>
    </xf>
    <xf numFmtId="1" fontId="36" fillId="0" borderId="58" xfId="0" applyNumberFormat="1" applyFont="1" applyBorder="1" applyAlignment="1">
      <alignment horizontal="center"/>
    </xf>
    <xf numFmtId="1" fontId="36" fillId="0" borderId="60" xfId="0" applyNumberFormat="1" applyFont="1" applyBorder="1" applyAlignment="1">
      <alignment horizontal="center"/>
    </xf>
    <xf numFmtId="2" fontId="38" fillId="4" borderId="66" xfId="0" applyNumberFormat="1" applyFont="1" applyFill="1" applyBorder="1" applyAlignment="1">
      <alignment horizontal="center"/>
    </xf>
    <xf numFmtId="0" fontId="7" fillId="0" borderId="29" xfId="0" applyFont="1" applyBorder="1"/>
    <xf numFmtId="0" fontId="7" fillId="0" borderId="84" xfId="0" applyFont="1" applyBorder="1"/>
    <xf numFmtId="0" fontId="2" fillId="0" borderId="27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30" xfId="0" applyFont="1" applyBorder="1"/>
    <xf numFmtId="0" fontId="0" fillId="0" borderId="34" xfId="0" applyBorder="1" applyAlignment="1">
      <alignment horizontal="center"/>
    </xf>
    <xf numFmtId="0" fontId="7" fillId="0" borderId="24" xfId="0" applyFont="1" applyBorder="1"/>
    <xf numFmtId="0" fontId="2" fillId="0" borderId="44" xfId="0" applyFont="1" applyBorder="1"/>
    <xf numFmtId="0" fontId="0" fillId="0" borderId="83" xfId="0" applyBorder="1" applyAlignment="1">
      <alignment horizontal="center"/>
    </xf>
    <xf numFmtId="0" fontId="7" fillId="0" borderId="65" xfId="0" applyFont="1" applyBorder="1"/>
    <xf numFmtId="164" fontId="14" fillId="0" borderId="67" xfId="0" applyNumberFormat="1" applyFont="1" applyBorder="1" applyAlignment="1">
      <alignment horizontal="right"/>
    </xf>
    <xf numFmtId="0" fontId="79" fillId="0" borderId="79" xfId="0" applyFont="1" applyBorder="1" applyAlignment="1">
      <alignment horizontal="left"/>
    </xf>
    <xf numFmtId="166" fontId="22" fillId="0" borderId="0" xfId="0" applyNumberFormat="1" applyFont="1" applyAlignment="1">
      <alignment horizontal="left"/>
    </xf>
    <xf numFmtId="165" fontId="76" fillId="0" borderId="0" xfId="0" applyNumberFormat="1" applyFont="1" applyAlignment="1">
      <alignment horizontal="left"/>
    </xf>
    <xf numFmtId="0" fontId="74" fillId="0" borderId="0" xfId="0" applyFont="1"/>
    <xf numFmtId="168" fontId="22" fillId="0" borderId="0" xfId="0" applyNumberFormat="1" applyFont="1"/>
    <xf numFmtId="167" fontId="78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100" fillId="0" borderId="0" xfId="0" applyFont="1"/>
    <xf numFmtId="0" fontId="57" fillId="0" borderId="0" xfId="0" applyFont="1" applyAlignment="1">
      <alignment horizontal="left"/>
    </xf>
    <xf numFmtId="166" fontId="28" fillId="0" borderId="0" xfId="0" applyNumberFormat="1" applyFont="1" applyAlignment="1">
      <alignment horizontal="left"/>
    </xf>
    <xf numFmtId="2" fontId="82" fillId="0" borderId="0" xfId="0" applyNumberFormat="1" applyFont="1" applyAlignment="1">
      <alignment horizontal="left"/>
    </xf>
    <xf numFmtId="0" fontId="71" fillId="0" borderId="0" xfId="0" applyFont="1"/>
    <xf numFmtId="0" fontId="7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166" fontId="94" fillId="0" borderId="0" xfId="0" applyNumberFormat="1" applyFont="1" applyAlignment="1">
      <alignment horizontal="center"/>
    </xf>
    <xf numFmtId="165" fontId="94" fillId="0" borderId="0" xfId="0" applyNumberFormat="1" applyFont="1" applyAlignment="1">
      <alignment horizontal="center"/>
    </xf>
    <xf numFmtId="2" fontId="94" fillId="0" borderId="0" xfId="0" applyNumberFormat="1" applyFont="1" applyAlignment="1">
      <alignment horizontal="center"/>
    </xf>
    <xf numFmtId="165" fontId="65" fillId="0" borderId="0" xfId="0" applyNumberFormat="1" applyFont="1" applyAlignment="1">
      <alignment horizontal="left"/>
    </xf>
    <xf numFmtId="2" fontId="65" fillId="0" borderId="0" xfId="0" applyNumberFormat="1" applyFont="1" applyAlignment="1">
      <alignment horizontal="left"/>
    </xf>
    <xf numFmtId="1" fontId="65" fillId="0" borderId="0" xfId="0" applyNumberFormat="1" applyFont="1" applyAlignment="1">
      <alignment horizontal="left"/>
    </xf>
    <xf numFmtId="0" fontId="84" fillId="0" borderId="0" xfId="0" applyFont="1" applyAlignment="1">
      <alignment horizontal="left"/>
    </xf>
    <xf numFmtId="2" fontId="85" fillId="0" borderId="0" xfId="0" applyNumberFormat="1" applyFont="1" applyAlignment="1">
      <alignment horizontal="left" vertical="center" wrapText="1"/>
    </xf>
    <xf numFmtId="0" fontId="87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2" fontId="21" fillId="0" borderId="0" xfId="0" applyNumberFormat="1" applyFont="1" applyAlignment="1">
      <alignment horizontal="left" vertical="center" wrapText="1"/>
    </xf>
    <xf numFmtId="0" fontId="97" fillId="0" borderId="0" xfId="0" applyFont="1" applyAlignment="1">
      <alignment horizontal="center"/>
    </xf>
    <xf numFmtId="2" fontId="35" fillId="0" borderId="0" xfId="0" applyNumberFormat="1" applyFont="1" applyAlignment="1">
      <alignment horizontal="center" vertical="center"/>
    </xf>
    <xf numFmtId="165" fontId="35" fillId="0" borderId="0" xfId="0" applyNumberFormat="1" applyFont="1" applyAlignment="1">
      <alignment horizontal="center" vertical="center"/>
    </xf>
    <xf numFmtId="166" fontId="40" fillId="0" borderId="0" xfId="0" applyNumberFormat="1" applyFont="1" applyAlignment="1">
      <alignment horizontal="center"/>
    </xf>
    <xf numFmtId="166" fontId="77" fillId="0" borderId="0" xfId="0" applyNumberFormat="1" applyFont="1"/>
    <xf numFmtId="2" fontId="77" fillId="0" borderId="0" xfId="0" applyNumberFormat="1" applyFont="1"/>
    <xf numFmtId="166" fontId="30" fillId="0" borderId="0" xfId="0" applyNumberFormat="1" applyFont="1"/>
    <xf numFmtId="0" fontId="10" fillId="0" borderId="0" xfId="0" applyFont="1" applyAlignment="1">
      <alignment horizontal="left"/>
    </xf>
    <xf numFmtId="2" fontId="15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/>
    </xf>
    <xf numFmtId="165" fontId="17" fillId="0" borderId="0" xfId="0" applyNumberFormat="1" applyFont="1" applyAlignment="1">
      <alignment horizontal="center"/>
    </xf>
    <xf numFmtId="2" fontId="88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30" fillId="0" borderId="0" xfId="0" applyNumberFormat="1" applyFont="1"/>
    <xf numFmtId="0" fontId="37" fillId="0" borderId="0" xfId="0" applyFont="1" applyAlignment="1">
      <alignment horizontal="center"/>
    </xf>
    <xf numFmtId="0" fontId="25" fillId="0" borderId="0" xfId="0" applyFont="1"/>
    <xf numFmtId="2" fontId="59" fillId="0" borderId="0" xfId="0" applyNumberFormat="1" applyFont="1" applyAlignment="1">
      <alignment horizontal="center"/>
    </xf>
    <xf numFmtId="0" fontId="74" fillId="0" borderId="0" xfId="0" applyFont="1" applyAlignment="1">
      <alignment horizontal="right"/>
    </xf>
    <xf numFmtId="2" fontId="72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" fontId="36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right"/>
    </xf>
    <xf numFmtId="0" fontId="60" fillId="0" borderId="0" xfId="0" applyFont="1"/>
    <xf numFmtId="166" fontId="92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166" fontId="98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67" fontId="1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right"/>
    </xf>
    <xf numFmtId="0" fontId="79" fillId="0" borderId="73" xfId="0" applyFont="1" applyBorder="1" applyAlignment="1">
      <alignment horizontal="left"/>
    </xf>
    <xf numFmtId="2" fontId="76" fillId="0" borderId="7" xfId="0" applyNumberFormat="1" applyFont="1" applyBorder="1" applyAlignment="1">
      <alignment horizontal="left"/>
    </xf>
    <xf numFmtId="167" fontId="0" fillId="0" borderId="0" xfId="0" applyNumberFormat="1"/>
    <xf numFmtId="0" fontId="14" fillId="0" borderId="54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166" fontId="2" fillId="0" borderId="24" xfId="0" applyNumberFormat="1" applyFont="1" applyBorder="1" applyAlignment="1">
      <alignment horizontal="left"/>
    </xf>
    <xf numFmtId="0" fontId="5" fillId="0" borderId="16" xfId="0" applyFont="1" applyBorder="1"/>
    <xf numFmtId="9" fontId="36" fillId="0" borderId="0" xfId="0" applyNumberFormat="1" applyFont="1" applyAlignment="1">
      <alignment horizontal="center"/>
    </xf>
    <xf numFmtId="1" fontId="36" fillId="0" borderId="9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left"/>
    </xf>
    <xf numFmtId="0" fontId="1" fillId="0" borderId="10" xfId="0" applyFont="1" applyBorder="1"/>
    <xf numFmtId="0" fontId="110" fillId="16" borderId="6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35" xfId="0" applyFont="1" applyBorder="1"/>
    <xf numFmtId="0" fontId="0" fillId="0" borderId="59" xfId="0" applyBorder="1"/>
    <xf numFmtId="0" fontId="22" fillId="0" borderId="62" xfId="0" applyFont="1" applyBorder="1"/>
    <xf numFmtId="0" fontId="22" fillId="0" borderId="43" xfId="0" applyFont="1" applyBorder="1" applyAlignment="1">
      <alignment horizontal="left"/>
    </xf>
    <xf numFmtId="0" fontId="2" fillId="0" borderId="48" xfId="0" applyFont="1" applyBorder="1"/>
    <xf numFmtId="0" fontId="50" fillId="0" borderId="62" xfId="0" applyFont="1" applyBorder="1" applyAlignment="1">
      <alignment horizontal="left"/>
    </xf>
    <xf numFmtId="0" fontId="47" fillId="0" borderId="14" xfId="0" applyFont="1" applyBorder="1"/>
    <xf numFmtId="0" fontId="8" fillId="0" borderId="18" xfId="0" applyFont="1" applyBorder="1"/>
    <xf numFmtId="49" fontId="14" fillId="0" borderId="0" xfId="0" applyNumberFormat="1" applyFont="1" applyAlignment="1">
      <alignment horizontal="center"/>
    </xf>
    <xf numFmtId="166" fontId="18" fillId="0" borderId="75" xfId="0" applyNumberFormat="1" applyFont="1" applyBorder="1" applyAlignment="1">
      <alignment horizontal="center"/>
    </xf>
    <xf numFmtId="166" fontId="18" fillId="0" borderId="73" xfId="0" applyNumberFormat="1" applyFont="1" applyBorder="1" applyAlignment="1">
      <alignment horizontal="center"/>
    </xf>
    <xf numFmtId="0" fontId="0" fillId="0" borderId="87" xfId="0" applyBorder="1" applyAlignment="1">
      <alignment horizontal="center"/>
    </xf>
    <xf numFmtId="2" fontId="36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 wrapText="1"/>
    </xf>
    <xf numFmtId="0" fontId="39" fillId="0" borderId="63" xfId="0" applyFont="1" applyBorder="1" applyAlignment="1">
      <alignment horizontal="right"/>
    </xf>
    <xf numFmtId="0" fontId="39" fillId="0" borderId="79" xfId="0" applyFont="1" applyBorder="1" applyAlignment="1">
      <alignment horizontal="right"/>
    </xf>
    <xf numFmtId="2" fontId="20" fillId="3" borderId="79" xfId="0" applyNumberFormat="1" applyFont="1" applyFill="1" applyBorder="1" applyAlignment="1">
      <alignment horizontal="center"/>
    </xf>
    <xf numFmtId="2" fontId="20" fillId="3" borderId="63" xfId="0" applyNumberFormat="1" applyFont="1" applyFill="1" applyBorder="1" applyAlignment="1">
      <alignment horizontal="center"/>
    </xf>
    <xf numFmtId="2" fontId="20" fillId="3" borderId="77" xfId="0" applyNumberFormat="1" applyFont="1" applyFill="1" applyBorder="1" applyAlignment="1">
      <alignment horizontal="center"/>
    </xf>
    <xf numFmtId="0" fontId="48" fillId="0" borderId="26" xfId="0" applyFont="1" applyBorder="1" applyAlignment="1">
      <alignment horizontal="left"/>
    </xf>
    <xf numFmtId="0" fontId="47" fillId="0" borderId="50" xfId="0" applyFont="1" applyBorder="1" applyAlignment="1">
      <alignment horizontal="center"/>
    </xf>
    <xf numFmtId="166" fontId="18" fillId="0" borderId="7" xfId="0" applyNumberFormat="1" applyFont="1" applyBorder="1" applyAlignment="1">
      <alignment horizontal="center"/>
    </xf>
    <xf numFmtId="166" fontId="18" fillId="0" borderId="77" xfId="0" applyNumberFormat="1" applyFont="1" applyBorder="1" applyAlignment="1">
      <alignment horizontal="center"/>
    </xf>
    <xf numFmtId="166" fontId="10" fillId="0" borderId="29" xfId="0" applyNumberFormat="1" applyFont="1" applyBorder="1" applyAlignment="1">
      <alignment horizontal="center" vertical="center"/>
    </xf>
    <xf numFmtId="1" fontId="106" fillId="0" borderId="27" xfId="0" applyNumberFormat="1" applyFont="1" applyBorder="1" applyAlignment="1">
      <alignment horizontal="center"/>
    </xf>
    <xf numFmtId="0" fontId="14" fillId="0" borderId="27" xfId="0" applyFont="1" applyBorder="1" applyAlignment="1">
      <alignment horizontal="right"/>
    </xf>
    <xf numFmtId="0" fontId="54" fillId="0" borderId="78" xfId="0" applyFont="1" applyBorder="1" applyAlignment="1">
      <alignment horizontal="left"/>
    </xf>
    <xf numFmtId="49" fontId="22" fillId="0" borderId="67" xfId="0" applyNumberFormat="1" applyFont="1" applyBorder="1" applyAlignment="1">
      <alignment horizontal="center"/>
    </xf>
    <xf numFmtId="166" fontId="18" fillId="0" borderId="36" xfId="0" applyNumberFormat="1" applyFont="1" applyBorder="1" applyAlignment="1">
      <alignment horizontal="center"/>
    </xf>
    <xf numFmtId="0" fontId="14" fillId="0" borderId="55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18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/>
    </xf>
    <xf numFmtId="166" fontId="35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20" fillId="2" borderId="0" xfId="0" applyFont="1" applyFill="1" applyAlignment="1">
      <alignment horizontal="right"/>
    </xf>
    <xf numFmtId="2" fontId="40" fillId="2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2" fontId="48" fillId="0" borderId="0" xfId="0" applyNumberFormat="1" applyFont="1" applyAlignment="1">
      <alignment horizontal="center"/>
    </xf>
    <xf numFmtId="165" fontId="48" fillId="0" borderId="0" xfId="0" applyNumberFormat="1" applyFont="1" applyAlignment="1">
      <alignment horizontal="left"/>
    </xf>
    <xf numFmtId="0" fontId="8" fillId="0" borderId="18" xfId="0" applyFont="1" applyBorder="1" applyAlignment="1">
      <alignment horizontal="right"/>
    </xf>
    <xf numFmtId="0" fontId="103" fillId="0" borderId="0" xfId="0" applyFont="1"/>
    <xf numFmtId="166" fontId="18" fillId="0" borderId="69" xfId="0" applyNumberFormat="1" applyFont="1" applyBorder="1" applyAlignment="1">
      <alignment horizontal="center"/>
    </xf>
    <xf numFmtId="166" fontId="72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166" fontId="18" fillId="0" borderId="61" xfId="0" applyNumberFormat="1" applyFont="1" applyBorder="1" applyAlignment="1">
      <alignment horizontal="center"/>
    </xf>
    <xf numFmtId="166" fontId="35" fillId="0" borderId="25" xfId="0" applyNumberFormat="1" applyFont="1" applyBorder="1" applyAlignment="1">
      <alignment horizontal="center" vertical="center"/>
    </xf>
    <xf numFmtId="166" fontId="10" fillId="0" borderId="25" xfId="0" applyNumberFormat="1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2" fontId="21" fillId="0" borderId="26" xfId="0" applyNumberFormat="1" applyFont="1" applyBorder="1" applyAlignment="1">
      <alignment horizontal="left"/>
    </xf>
    <xf numFmtId="167" fontId="18" fillId="0" borderId="0" xfId="0" applyNumberFormat="1" applyFont="1" applyAlignment="1">
      <alignment horizontal="center"/>
    </xf>
    <xf numFmtId="166" fontId="48" fillId="0" borderId="0" xfId="0" applyNumberFormat="1" applyFont="1" applyAlignment="1">
      <alignment horizontal="center"/>
    </xf>
    <xf numFmtId="0" fontId="108" fillId="0" borderId="0" xfId="0" applyFont="1" applyAlignment="1">
      <alignment horizontal="center" vertical="center"/>
    </xf>
    <xf numFmtId="0" fontId="0" fillId="0" borderId="34" xfId="0" applyBorder="1"/>
    <xf numFmtId="0" fontId="14" fillId="0" borderId="68" xfId="0" applyFont="1" applyBorder="1"/>
    <xf numFmtId="0" fontId="66" fillId="0" borderId="16" xfId="0" applyFont="1" applyBorder="1"/>
    <xf numFmtId="0" fontId="76" fillId="0" borderId="17" xfId="0" applyFont="1" applyBorder="1" applyAlignment="1">
      <alignment horizontal="left"/>
    </xf>
    <xf numFmtId="0" fontId="14" fillId="0" borderId="5" xfId="0" applyFont="1" applyBorder="1"/>
    <xf numFmtId="1" fontId="106" fillId="0" borderId="0" xfId="0" applyNumberFormat="1" applyFont="1" applyAlignment="1">
      <alignment horizontal="center"/>
    </xf>
    <xf numFmtId="0" fontId="0" fillId="0" borderId="41" xfId="0" applyBorder="1" applyAlignment="1">
      <alignment horizontal="left"/>
    </xf>
    <xf numFmtId="0" fontId="7" fillId="0" borderId="71" xfId="0" applyFont="1" applyBorder="1"/>
    <xf numFmtId="165" fontId="4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107" fillId="2" borderId="0" xfId="0" applyNumberFormat="1" applyFont="1" applyFill="1" applyAlignment="1">
      <alignment horizontal="center"/>
    </xf>
    <xf numFmtId="0" fontId="91" fillId="0" borderId="0" xfId="0" applyFont="1" applyAlignment="1">
      <alignment horizontal="center"/>
    </xf>
    <xf numFmtId="1" fontId="90" fillId="0" borderId="0" xfId="0" applyNumberFormat="1" applyFont="1" applyAlignment="1">
      <alignment horizontal="center"/>
    </xf>
    <xf numFmtId="0" fontId="0" fillId="0" borderId="8" xfId="0" applyBorder="1"/>
    <xf numFmtId="0" fontId="47" fillId="0" borderId="19" xfId="0" applyFont="1" applyBorder="1" applyAlignment="1">
      <alignment horizontal="center"/>
    </xf>
    <xf numFmtId="0" fontId="0" fillId="0" borderId="88" xfId="0" applyBorder="1" applyAlignment="1">
      <alignment horizontal="center"/>
    </xf>
    <xf numFmtId="164" fontId="14" fillId="0" borderId="88" xfId="0" applyNumberFormat="1" applyFont="1" applyBorder="1" applyAlignment="1">
      <alignment horizontal="right"/>
    </xf>
    <xf numFmtId="166" fontId="17" fillId="0" borderId="77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left"/>
    </xf>
    <xf numFmtId="0" fontId="33" fillId="0" borderId="48" xfId="0" applyFont="1" applyBorder="1" applyAlignment="1">
      <alignment horizontal="left"/>
    </xf>
    <xf numFmtId="0" fontId="14" fillId="0" borderId="63" xfId="0" applyFont="1" applyBorder="1"/>
    <xf numFmtId="0" fontId="0" fillId="0" borderId="3" xfId="0" applyBorder="1" applyAlignment="1">
      <alignment horizontal="center"/>
    </xf>
    <xf numFmtId="0" fontId="35" fillId="0" borderId="0" xfId="0" applyFont="1" applyAlignment="1">
      <alignment horizontal="left"/>
    </xf>
    <xf numFmtId="2" fontId="0" fillId="6" borderId="73" xfId="0" applyNumberFormat="1" applyFill="1" applyBorder="1"/>
    <xf numFmtId="0" fontId="7" fillId="0" borderId="78" xfId="0" applyFont="1" applyBorder="1"/>
    <xf numFmtId="0" fontId="7" fillId="0" borderId="78" xfId="0" applyFont="1" applyBorder="1" applyAlignment="1">
      <alignment horizontal="left"/>
    </xf>
    <xf numFmtId="0" fontId="7" fillId="0" borderId="70" xfId="0" applyFont="1" applyBorder="1"/>
    <xf numFmtId="0" fontId="0" fillId="14" borderId="77" xfId="0" applyFill="1" applyBorder="1"/>
    <xf numFmtId="2" fontId="0" fillId="0" borderId="77" xfId="0" applyNumberFormat="1" applyBorder="1"/>
    <xf numFmtId="2" fontId="0" fillId="0" borderId="77" xfId="0" applyNumberFormat="1" applyBorder="1" applyAlignment="1">
      <alignment horizontal="center"/>
    </xf>
    <xf numFmtId="2" fontId="0" fillId="19" borderId="73" xfId="0" applyNumberFormat="1" applyFill="1" applyBorder="1"/>
    <xf numFmtId="0" fontId="0" fillId="19" borderId="73" xfId="0" applyFill="1" applyBorder="1"/>
    <xf numFmtId="0" fontId="45" fillId="19" borderId="73" xfId="0" applyFont="1" applyFill="1" applyBorder="1"/>
    <xf numFmtId="1" fontId="45" fillId="19" borderId="73" xfId="0" applyNumberFormat="1" applyFont="1" applyFill="1" applyBorder="1"/>
    <xf numFmtId="2" fontId="45" fillId="19" borderId="73" xfId="0" applyNumberFormat="1" applyFont="1" applyFill="1" applyBorder="1"/>
    <xf numFmtId="0" fontId="2" fillId="19" borderId="73" xfId="0" applyFont="1" applyFill="1" applyBorder="1"/>
    <xf numFmtId="2" fontId="2" fillId="19" borderId="73" xfId="0" applyNumberFormat="1" applyFont="1" applyFill="1" applyBorder="1"/>
    <xf numFmtId="0" fontId="22" fillId="19" borderId="73" xfId="0" applyFont="1" applyFill="1" applyBorder="1"/>
    <xf numFmtId="0" fontId="46" fillId="0" borderId="77" xfId="0" applyFont="1" applyBorder="1" applyAlignment="1">
      <alignment horizontal="center"/>
    </xf>
    <xf numFmtId="2" fontId="22" fillId="0" borderId="77" xfId="0" applyNumberFormat="1" applyFont="1" applyBorder="1" applyAlignment="1">
      <alignment horizontal="center"/>
    </xf>
    <xf numFmtId="0" fontId="61" fillId="0" borderId="0" xfId="0" applyFont="1" applyAlignment="1">
      <alignment horizontal="left"/>
    </xf>
    <xf numFmtId="0" fontId="73" fillId="0" borderId="0" xfId="0" applyFont="1"/>
    <xf numFmtId="0" fontId="101" fillId="0" borderId="0" xfId="0" applyFont="1"/>
    <xf numFmtId="2" fontId="7" fillId="0" borderId="0" xfId="0" applyNumberFormat="1" applyFont="1"/>
    <xf numFmtId="0" fontId="22" fillId="0" borderId="31" xfId="0" applyFont="1" applyBorder="1"/>
    <xf numFmtId="0" fontId="66" fillId="0" borderId="54" xfId="0" applyFont="1" applyBorder="1"/>
    <xf numFmtId="0" fontId="0" fillId="20" borderId="77" xfId="0" applyFill="1" applyBorder="1"/>
    <xf numFmtId="2" fontId="43" fillId="0" borderId="53" xfId="0" applyNumberFormat="1" applyFont="1" applyBorder="1" applyAlignment="1">
      <alignment horizontal="center"/>
    </xf>
    <xf numFmtId="2" fontId="74" fillId="0" borderId="53" xfId="0" applyNumberFormat="1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46" fillId="0" borderId="0" xfId="0" applyFont="1" applyAlignment="1">
      <alignment horizontal="center"/>
    </xf>
    <xf numFmtId="2" fontId="76" fillId="21" borderId="77" xfId="0" applyNumberFormat="1" applyFont="1" applyFill="1" applyBorder="1" applyAlignment="1">
      <alignment horizontal="center"/>
    </xf>
    <xf numFmtId="0" fontId="47" fillId="21" borderId="77" xfId="0" applyFont="1" applyFill="1" applyBorder="1"/>
    <xf numFmtId="2" fontId="76" fillId="13" borderId="77" xfId="0" applyNumberFormat="1" applyFont="1" applyFill="1" applyBorder="1" applyAlignment="1">
      <alignment horizontal="center"/>
    </xf>
    <xf numFmtId="0" fontId="50" fillId="0" borderId="35" xfId="0" applyFont="1" applyBorder="1" applyAlignment="1">
      <alignment horizontal="left"/>
    </xf>
    <xf numFmtId="0" fontId="45" fillId="0" borderId="5" xfId="0" applyFont="1" applyBorder="1"/>
    <xf numFmtId="165" fontId="45" fillId="0" borderId="77" xfId="0" applyNumberFormat="1" applyFont="1" applyBorder="1" applyAlignment="1">
      <alignment horizontal="left"/>
    </xf>
    <xf numFmtId="165" fontId="75" fillId="0" borderId="73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left"/>
    </xf>
    <xf numFmtId="2" fontId="113" fillId="0" borderId="33" xfId="0" applyNumberFormat="1" applyFont="1" applyBorder="1" applyAlignment="1">
      <alignment horizontal="left"/>
    </xf>
    <xf numFmtId="0" fontId="0" fillId="0" borderId="39" xfId="0" applyBorder="1"/>
    <xf numFmtId="0" fontId="28" fillId="0" borderId="55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57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2" fillId="0" borderId="2" xfId="0" applyFont="1" applyBorder="1"/>
    <xf numFmtId="0" fontId="0" fillId="0" borderId="9" xfId="0" applyBorder="1"/>
    <xf numFmtId="0" fontId="5" fillId="0" borderId="10" xfId="0" applyFont="1" applyBorder="1"/>
    <xf numFmtId="0" fontId="14" fillId="0" borderId="88" xfId="0" applyFont="1" applyBorder="1" applyAlignment="1">
      <alignment horizontal="left"/>
    </xf>
    <xf numFmtId="0" fontId="2" fillId="0" borderId="27" xfId="0" applyFont="1" applyBorder="1"/>
    <xf numFmtId="0" fontId="108" fillId="0" borderId="16" xfId="0" applyFont="1" applyBorder="1"/>
    <xf numFmtId="0" fontId="112" fillId="0" borderId="16" xfId="0" applyFont="1" applyBorder="1"/>
    <xf numFmtId="0" fontId="99" fillId="0" borderId="18" xfId="0" applyFont="1" applyBorder="1"/>
    <xf numFmtId="0" fontId="1" fillId="0" borderId="19" xfId="0" applyFont="1" applyBorder="1"/>
    <xf numFmtId="2" fontId="2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14" fillId="0" borderId="37" xfId="0" applyNumberFormat="1" applyFont="1" applyBorder="1" applyAlignment="1">
      <alignment horizontal="left"/>
    </xf>
    <xf numFmtId="0" fontId="80" fillId="0" borderId="28" xfId="0" applyFont="1" applyBorder="1" applyAlignment="1">
      <alignment horizontal="left"/>
    </xf>
    <xf numFmtId="0" fontId="61" fillId="0" borderId="3" xfId="0" applyFont="1" applyBorder="1"/>
    <xf numFmtId="0" fontId="7" fillId="0" borderId="77" xfId="0" applyFont="1" applyBorder="1" applyAlignment="1">
      <alignment horizontal="left"/>
    </xf>
    <xf numFmtId="0" fontId="77" fillId="0" borderId="79" xfId="0" applyFont="1" applyBorder="1" applyAlignment="1">
      <alignment horizontal="left"/>
    </xf>
    <xf numFmtId="0" fontId="10" fillId="0" borderId="39" xfId="0" applyFont="1" applyBorder="1"/>
    <xf numFmtId="2" fontId="0" fillId="9" borderId="73" xfId="0" applyNumberFormat="1" applyFill="1" applyBorder="1"/>
    <xf numFmtId="165" fontId="0" fillId="14" borderId="77" xfId="0" applyNumberFormat="1" applyFill="1" applyBorder="1"/>
    <xf numFmtId="2" fontId="0" fillId="14" borderId="77" xfId="0" applyNumberFormat="1" applyFill="1" applyBorder="1"/>
    <xf numFmtId="0" fontId="111" fillId="0" borderId="42" xfId="0" applyFont="1" applyBorder="1"/>
    <xf numFmtId="0" fontId="53" fillId="0" borderId="23" xfId="0" applyFont="1" applyBorder="1"/>
    <xf numFmtId="0" fontId="14" fillId="0" borderId="23" xfId="0" applyFont="1" applyBorder="1"/>
    <xf numFmtId="1" fontId="22" fillId="0" borderId="81" xfId="0" applyNumberFormat="1" applyFont="1" applyBorder="1" applyAlignment="1">
      <alignment horizontal="left"/>
    </xf>
    <xf numFmtId="1" fontId="76" fillId="0" borderId="82" xfId="0" applyNumberFormat="1" applyFont="1" applyBorder="1" applyAlignment="1">
      <alignment horizontal="left"/>
    </xf>
    <xf numFmtId="0" fontId="22" fillId="0" borderId="54" xfId="0" applyFont="1" applyBorder="1"/>
    <xf numFmtId="166" fontId="76" fillId="0" borderId="82" xfId="0" applyNumberFormat="1" applyFont="1" applyBorder="1" applyAlignment="1">
      <alignment horizontal="left"/>
    </xf>
    <xf numFmtId="2" fontId="7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left"/>
    </xf>
    <xf numFmtId="2" fontId="77" fillId="0" borderId="0" xfId="0" applyNumberFormat="1" applyFont="1" applyAlignment="1">
      <alignment horizontal="left"/>
    </xf>
    <xf numFmtId="0" fontId="46" fillId="0" borderId="3" xfId="0" applyFont="1" applyBorder="1"/>
    <xf numFmtId="0" fontId="46" fillId="0" borderId="19" xfId="0" applyFont="1" applyBorder="1"/>
    <xf numFmtId="2" fontId="70" fillId="0" borderId="24" xfId="0" applyNumberFormat="1" applyFont="1" applyBorder="1" applyAlignment="1">
      <alignment horizontal="left"/>
    </xf>
    <xf numFmtId="2" fontId="28" fillId="0" borderId="25" xfId="0" applyNumberFormat="1" applyFont="1" applyBorder="1" applyAlignment="1">
      <alignment horizontal="left"/>
    </xf>
    <xf numFmtId="0" fontId="14" fillId="0" borderId="55" xfId="0" applyFont="1" applyBorder="1" applyAlignment="1">
      <alignment horizontal="center"/>
    </xf>
    <xf numFmtId="0" fontId="64" fillId="0" borderId="0" xfId="0" applyFont="1"/>
    <xf numFmtId="0" fontId="63" fillId="0" borderId="0" xfId="0" applyFont="1"/>
    <xf numFmtId="9" fontId="0" fillId="0" borderId="0" xfId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2" fontId="63" fillId="0" borderId="0" xfId="0" applyNumberFormat="1" applyFont="1"/>
    <xf numFmtId="2" fontId="61" fillId="0" borderId="0" xfId="0" applyNumberFormat="1" applyFont="1" applyAlignment="1">
      <alignment horizontal="center"/>
    </xf>
    <xf numFmtId="166" fontId="63" fillId="0" borderId="0" xfId="0" applyNumberFormat="1" applyFont="1"/>
    <xf numFmtId="165" fontId="61" fillId="0" borderId="0" xfId="0" applyNumberFormat="1" applyFont="1" applyAlignment="1">
      <alignment horizontal="center"/>
    </xf>
    <xf numFmtId="167" fontId="63" fillId="0" borderId="0" xfId="0" applyNumberFormat="1" applyFont="1"/>
    <xf numFmtId="1" fontId="61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2" fontId="84" fillId="0" borderId="0" xfId="0" applyNumberFormat="1" applyFont="1"/>
    <xf numFmtId="2" fontId="7" fillId="0" borderId="0" xfId="0" applyNumberFormat="1" applyFont="1" applyAlignment="1">
      <alignment horizontal="center"/>
    </xf>
    <xf numFmtId="2" fontId="24" fillId="0" borderId="0" xfId="0" applyNumberFormat="1" applyFont="1"/>
    <xf numFmtId="2" fontId="43" fillId="0" borderId="0" xfId="0" applyNumberFormat="1" applyFont="1" applyAlignment="1">
      <alignment horizontal="center"/>
    </xf>
    <xf numFmtId="2" fontId="115" fillId="0" borderId="0" xfId="0" applyNumberFormat="1" applyFont="1"/>
    <xf numFmtId="168" fontId="63" fillId="0" borderId="0" xfId="0" applyNumberFormat="1" applyFont="1"/>
    <xf numFmtId="2" fontId="7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right"/>
    </xf>
    <xf numFmtId="1" fontId="33" fillId="0" borderId="0" xfId="0" applyNumberFormat="1" applyFont="1" applyAlignment="1">
      <alignment horizontal="left"/>
    </xf>
    <xf numFmtId="166" fontId="43" fillId="0" borderId="0" xfId="0" applyNumberFormat="1" applyFont="1" applyAlignment="1">
      <alignment horizontal="center"/>
    </xf>
    <xf numFmtId="167" fontId="43" fillId="0" borderId="0" xfId="0" applyNumberFormat="1" applyFont="1" applyAlignment="1">
      <alignment horizontal="center"/>
    </xf>
    <xf numFmtId="166" fontId="74" fillId="0" borderId="0" xfId="0" applyNumberFormat="1" applyFont="1" applyAlignment="1">
      <alignment horizontal="center"/>
    </xf>
    <xf numFmtId="0" fontId="43" fillId="0" borderId="58" xfId="0" applyFont="1" applyBorder="1" applyAlignment="1">
      <alignment horizontal="center"/>
    </xf>
    <xf numFmtId="1" fontId="43" fillId="0" borderId="77" xfId="0" applyNumberFormat="1" applyFont="1" applyBorder="1" applyAlignment="1">
      <alignment horizontal="center"/>
    </xf>
    <xf numFmtId="165" fontId="43" fillId="0" borderId="58" xfId="0" applyNumberFormat="1" applyFont="1" applyBorder="1" applyAlignment="1">
      <alignment horizontal="center"/>
    </xf>
    <xf numFmtId="0" fontId="43" fillId="0" borderId="77" xfId="0" applyFont="1" applyBorder="1" applyAlignment="1">
      <alignment horizontal="center"/>
    </xf>
    <xf numFmtId="0" fontId="2" fillId="0" borderId="41" xfId="0" applyFont="1" applyBorder="1"/>
    <xf numFmtId="2" fontId="74" fillId="0" borderId="70" xfId="0" applyNumberFormat="1" applyFont="1" applyBorder="1" applyAlignment="1">
      <alignment horizontal="center"/>
    </xf>
    <xf numFmtId="2" fontId="2" fillId="0" borderId="77" xfId="0" applyNumberFormat="1" applyFont="1" applyBorder="1" applyAlignment="1">
      <alignment horizontal="center"/>
    </xf>
    <xf numFmtId="2" fontId="2" fillId="0" borderId="70" xfId="0" applyNumberFormat="1" applyFont="1" applyBorder="1" applyAlignment="1">
      <alignment horizontal="center"/>
    </xf>
    <xf numFmtId="2" fontId="2" fillId="0" borderId="74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1" fontId="2" fillId="0" borderId="65" xfId="0" applyNumberFormat="1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66" fillId="0" borderId="15" xfId="0" applyFont="1" applyBorder="1"/>
    <xf numFmtId="0" fontId="99" fillId="0" borderId="0" xfId="0" applyFont="1"/>
    <xf numFmtId="166" fontId="43" fillId="0" borderId="77" xfId="0" applyNumberFormat="1" applyFont="1" applyBorder="1" applyAlignment="1">
      <alignment horizontal="center"/>
    </xf>
    <xf numFmtId="167" fontId="43" fillId="0" borderId="58" xfId="0" applyNumberFormat="1" applyFont="1" applyBorder="1" applyAlignment="1">
      <alignment horizontal="center"/>
    </xf>
    <xf numFmtId="167" fontId="43" fillId="0" borderId="20" xfId="0" applyNumberFormat="1" applyFont="1" applyBorder="1" applyAlignment="1">
      <alignment horizontal="center"/>
    </xf>
    <xf numFmtId="167" fontId="43" fillId="0" borderId="77" xfId="0" applyNumberFormat="1" applyFont="1" applyBorder="1" applyAlignment="1">
      <alignment horizontal="center"/>
    </xf>
    <xf numFmtId="0" fontId="35" fillId="0" borderId="16" xfId="0" applyFont="1" applyBorder="1" applyAlignment="1">
      <alignment horizontal="left"/>
    </xf>
    <xf numFmtId="166" fontId="14" fillId="0" borderId="77" xfId="0" applyNumberFormat="1" applyFont="1" applyBorder="1" applyAlignment="1">
      <alignment horizontal="left"/>
    </xf>
    <xf numFmtId="0" fontId="76" fillId="0" borderId="36" xfId="0" applyFont="1" applyBorder="1" applyAlignment="1">
      <alignment horizontal="left"/>
    </xf>
    <xf numFmtId="0" fontId="75" fillId="0" borderId="69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2" fillId="0" borderId="9" xfId="0" applyFont="1" applyBorder="1"/>
    <xf numFmtId="0" fontId="33" fillId="0" borderId="52" xfId="0" applyFont="1" applyBorder="1" applyAlignment="1">
      <alignment horizontal="left"/>
    </xf>
    <xf numFmtId="0" fontId="33" fillId="0" borderId="67" xfId="0" applyFont="1" applyBorder="1" applyAlignment="1">
      <alignment horizontal="left"/>
    </xf>
    <xf numFmtId="0" fontId="73" fillId="0" borderId="67" xfId="0" applyFont="1" applyBorder="1"/>
    <xf numFmtId="0" fontId="78" fillId="0" borderId="73" xfId="0" applyFont="1" applyBorder="1" applyAlignment="1">
      <alignment horizontal="left"/>
    </xf>
    <xf numFmtId="0" fontId="58" fillId="0" borderId="81" xfId="0" applyFont="1" applyBorder="1" applyAlignment="1">
      <alignment horizontal="left"/>
    </xf>
    <xf numFmtId="2" fontId="75" fillId="0" borderId="73" xfId="0" applyNumberFormat="1" applyFont="1" applyBorder="1" applyAlignment="1">
      <alignment horizontal="left"/>
    </xf>
    <xf numFmtId="0" fontId="75" fillId="0" borderId="75" xfId="0" applyFont="1" applyBorder="1" applyAlignment="1">
      <alignment horizontal="left"/>
    </xf>
    <xf numFmtId="0" fontId="50" fillId="0" borderId="3" xfId="0" applyFont="1" applyBorder="1"/>
    <xf numFmtId="0" fontId="2" fillId="0" borderId="71" xfId="0" applyFont="1" applyBorder="1" applyAlignment="1">
      <alignment horizontal="left"/>
    </xf>
    <xf numFmtId="0" fontId="70" fillId="0" borderId="88" xfId="0" applyFont="1" applyBorder="1"/>
    <xf numFmtId="0" fontId="70" fillId="0" borderId="52" xfId="0" applyFont="1" applyBorder="1"/>
    <xf numFmtId="0" fontId="0" fillId="0" borderId="27" xfId="0" applyBorder="1" applyAlignment="1">
      <alignment horizontal="right"/>
    </xf>
    <xf numFmtId="164" fontId="14" fillId="0" borderId="26" xfId="0" applyNumberFormat="1" applyFont="1" applyBorder="1" applyAlignment="1">
      <alignment horizontal="left"/>
    </xf>
    <xf numFmtId="49" fontId="14" fillId="0" borderId="57" xfId="0" applyNumberFormat="1" applyFont="1" applyBorder="1" applyAlignment="1">
      <alignment horizontal="center"/>
    </xf>
    <xf numFmtId="49" fontId="14" fillId="0" borderId="68" xfId="0" applyNumberFormat="1" applyFont="1" applyBorder="1" applyAlignment="1">
      <alignment horizontal="center"/>
    </xf>
    <xf numFmtId="0" fontId="45" fillId="0" borderId="74" xfId="0" applyFont="1" applyBorder="1"/>
    <xf numFmtId="0" fontId="50" fillId="0" borderId="5" xfId="0" applyFont="1" applyBorder="1" applyAlignment="1">
      <alignment horizontal="center" vertical="center"/>
    </xf>
    <xf numFmtId="0" fontId="46" fillId="0" borderId="76" xfId="0" applyFont="1" applyBorder="1" applyAlignment="1">
      <alignment horizontal="left"/>
    </xf>
    <xf numFmtId="2" fontId="36" fillId="0" borderId="3" xfId="0" applyNumberFormat="1" applyFont="1" applyBorder="1" applyAlignment="1">
      <alignment horizontal="center"/>
    </xf>
    <xf numFmtId="9" fontId="36" fillId="0" borderId="3" xfId="0" applyNumberFormat="1" applyFont="1" applyBorder="1" applyAlignment="1">
      <alignment horizontal="center"/>
    </xf>
    <xf numFmtId="2" fontId="36" fillId="0" borderId="10" xfId="0" applyNumberFormat="1" applyFont="1" applyBorder="1"/>
    <xf numFmtId="0" fontId="36" fillId="0" borderId="76" xfId="0" applyFont="1" applyBorder="1" applyAlignment="1">
      <alignment horizontal="right"/>
    </xf>
    <xf numFmtId="0" fontId="50" fillId="0" borderId="23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46" fillId="0" borderId="83" xfId="0" applyFont="1" applyBorder="1" applyAlignment="1">
      <alignment horizontal="left"/>
    </xf>
    <xf numFmtId="0" fontId="110" fillId="22" borderId="68" xfId="0" applyFont="1" applyFill="1" applyBorder="1" applyAlignment="1">
      <alignment horizontal="center"/>
    </xf>
    <xf numFmtId="2" fontId="40" fillId="22" borderId="77" xfId="0" applyNumberFormat="1" applyFont="1" applyFill="1" applyBorder="1" applyAlignment="1">
      <alignment horizontal="center"/>
    </xf>
    <xf numFmtId="9" fontId="16" fillId="23" borderId="73" xfId="0" applyNumberFormat="1" applyFont="1" applyFill="1" applyBorder="1" applyAlignment="1">
      <alignment horizontal="center"/>
    </xf>
    <xf numFmtId="2" fontId="20" fillId="22" borderId="63" xfId="0" applyNumberFormat="1" applyFont="1" applyFill="1" applyBorder="1" applyAlignment="1">
      <alignment horizontal="center"/>
    </xf>
    <xf numFmtId="2" fontId="20" fillId="22" borderId="77" xfId="0" applyNumberFormat="1" applyFont="1" applyFill="1" applyBorder="1" applyAlignment="1">
      <alignment horizontal="center"/>
    </xf>
    <xf numFmtId="2" fontId="20" fillId="22" borderId="79" xfId="0" applyNumberFormat="1" applyFont="1" applyFill="1" applyBorder="1" applyAlignment="1">
      <alignment horizontal="center"/>
    </xf>
    <xf numFmtId="2" fontId="38" fillId="4" borderId="85" xfId="0" applyNumberFormat="1" applyFont="1" applyFill="1" applyBorder="1" applyAlignment="1">
      <alignment horizontal="center"/>
    </xf>
    <xf numFmtId="2" fontId="38" fillId="4" borderId="11" xfId="0" applyNumberFormat="1" applyFont="1" applyFill="1" applyBorder="1" applyAlignment="1">
      <alignment horizontal="center"/>
    </xf>
    <xf numFmtId="2" fontId="38" fillId="4" borderId="30" xfId="0" applyNumberFormat="1" applyFont="1" applyFill="1" applyBorder="1" applyAlignment="1">
      <alignment horizontal="center"/>
    </xf>
    <xf numFmtId="0" fontId="0" fillId="0" borderId="77" xfId="0" applyBorder="1" applyAlignment="1">
      <alignment horizontal="left"/>
    </xf>
    <xf numFmtId="0" fontId="46" fillId="0" borderId="54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79" xfId="0" applyBorder="1" applyAlignment="1">
      <alignment horizontal="left"/>
    </xf>
    <xf numFmtId="0" fontId="16" fillId="0" borderId="19" xfId="0" applyFont="1" applyBorder="1" applyAlignment="1">
      <alignment horizontal="left"/>
    </xf>
    <xf numFmtId="2" fontId="40" fillId="2" borderId="80" xfId="0" applyNumberFormat="1" applyFont="1" applyFill="1" applyBorder="1" applyAlignment="1">
      <alignment horizontal="center"/>
    </xf>
    <xf numFmtId="2" fontId="40" fillId="2" borderId="81" xfId="0" applyNumberFormat="1" applyFont="1" applyFill="1" applyBorder="1" applyAlignment="1">
      <alignment horizontal="center"/>
    </xf>
    <xf numFmtId="2" fontId="40" fillId="0" borderId="81" xfId="0" applyNumberFormat="1" applyFont="1" applyBorder="1" applyAlignment="1">
      <alignment horizontal="center"/>
    </xf>
    <xf numFmtId="2" fontId="40" fillId="0" borderId="8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55" xfId="0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0" fillId="2" borderId="76" xfId="0" applyFont="1" applyFill="1" applyBorder="1" applyAlignment="1">
      <alignment horizontal="right"/>
    </xf>
    <xf numFmtId="0" fontId="117" fillId="0" borderId="3" xfId="0" applyFont="1" applyBorder="1" applyAlignment="1">
      <alignment horizontal="left"/>
    </xf>
    <xf numFmtId="2" fontId="35" fillId="0" borderId="25" xfId="0" applyNumberFormat="1" applyFont="1" applyBorder="1" applyAlignment="1">
      <alignment horizontal="center" vertical="center"/>
    </xf>
    <xf numFmtId="2" fontId="0" fillId="0" borderId="38" xfId="0" applyNumberFormat="1" applyBorder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38" xfId="0" applyBorder="1" applyAlignment="1">
      <alignment horizontal="center"/>
    </xf>
    <xf numFmtId="2" fontId="10" fillId="0" borderId="59" xfId="0" applyNumberFormat="1" applyFont="1" applyBorder="1" applyAlignment="1">
      <alignment horizontal="center"/>
    </xf>
    <xf numFmtId="2" fontId="10" fillId="0" borderId="58" xfId="0" applyNumberFormat="1" applyFont="1" applyBorder="1" applyAlignment="1">
      <alignment horizontal="center"/>
    </xf>
    <xf numFmtId="2" fontId="10" fillId="0" borderId="60" xfId="0" applyNumberFormat="1" applyFont="1" applyBorder="1" applyAlignment="1">
      <alignment horizontal="center"/>
    </xf>
    <xf numFmtId="2" fontId="38" fillId="4" borderId="83" xfId="0" applyNumberFormat="1" applyFont="1" applyFill="1" applyBorder="1" applyAlignment="1">
      <alignment horizontal="center"/>
    </xf>
    <xf numFmtId="2" fontId="38" fillId="4" borderId="72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22" fillId="0" borderId="67" xfId="0" applyNumberFormat="1" applyFont="1" applyBorder="1" applyAlignment="1">
      <alignment horizontal="center"/>
    </xf>
    <xf numFmtId="166" fontId="10" fillId="0" borderId="37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/>
    </xf>
    <xf numFmtId="0" fontId="2" fillId="0" borderId="67" xfId="0" applyFont="1" applyBorder="1" applyAlignment="1">
      <alignment vertical="center"/>
    </xf>
    <xf numFmtId="0" fontId="118" fillId="0" borderId="2" xfId="0" applyFont="1" applyBorder="1" applyAlignment="1">
      <alignment horizontal="left"/>
    </xf>
    <xf numFmtId="1" fontId="36" fillId="0" borderId="18" xfId="0" applyNumberFormat="1" applyFont="1" applyBorder="1" applyAlignment="1">
      <alignment horizontal="center"/>
    </xf>
    <xf numFmtId="1" fontId="54" fillId="0" borderId="54" xfId="0" applyNumberFormat="1" applyFont="1" applyBorder="1" applyAlignment="1">
      <alignment horizontal="center"/>
    </xf>
    <xf numFmtId="0" fontId="118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49" fontId="14" fillId="0" borderId="52" xfId="0" applyNumberFormat="1" applyFont="1" applyBorder="1" applyAlignment="1">
      <alignment horizontal="right"/>
    </xf>
    <xf numFmtId="1" fontId="36" fillId="0" borderId="27" xfId="0" applyNumberFormat="1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22" fillId="0" borderId="32" xfId="0" applyFont="1" applyBorder="1" applyAlignment="1">
      <alignment horizontal="left"/>
    </xf>
    <xf numFmtId="0" fontId="70" fillId="0" borderId="23" xfId="0" applyFont="1" applyBorder="1"/>
    <xf numFmtId="0" fontId="33" fillId="0" borderId="88" xfId="0" applyFont="1" applyBorder="1"/>
    <xf numFmtId="0" fontId="17" fillId="0" borderId="78" xfId="0" applyFont="1" applyBorder="1" applyAlignment="1">
      <alignment horizontal="center"/>
    </xf>
    <xf numFmtId="0" fontId="14" fillId="0" borderId="88" xfId="0" applyFont="1" applyBorder="1" applyAlignment="1">
      <alignment horizontal="center"/>
    </xf>
    <xf numFmtId="0" fontId="0" fillId="0" borderId="50" xfId="0" applyBorder="1" applyAlignment="1">
      <alignment horizontal="right"/>
    </xf>
    <xf numFmtId="1" fontId="22" fillId="0" borderId="0" xfId="0" applyNumberFormat="1" applyFont="1" applyAlignment="1">
      <alignment horizontal="center"/>
    </xf>
    <xf numFmtId="0" fontId="33" fillId="0" borderId="70" xfId="0" applyFont="1" applyBorder="1"/>
    <xf numFmtId="0" fontId="91" fillId="0" borderId="26" xfId="0" applyFont="1" applyBorder="1" applyAlignment="1">
      <alignment horizontal="left"/>
    </xf>
    <xf numFmtId="0" fontId="70" fillId="0" borderId="27" xfId="0" applyFont="1" applyBorder="1"/>
    <xf numFmtId="0" fontId="70" fillId="0" borderId="28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2" fontId="76" fillId="21" borderId="73" xfId="0" applyNumberFormat="1" applyFont="1" applyFill="1" applyBorder="1" applyAlignment="1">
      <alignment horizontal="center"/>
    </xf>
    <xf numFmtId="0" fontId="14" fillId="0" borderId="83" xfId="0" applyFont="1" applyBorder="1" applyAlignment="1">
      <alignment horizontal="left"/>
    </xf>
    <xf numFmtId="165" fontId="81" fillId="0" borderId="0" xfId="0" applyNumberFormat="1" applyFont="1" applyAlignment="1">
      <alignment horizontal="left"/>
    </xf>
    <xf numFmtId="0" fontId="103" fillId="0" borderId="0" xfId="0" applyFont="1" applyAlignment="1">
      <alignment horizontal="left"/>
    </xf>
    <xf numFmtId="167" fontId="2" fillId="0" borderId="0" xfId="0" applyNumberFormat="1" applyFont="1" applyAlignment="1">
      <alignment horizontal="center"/>
    </xf>
    <xf numFmtId="0" fontId="72" fillId="0" borderId="63" xfId="0" applyFont="1" applyBorder="1" applyAlignment="1">
      <alignment horizontal="center"/>
    </xf>
    <xf numFmtId="166" fontId="43" fillId="0" borderId="58" xfId="0" applyNumberFormat="1" applyFont="1" applyBorder="1" applyAlignment="1">
      <alignment horizontal="center"/>
    </xf>
    <xf numFmtId="2" fontId="80" fillId="0" borderId="7" xfId="0" applyNumberFormat="1" applyFont="1" applyBorder="1" applyAlignment="1">
      <alignment horizontal="left"/>
    </xf>
    <xf numFmtId="0" fontId="2" fillId="0" borderId="24" xfId="0" applyFont="1" applyBorder="1"/>
    <xf numFmtId="2" fontId="76" fillId="0" borderId="25" xfId="0" applyNumberFormat="1" applyFont="1" applyBorder="1" applyAlignment="1">
      <alignment horizontal="left"/>
    </xf>
    <xf numFmtId="0" fontId="80" fillId="0" borderId="73" xfId="0" applyFont="1" applyBorder="1" applyAlignment="1">
      <alignment horizontal="left"/>
    </xf>
    <xf numFmtId="0" fontId="81" fillId="0" borderId="79" xfId="0" applyFont="1" applyBorder="1" applyAlignment="1">
      <alignment horizontal="left"/>
    </xf>
    <xf numFmtId="0" fontId="66" fillId="0" borderId="28" xfId="0" applyFont="1" applyBorder="1"/>
    <xf numFmtId="0" fontId="22" fillId="0" borderId="70" xfId="0" applyFont="1" applyBorder="1" applyAlignment="1">
      <alignment horizontal="left"/>
    </xf>
    <xf numFmtId="165" fontId="22" fillId="0" borderId="77" xfId="0" applyNumberFormat="1" applyFont="1" applyBorder="1" applyAlignment="1">
      <alignment horizontal="left"/>
    </xf>
    <xf numFmtId="0" fontId="81" fillId="0" borderId="73" xfId="0" applyFont="1" applyBorder="1" applyAlignment="1">
      <alignment horizontal="left"/>
    </xf>
    <xf numFmtId="0" fontId="56" fillId="0" borderId="81" xfId="0" applyFont="1" applyBorder="1" applyAlignment="1">
      <alignment horizontal="left"/>
    </xf>
    <xf numFmtId="0" fontId="83" fillId="0" borderId="82" xfId="0" applyFont="1" applyBorder="1" applyAlignment="1">
      <alignment horizontal="left"/>
    </xf>
    <xf numFmtId="0" fontId="53" fillId="0" borderId="38" xfId="0" applyFont="1" applyBorder="1" applyAlignment="1">
      <alignment horizontal="left"/>
    </xf>
    <xf numFmtId="0" fontId="76" fillId="0" borderId="55" xfId="0" applyFont="1" applyBorder="1" applyAlignment="1">
      <alignment horizontal="left"/>
    </xf>
    <xf numFmtId="0" fontId="66" fillId="0" borderId="2" xfId="0" applyFont="1" applyBorder="1"/>
    <xf numFmtId="0" fontId="81" fillId="0" borderId="82" xfId="0" applyFont="1" applyBorder="1" applyAlignment="1">
      <alignment horizontal="left"/>
    </xf>
    <xf numFmtId="0" fontId="45" fillId="0" borderId="38" xfId="0" applyFont="1" applyBorder="1" applyAlignment="1">
      <alignment horizontal="left"/>
    </xf>
    <xf numFmtId="0" fontId="75" fillId="0" borderId="55" xfId="0" applyFont="1" applyBorder="1" applyAlignment="1">
      <alignment horizontal="left"/>
    </xf>
    <xf numFmtId="0" fontId="76" fillId="0" borderId="28" xfId="0" applyFont="1" applyBorder="1" applyAlignment="1">
      <alignment horizontal="left"/>
    </xf>
    <xf numFmtId="0" fontId="22" fillId="0" borderId="15" xfId="0" applyFont="1" applyBorder="1"/>
    <xf numFmtId="2" fontId="22" fillId="0" borderId="43" xfId="0" applyNumberFormat="1" applyFont="1" applyBorder="1" applyAlignment="1">
      <alignment horizontal="left"/>
    </xf>
    <xf numFmtId="2" fontId="76" fillId="0" borderId="86" xfId="0" applyNumberFormat="1" applyFont="1" applyBorder="1" applyAlignment="1">
      <alignment horizontal="left"/>
    </xf>
    <xf numFmtId="0" fontId="47" fillId="0" borderId="37" xfId="0" applyFont="1" applyBorder="1" applyAlignment="1">
      <alignment horizontal="center"/>
    </xf>
    <xf numFmtId="0" fontId="61" fillId="0" borderId="16" xfId="0" applyFont="1" applyBorder="1"/>
    <xf numFmtId="0" fontId="22" fillId="0" borderId="68" xfId="0" applyFont="1" applyBorder="1"/>
    <xf numFmtId="0" fontId="0" fillId="0" borderId="71" xfId="0" applyBorder="1" applyAlignment="1">
      <alignment horizontal="center"/>
    </xf>
    <xf numFmtId="0" fontId="78" fillId="0" borderId="15" xfId="0" applyFont="1" applyBorder="1"/>
    <xf numFmtId="0" fontId="78" fillId="0" borderId="42" xfId="0" applyFont="1" applyBorder="1"/>
    <xf numFmtId="0" fontId="22" fillId="0" borderId="6" xfId="0" applyFont="1" applyBorder="1"/>
    <xf numFmtId="0" fontId="28" fillId="0" borderId="36" xfId="0" applyFont="1" applyBorder="1" applyAlignment="1">
      <alignment horizontal="left"/>
    </xf>
    <xf numFmtId="0" fontId="46" fillId="0" borderId="14" xfId="0" applyFont="1" applyBorder="1"/>
    <xf numFmtId="0" fontId="50" fillId="0" borderId="10" xfId="0" applyFont="1" applyBorder="1"/>
    <xf numFmtId="0" fontId="48" fillId="0" borderId="9" xfId="0" applyFont="1" applyBorder="1"/>
    <xf numFmtId="0" fontId="78" fillId="0" borderId="9" xfId="0" applyFont="1" applyBorder="1"/>
    <xf numFmtId="0" fontId="70" fillId="0" borderId="31" xfId="0" applyFont="1" applyBorder="1"/>
    <xf numFmtId="0" fontId="75" fillId="0" borderId="82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28" fillId="0" borderId="7" xfId="0" applyFont="1" applyBorder="1" applyAlignment="1">
      <alignment horizontal="left"/>
    </xf>
    <xf numFmtId="0" fontId="80" fillId="0" borderId="77" xfId="0" applyFont="1" applyBorder="1" applyAlignment="1">
      <alignment horizontal="left"/>
    </xf>
    <xf numFmtId="0" fontId="75" fillId="0" borderId="28" xfId="0" applyFont="1" applyBorder="1" applyAlignment="1">
      <alignment horizontal="left"/>
    </xf>
    <xf numFmtId="0" fontId="81" fillId="0" borderId="77" xfId="0" applyFont="1" applyBorder="1" applyAlignment="1">
      <alignment horizontal="left"/>
    </xf>
    <xf numFmtId="0" fontId="80" fillId="0" borderId="6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5" xfId="0" applyFont="1" applyBorder="1"/>
    <xf numFmtId="0" fontId="14" fillId="0" borderId="28" xfId="0" applyFont="1" applyBorder="1" applyAlignment="1">
      <alignment horizontal="left"/>
    </xf>
    <xf numFmtId="165" fontId="76" fillId="0" borderId="7" xfId="0" applyNumberFormat="1" applyFont="1" applyBorder="1" applyAlignment="1">
      <alignment horizontal="left"/>
    </xf>
    <xf numFmtId="1" fontId="2" fillId="0" borderId="77" xfId="0" applyNumberFormat="1" applyFont="1" applyBorder="1" applyAlignment="1">
      <alignment horizontal="left"/>
    </xf>
    <xf numFmtId="1" fontId="28" fillId="0" borderId="73" xfId="0" applyNumberFormat="1" applyFont="1" applyBorder="1" applyAlignment="1">
      <alignment horizontal="left"/>
    </xf>
    <xf numFmtId="0" fontId="0" fillId="0" borderId="75" xfId="0" applyBorder="1"/>
    <xf numFmtId="165" fontId="17" fillId="0" borderId="81" xfId="0" applyNumberFormat="1" applyFont="1" applyBorder="1" applyAlignment="1">
      <alignment horizontal="left"/>
    </xf>
    <xf numFmtId="165" fontId="76" fillId="0" borderId="75" xfId="0" applyNumberFormat="1" applyFont="1" applyBorder="1" applyAlignment="1">
      <alignment horizontal="left"/>
    </xf>
    <xf numFmtId="0" fontId="0" fillId="0" borderId="12" xfId="0" applyBorder="1"/>
    <xf numFmtId="165" fontId="76" fillId="0" borderId="79" xfId="0" applyNumberFormat="1" applyFont="1" applyBorder="1" applyAlignment="1">
      <alignment horizontal="left"/>
    </xf>
    <xf numFmtId="0" fontId="66" fillId="0" borderId="33" xfId="0" applyFont="1" applyBorder="1"/>
    <xf numFmtId="0" fontId="22" fillId="0" borderId="35" xfId="0" applyFont="1" applyBorder="1"/>
    <xf numFmtId="0" fontId="22" fillId="0" borderId="65" xfId="0" applyFont="1" applyBorder="1" applyAlignment="1">
      <alignment horizontal="left"/>
    </xf>
    <xf numFmtId="165" fontId="76" fillId="0" borderId="82" xfId="0" applyNumberFormat="1" applyFont="1" applyBorder="1" applyAlignment="1">
      <alignment horizontal="left"/>
    </xf>
    <xf numFmtId="0" fontId="67" fillId="0" borderId="35" xfId="0" applyFont="1" applyBorder="1"/>
    <xf numFmtId="0" fontId="2" fillId="0" borderId="6" xfId="0" applyFont="1" applyBorder="1"/>
    <xf numFmtId="0" fontId="50" fillId="0" borderId="35" xfId="0" applyFont="1" applyBorder="1"/>
    <xf numFmtId="0" fontId="78" fillId="0" borderId="14" xfId="0" applyFont="1" applyBorder="1"/>
    <xf numFmtId="0" fontId="0" fillId="0" borderId="72" xfId="0" applyBorder="1"/>
    <xf numFmtId="0" fontId="22" fillId="0" borderId="65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2" fontId="76" fillId="0" borderId="36" xfId="0" applyNumberFormat="1" applyFont="1" applyBorder="1" applyAlignment="1">
      <alignment horizontal="left"/>
    </xf>
    <xf numFmtId="0" fontId="22" fillId="0" borderId="34" xfId="0" applyFont="1" applyBorder="1"/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67" fillId="0" borderId="33" xfId="0" applyFont="1" applyBorder="1"/>
    <xf numFmtId="0" fontId="10" fillId="0" borderId="2" xfId="0" applyFont="1" applyBorder="1"/>
    <xf numFmtId="2" fontId="8" fillId="0" borderId="3" xfId="0" applyNumberFormat="1" applyFont="1" applyBorder="1" applyAlignment="1">
      <alignment horizontal="left"/>
    </xf>
    <xf numFmtId="2" fontId="77" fillId="0" borderId="19" xfId="0" applyNumberFormat="1" applyFont="1" applyBorder="1" applyAlignment="1">
      <alignment horizontal="left"/>
    </xf>
    <xf numFmtId="0" fontId="80" fillId="0" borderId="25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167" fontId="14" fillId="0" borderId="77" xfId="0" applyNumberFormat="1" applyFont="1" applyBorder="1" applyAlignment="1">
      <alignment horizontal="left"/>
    </xf>
    <xf numFmtId="167" fontId="82" fillId="0" borderId="79" xfId="0" applyNumberFormat="1" applyFont="1" applyBorder="1" applyAlignment="1">
      <alignment horizontal="left"/>
    </xf>
    <xf numFmtId="2" fontId="14" fillId="0" borderId="77" xfId="0" applyNumberFormat="1" applyFont="1" applyBorder="1" applyAlignment="1">
      <alignment horizontal="left"/>
    </xf>
    <xf numFmtId="2" fontId="82" fillId="0" borderId="79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8" fillId="0" borderId="84" xfId="0" applyFont="1" applyBorder="1" applyAlignment="1">
      <alignment horizontal="left"/>
    </xf>
    <xf numFmtId="0" fontId="35" fillId="0" borderId="70" xfId="0" applyFont="1" applyBorder="1" applyAlignment="1">
      <alignment horizontal="center"/>
    </xf>
    <xf numFmtId="0" fontId="0" fillId="0" borderId="79" xfId="0" applyBorder="1"/>
    <xf numFmtId="0" fontId="22" fillId="0" borderId="23" xfId="0" applyFont="1" applyBorder="1" applyAlignment="1">
      <alignment horizontal="left"/>
    </xf>
    <xf numFmtId="0" fontId="22" fillId="0" borderId="74" xfId="0" applyFont="1" applyBorder="1"/>
    <xf numFmtId="0" fontId="47" fillId="0" borderId="3" xfId="0" applyFont="1" applyBorder="1"/>
    <xf numFmtId="0" fontId="66" fillId="0" borderId="39" xfId="0" applyFont="1" applyBorder="1"/>
    <xf numFmtId="0" fontId="33" fillId="0" borderId="3" xfId="0" applyFont="1" applyBorder="1"/>
    <xf numFmtId="0" fontId="33" fillId="0" borderId="19" xfId="0" applyFont="1" applyBorder="1"/>
    <xf numFmtId="0" fontId="111" fillId="0" borderId="85" xfId="0" applyFont="1" applyBorder="1"/>
    <xf numFmtId="0" fontId="33" fillId="0" borderId="10" xfId="0" applyFont="1" applyBorder="1"/>
    <xf numFmtId="0" fontId="33" fillId="0" borderId="14" xfId="0" applyFont="1" applyBorder="1"/>
    <xf numFmtId="0" fontId="80" fillId="0" borderId="60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7" fillId="0" borderId="57" xfId="0" applyFont="1" applyBorder="1"/>
    <xf numFmtId="0" fontId="14" fillId="0" borderId="63" xfId="0" applyFont="1" applyBorder="1" applyAlignment="1">
      <alignment horizontal="left"/>
    </xf>
    <xf numFmtId="0" fontId="35" fillId="0" borderId="63" xfId="0" applyFont="1" applyBorder="1" applyAlignment="1">
      <alignment horizontal="left"/>
    </xf>
    <xf numFmtId="0" fontId="80" fillId="0" borderId="66" xfId="0" applyFont="1" applyBorder="1" applyAlignment="1">
      <alignment horizontal="left"/>
    </xf>
    <xf numFmtId="0" fontId="14" fillId="0" borderId="67" xfId="0" applyFont="1" applyBorder="1" applyAlignment="1">
      <alignment horizontal="left"/>
    </xf>
    <xf numFmtId="0" fontId="78" fillId="0" borderId="27" xfId="0" applyFont="1" applyBorder="1"/>
    <xf numFmtId="0" fontId="80" fillId="0" borderId="7" xfId="0" applyFont="1" applyBorder="1" applyAlignment="1">
      <alignment horizontal="left"/>
    </xf>
    <xf numFmtId="0" fontId="10" fillId="0" borderId="15" xfId="0" applyFont="1" applyBorder="1"/>
    <xf numFmtId="2" fontId="2" fillId="0" borderId="24" xfId="0" applyNumberFormat="1" applyFont="1" applyBorder="1" applyAlignment="1">
      <alignment horizontal="left"/>
    </xf>
    <xf numFmtId="1" fontId="22" fillId="0" borderId="37" xfId="0" applyNumberFormat="1" applyFont="1" applyBorder="1" applyAlignment="1">
      <alignment horizontal="left"/>
    </xf>
    <xf numFmtId="1" fontId="76" fillId="0" borderId="29" xfId="0" applyNumberFormat="1" applyFont="1" applyBorder="1" applyAlignment="1">
      <alignment horizontal="left"/>
    </xf>
    <xf numFmtId="0" fontId="53" fillId="0" borderId="63" xfId="0" applyFont="1" applyBorder="1"/>
    <xf numFmtId="0" fontId="22" fillId="0" borderId="7" xfId="0" applyFont="1" applyBorder="1" applyAlignment="1">
      <alignment horizontal="left"/>
    </xf>
    <xf numFmtId="0" fontId="22" fillId="0" borderId="38" xfId="0" applyFont="1" applyBorder="1"/>
    <xf numFmtId="0" fontId="50" fillId="0" borderId="28" xfId="0" applyFont="1" applyBorder="1"/>
    <xf numFmtId="0" fontId="14" fillId="0" borderId="64" xfId="0" applyFont="1" applyBorder="1"/>
    <xf numFmtId="0" fontId="76" fillId="0" borderId="69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76" fillId="0" borderId="14" xfId="0" applyFont="1" applyBorder="1" applyAlignment="1">
      <alignment horizontal="left"/>
    </xf>
    <xf numFmtId="0" fontId="33" fillId="0" borderId="38" xfId="0" applyFont="1" applyBorder="1" applyAlignment="1">
      <alignment horizontal="center"/>
    </xf>
    <xf numFmtId="0" fontId="45" fillId="0" borderId="80" xfId="0" applyFont="1" applyBorder="1"/>
    <xf numFmtId="0" fontId="43" fillId="0" borderId="77" xfId="0" applyFont="1" applyBorder="1" applyAlignment="1">
      <alignment horizontal="left"/>
    </xf>
    <xf numFmtId="166" fontId="14" fillId="0" borderId="24" xfId="0" applyNumberFormat="1" applyFont="1" applyBorder="1" applyAlignment="1">
      <alignment horizontal="left"/>
    </xf>
    <xf numFmtId="0" fontId="45" fillId="0" borderId="81" xfId="0" applyFont="1" applyBorder="1"/>
    <xf numFmtId="0" fontId="53" fillId="0" borderId="70" xfId="0" applyFont="1" applyBorder="1"/>
    <xf numFmtId="0" fontId="33" fillId="0" borderId="65" xfId="0" applyFont="1" applyBorder="1" applyAlignment="1">
      <alignment horizontal="left"/>
    </xf>
    <xf numFmtId="0" fontId="78" fillId="0" borderId="69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50" fillId="0" borderId="9" xfId="0" applyFont="1" applyBorder="1"/>
    <xf numFmtId="0" fontId="78" fillId="0" borderId="10" xfId="0" applyFont="1" applyBorder="1"/>
    <xf numFmtId="0" fontId="8" fillId="0" borderId="35" xfId="0" applyFont="1" applyBorder="1"/>
    <xf numFmtId="0" fontId="46" fillId="0" borderId="10" xfId="0" applyFont="1" applyBorder="1"/>
    <xf numFmtId="0" fontId="33" fillId="0" borderId="58" xfId="0" applyFont="1" applyBorder="1" applyAlignment="1">
      <alignment horizontal="left"/>
    </xf>
    <xf numFmtId="0" fontId="22" fillId="0" borderId="79" xfId="0" applyFont="1" applyBorder="1" applyAlignment="1">
      <alignment horizontal="center"/>
    </xf>
    <xf numFmtId="2" fontId="53" fillId="0" borderId="81" xfId="0" applyNumberFormat="1" applyFont="1" applyBorder="1" applyAlignment="1">
      <alignment horizontal="left"/>
    </xf>
    <xf numFmtId="0" fontId="35" fillId="0" borderId="15" xfId="0" applyFont="1" applyBorder="1"/>
    <xf numFmtId="0" fontId="0" fillId="0" borderId="48" xfId="0" applyBorder="1" applyAlignment="1">
      <alignment horizontal="right"/>
    </xf>
    <xf numFmtId="0" fontId="0" fillId="0" borderId="41" xfId="0" applyBorder="1"/>
    <xf numFmtId="0" fontId="47" fillId="0" borderId="33" xfId="0" applyFont="1" applyBorder="1"/>
    <xf numFmtId="0" fontId="28" fillId="0" borderId="60" xfId="0" applyFont="1" applyBorder="1" applyAlignment="1">
      <alignment horizontal="left"/>
    </xf>
    <xf numFmtId="164" fontId="14" fillId="0" borderId="35" xfId="0" applyNumberFormat="1" applyFont="1" applyBorder="1" applyAlignment="1">
      <alignment horizontal="left"/>
    </xf>
    <xf numFmtId="0" fontId="2" fillId="0" borderId="11" xfId="0" applyFont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43" xfId="0" applyFont="1" applyBorder="1" applyAlignment="1">
      <alignment horizontal="left"/>
    </xf>
    <xf numFmtId="0" fontId="2" fillId="0" borderId="3" xfId="0" applyFont="1" applyBorder="1"/>
    <xf numFmtId="0" fontId="78" fillId="0" borderId="24" xfId="0" applyFont="1" applyBorder="1" applyAlignment="1">
      <alignment horizontal="left"/>
    </xf>
    <xf numFmtId="0" fontId="70" fillId="0" borderId="65" xfId="0" applyFont="1" applyBorder="1"/>
    <xf numFmtId="0" fontId="10" fillId="0" borderId="26" xfId="0" applyFont="1" applyBorder="1"/>
    <xf numFmtId="0" fontId="61" fillId="0" borderId="88" xfId="0" applyFont="1" applyBorder="1"/>
    <xf numFmtId="165" fontId="2" fillId="0" borderId="24" xfId="0" applyNumberFormat="1" applyFont="1" applyBorder="1" applyAlignment="1">
      <alignment horizontal="left"/>
    </xf>
    <xf numFmtId="2" fontId="80" fillId="0" borderId="24" xfId="0" applyNumberFormat="1" applyFont="1" applyBorder="1" applyAlignment="1">
      <alignment horizontal="left"/>
    </xf>
    <xf numFmtId="0" fontId="76" fillId="0" borderId="77" xfId="0" applyFont="1" applyBorder="1" applyAlignment="1">
      <alignment horizontal="left"/>
    </xf>
    <xf numFmtId="0" fontId="81" fillId="0" borderId="55" xfId="0" applyFont="1" applyBorder="1" applyAlignment="1">
      <alignment horizontal="left"/>
    </xf>
    <xf numFmtId="0" fontId="81" fillId="0" borderId="28" xfId="0" applyFont="1" applyBorder="1" applyAlignment="1">
      <alignment horizontal="left"/>
    </xf>
    <xf numFmtId="0" fontId="78" fillId="0" borderId="65" xfId="0" applyFont="1" applyBorder="1" applyAlignment="1">
      <alignment horizontal="left"/>
    </xf>
    <xf numFmtId="0" fontId="24" fillId="0" borderId="16" xfId="0" applyFont="1" applyBorder="1"/>
    <xf numFmtId="0" fontId="24" fillId="0" borderId="33" xfId="0" applyFont="1" applyBorder="1"/>
    <xf numFmtId="0" fontId="28" fillId="0" borderId="24" xfId="0" applyFont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47" fillId="0" borderId="68" xfId="0" applyFont="1" applyBorder="1"/>
    <xf numFmtId="0" fontId="0" fillId="0" borderId="71" xfId="0" applyBorder="1"/>
    <xf numFmtId="0" fontId="22" fillId="0" borderId="78" xfId="0" applyFont="1" applyBorder="1" applyAlignment="1">
      <alignment horizontal="left"/>
    </xf>
    <xf numFmtId="0" fontId="76" fillId="0" borderId="81" xfId="0" applyFont="1" applyBorder="1" applyAlignment="1">
      <alignment horizontal="left"/>
    </xf>
    <xf numFmtId="0" fontId="22" fillId="0" borderId="39" xfId="0" applyFont="1" applyBorder="1"/>
    <xf numFmtId="0" fontId="22" fillId="0" borderId="36" xfId="0" applyFont="1" applyBorder="1" applyAlignment="1">
      <alignment horizontal="left"/>
    </xf>
    <xf numFmtId="0" fontId="76" fillId="0" borderId="29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" fillId="0" borderId="74" xfId="0" applyFont="1" applyBorder="1"/>
    <xf numFmtId="0" fontId="103" fillId="0" borderId="16" xfId="0" applyFont="1" applyBorder="1" applyAlignment="1">
      <alignment horizontal="left"/>
    </xf>
    <xf numFmtId="0" fontId="45" fillId="0" borderId="23" xfId="0" applyFont="1" applyBorder="1"/>
    <xf numFmtId="165" fontId="82" fillId="0" borderId="79" xfId="0" applyNumberFormat="1" applyFont="1" applyBorder="1" applyAlignment="1">
      <alignment horizontal="left"/>
    </xf>
    <xf numFmtId="0" fontId="45" fillId="0" borderId="59" xfId="0" applyFont="1" applyBorder="1"/>
    <xf numFmtId="2" fontId="14" fillId="0" borderId="24" xfId="0" applyNumberFormat="1" applyFont="1" applyBorder="1" applyAlignment="1">
      <alignment horizontal="left"/>
    </xf>
    <xf numFmtId="0" fontId="22" fillId="0" borderId="18" xfId="0" applyFont="1" applyBorder="1"/>
    <xf numFmtId="2" fontId="22" fillId="0" borderId="37" xfId="0" applyNumberFormat="1" applyFont="1" applyBorder="1" applyAlignment="1">
      <alignment horizontal="left"/>
    </xf>
    <xf numFmtId="0" fontId="66" fillId="0" borderId="26" xfId="0" applyFont="1" applyBorder="1"/>
    <xf numFmtId="0" fontId="66" fillId="0" borderId="35" xfId="0" applyFont="1" applyBorder="1"/>
    <xf numFmtId="0" fontId="35" fillId="0" borderId="10" xfId="0" applyFont="1" applyBorder="1" applyAlignment="1">
      <alignment horizontal="left"/>
    </xf>
    <xf numFmtId="0" fontId="61" fillId="0" borderId="15" xfId="0" applyFont="1" applyBorder="1"/>
    <xf numFmtId="0" fontId="116" fillId="0" borderId="64" xfId="0" applyFont="1" applyBorder="1"/>
    <xf numFmtId="0" fontId="28" fillId="0" borderId="69" xfId="0" applyFont="1" applyBorder="1" applyAlignment="1">
      <alignment horizontal="left"/>
    </xf>
    <xf numFmtId="0" fontId="2" fillId="0" borderId="12" xfId="0" applyFont="1" applyBorder="1"/>
    <xf numFmtId="0" fontId="45" fillId="0" borderId="10" xfId="0" applyFont="1" applyBorder="1" applyAlignment="1">
      <alignment horizontal="left"/>
    </xf>
    <xf numFmtId="0" fontId="75" fillId="0" borderId="14" xfId="0" applyFont="1" applyBorder="1" applyAlignment="1">
      <alignment horizontal="left"/>
    </xf>
    <xf numFmtId="0" fontId="47" fillId="0" borderId="19" xfId="0" applyFont="1" applyBorder="1"/>
    <xf numFmtId="0" fontId="67" fillId="0" borderId="16" xfId="0" applyFont="1" applyBorder="1"/>
    <xf numFmtId="0" fontId="67" fillId="0" borderId="15" xfId="0" applyFont="1" applyBorder="1"/>
    <xf numFmtId="0" fontId="22" fillId="0" borderId="37" xfId="0" applyFont="1" applyBorder="1" applyAlignment="1">
      <alignment horizontal="center"/>
    </xf>
    <xf numFmtId="0" fontId="78" fillId="0" borderId="55" xfId="0" applyFont="1" applyBorder="1" applyAlignment="1">
      <alignment horizontal="left"/>
    </xf>
    <xf numFmtId="166" fontId="14" fillId="0" borderId="81" xfId="0" applyNumberFormat="1" applyFont="1" applyBorder="1" applyAlignment="1">
      <alignment horizontal="left"/>
    </xf>
    <xf numFmtId="0" fontId="33" fillId="0" borderId="37" xfId="0" applyFont="1" applyBorder="1" applyAlignment="1">
      <alignment horizontal="left"/>
    </xf>
    <xf numFmtId="0" fontId="78" fillId="0" borderId="29" xfId="0" applyFont="1" applyBorder="1" applyAlignment="1">
      <alignment horizontal="left"/>
    </xf>
    <xf numFmtId="0" fontId="105" fillId="0" borderId="38" xfId="0" applyFont="1" applyBorder="1"/>
    <xf numFmtId="2" fontId="43" fillId="0" borderId="77" xfId="0" applyNumberFormat="1" applyFont="1" applyBorder="1" applyAlignment="1">
      <alignment horizontal="left"/>
    </xf>
    <xf numFmtId="165" fontId="80" fillId="0" borderId="73" xfId="0" applyNumberFormat="1" applyFont="1" applyBorder="1" applyAlignment="1">
      <alignment horizontal="left"/>
    </xf>
    <xf numFmtId="0" fontId="22" fillId="0" borderId="77" xfId="0" applyFont="1" applyBorder="1"/>
    <xf numFmtId="0" fontId="80" fillId="0" borderId="81" xfId="0" applyFont="1" applyBorder="1" applyAlignment="1">
      <alignment horizontal="left"/>
    </xf>
    <xf numFmtId="0" fontId="22" fillId="0" borderId="58" xfId="0" applyFont="1" applyBorder="1" applyAlignment="1">
      <alignment horizontal="left"/>
    </xf>
    <xf numFmtId="0" fontId="14" fillId="0" borderId="31" xfId="0" applyFont="1" applyBorder="1"/>
    <xf numFmtId="0" fontId="50" fillId="0" borderId="38" xfId="0" applyFont="1" applyBorder="1"/>
    <xf numFmtId="0" fontId="22" fillId="0" borderId="11" xfId="0" applyFont="1" applyBorder="1" applyAlignment="1">
      <alignment horizontal="left"/>
    </xf>
    <xf numFmtId="0" fontId="0" fillId="0" borderId="30" xfId="0" applyBorder="1"/>
    <xf numFmtId="0" fontId="47" fillId="0" borderId="18" xfId="0" applyFont="1" applyBorder="1" applyAlignment="1">
      <alignment horizontal="left"/>
    </xf>
    <xf numFmtId="0" fontId="46" fillId="0" borderId="42" xfId="0" applyFont="1" applyBorder="1"/>
    <xf numFmtId="0" fontId="47" fillId="0" borderId="35" xfId="0" applyFont="1" applyBorder="1"/>
    <xf numFmtId="165" fontId="14" fillId="0" borderId="77" xfId="0" applyNumberFormat="1" applyFont="1" applyBorder="1" applyAlignment="1">
      <alignment horizontal="left"/>
    </xf>
    <xf numFmtId="0" fontId="22" fillId="0" borderId="38" xfId="0" applyFont="1" applyBorder="1" applyAlignment="1">
      <alignment horizontal="center"/>
    </xf>
    <xf numFmtId="0" fontId="2" fillId="0" borderId="79" xfId="0" applyFont="1" applyBorder="1" applyAlignment="1">
      <alignment horizontal="left"/>
    </xf>
    <xf numFmtId="0" fontId="53" fillId="0" borderId="77" xfId="0" applyFont="1" applyBorder="1" applyAlignment="1">
      <alignment horizontal="left"/>
    </xf>
    <xf numFmtId="0" fontId="67" fillId="0" borderId="88" xfId="0" applyFont="1" applyBorder="1"/>
    <xf numFmtId="0" fontId="2" fillId="0" borderId="63" xfId="0" applyFont="1" applyBorder="1" applyAlignment="1">
      <alignment horizontal="left"/>
    </xf>
    <xf numFmtId="0" fontId="50" fillId="0" borderId="85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81" xfId="0" applyBorder="1" applyAlignment="1">
      <alignment horizontal="right"/>
    </xf>
    <xf numFmtId="0" fontId="119" fillId="0" borderId="16" xfId="0" applyFont="1" applyBorder="1"/>
    <xf numFmtId="0" fontId="0" fillId="0" borderId="52" xfId="0" applyBorder="1"/>
    <xf numFmtId="0" fontId="103" fillId="0" borderId="18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0" fontId="66" fillId="0" borderId="88" xfId="0" applyFont="1" applyBorder="1"/>
    <xf numFmtId="0" fontId="35" fillId="0" borderId="3" xfId="0" applyFont="1" applyBorder="1" applyAlignment="1">
      <alignment horizontal="left"/>
    </xf>
    <xf numFmtId="1" fontId="22" fillId="0" borderId="77" xfId="0" applyNumberFormat="1" applyFont="1" applyBorder="1" applyAlignment="1">
      <alignment horizontal="left"/>
    </xf>
    <xf numFmtId="0" fontId="14" fillId="0" borderId="65" xfId="0" applyFont="1" applyBorder="1" applyAlignment="1">
      <alignment horizontal="left"/>
    </xf>
    <xf numFmtId="0" fontId="66" fillId="0" borderId="62" xfId="0" applyFont="1" applyBorder="1"/>
    <xf numFmtId="0" fontId="46" fillId="0" borderId="26" xfId="0" applyFont="1" applyBorder="1" applyAlignment="1">
      <alignment horizontal="left"/>
    </xf>
    <xf numFmtId="0" fontId="54" fillId="0" borderId="16" xfId="0" applyFont="1" applyBorder="1"/>
    <xf numFmtId="0" fontId="45" fillId="0" borderId="3" xfId="0" applyFont="1" applyBorder="1" applyAlignment="1">
      <alignment horizontal="left"/>
    </xf>
    <xf numFmtId="0" fontId="75" fillId="0" borderId="19" xfId="0" applyFont="1" applyBorder="1" applyAlignment="1">
      <alignment horizontal="left"/>
    </xf>
    <xf numFmtId="0" fontId="54" fillId="0" borderId="52" xfId="0" applyFont="1" applyBorder="1" applyAlignment="1">
      <alignment horizontal="left"/>
    </xf>
    <xf numFmtId="0" fontId="0" fillId="0" borderId="61" xfId="0" applyBorder="1"/>
    <xf numFmtId="0" fontId="46" fillId="0" borderId="16" xfId="0" applyFont="1" applyBorder="1" applyAlignment="1">
      <alignment horizontal="left"/>
    </xf>
    <xf numFmtId="0" fontId="76" fillId="0" borderId="61" xfId="0" applyFont="1" applyBorder="1" applyAlignment="1">
      <alignment horizontal="left"/>
    </xf>
    <xf numFmtId="0" fontId="76" fillId="0" borderId="44" xfId="0" applyFont="1" applyBorder="1" applyAlignment="1">
      <alignment horizontal="left"/>
    </xf>
    <xf numFmtId="0" fontId="66" fillId="0" borderId="81" xfId="0" applyFont="1" applyBorder="1"/>
    <xf numFmtId="0" fontId="48" fillId="0" borderId="18" xfId="0" applyFont="1" applyBorder="1" applyAlignment="1">
      <alignment horizontal="left"/>
    </xf>
    <xf numFmtId="0" fontId="66" fillId="0" borderId="3" xfId="0" applyFont="1" applyBorder="1" applyAlignment="1">
      <alignment horizontal="center"/>
    </xf>
    <xf numFmtId="0" fontId="61" fillId="0" borderId="3" xfId="0" applyFont="1" applyBorder="1" applyAlignment="1">
      <alignment horizontal="center"/>
    </xf>
    <xf numFmtId="0" fontId="48" fillId="0" borderId="3" xfId="0" applyFont="1" applyBorder="1" applyAlignment="1">
      <alignment horizontal="left"/>
    </xf>
    <xf numFmtId="0" fontId="54" fillId="0" borderId="88" xfId="0" applyFont="1" applyBorder="1" applyAlignment="1">
      <alignment horizontal="center"/>
    </xf>
    <xf numFmtId="1" fontId="61" fillId="0" borderId="3" xfId="0" applyNumberFormat="1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20" fillId="2" borderId="3" xfId="0" applyFont="1" applyFill="1" applyBorder="1" applyAlignment="1">
      <alignment horizontal="right"/>
    </xf>
    <xf numFmtId="2" fontId="20" fillId="2" borderId="80" xfId="0" applyNumberFormat="1" applyFont="1" applyFill="1" applyBorder="1" applyAlignment="1">
      <alignment horizontal="center"/>
    </xf>
    <xf numFmtId="2" fontId="20" fillId="2" borderId="81" xfId="0" applyNumberFormat="1" applyFont="1" applyFill="1" applyBorder="1" applyAlignment="1">
      <alignment horizontal="center"/>
    </xf>
    <xf numFmtId="2" fontId="20" fillId="0" borderId="81" xfId="0" applyNumberFormat="1" applyFont="1" applyBorder="1" applyAlignment="1">
      <alignment horizontal="center"/>
    </xf>
    <xf numFmtId="2" fontId="20" fillId="0" borderId="82" xfId="0" applyNumberFormat="1" applyFont="1" applyBorder="1" applyAlignment="1">
      <alignment horizontal="center"/>
    </xf>
    <xf numFmtId="0" fontId="0" fillId="0" borderId="33" xfId="0" applyBorder="1" applyAlignment="1">
      <alignment horizontal="left"/>
    </xf>
    <xf numFmtId="0" fontId="20" fillId="2" borderId="38" xfId="0" applyFont="1" applyFill="1" applyBorder="1" applyAlignment="1">
      <alignment horizontal="right"/>
    </xf>
    <xf numFmtId="2" fontId="1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66" fillId="0" borderId="0" xfId="0" applyFont="1" applyAlignment="1">
      <alignment horizontal="left"/>
    </xf>
    <xf numFmtId="1" fontId="36" fillId="0" borderId="54" xfId="0" applyNumberFormat="1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2" fillId="0" borderId="83" xfId="0" applyFont="1" applyBorder="1"/>
    <xf numFmtId="0" fontId="67" fillId="0" borderId="0" xfId="0" applyFont="1" applyAlignment="1">
      <alignment horizontal="center"/>
    </xf>
    <xf numFmtId="1" fontId="61" fillId="0" borderId="19" xfId="0" applyNumberFormat="1" applyFont="1" applyBorder="1" applyAlignment="1">
      <alignment horizontal="center"/>
    </xf>
    <xf numFmtId="0" fontId="6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8" fillId="0" borderId="34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 vertical="center"/>
    </xf>
    <xf numFmtId="0" fontId="61" fillId="0" borderId="18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7" fillId="0" borderId="85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22" fillId="0" borderId="11" xfId="0" applyFont="1" applyBorder="1" applyAlignment="1">
      <alignment horizontal="left"/>
    </xf>
    <xf numFmtId="0" fontId="122" fillId="0" borderId="12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22" fillId="0" borderId="30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55" fillId="0" borderId="67" xfId="0" applyFont="1" applyBorder="1" applyAlignment="1">
      <alignment horizontal="right"/>
    </xf>
    <xf numFmtId="166" fontId="18" fillId="0" borderId="65" xfId="0" applyNumberFormat="1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164" fontId="14" fillId="0" borderId="65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 vertical="center"/>
    </xf>
    <xf numFmtId="0" fontId="17" fillId="0" borderId="24" xfId="0" applyFont="1" applyBorder="1"/>
    <xf numFmtId="2" fontId="18" fillId="0" borderId="77" xfId="0" applyNumberFormat="1" applyFont="1" applyBorder="1" applyAlignment="1">
      <alignment horizontal="center"/>
    </xf>
    <xf numFmtId="165" fontId="18" fillId="0" borderId="77" xfId="0" applyNumberFormat="1" applyFont="1" applyBorder="1" applyAlignment="1">
      <alignment horizontal="center"/>
    </xf>
    <xf numFmtId="2" fontId="35" fillId="0" borderId="37" xfId="0" applyNumberFormat="1" applyFont="1" applyBorder="1" applyAlignment="1">
      <alignment horizontal="center" vertical="center"/>
    </xf>
    <xf numFmtId="1" fontId="35" fillId="0" borderId="24" xfId="0" applyNumberFormat="1" applyFont="1" applyBorder="1" applyAlignment="1">
      <alignment horizontal="center" vertical="center"/>
    </xf>
    <xf numFmtId="165" fontId="35" fillId="0" borderId="2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10" fillId="0" borderId="19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17" fillId="0" borderId="40" xfId="0" applyFont="1" applyBorder="1" applyAlignment="1">
      <alignment horizontal="left"/>
    </xf>
    <xf numFmtId="0" fontId="122" fillId="0" borderId="48" xfId="0" applyFont="1" applyBorder="1" applyAlignment="1">
      <alignment horizontal="left"/>
    </xf>
    <xf numFmtId="0" fontId="122" fillId="0" borderId="44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22" fillId="0" borderId="84" xfId="0" applyFont="1" applyBorder="1" applyAlignment="1">
      <alignment horizontal="left"/>
    </xf>
    <xf numFmtId="165" fontId="18" fillId="0" borderId="73" xfId="0" applyNumberFormat="1" applyFont="1" applyBorder="1" applyAlignment="1">
      <alignment horizontal="center"/>
    </xf>
    <xf numFmtId="2" fontId="18" fillId="0" borderId="73" xfId="0" applyNumberFormat="1" applyFont="1" applyBorder="1" applyAlignment="1">
      <alignment horizontal="center"/>
    </xf>
    <xf numFmtId="2" fontId="17" fillId="0" borderId="54" xfId="0" applyNumberFormat="1" applyFont="1" applyBorder="1" applyAlignment="1">
      <alignment horizontal="center"/>
    </xf>
    <xf numFmtId="2" fontId="18" fillId="0" borderId="75" xfId="0" applyNumberFormat="1" applyFont="1" applyBorder="1" applyAlignment="1">
      <alignment horizontal="center"/>
    </xf>
    <xf numFmtId="0" fontId="0" fillId="0" borderId="24" xfId="0" applyBorder="1" applyAlignment="1">
      <alignment horizontal="left"/>
    </xf>
    <xf numFmtId="2" fontId="35" fillId="0" borderId="34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left"/>
    </xf>
    <xf numFmtId="165" fontId="40" fillId="2" borderId="81" xfId="0" applyNumberFormat="1" applyFont="1" applyFill="1" applyBorder="1" applyAlignment="1">
      <alignment horizontal="center"/>
    </xf>
    <xf numFmtId="165" fontId="40" fillId="0" borderId="81" xfId="0" applyNumberFormat="1" applyFont="1" applyBorder="1" applyAlignment="1">
      <alignment horizontal="center"/>
    </xf>
    <xf numFmtId="165" fontId="40" fillId="0" borderId="82" xfId="0" applyNumberFormat="1" applyFont="1" applyBorder="1" applyAlignment="1">
      <alignment horizontal="center"/>
    </xf>
    <xf numFmtId="0" fontId="55" fillId="0" borderId="87" xfId="0" applyFont="1" applyBorder="1" applyAlignment="1">
      <alignment horizontal="right"/>
    </xf>
    <xf numFmtId="0" fontId="14" fillId="0" borderId="58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166" fontId="18" fillId="0" borderId="24" xfId="0" applyNumberFormat="1" applyFont="1" applyBorder="1" applyAlignment="1">
      <alignment horizontal="center"/>
    </xf>
    <xf numFmtId="0" fontId="55" fillId="0" borderId="88" xfId="0" applyFont="1" applyBorder="1" applyAlignment="1">
      <alignment horizontal="right"/>
    </xf>
    <xf numFmtId="0" fontId="2" fillId="0" borderId="54" xfId="0" applyFont="1" applyBorder="1" applyAlignment="1">
      <alignment horizontal="center"/>
    </xf>
    <xf numFmtId="0" fontId="0" fillId="0" borderId="52" xfId="0" applyBorder="1" applyAlignment="1">
      <alignment horizontal="right"/>
    </xf>
    <xf numFmtId="166" fontId="35" fillId="0" borderId="24" xfId="0" applyNumberFormat="1" applyFont="1" applyBorder="1" applyAlignment="1">
      <alignment horizontal="center" vertical="center"/>
    </xf>
    <xf numFmtId="0" fontId="17" fillId="0" borderId="59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164" fontId="14" fillId="0" borderId="24" xfId="0" applyNumberFormat="1" applyFont="1" applyBorder="1" applyAlignment="1">
      <alignment horizontal="left"/>
    </xf>
    <xf numFmtId="0" fontId="14" fillId="0" borderId="24" xfId="0" applyFont="1" applyBorder="1"/>
    <xf numFmtId="2" fontId="35" fillId="0" borderId="23" xfId="0" applyNumberFormat="1" applyFont="1" applyBorder="1" applyAlignment="1">
      <alignment horizontal="center"/>
    </xf>
    <xf numFmtId="2" fontId="35" fillId="0" borderId="24" xfId="0" applyNumberFormat="1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2" fontId="36" fillId="0" borderId="0" xfId="0" applyNumberFormat="1" applyFont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124" fillId="16" borderId="68" xfId="0" applyFont="1" applyFill="1" applyBorder="1" applyAlignment="1">
      <alignment horizontal="center"/>
    </xf>
    <xf numFmtId="2" fontId="40" fillId="3" borderId="63" xfId="0" applyNumberFormat="1" applyFont="1" applyFill="1" applyBorder="1" applyAlignment="1">
      <alignment horizontal="center"/>
    </xf>
    <xf numFmtId="166" fontId="40" fillId="3" borderId="77" xfId="0" applyNumberFormat="1" applyFont="1" applyFill="1" applyBorder="1" applyAlignment="1">
      <alignment horizontal="center"/>
    </xf>
    <xf numFmtId="165" fontId="40" fillId="3" borderId="77" xfId="0" applyNumberFormat="1" applyFont="1" applyFill="1" applyBorder="1" applyAlignment="1">
      <alignment horizontal="center"/>
    </xf>
    <xf numFmtId="2" fontId="40" fillId="3" borderId="77" xfId="0" applyNumberFormat="1" applyFont="1" applyFill="1" applyBorder="1" applyAlignment="1">
      <alignment horizontal="center"/>
    </xf>
    <xf numFmtId="167" fontId="92" fillId="3" borderId="77" xfId="0" applyNumberFormat="1" applyFont="1" applyFill="1" applyBorder="1" applyAlignment="1">
      <alignment horizontal="center"/>
    </xf>
    <xf numFmtId="2" fontId="40" fillId="3" borderId="79" xfId="0" applyNumberFormat="1" applyFont="1" applyFill="1" applyBorder="1" applyAlignment="1">
      <alignment horizontal="center"/>
    </xf>
    <xf numFmtId="1" fontId="36" fillId="0" borderId="77" xfId="0" applyNumberFormat="1" applyFont="1" applyBorder="1" applyAlignment="1">
      <alignment horizontal="center"/>
    </xf>
    <xf numFmtId="1" fontId="36" fillId="0" borderId="79" xfId="0" applyNumberFormat="1" applyFont="1" applyBorder="1" applyAlignment="1">
      <alignment horizontal="center"/>
    </xf>
    <xf numFmtId="2" fontId="98" fillId="4" borderId="64" xfId="0" applyNumberFormat="1" applyFont="1" applyFill="1" applyBorder="1" applyAlignment="1">
      <alignment horizontal="center"/>
    </xf>
    <xf numFmtId="2" fontId="98" fillId="4" borderId="65" xfId="0" applyNumberFormat="1" applyFont="1" applyFill="1" applyBorder="1" applyAlignment="1">
      <alignment horizontal="center"/>
    </xf>
    <xf numFmtId="2" fontId="98" fillId="4" borderId="66" xfId="0" applyNumberFormat="1" applyFont="1" applyFill="1" applyBorder="1" applyAlignment="1">
      <alignment horizontal="center"/>
    </xf>
    <xf numFmtId="0" fontId="124" fillId="24" borderId="68" xfId="0" applyFont="1" applyFill="1" applyBorder="1" applyAlignment="1">
      <alignment horizontal="center"/>
    </xf>
    <xf numFmtId="2" fontId="92" fillId="22" borderId="77" xfId="0" applyNumberFormat="1" applyFont="1" applyFill="1" applyBorder="1" applyAlignment="1">
      <alignment horizontal="center"/>
    </xf>
    <xf numFmtId="165" fontId="92" fillId="22" borderId="77" xfId="0" applyNumberFormat="1" applyFont="1" applyFill="1" applyBorder="1" applyAlignment="1">
      <alignment horizontal="center"/>
    </xf>
    <xf numFmtId="164" fontId="14" fillId="0" borderId="24" xfId="0" applyNumberFormat="1" applyFont="1" applyBorder="1" applyAlignment="1">
      <alignment horizontal="center"/>
    </xf>
    <xf numFmtId="167" fontId="18" fillId="0" borderId="77" xfId="0" applyNumberFormat="1" applyFont="1" applyBorder="1" applyAlignment="1">
      <alignment horizontal="center"/>
    </xf>
    <xf numFmtId="170" fontId="14" fillId="0" borderId="65" xfId="0" applyNumberFormat="1" applyFont="1" applyBorder="1" applyAlignment="1">
      <alignment horizontal="center"/>
    </xf>
    <xf numFmtId="0" fontId="117" fillId="0" borderId="24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6" fontId="18" fillId="0" borderId="58" xfId="0" applyNumberFormat="1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39" xfId="0" applyFont="1" applyBorder="1"/>
    <xf numFmtId="0" fontId="14" fillId="0" borderId="37" xfId="0" applyFont="1" applyBorder="1"/>
    <xf numFmtId="166" fontId="18" fillId="0" borderId="24" xfId="0" applyNumberFormat="1" applyFont="1" applyBorder="1"/>
    <xf numFmtId="2" fontId="92" fillId="3" borderId="63" xfId="0" applyNumberFormat="1" applyFont="1" applyFill="1" applyBorder="1" applyAlignment="1">
      <alignment horizontal="center"/>
    </xf>
    <xf numFmtId="2" fontId="92" fillId="3" borderId="77" xfId="0" applyNumberFormat="1" applyFont="1" applyFill="1" applyBorder="1" applyAlignment="1">
      <alignment horizontal="center"/>
    </xf>
    <xf numFmtId="2" fontId="92" fillId="3" borderId="79" xfId="0" applyNumberFormat="1" applyFont="1" applyFill="1" applyBorder="1" applyAlignment="1">
      <alignment horizontal="center"/>
    </xf>
    <xf numFmtId="2" fontId="92" fillId="22" borderId="63" xfId="0" applyNumberFormat="1" applyFont="1" applyFill="1" applyBorder="1" applyAlignment="1">
      <alignment horizontal="center"/>
    </xf>
    <xf numFmtId="166" fontId="92" fillId="3" borderId="79" xfId="0" applyNumberFormat="1" applyFont="1" applyFill="1" applyBorder="1" applyAlignment="1">
      <alignment horizontal="center"/>
    </xf>
    <xf numFmtId="166" fontId="92" fillId="3" borderId="77" xfId="0" applyNumberFormat="1" applyFont="1" applyFill="1" applyBorder="1" applyAlignment="1">
      <alignment horizontal="center"/>
    </xf>
    <xf numFmtId="166" fontId="92" fillId="0" borderId="81" xfId="0" applyNumberFormat="1" applyFont="1" applyBorder="1" applyAlignment="1">
      <alignment horizontal="center"/>
    </xf>
    <xf numFmtId="165" fontId="35" fillId="0" borderId="25" xfId="0" applyNumberFormat="1" applyFont="1" applyBorder="1" applyAlignment="1">
      <alignment horizontal="center" vertical="center"/>
    </xf>
    <xf numFmtId="0" fontId="17" fillId="0" borderId="8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8" fillId="0" borderId="19" xfId="0" applyFont="1" applyBorder="1" applyAlignment="1">
      <alignment horizontal="left"/>
    </xf>
    <xf numFmtId="2" fontId="85" fillId="0" borderId="26" xfId="0" applyNumberFormat="1" applyFont="1" applyBorder="1" applyAlignment="1">
      <alignment horizontal="left"/>
    </xf>
    <xf numFmtId="2" fontId="16" fillId="0" borderId="0" xfId="0" applyNumberFormat="1" applyFont="1" applyAlignment="1">
      <alignment horizontal="left"/>
    </xf>
    <xf numFmtId="2" fontId="85" fillId="0" borderId="0" xfId="0" applyNumberFormat="1" applyFont="1" applyAlignment="1">
      <alignment horizontal="left"/>
    </xf>
    <xf numFmtId="0" fontId="7" fillId="0" borderId="18" xfId="0" applyFont="1" applyBorder="1"/>
    <xf numFmtId="166" fontId="92" fillId="22" borderId="7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6" fontId="40" fillId="3" borderId="79" xfId="0" applyNumberFormat="1" applyFont="1" applyFill="1" applyBorder="1" applyAlignment="1">
      <alignment horizontal="center"/>
    </xf>
    <xf numFmtId="165" fontId="10" fillId="0" borderId="36" xfId="0" applyNumberFormat="1" applyFont="1" applyBorder="1" applyAlignment="1">
      <alignment horizontal="center" vertical="center"/>
    </xf>
    <xf numFmtId="0" fontId="47" fillId="0" borderId="2" xfId="0" applyFont="1" applyBorder="1"/>
    <xf numFmtId="0" fontId="22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165" fontId="10" fillId="0" borderId="24" xfId="0" applyNumberFormat="1" applyFont="1" applyBorder="1" applyAlignment="1">
      <alignment horizontal="center" vertical="center"/>
    </xf>
    <xf numFmtId="0" fontId="122" fillId="0" borderId="77" xfId="0" applyFont="1" applyBorder="1" applyAlignment="1">
      <alignment horizontal="center"/>
    </xf>
    <xf numFmtId="2" fontId="117" fillId="0" borderId="24" xfId="0" applyNumberFormat="1" applyFont="1" applyBorder="1" applyAlignment="1">
      <alignment horizontal="left"/>
    </xf>
    <xf numFmtId="166" fontId="40" fillId="0" borderId="81" xfId="0" applyNumberFormat="1" applyFont="1" applyBorder="1" applyAlignment="1">
      <alignment horizontal="center"/>
    </xf>
    <xf numFmtId="2" fontId="22" fillId="0" borderId="65" xfId="0" applyNumberFormat="1" applyFont="1" applyBorder="1" applyAlignment="1">
      <alignment horizontal="left"/>
    </xf>
    <xf numFmtId="2" fontId="22" fillId="0" borderId="66" xfId="0" applyNumberFormat="1" applyFont="1" applyBorder="1" applyAlignment="1">
      <alignment horizontal="left"/>
    </xf>
    <xf numFmtId="2" fontId="22" fillId="0" borderId="64" xfId="0" applyNumberFormat="1" applyFont="1" applyBorder="1" applyAlignment="1">
      <alignment horizontal="left"/>
    </xf>
    <xf numFmtId="166" fontId="92" fillId="2" borderId="81" xfId="0" applyNumberFormat="1" applyFont="1" applyFill="1" applyBorder="1" applyAlignment="1">
      <alignment horizontal="center"/>
    </xf>
    <xf numFmtId="167" fontId="92" fillId="0" borderId="81" xfId="0" applyNumberFormat="1" applyFont="1" applyBorder="1" applyAlignment="1">
      <alignment horizontal="center"/>
    </xf>
    <xf numFmtId="0" fontId="48" fillId="0" borderId="76" xfId="0" applyFont="1" applyBorder="1" applyAlignment="1">
      <alignment horizontal="left"/>
    </xf>
    <xf numFmtId="0" fontId="117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0" fillId="0" borderId="68" xfId="0" applyBorder="1"/>
    <xf numFmtId="0" fontId="20" fillId="2" borderId="78" xfId="0" applyFont="1" applyFill="1" applyBorder="1" applyAlignment="1">
      <alignment horizontal="right"/>
    </xf>
    <xf numFmtId="2" fontId="126" fillId="0" borderId="0" xfId="0" applyNumberFormat="1" applyFont="1" applyAlignment="1">
      <alignment horizontal="left"/>
    </xf>
    <xf numFmtId="165" fontId="126" fillId="0" borderId="0" xfId="0" applyNumberFormat="1" applyFont="1" applyAlignment="1">
      <alignment horizontal="left"/>
    </xf>
    <xf numFmtId="165" fontId="22" fillId="0" borderId="65" xfId="0" applyNumberFormat="1" applyFont="1" applyBorder="1" applyAlignment="1">
      <alignment horizontal="left"/>
    </xf>
    <xf numFmtId="2" fontId="123" fillId="0" borderId="24" xfId="0" applyNumberFormat="1" applyFont="1" applyBorder="1" applyAlignment="1">
      <alignment horizontal="center" vertical="center"/>
    </xf>
    <xf numFmtId="165" fontId="10" fillId="0" borderId="29" xfId="0" applyNumberFormat="1" applyFont="1" applyBorder="1" applyAlignment="1">
      <alignment horizontal="center" vertical="center"/>
    </xf>
    <xf numFmtId="2" fontId="22" fillId="0" borderId="64" xfId="0" applyNumberFormat="1" applyFont="1" applyBorder="1" applyAlignment="1">
      <alignment horizontal="center"/>
    </xf>
    <xf numFmtId="2" fontId="22" fillId="0" borderId="65" xfId="0" applyNumberFormat="1" applyFont="1" applyBorder="1" applyAlignment="1">
      <alignment horizontal="center"/>
    </xf>
    <xf numFmtId="2" fontId="18" fillId="0" borderId="81" xfId="0" applyNumberFormat="1" applyFont="1" applyBorder="1" applyAlignment="1">
      <alignment horizontal="center"/>
    </xf>
    <xf numFmtId="164" fontId="14" fillId="0" borderId="81" xfId="0" applyNumberFormat="1" applyFont="1" applyBorder="1" applyAlignment="1">
      <alignment horizontal="center"/>
    </xf>
    <xf numFmtId="166" fontId="35" fillId="0" borderId="36" xfId="0" applyNumberFormat="1" applyFont="1" applyBorder="1" applyAlignment="1">
      <alignment horizontal="center" vertical="center"/>
    </xf>
    <xf numFmtId="2" fontId="35" fillId="0" borderId="36" xfId="0" applyNumberFormat="1" applyFont="1" applyBorder="1" applyAlignment="1">
      <alignment horizontal="center" vertical="center"/>
    </xf>
    <xf numFmtId="166" fontId="35" fillId="0" borderId="29" xfId="0" applyNumberFormat="1" applyFont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2" fontId="40" fillId="0" borderId="77" xfId="0" applyNumberFormat="1" applyFont="1" applyBorder="1" applyAlignment="1">
      <alignment horizontal="center"/>
    </xf>
    <xf numFmtId="165" fontId="40" fillId="0" borderId="77" xfId="0" applyNumberFormat="1" applyFont="1" applyBorder="1" applyAlignment="1">
      <alignment horizontal="center"/>
    </xf>
    <xf numFmtId="165" fontId="40" fillId="2" borderId="77" xfId="0" applyNumberFormat="1" applyFont="1" applyFill="1" applyBorder="1" applyAlignment="1">
      <alignment horizontal="center"/>
    </xf>
    <xf numFmtId="2" fontId="40" fillId="2" borderId="77" xfId="0" applyNumberFormat="1" applyFont="1" applyFill="1" applyBorder="1" applyAlignment="1">
      <alignment horizontal="center"/>
    </xf>
    <xf numFmtId="166" fontId="92" fillId="2" borderId="77" xfId="0" applyNumberFormat="1" applyFont="1" applyFill="1" applyBorder="1" applyAlignment="1">
      <alignment horizontal="center"/>
    </xf>
    <xf numFmtId="167" fontId="92" fillId="0" borderId="77" xfId="0" applyNumberFormat="1" applyFont="1" applyBorder="1" applyAlignment="1">
      <alignment horizontal="center"/>
    </xf>
    <xf numFmtId="2" fontId="35" fillId="0" borderId="29" xfId="0" applyNumberFormat="1" applyFont="1" applyBorder="1" applyAlignment="1">
      <alignment horizontal="center" vertical="center"/>
    </xf>
    <xf numFmtId="2" fontId="17" fillId="0" borderId="64" xfId="0" applyNumberFormat="1" applyFont="1" applyBorder="1" applyAlignment="1">
      <alignment horizontal="center"/>
    </xf>
    <xf numFmtId="2" fontId="17" fillId="0" borderId="65" xfId="0" applyNumberFormat="1" applyFont="1" applyBorder="1" applyAlignment="1">
      <alignment horizontal="center"/>
    </xf>
    <xf numFmtId="167" fontId="17" fillId="0" borderId="65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8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6" fontId="40" fillId="2" borderId="81" xfId="0" applyNumberFormat="1" applyFont="1" applyFill="1" applyBorder="1" applyAlignment="1">
      <alignment horizontal="center"/>
    </xf>
    <xf numFmtId="166" fontId="102" fillId="0" borderId="0" xfId="0" applyNumberFormat="1" applyFont="1" applyAlignment="1">
      <alignment horizontal="left"/>
    </xf>
    <xf numFmtId="2" fontId="102" fillId="0" borderId="0" xfId="0" applyNumberFormat="1" applyFont="1" applyAlignment="1">
      <alignment horizontal="left"/>
    </xf>
    <xf numFmtId="165" fontId="10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2" fontId="17" fillId="0" borderId="66" xfId="0" applyNumberFormat="1" applyFont="1" applyBorder="1" applyAlignment="1">
      <alignment horizontal="center"/>
    </xf>
    <xf numFmtId="2" fontId="17" fillId="0" borderId="81" xfId="0" applyNumberFormat="1" applyFont="1" applyBorder="1" applyAlignment="1">
      <alignment horizontal="center"/>
    </xf>
    <xf numFmtId="167" fontId="102" fillId="0" borderId="0" xfId="0" applyNumberFormat="1" applyFont="1" applyAlignment="1">
      <alignment horizontal="left"/>
    </xf>
    <xf numFmtId="166" fontId="0" fillId="0" borderId="0" xfId="0" applyNumberFormat="1" applyAlignment="1">
      <alignment horizontal="right"/>
    </xf>
    <xf numFmtId="0" fontId="17" fillId="0" borderId="35" xfId="0" applyFont="1" applyBorder="1" applyAlignment="1">
      <alignment horizontal="center"/>
    </xf>
    <xf numFmtId="166" fontId="18" fillId="0" borderId="11" xfId="0" applyNumberFormat="1" applyFont="1" applyBorder="1" applyAlignment="1">
      <alignment horizontal="center"/>
    </xf>
    <xf numFmtId="2" fontId="35" fillId="0" borderId="34" xfId="0" applyNumberFormat="1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166" fontId="18" fillId="0" borderId="48" xfId="0" applyNumberFormat="1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165" fontId="92" fillId="2" borderId="81" xfId="0" applyNumberFormat="1" applyFont="1" applyFill="1" applyBorder="1" applyAlignment="1">
      <alignment horizontal="center"/>
    </xf>
    <xf numFmtId="0" fontId="7" fillId="0" borderId="76" xfId="0" applyFont="1" applyBorder="1" applyAlignment="1">
      <alignment horizontal="center"/>
    </xf>
    <xf numFmtId="2" fontId="38" fillId="4" borderId="80" xfId="0" applyNumberFormat="1" applyFont="1" applyFill="1" applyBorder="1" applyAlignment="1">
      <alignment horizontal="center"/>
    </xf>
    <xf numFmtId="2" fontId="38" fillId="4" borderId="81" xfId="0" applyNumberFormat="1" applyFont="1" applyFill="1" applyBorder="1" applyAlignment="1">
      <alignment horizontal="center"/>
    </xf>
    <xf numFmtId="165" fontId="38" fillId="4" borderId="81" xfId="0" applyNumberFormat="1" applyFont="1" applyFill="1" applyBorder="1" applyAlignment="1">
      <alignment horizontal="center"/>
    </xf>
    <xf numFmtId="2" fontId="38" fillId="4" borderId="82" xfId="0" applyNumberFormat="1" applyFont="1" applyFill="1" applyBorder="1" applyAlignment="1">
      <alignment horizontal="center"/>
    </xf>
    <xf numFmtId="2" fontId="17" fillId="0" borderId="62" xfId="0" applyNumberFormat="1" applyFont="1" applyBorder="1" applyAlignment="1">
      <alignment horizontal="center"/>
    </xf>
    <xf numFmtId="2" fontId="17" fillId="0" borderId="43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0" fillId="4" borderId="54" xfId="0" applyFill="1" applyBorder="1"/>
    <xf numFmtId="2" fontId="16" fillId="4" borderId="31" xfId="0" applyNumberFormat="1" applyFont="1" applyFill="1" applyBorder="1" applyAlignment="1">
      <alignment horizontal="center"/>
    </xf>
    <xf numFmtId="0" fontId="41" fillId="4" borderId="38" xfId="0" applyFont="1" applyFill="1" applyBorder="1" applyAlignment="1">
      <alignment horizontal="right"/>
    </xf>
    <xf numFmtId="165" fontId="98" fillId="4" borderId="75" xfId="0" applyNumberFormat="1" applyFont="1" applyFill="1" applyBorder="1" applyAlignment="1">
      <alignment horizontal="center"/>
    </xf>
    <xf numFmtId="166" fontId="17" fillId="0" borderId="0" xfId="0" applyNumberFormat="1" applyFont="1" applyAlignment="1">
      <alignment horizontal="left"/>
    </xf>
    <xf numFmtId="166" fontId="2" fillId="0" borderId="0" xfId="0" applyNumberFormat="1" applyFont="1"/>
    <xf numFmtId="167" fontId="17" fillId="0" borderId="77" xfId="0" applyNumberFormat="1" applyFont="1" applyBorder="1" applyAlignment="1">
      <alignment horizontal="center"/>
    </xf>
    <xf numFmtId="2" fontId="18" fillId="0" borderId="61" xfId="0" applyNumberFormat="1" applyFont="1" applyBorder="1" applyAlignment="1">
      <alignment horizontal="center"/>
    </xf>
    <xf numFmtId="2" fontId="98" fillId="4" borderId="54" xfId="0" applyNumberFormat="1" applyFont="1" applyFill="1" applyBorder="1" applyAlignment="1">
      <alignment horizontal="center"/>
    </xf>
    <xf numFmtId="2" fontId="98" fillId="4" borderId="81" xfId="0" applyNumberFormat="1" applyFont="1" applyFill="1" applyBorder="1" applyAlignment="1">
      <alignment horizontal="center"/>
    </xf>
    <xf numFmtId="2" fontId="98" fillId="4" borderId="38" xfId="0" applyNumberFormat="1" applyFont="1" applyFill="1" applyBorder="1" applyAlignment="1">
      <alignment horizontal="center"/>
    </xf>
    <xf numFmtId="2" fontId="98" fillId="4" borderId="82" xfId="0" applyNumberFormat="1" applyFont="1" applyFill="1" applyBorder="1" applyAlignment="1">
      <alignment horizontal="center"/>
    </xf>
    <xf numFmtId="2" fontId="98" fillId="4" borderId="80" xfId="0" applyNumberFormat="1" applyFont="1" applyFill="1" applyBorder="1" applyAlignment="1">
      <alignment horizontal="center"/>
    </xf>
    <xf numFmtId="2" fontId="98" fillId="4" borderId="75" xfId="0" applyNumberFormat="1" applyFont="1" applyFill="1" applyBorder="1" applyAlignment="1">
      <alignment horizontal="center"/>
    </xf>
    <xf numFmtId="165" fontId="98" fillId="4" borderId="81" xfId="0" applyNumberFormat="1" applyFont="1" applyFill="1" applyBorder="1" applyAlignment="1">
      <alignment horizontal="center"/>
    </xf>
    <xf numFmtId="49" fontId="17" fillId="0" borderId="0" xfId="0" applyNumberFormat="1" applyFont="1"/>
    <xf numFmtId="0" fontId="54" fillId="0" borderId="27" xfId="0" applyFont="1" applyBorder="1" applyAlignment="1">
      <alignment horizontal="left"/>
    </xf>
    <xf numFmtId="0" fontId="17" fillId="0" borderId="7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2" fontId="40" fillId="0" borderId="75" xfId="0" applyNumberFormat="1" applyFont="1" applyBorder="1" applyAlignment="1">
      <alignment horizontal="center"/>
    </xf>
    <xf numFmtId="0" fontId="17" fillId="0" borderId="7" xfId="0" applyFont="1" applyBorder="1"/>
    <xf numFmtId="0" fontId="17" fillId="0" borderId="69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120" fillId="0" borderId="68" xfId="0" applyFont="1" applyBorder="1"/>
    <xf numFmtId="0" fontId="22" fillId="0" borderId="78" xfId="0" applyFont="1" applyBorder="1"/>
    <xf numFmtId="0" fontId="22" fillId="0" borderId="71" xfId="0" applyFont="1" applyBorder="1"/>
    <xf numFmtId="0" fontId="22" fillId="0" borderId="76" xfId="0" applyFont="1" applyBorder="1"/>
    <xf numFmtId="0" fontId="22" fillId="0" borderId="72" xfId="0" applyFont="1" applyBorder="1"/>
    <xf numFmtId="0" fontId="128" fillId="0" borderId="68" xfId="0" applyFont="1" applyBorder="1"/>
    <xf numFmtId="0" fontId="128" fillId="0" borderId="83" xfId="0" applyFont="1" applyBorder="1"/>
    <xf numFmtId="0" fontId="45" fillId="0" borderId="31" xfId="0" applyFont="1" applyBorder="1"/>
    <xf numFmtId="2" fontId="80" fillId="0" borderId="25" xfId="0" applyNumberFormat="1" applyFont="1" applyBorder="1" applyAlignment="1">
      <alignment horizontal="left"/>
    </xf>
    <xf numFmtId="0" fontId="81" fillId="0" borderId="66" xfId="0" applyFont="1" applyBorder="1" applyAlignment="1">
      <alignment horizontal="left"/>
    </xf>
    <xf numFmtId="167" fontId="22" fillId="0" borderId="0" xfId="0" applyNumberFormat="1" applyFont="1" applyAlignment="1">
      <alignment horizontal="center"/>
    </xf>
    <xf numFmtId="0" fontId="50" fillId="0" borderId="14" xfId="0" applyFont="1" applyBorder="1"/>
    <xf numFmtId="0" fontId="22" fillId="0" borderId="83" xfId="0" applyFont="1" applyBorder="1"/>
    <xf numFmtId="0" fontId="22" fillId="0" borderId="76" xfId="0" applyFont="1" applyBorder="1" applyAlignment="1">
      <alignment horizontal="left"/>
    </xf>
    <xf numFmtId="0" fontId="28" fillId="0" borderId="72" xfId="0" applyFont="1" applyBorder="1" applyAlignment="1">
      <alignment horizontal="left"/>
    </xf>
    <xf numFmtId="0" fontId="54" fillId="0" borderId="2" xfId="0" applyFont="1" applyBorder="1"/>
    <xf numFmtId="0" fontId="54" fillId="0" borderId="27" xfId="0" applyFont="1" applyBorder="1"/>
    <xf numFmtId="0" fontId="54" fillId="0" borderId="9" xfId="0" applyFont="1" applyBorder="1"/>
    <xf numFmtId="166" fontId="127" fillId="0" borderId="0" xfId="0" applyNumberFormat="1" applyFont="1" applyAlignment="1">
      <alignment horizontal="center"/>
    </xf>
    <xf numFmtId="0" fontId="54" fillId="0" borderId="27" xfId="0" applyFont="1" applyBorder="1" applyAlignment="1">
      <alignment horizontal="center"/>
    </xf>
    <xf numFmtId="2" fontId="123" fillId="0" borderId="7" xfId="0" applyNumberFormat="1" applyFont="1" applyBorder="1" applyAlignment="1">
      <alignment horizontal="center" vertical="center"/>
    </xf>
    <xf numFmtId="0" fontId="0" fillId="0" borderId="7" xfId="0" applyBorder="1"/>
    <xf numFmtId="0" fontId="17" fillId="0" borderId="61" xfId="0" applyFont="1" applyBorder="1"/>
    <xf numFmtId="0" fontId="17" fillId="0" borderId="61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0" fillId="0" borderId="44" xfId="0" applyBorder="1"/>
    <xf numFmtId="166" fontId="14" fillId="0" borderId="65" xfId="0" applyNumberFormat="1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0" fillId="0" borderId="84" xfId="0" applyBorder="1"/>
    <xf numFmtId="2" fontId="18" fillId="0" borderId="65" xfId="0" applyNumberFormat="1" applyFont="1" applyBorder="1" applyAlignment="1">
      <alignment horizontal="center"/>
    </xf>
    <xf numFmtId="0" fontId="122" fillId="0" borderId="65" xfId="0" applyFont="1" applyBorder="1" applyAlignment="1">
      <alignment horizontal="center"/>
    </xf>
    <xf numFmtId="0" fontId="104" fillId="0" borderId="38" xfId="0" applyFont="1" applyBorder="1"/>
    <xf numFmtId="0" fontId="47" fillId="0" borderId="62" xfId="0" applyFont="1" applyBorder="1" applyAlignment="1">
      <alignment horizontal="left"/>
    </xf>
    <xf numFmtId="0" fontId="78" fillId="0" borderId="18" xfId="0" applyFont="1" applyBorder="1"/>
    <xf numFmtId="0" fontId="45" fillId="0" borderId="62" xfId="0" applyFont="1" applyBorder="1"/>
    <xf numFmtId="0" fontId="58" fillId="0" borderId="43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66" fillId="0" borderId="38" xfId="0" applyFont="1" applyBorder="1"/>
    <xf numFmtId="0" fontId="78" fillId="0" borderId="28" xfId="0" applyFont="1" applyBorder="1" applyAlignment="1">
      <alignment horizontal="left"/>
    </xf>
    <xf numFmtId="164" fontId="14" fillId="0" borderId="68" xfId="0" applyNumberFormat="1" applyFont="1" applyBorder="1" applyAlignment="1">
      <alignment horizontal="right"/>
    </xf>
    <xf numFmtId="0" fontId="14" fillId="0" borderId="81" xfId="0" applyFont="1" applyBorder="1"/>
    <xf numFmtId="0" fontId="78" fillId="0" borderId="82" xfId="0" applyFont="1" applyBorder="1" applyAlignment="1">
      <alignment horizontal="left"/>
    </xf>
    <xf numFmtId="2" fontId="0" fillId="0" borderId="26" xfId="0" applyNumberFormat="1" applyBorder="1"/>
    <xf numFmtId="2" fontId="0" fillId="0" borderId="35" xfId="0" applyNumberFormat="1" applyBorder="1"/>
    <xf numFmtId="0" fontId="2" fillId="0" borderId="61" xfId="0" applyFont="1" applyBorder="1" applyAlignment="1">
      <alignment horizontal="left"/>
    </xf>
    <xf numFmtId="0" fontId="112" fillId="0" borderId="10" xfId="0" applyFont="1" applyBorder="1"/>
    <xf numFmtId="0" fontId="22" fillId="0" borderId="4" xfId="0" applyFont="1" applyBorder="1"/>
    <xf numFmtId="0" fontId="80" fillId="0" borderId="75" xfId="0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26" xfId="0" applyFont="1" applyBorder="1"/>
    <xf numFmtId="2" fontId="113" fillId="0" borderId="28" xfId="0" applyNumberFormat="1" applyFont="1" applyBorder="1" applyAlignment="1">
      <alignment horizontal="left"/>
    </xf>
    <xf numFmtId="0" fontId="33" fillId="0" borderId="68" xfId="0" applyFont="1" applyBorder="1"/>
    <xf numFmtId="0" fontId="65" fillId="0" borderId="63" xfId="0" applyFont="1" applyBorder="1"/>
    <xf numFmtId="0" fontId="33" fillId="0" borderId="63" xfId="0" applyFont="1" applyBorder="1"/>
    <xf numFmtId="0" fontId="33" fillId="0" borderId="64" xfId="0" applyFont="1" applyBorder="1"/>
    <xf numFmtId="0" fontId="78" fillId="0" borderId="66" xfId="0" applyFont="1" applyBorder="1" applyAlignment="1">
      <alignment horizontal="left"/>
    </xf>
    <xf numFmtId="0" fontId="46" fillId="0" borderId="33" xfId="0" applyFont="1" applyBorder="1"/>
    <xf numFmtId="165" fontId="92" fillId="3" borderId="77" xfId="0" applyNumberFormat="1" applyFont="1" applyFill="1" applyBorder="1" applyAlignment="1">
      <alignment horizontal="center"/>
    </xf>
    <xf numFmtId="49" fontId="14" fillId="0" borderId="68" xfId="0" applyNumberFormat="1" applyFont="1" applyBorder="1" applyAlignment="1">
      <alignment horizontal="left"/>
    </xf>
    <xf numFmtId="0" fontId="45" fillId="0" borderId="26" xfId="0" applyFont="1" applyBorder="1"/>
    <xf numFmtId="0" fontId="14" fillId="0" borderId="77" xfId="0" applyFont="1" applyBorder="1"/>
    <xf numFmtId="0" fontId="67" fillId="0" borderId="18" xfId="0" applyFont="1" applyBorder="1"/>
    <xf numFmtId="0" fontId="22" fillId="0" borderId="59" xfId="0" applyFont="1" applyBorder="1"/>
    <xf numFmtId="0" fontId="33" fillId="0" borderId="78" xfId="0" applyFont="1" applyBorder="1" applyAlignment="1">
      <alignment horizontal="center"/>
    </xf>
    <xf numFmtId="0" fontId="66" fillId="0" borderId="78" xfId="0" applyFont="1" applyBorder="1"/>
    <xf numFmtId="0" fontId="22" fillId="0" borderId="37" xfId="0" applyFont="1" applyBorder="1" applyAlignment="1">
      <alignment horizontal="left"/>
    </xf>
    <xf numFmtId="2" fontId="76" fillId="0" borderId="29" xfId="0" applyNumberFormat="1" applyFont="1" applyBorder="1" applyAlignment="1">
      <alignment horizontal="left"/>
    </xf>
    <xf numFmtId="2" fontId="2" fillId="0" borderId="77" xfId="0" applyNumberFormat="1" applyFont="1" applyBorder="1" applyAlignment="1">
      <alignment horizontal="left"/>
    </xf>
    <xf numFmtId="165" fontId="28" fillId="0" borderId="79" xfId="0" applyNumberFormat="1" applyFont="1" applyBorder="1" applyAlignment="1">
      <alignment horizontal="left"/>
    </xf>
    <xf numFmtId="2" fontId="76" fillId="0" borderId="79" xfId="0" applyNumberFormat="1" applyFont="1" applyBorder="1" applyAlignment="1">
      <alignment horizontal="left"/>
    </xf>
    <xf numFmtId="0" fontId="8" fillId="0" borderId="3" xfId="0" applyFont="1" applyBorder="1"/>
    <xf numFmtId="0" fontId="67" fillId="0" borderId="10" xfId="0" applyFont="1" applyBorder="1"/>
    <xf numFmtId="0" fontId="111" fillId="0" borderId="62" xfId="0" applyFont="1" applyBorder="1"/>
    <xf numFmtId="0" fontId="8" fillId="0" borderId="15" xfId="0" applyFont="1" applyBorder="1"/>
    <xf numFmtId="167" fontId="22" fillId="0" borderId="0" xfId="0" applyNumberFormat="1" applyFont="1"/>
    <xf numFmtId="168" fontId="0" fillId="0" borderId="0" xfId="0" applyNumberFormat="1"/>
    <xf numFmtId="0" fontId="47" fillId="0" borderId="18" xfId="0" applyFont="1" applyBorder="1"/>
    <xf numFmtId="0" fontId="10" fillId="0" borderId="3" xfId="0" applyFont="1" applyBorder="1"/>
    <xf numFmtId="0" fontId="14" fillId="0" borderId="3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4" fillId="0" borderId="9" xfId="0" applyFont="1" applyBorder="1" applyAlignment="1">
      <alignment horizontal="left"/>
    </xf>
    <xf numFmtId="166" fontId="92" fillId="22" borderId="79" xfId="0" applyNumberFormat="1" applyFont="1" applyFill="1" applyBorder="1" applyAlignment="1">
      <alignment horizontal="center"/>
    </xf>
    <xf numFmtId="0" fontId="18" fillId="0" borderId="63" xfId="0" applyFont="1" applyBorder="1" applyAlignment="1">
      <alignment horizontal="right"/>
    </xf>
    <xf numFmtId="0" fontId="18" fillId="0" borderId="77" xfId="0" applyFont="1" applyBorder="1" applyAlignment="1">
      <alignment horizontal="right"/>
    </xf>
    <xf numFmtId="0" fontId="18" fillId="0" borderId="79" xfId="0" applyFont="1" applyBorder="1" applyAlignment="1">
      <alignment horizontal="right"/>
    </xf>
    <xf numFmtId="2" fontId="125" fillId="24" borderId="77" xfId="0" applyNumberFormat="1" applyFont="1" applyFill="1" applyBorder="1" applyAlignment="1">
      <alignment horizontal="center"/>
    </xf>
    <xf numFmtId="9" fontId="16" fillId="26" borderId="73" xfId="0" applyNumberFormat="1" applyFont="1" applyFill="1" applyBorder="1" applyAlignment="1">
      <alignment horizontal="center"/>
    </xf>
    <xf numFmtId="2" fontId="40" fillId="25" borderId="63" xfId="0" applyNumberFormat="1" applyFont="1" applyFill="1" applyBorder="1" applyAlignment="1">
      <alignment horizontal="center" vertical="center"/>
    </xf>
    <xf numFmtId="2" fontId="40" fillId="25" borderId="77" xfId="0" applyNumberFormat="1" applyFont="1" applyFill="1" applyBorder="1" applyAlignment="1">
      <alignment horizontal="center" vertical="center"/>
    </xf>
    <xf numFmtId="2" fontId="40" fillId="12" borderId="77" xfId="0" applyNumberFormat="1" applyFont="1" applyFill="1" applyBorder="1" applyAlignment="1">
      <alignment horizontal="center" vertical="center"/>
    </xf>
    <xf numFmtId="2" fontId="40" fillId="12" borderId="79" xfId="0" applyNumberFormat="1" applyFont="1" applyFill="1" applyBorder="1" applyAlignment="1">
      <alignment horizontal="center" vertical="center"/>
    </xf>
    <xf numFmtId="0" fontId="110" fillId="24" borderId="68" xfId="0" applyFont="1" applyFill="1" applyBorder="1" applyAlignment="1">
      <alignment horizontal="center"/>
    </xf>
    <xf numFmtId="2" fontId="40" fillId="24" borderId="77" xfId="0" applyNumberFormat="1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6" xfId="0" applyBorder="1" applyAlignment="1">
      <alignment horizontal="center"/>
    </xf>
    <xf numFmtId="167" fontId="121" fillId="0" borderId="0" xfId="0" applyNumberFormat="1" applyFont="1" applyAlignment="1">
      <alignment horizontal="center"/>
    </xf>
    <xf numFmtId="2" fontId="121" fillId="0" borderId="0" xfId="0" applyNumberFormat="1" applyFont="1" applyAlignment="1">
      <alignment horizontal="center"/>
    </xf>
    <xf numFmtId="166" fontId="121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168" fontId="121" fillId="0" borderId="0" xfId="0" applyNumberFormat="1" applyFont="1" applyAlignment="1">
      <alignment horizontal="center"/>
    </xf>
    <xf numFmtId="0" fontId="7" fillId="0" borderId="18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2" fontId="2" fillId="0" borderId="73" xfId="0" applyNumberFormat="1" applyFont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2" fontId="61" fillId="0" borderId="58" xfId="0" applyNumberFormat="1" applyFont="1" applyBorder="1" applyAlignment="1">
      <alignment horizontal="center"/>
    </xf>
    <xf numFmtId="2" fontId="61" fillId="0" borderId="11" xfId="0" applyNumberFormat="1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60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167" fontId="115" fillId="0" borderId="0" xfId="0" applyNumberFormat="1" applyFont="1"/>
    <xf numFmtId="166" fontId="115" fillId="0" borderId="0" xfId="0" applyNumberFormat="1" applyFont="1"/>
    <xf numFmtId="2" fontId="43" fillId="0" borderId="61" xfId="0" applyNumberFormat="1" applyFont="1" applyBorder="1" applyAlignment="1">
      <alignment horizontal="center"/>
    </xf>
    <xf numFmtId="2" fontId="43" fillId="0" borderId="73" xfId="0" applyNumberFormat="1" applyFont="1" applyBorder="1" applyAlignment="1">
      <alignment horizontal="center"/>
    </xf>
    <xf numFmtId="168" fontId="115" fillId="0" borderId="0" xfId="0" applyNumberFormat="1" applyFont="1"/>
    <xf numFmtId="166" fontId="7" fillId="0" borderId="0" xfId="0" applyNumberFormat="1" applyFont="1" applyAlignment="1">
      <alignment horizontal="center"/>
    </xf>
    <xf numFmtId="0" fontId="104" fillId="0" borderId="0" xfId="0" applyFont="1"/>
    <xf numFmtId="0" fontId="91" fillId="0" borderId="0" xfId="0" applyFont="1"/>
    <xf numFmtId="0" fontId="17" fillId="0" borderId="44" xfId="0" applyFont="1" applyBorder="1"/>
    <xf numFmtId="0" fontId="55" fillId="0" borderId="68" xfId="0" applyFont="1" applyBorder="1" applyAlignment="1">
      <alignment horizontal="left"/>
    </xf>
    <xf numFmtId="0" fontId="17" fillId="0" borderId="18" xfId="0" applyFont="1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55" fillId="0" borderId="80" xfId="0" applyFont="1" applyBorder="1" applyAlignment="1">
      <alignment horizontal="right"/>
    </xf>
    <xf numFmtId="0" fontId="129" fillId="0" borderId="67" xfId="0" applyFont="1" applyBorder="1" applyAlignment="1">
      <alignment horizontal="right"/>
    </xf>
    <xf numFmtId="49" fontId="55" fillId="0" borderId="67" xfId="0" applyNumberFormat="1" applyFont="1" applyBorder="1" applyAlignment="1">
      <alignment horizontal="right"/>
    </xf>
    <xf numFmtId="164" fontId="55" fillId="0" borderId="67" xfId="0" applyNumberFormat="1" applyFont="1" applyBorder="1" applyAlignment="1">
      <alignment horizontal="right"/>
    </xf>
    <xf numFmtId="1" fontId="17" fillId="0" borderId="77" xfId="0" applyNumberFormat="1" applyFont="1" applyBorder="1" applyAlignment="1">
      <alignment horizontal="center"/>
    </xf>
    <xf numFmtId="0" fontId="17" fillId="0" borderId="80" xfId="0" applyFont="1" applyBorder="1"/>
    <xf numFmtId="0" fontId="67" fillId="0" borderId="3" xfId="0" applyFont="1" applyBorder="1"/>
    <xf numFmtId="0" fontId="22" fillId="0" borderId="53" xfId="0" applyFont="1" applyBorder="1"/>
    <xf numFmtId="0" fontId="14" fillId="0" borderId="59" xfId="0" applyFont="1" applyBorder="1" applyAlignment="1">
      <alignment horizontal="left"/>
    </xf>
    <xf numFmtId="0" fontId="14" fillId="0" borderId="57" xfId="0" applyFont="1" applyBorder="1"/>
    <xf numFmtId="0" fontId="36" fillId="0" borderId="0" xfId="0" applyFont="1" applyAlignment="1">
      <alignment horizontal="left"/>
    </xf>
    <xf numFmtId="9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41" fillId="0" borderId="0" xfId="0" applyFont="1" applyAlignment="1">
      <alignment horizontal="right"/>
    </xf>
    <xf numFmtId="0" fontId="0" fillId="0" borderId="56" xfId="0" applyBorder="1" applyAlignment="1">
      <alignment horizontal="left"/>
    </xf>
    <xf numFmtId="0" fontId="33" fillId="0" borderId="88" xfId="0" applyFont="1" applyBorder="1" applyAlignment="1">
      <alignment horizontal="left"/>
    </xf>
    <xf numFmtId="0" fontId="79" fillId="0" borderId="75" xfId="0" applyFont="1" applyBorder="1" applyAlignment="1">
      <alignment horizontal="left"/>
    </xf>
    <xf numFmtId="0" fontId="79" fillId="0" borderId="86" xfId="0" applyFont="1" applyBorder="1" applyAlignment="1">
      <alignment horizontal="left"/>
    </xf>
    <xf numFmtId="0" fontId="10" fillId="0" borderId="10" xfId="0" applyFont="1" applyBorder="1"/>
    <xf numFmtId="0" fontId="80" fillId="0" borderId="29" xfId="0" applyFont="1" applyBorder="1" applyAlignment="1">
      <alignment horizontal="left"/>
    </xf>
    <xf numFmtId="0" fontId="8" fillId="0" borderId="10" xfId="0" applyFont="1" applyBorder="1"/>
    <xf numFmtId="0" fontId="14" fillId="0" borderId="80" xfId="0" applyFont="1" applyBorder="1"/>
    <xf numFmtId="165" fontId="82" fillId="0" borderId="73" xfId="0" applyNumberFormat="1" applyFont="1" applyBorder="1" applyAlignment="1">
      <alignment horizontal="left"/>
    </xf>
    <xf numFmtId="0" fontId="128" fillId="0" borderId="10" xfId="0" applyFont="1" applyBorder="1"/>
    <xf numFmtId="0" fontId="58" fillId="0" borderId="65" xfId="0" applyFont="1" applyBorder="1" applyAlignment="1">
      <alignment horizontal="left"/>
    </xf>
    <xf numFmtId="0" fontId="79" fillId="0" borderId="66" xfId="0" applyFont="1" applyBorder="1" applyAlignment="1">
      <alignment horizontal="left"/>
    </xf>
    <xf numFmtId="2" fontId="81" fillId="0" borderId="79" xfId="0" applyNumberFormat="1" applyFont="1" applyBorder="1" applyAlignment="1">
      <alignment horizontal="left"/>
    </xf>
    <xf numFmtId="0" fontId="130" fillId="0" borderId="54" xfId="0" applyFont="1" applyBorder="1" applyAlignment="1">
      <alignment horizontal="left"/>
    </xf>
    <xf numFmtId="165" fontId="22" fillId="0" borderId="66" xfId="0" applyNumberFormat="1" applyFont="1" applyBorder="1" applyAlignment="1">
      <alignment horizontal="left"/>
    </xf>
    <xf numFmtId="168" fontId="0" fillId="0" borderId="0" xfId="0" applyNumberFormat="1" applyAlignment="1">
      <alignment horizontal="left"/>
    </xf>
    <xf numFmtId="1" fontId="14" fillId="0" borderId="24" xfId="0" applyNumberFormat="1" applyFont="1" applyBorder="1" applyAlignment="1">
      <alignment horizontal="left"/>
    </xf>
    <xf numFmtId="0" fontId="0" fillId="0" borderId="57" xfId="0" applyBorder="1" applyAlignment="1">
      <alignment horizontal="center"/>
    </xf>
    <xf numFmtId="0" fontId="14" fillId="0" borderId="52" xfId="0" applyFont="1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34" xfId="0" applyBorder="1" applyAlignment="1">
      <alignment horizontal="left"/>
    </xf>
    <xf numFmtId="1" fontId="106" fillId="0" borderId="26" xfId="0" applyNumberFormat="1" applyFont="1" applyBorder="1" applyAlignment="1">
      <alignment horizontal="center"/>
    </xf>
    <xf numFmtId="1" fontId="106" fillId="0" borderId="54" xfId="0" applyNumberFormat="1" applyFont="1" applyBorder="1" applyAlignment="1">
      <alignment horizontal="center"/>
    </xf>
    <xf numFmtId="0" fontId="17" fillId="0" borderId="88" xfId="0" applyFont="1" applyBorder="1" applyAlignment="1">
      <alignment horizontal="right"/>
    </xf>
    <xf numFmtId="0" fontId="22" fillId="0" borderId="57" xfId="0" applyFont="1" applyBorder="1"/>
    <xf numFmtId="164" fontId="55" fillId="0" borderId="68" xfId="0" applyNumberFormat="1" applyFont="1" applyBorder="1" applyAlignment="1">
      <alignment horizontal="left"/>
    </xf>
    <xf numFmtId="0" fontId="122" fillId="0" borderId="68" xfId="0" applyFont="1" applyBorder="1" applyAlignment="1">
      <alignment horizontal="right"/>
    </xf>
    <xf numFmtId="0" fontId="109" fillId="0" borderId="54" xfId="0" applyFont="1" applyBorder="1" applyAlignment="1">
      <alignment horizontal="left"/>
    </xf>
    <xf numFmtId="0" fontId="109" fillId="0" borderId="68" xfId="0" applyFont="1" applyBorder="1"/>
    <xf numFmtId="0" fontId="55" fillId="0" borderId="57" xfId="0" applyFont="1" applyBorder="1" applyAlignment="1">
      <alignment horizontal="right"/>
    </xf>
    <xf numFmtId="0" fontId="2" fillId="0" borderId="89" xfId="0" applyFont="1" applyBorder="1"/>
    <xf numFmtId="0" fontId="14" fillId="0" borderId="57" xfId="0" applyFont="1" applyBorder="1" applyAlignment="1">
      <alignment horizontal="right"/>
    </xf>
    <xf numFmtId="0" fontId="17" fillId="0" borderId="59" xfId="0" applyFont="1" applyBorder="1"/>
    <xf numFmtId="49" fontId="14" fillId="0" borderId="57" xfId="0" applyNumberFormat="1" applyFont="1" applyBorder="1" applyAlignment="1">
      <alignment horizontal="right"/>
    </xf>
    <xf numFmtId="0" fontId="22" fillId="0" borderId="2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7" xfId="0" applyFont="1" applyBorder="1"/>
    <xf numFmtId="0" fontId="14" fillId="0" borderId="27" xfId="0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166" fontId="22" fillId="0" borderId="64" xfId="0" applyNumberFormat="1" applyFont="1" applyBorder="1" applyAlignment="1">
      <alignment horizontal="center"/>
    </xf>
    <xf numFmtId="1" fontId="33" fillId="0" borderId="87" xfId="0" applyNumberFormat="1" applyFon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0" xfId="0" applyBorder="1" applyAlignment="1">
      <alignment horizontal="center"/>
    </xf>
    <xf numFmtId="166" fontId="61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65" xfId="0" applyBorder="1" applyAlignment="1">
      <alignment horizontal="center"/>
    </xf>
    <xf numFmtId="1" fontId="33" fillId="0" borderId="72" xfId="0" applyNumberFormat="1" applyFont="1" applyBorder="1" applyAlignment="1">
      <alignment horizontal="center"/>
    </xf>
    <xf numFmtId="167" fontId="61" fillId="0" borderId="0" xfId="0" applyNumberFormat="1" applyFont="1" applyAlignment="1">
      <alignment horizontal="center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1" fontId="33" fillId="0" borderId="66" xfId="0" applyNumberFormat="1" applyFont="1" applyBorder="1" applyAlignment="1">
      <alignment horizontal="center"/>
    </xf>
    <xf numFmtId="9" fontId="7" fillId="0" borderId="27" xfId="0" applyNumberFormat="1" applyFont="1" applyBorder="1" applyAlignment="1">
      <alignment horizontal="center"/>
    </xf>
    <xf numFmtId="2" fontId="54" fillId="0" borderId="23" xfId="0" applyNumberFormat="1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63" xfId="0" applyFont="1" applyBorder="1" applyAlignment="1">
      <alignment horizontal="center"/>
    </xf>
    <xf numFmtId="0" fontId="54" fillId="0" borderId="73" xfId="0" applyFont="1" applyBorder="1" applyAlignment="1">
      <alignment horizontal="center"/>
    </xf>
    <xf numFmtId="0" fontId="54" fillId="0" borderId="58" xfId="0" applyFont="1" applyBorder="1" applyAlignment="1">
      <alignment horizontal="center"/>
    </xf>
    <xf numFmtId="0" fontId="54" fillId="0" borderId="79" xfId="0" applyFont="1" applyBorder="1" applyAlignment="1">
      <alignment horizontal="center"/>
    </xf>
    <xf numFmtId="0" fontId="54" fillId="0" borderId="64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1" fontId="54" fillId="0" borderId="66" xfId="0" applyNumberFormat="1" applyFont="1" applyBorder="1" applyAlignment="1">
      <alignment horizontal="center"/>
    </xf>
    <xf numFmtId="2" fontId="54" fillId="0" borderId="6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2" fillId="13" borderId="2" xfId="0" applyFont="1" applyFill="1" applyBorder="1" applyAlignment="1">
      <alignment horizontal="center"/>
    </xf>
    <xf numFmtId="0" fontId="22" fillId="13" borderId="27" xfId="0" applyFont="1" applyFill="1" applyBorder="1" applyAlignment="1">
      <alignment horizontal="center"/>
    </xf>
    <xf numFmtId="0" fontId="14" fillId="13" borderId="27" xfId="0" applyFont="1" applyFill="1" applyBorder="1" applyAlignment="1">
      <alignment horizontal="center"/>
    </xf>
    <xf numFmtId="9" fontId="7" fillId="13" borderId="27" xfId="0" applyNumberFormat="1" applyFont="1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54" fillId="0" borderId="77" xfId="0" applyFont="1" applyBorder="1" applyAlignment="1">
      <alignment horizontal="center"/>
    </xf>
    <xf numFmtId="0" fontId="0" fillId="13" borderId="79" xfId="0" applyFill="1" applyBorder="1" applyAlignment="1">
      <alignment horizontal="center"/>
    </xf>
    <xf numFmtId="0" fontId="54" fillId="0" borderId="65" xfId="0" applyFont="1" applyBorder="1" applyAlignment="1">
      <alignment horizontal="center"/>
    </xf>
    <xf numFmtId="1" fontId="33" fillId="13" borderId="66" xfId="0" applyNumberFormat="1" applyFont="1" applyFill="1" applyBorder="1" applyAlignment="1">
      <alignment horizontal="center"/>
    </xf>
    <xf numFmtId="165" fontId="54" fillId="0" borderId="23" xfId="0" applyNumberFormat="1" applyFont="1" applyBorder="1" applyAlignment="1">
      <alignment horizontal="center"/>
    </xf>
    <xf numFmtId="0" fontId="33" fillId="13" borderId="25" xfId="0" applyFont="1" applyFill="1" applyBorder="1" applyAlignment="1">
      <alignment horizontal="center"/>
    </xf>
    <xf numFmtId="0" fontId="33" fillId="13" borderId="79" xfId="0" applyFont="1" applyFill="1" applyBorder="1" applyAlignment="1">
      <alignment horizontal="center"/>
    </xf>
    <xf numFmtId="168" fontId="61" fillId="0" borderId="0" xfId="0" applyNumberFormat="1" applyFont="1" applyAlignment="1">
      <alignment horizontal="center"/>
    </xf>
    <xf numFmtId="2" fontId="98" fillId="4" borderId="40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167" fontId="92" fillId="0" borderId="0" xfId="0" applyNumberFormat="1" applyFont="1" applyAlignment="1">
      <alignment horizontal="center"/>
    </xf>
    <xf numFmtId="0" fontId="122" fillId="0" borderId="0" xfId="0" applyFont="1" applyAlignment="1">
      <alignment horizontal="left"/>
    </xf>
    <xf numFmtId="165" fontId="98" fillId="0" borderId="0" xfId="0" applyNumberFormat="1" applyFont="1" applyAlignment="1">
      <alignment horizontal="center"/>
    </xf>
    <xf numFmtId="2" fontId="92" fillId="0" borderId="0" xfId="0" applyNumberFormat="1" applyFont="1" applyAlignment="1">
      <alignment horizontal="center"/>
    </xf>
    <xf numFmtId="165" fontId="92" fillId="0" borderId="0" xfId="0" applyNumberFormat="1" applyFont="1" applyAlignment="1">
      <alignment horizontal="center"/>
    </xf>
    <xf numFmtId="2" fontId="98" fillId="0" borderId="0" xfId="0" applyNumberFormat="1" applyFont="1" applyAlignment="1">
      <alignment horizontal="center"/>
    </xf>
    <xf numFmtId="0" fontId="98" fillId="0" borderId="0" xfId="0" applyFont="1" applyAlignment="1">
      <alignment horizontal="left"/>
    </xf>
    <xf numFmtId="0" fontId="2" fillId="0" borderId="76" xfId="0" applyFont="1" applyBorder="1" applyAlignment="1">
      <alignment horizontal="center"/>
    </xf>
    <xf numFmtId="49" fontId="17" fillId="0" borderId="58" xfId="0" applyNumberFormat="1" applyFont="1" applyBorder="1" applyAlignment="1">
      <alignment horizontal="center"/>
    </xf>
    <xf numFmtId="9" fontId="131" fillId="0" borderId="78" xfId="0" applyNumberFormat="1" applyFont="1" applyBorder="1" applyAlignment="1">
      <alignment horizontal="left"/>
    </xf>
    <xf numFmtId="2" fontId="36" fillId="13" borderId="16" xfId="0" applyNumberFormat="1" applyFont="1" applyFill="1" applyBorder="1" applyAlignment="1">
      <alignment horizontal="center"/>
    </xf>
    <xf numFmtId="9" fontId="36" fillId="13" borderId="16" xfId="0" applyNumberFormat="1" applyFont="1" applyFill="1" applyBorder="1" applyAlignment="1">
      <alignment horizontal="center"/>
    </xf>
    <xf numFmtId="0" fontId="38" fillId="13" borderId="62" xfId="0" applyFont="1" applyFill="1" applyBorder="1" applyAlignment="1">
      <alignment horizontal="center"/>
    </xf>
    <xf numFmtId="165" fontId="38" fillId="13" borderId="43" xfId="0" applyNumberFormat="1" applyFont="1" applyFill="1" applyBorder="1" applyAlignment="1">
      <alignment horizontal="center"/>
    </xf>
    <xf numFmtId="1" fontId="38" fillId="13" borderId="43" xfId="0" applyNumberFormat="1" applyFont="1" applyFill="1" applyBorder="1" applyAlignment="1">
      <alignment horizontal="center"/>
    </xf>
    <xf numFmtId="0" fontId="48" fillId="13" borderId="43" xfId="0" applyFont="1" applyFill="1" applyBorder="1" applyAlignment="1">
      <alignment horizontal="center"/>
    </xf>
    <xf numFmtId="0" fontId="48" fillId="13" borderId="17" xfId="0" applyFont="1" applyFill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166" fontId="17" fillId="0" borderId="44" xfId="0" applyNumberFormat="1" applyFont="1" applyBorder="1" applyAlignment="1">
      <alignment horizontal="center"/>
    </xf>
    <xf numFmtId="2" fontId="17" fillId="0" borderId="48" xfId="0" applyNumberFormat="1" applyFont="1" applyBorder="1" applyAlignment="1">
      <alignment horizontal="center"/>
    </xf>
    <xf numFmtId="166" fontId="17" fillId="0" borderId="48" xfId="0" applyNumberFormat="1" applyFont="1" applyBorder="1" applyAlignment="1">
      <alignment horizontal="center"/>
    </xf>
    <xf numFmtId="166" fontId="17" fillId="0" borderId="84" xfId="0" applyNumberFormat="1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0" fillId="0" borderId="58" xfId="0" applyBorder="1"/>
    <xf numFmtId="166" fontId="40" fillId="0" borderId="82" xfId="0" applyNumberFormat="1" applyFont="1" applyBorder="1" applyAlignment="1">
      <alignment horizontal="center"/>
    </xf>
    <xf numFmtId="9" fontId="131" fillId="0" borderId="1" xfId="0" applyNumberFormat="1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0" fillId="0" borderId="59" xfId="0" applyBorder="1" applyAlignment="1">
      <alignment horizontal="left"/>
    </xf>
    <xf numFmtId="2" fontId="40" fillId="0" borderId="79" xfId="0" applyNumberFormat="1" applyFont="1" applyBorder="1" applyAlignment="1">
      <alignment horizontal="center"/>
    </xf>
    <xf numFmtId="2" fontId="22" fillId="0" borderId="6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9" fontId="131" fillId="0" borderId="76" xfId="0" applyNumberFormat="1" applyFont="1" applyBorder="1" applyAlignment="1">
      <alignment horizontal="left"/>
    </xf>
    <xf numFmtId="2" fontId="0" fillId="0" borderId="44" xfId="0" applyNumberFormat="1" applyBorder="1" applyAlignment="1">
      <alignment horizontal="left"/>
    </xf>
    <xf numFmtId="165" fontId="0" fillId="0" borderId="58" xfId="0" applyNumberForma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47" fillId="0" borderId="8" xfId="0" applyFont="1" applyBorder="1" applyAlignment="1">
      <alignment horizontal="center"/>
    </xf>
    <xf numFmtId="0" fontId="17" fillId="0" borderId="58" xfId="0" applyFont="1" applyBorder="1"/>
    <xf numFmtId="9" fontId="2" fillId="0" borderId="27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0" fontId="7" fillId="0" borderId="61" xfId="0" applyFont="1" applyBorder="1"/>
    <xf numFmtId="0" fontId="7" fillId="0" borderId="73" xfId="0" applyFont="1" applyBorder="1"/>
    <xf numFmtId="0" fontId="7" fillId="0" borderId="69" xfId="0" applyFont="1" applyBorder="1"/>
    <xf numFmtId="0" fontId="17" fillId="0" borderId="35" xfId="0" applyFont="1" applyBorder="1"/>
    <xf numFmtId="0" fontId="24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132" fillId="0" borderId="67" xfId="0" applyFont="1" applyBorder="1" applyAlignment="1">
      <alignment horizontal="right"/>
    </xf>
    <xf numFmtId="0" fontId="129" fillId="0" borderId="88" xfId="0" applyFont="1" applyBorder="1" applyAlignment="1">
      <alignment horizontal="right"/>
    </xf>
    <xf numFmtId="164" fontId="129" fillId="0" borderId="67" xfId="0" applyNumberFormat="1" applyFont="1" applyBorder="1" applyAlignment="1">
      <alignment horizontal="right"/>
    </xf>
    <xf numFmtId="49" fontId="129" fillId="0" borderId="67" xfId="0" applyNumberFormat="1" applyFont="1" applyBorder="1" applyAlignment="1">
      <alignment horizontal="right"/>
    </xf>
    <xf numFmtId="0" fontId="55" fillId="0" borderId="0" xfId="0" applyFont="1" applyAlignment="1">
      <alignment horizontal="right"/>
    </xf>
    <xf numFmtId="0" fontId="2" fillId="0" borderId="55" xfId="0" applyFont="1" applyBorder="1"/>
    <xf numFmtId="0" fontId="2" fillId="0" borderId="56" xfId="0" applyFont="1" applyBorder="1" applyAlignment="1">
      <alignment vertical="center"/>
    </xf>
    <xf numFmtId="0" fontId="17" fillId="0" borderId="87" xfId="0" applyFont="1" applyBorder="1" applyAlignment="1">
      <alignment horizontal="right"/>
    </xf>
    <xf numFmtId="0" fontId="122" fillId="0" borderId="52" xfId="0" applyFont="1" applyBorder="1" applyAlignment="1">
      <alignment horizontal="right"/>
    </xf>
    <xf numFmtId="0" fontId="129" fillId="0" borderId="87" xfId="0" applyFont="1" applyBorder="1" applyAlignment="1">
      <alignment horizontal="right"/>
    </xf>
    <xf numFmtId="1" fontId="36" fillId="0" borderId="87" xfId="0" applyNumberFormat="1" applyFont="1" applyBorder="1" applyAlignment="1">
      <alignment horizontal="center"/>
    </xf>
    <xf numFmtId="0" fontId="129" fillId="0" borderId="55" xfId="0" applyFont="1" applyBorder="1" applyAlignment="1">
      <alignment horizontal="right"/>
    </xf>
    <xf numFmtId="0" fontId="132" fillId="0" borderId="52" xfId="0" applyFont="1" applyBorder="1" applyAlignment="1">
      <alignment horizontal="right"/>
    </xf>
    <xf numFmtId="9" fontId="131" fillId="0" borderId="71" xfId="0" applyNumberFormat="1" applyFont="1" applyBorder="1" applyAlignment="1">
      <alignment horizontal="left"/>
    </xf>
    <xf numFmtId="0" fontId="61" fillId="0" borderId="8" xfId="0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0" fontId="132" fillId="0" borderId="88" xfId="0" applyFont="1" applyBorder="1" applyAlignment="1">
      <alignment horizontal="right"/>
    </xf>
    <xf numFmtId="0" fontId="130" fillId="0" borderId="0" xfId="0" applyFont="1" applyAlignment="1">
      <alignment horizontal="left"/>
    </xf>
    <xf numFmtId="164" fontId="55" fillId="0" borderId="0" xfId="0" applyNumberFormat="1" applyFont="1" applyAlignment="1">
      <alignment horizontal="left"/>
    </xf>
    <xf numFmtId="0" fontId="122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0" fontId="109" fillId="0" borderId="0" xfId="0" applyFont="1"/>
    <xf numFmtId="2" fontId="17" fillId="0" borderId="69" xfId="0" applyNumberFormat="1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122" fillId="0" borderId="67" xfId="0" applyFont="1" applyBorder="1" applyAlignment="1">
      <alignment horizontal="right"/>
    </xf>
    <xf numFmtId="164" fontId="55" fillId="0" borderId="88" xfId="0" applyNumberFormat="1" applyFont="1" applyBorder="1" applyAlignment="1">
      <alignment horizontal="right"/>
    </xf>
    <xf numFmtId="0" fontId="122" fillId="0" borderId="87" xfId="0" applyFont="1" applyBorder="1" applyAlignment="1">
      <alignment horizontal="right"/>
    </xf>
    <xf numFmtId="49" fontId="55" fillId="0" borderId="52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center" vertical="center"/>
    </xf>
    <xf numFmtId="166" fontId="50" fillId="0" borderId="0" xfId="0" applyNumberFormat="1" applyFont="1" applyAlignment="1">
      <alignment horizontal="center"/>
    </xf>
    <xf numFmtId="167" fontId="48" fillId="0" borderId="0" xfId="0" applyNumberFormat="1" applyFont="1" applyAlignment="1">
      <alignment horizontal="center"/>
    </xf>
    <xf numFmtId="164" fontId="55" fillId="0" borderId="0" xfId="0" applyNumberFormat="1" applyFont="1" applyAlignment="1">
      <alignment horizontal="right"/>
    </xf>
    <xf numFmtId="1" fontId="107" fillId="0" borderId="0" xfId="0" applyNumberFormat="1" applyFont="1" applyAlignment="1">
      <alignment horizontal="center"/>
    </xf>
    <xf numFmtId="168" fontId="5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33" fillId="0" borderId="84" xfId="0" applyFont="1" applyBorder="1" applyAlignment="1">
      <alignment horizontal="left"/>
    </xf>
    <xf numFmtId="2" fontId="17" fillId="0" borderId="85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17" fillId="0" borderId="30" xfId="0" applyNumberFormat="1" applyFont="1" applyBorder="1" applyAlignment="1">
      <alignment horizontal="center"/>
    </xf>
    <xf numFmtId="2" fontId="98" fillId="4" borderId="63" xfId="0" applyNumberFormat="1" applyFont="1" applyFill="1" applyBorder="1" applyAlignment="1">
      <alignment horizontal="center"/>
    </xf>
    <xf numFmtId="2" fontId="98" fillId="4" borderId="77" xfId="0" applyNumberFormat="1" applyFont="1" applyFill="1" applyBorder="1" applyAlignment="1">
      <alignment horizontal="center"/>
    </xf>
    <xf numFmtId="165" fontId="98" fillId="4" borderId="73" xfId="0" applyNumberFormat="1" applyFont="1" applyFill="1" applyBorder="1" applyAlignment="1">
      <alignment horizontal="center"/>
    </xf>
    <xf numFmtId="2" fontId="98" fillId="4" borderId="79" xfId="0" applyNumberFormat="1" applyFont="1" applyFill="1" applyBorder="1" applyAlignment="1">
      <alignment horizontal="center"/>
    </xf>
    <xf numFmtId="2" fontId="2" fillId="6" borderId="73" xfId="0" applyNumberFormat="1" applyFont="1" applyFill="1" applyBorder="1"/>
    <xf numFmtId="0" fontId="14" fillId="17" borderId="63" xfId="0" applyFont="1" applyFill="1" applyBorder="1"/>
    <xf numFmtId="0" fontId="22" fillId="17" borderId="78" xfId="0" applyFont="1" applyFill="1" applyBorder="1"/>
    <xf numFmtId="0" fontId="14" fillId="17" borderId="81" xfId="0" applyFont="1" applyFill="1" applyBorder="1"/>
    <xf numFmtId="2" fontId="82" fillId="0" borderId="73" xfId="0" applyNumberFormat="1" applyFont="1" applyBorder="1" applyAlignment="1">
      <alignment horizontal="left"/>
    </xf>
    <xf numFmtId="0" fontId="2" fillId="17" borderId="58" xfId="0" applyFont="1" applyFill="1" applyBorder="1"/>
    <xf numFmtId="1" fontId="33" fillId="0" borderId="63" xfId="0" applyNumberFormat="1" applyFont="1" applyBorder="1" applyAlignment="1">
      <alignment horizontal="center"/>
    </xf>
    <xf numFmtId="0" fontId="33" fillId="0" borderId="73" xfId="0" applyFont="1" applyBorder="1" applyAlignment="1">
      <alignment horizontal="left"/>
    </xf>
    <xf numFmtId="0" fontId="74" fillId="0" borderId="71" xfId="0" applyFont="1" applyBorder="1" applyAlignment="1">
      <alignment horizontal="center"/>
    </xf>
    <xf numFmtId="0" fontId="80" fillId="0" borderId="5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0" fillId="0" borderId="12" xfId="0" applyFont="1" applyBorder="1" applyAlignment="1">
      <alignment horizontal="left"/>
    </xf>
    <xf numFmtId="0" fontId="2" fillId="0" borderId="75" xfId="0" applyFont="1" applyBorder="1"/>
    <xf numFmtId="49" fontId="2" fillId="0" borderId="56" xfId="0" applyNumberFormat="1" applyFont="1" applyBorder="1" applyAlignment="1">
      <alignment horizontal="center"/>
    </xf>
    <xf numFmtId="171" fontId="55" fillId="0" borderId="0" xfId="0" applyNumberFormat="1" applyFont="1" applyAlignment="1">
      <alignment horizontal="left"/>
    </xf>
    <xf numFmtId="49" fontId="2" fillId="0" borderId="67" xfId="0" applyNumberFormat="1" applyFont="1" applyBorder="1" applyAlignment="1">
      <alignment horizontal="center"/>
    </xf>
    <xf numFmtId="0" fontId="65" fillId="0" borderId="81" xfId="0" applyFont="1" applyBorder="1"/>
    <xf numFmtId="0" fontId="74" fillId="0" borderId="66" xfId="0" applyFont="1" applyBorder="1" applyAlignment="1">
      <alignment horizontal="center"/>
    </xf>
    <xf numFmtId="0" fontId="74" fillId="0" borderId="79" xfId="0" applyFont="1" applyBorder="1" applyAlignment="1">
      <alignment horizontal="center"/>
    </xf>
    <xf numFmtId="0" fontId="66" fillId="0" borderId="10" xfId="0" applyFont="1" applyBorder="1" applyAlignment="1">
      <alignment horizontal="left"/>
    </xf>
    <xf numFmtId="2" fontId="35" fillId="0" borderId="39" xfId="0" applyNumberFormat="1" applyFont="1" applyBorder="1" applyAlignment="1">
      <alignment horizontal="center"/>
    </xf>
    <xf numFmtId="2" fontId="35" fillId="0" borderId="37" xfId="0" applyNumberFormat="1" applyFont="1" applyBorder="1" applyAlignment="1">
      <alignment horizontal="center"/>
    </xf>
    <xf numFmtId="166" fontId="74" fillId="0" borderId="0" xfId="0" applyNumberFormat="1" applyFont="1"/>
    <xf numFmtId="166" fontId="98" fillId="4" borderId="65" xfId="0" applyNumberFormat="1" applyFont="1" applyFill="1" applyBorder="1" applyAlignment="1">
      <alignment horizontal="center"/>
    </xf>
    <xf numFmtId="0" fontId="74" fillId="0" borderId="77" xfId="0" applyFont="1" applyBorder="1"/>
    <xf numFmtId="0" fontId="17" fillId="0" borderId="70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0" fillId="0" borderId="72" xfId="0" applyBorder="1" applyAlignment="1">
      <alignment horizontal="left"/>
    </xf>
    <xf numFmtId="2" fontId="36" fillId="13" borderId="15" xfId="0" applyNumberFormat="1" applyFont="1" applyFill="1" applyBorder="1"/>
    <xf numFmtId="9" fontId="36" fillId="13" borderId="33" xfId="0" applyNumberFormat="1" applyFont="1" applyFill="1" applyBorder="1" applyAlignment="1">
      <alignment horizontal="center"/>
    </xf>
    <xf numFmtId="0" fontId="0" fillId="13" borderId="16" xfId="0" applyFill="1" applyBorder="1"/>
    <xf numFmtId="2" fontId="36" fillId="13" borderId="83" xfId="0" applyNumberFormat="1" applyFont="1" applyFill="1" applyBorder="1"/>
    <xf numFmtId="9" fontId="36" fillId="13" borderId="72" xfId="0" applyNumberFormat="1" applyFont="1" applyFill="1" applyBorder="1" applyAlignment="1">
      <alignment horizontal="center"/>
    </xf>
    <xf numFmtId="0" fontId="38" fillId="13" borderId="64" xfId="0" applyFont="1" applyFill="1" applyBorder="1" applyAlignment="1">
      <alignment horizontal="center"/>
    </xf>
    <xf numFmtId="165" fontId="38" fillId="13" borderId="65" xfId="0" applyNumberFormat="1" applyFont="1" applyFill="1" applyBorder="1" applyAlignment="1">
      <alignment horizontal="center"/>
    </xf>
    <xf numFmtId="0" fontId="0" fillId="13" borderId="18" xfId="0" applyFill="1" applyBorder="1"/>
    <xf numFmtId="0" fontId="57" fillId="13" borderId="3" xfId="0" applyFont="1" applyFill="1" applyBorder="1" applyAlignment="1">
      <alignment horizontal="left"/>
    </xf>
    <xf numFmtId="0" fontId="0" fillId="13" borderId="19" xfId="0" applyFill="1" applyBorder="1" applyAlignment="1">
      <alignment horizontal="left"/>
    </xf>
    <xf numFmtId="0" fontId="10" fillId="13" borderId="3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9" fontId="131" fillId="0" borderId="78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131" fillId="0" borderId="38" xfId="0" applyNumberFormat="1" applyFont="1" applyBorder="1" applyAlignment="1">
      <alignment horizontal="center"/>
    </xf>
    <xf numFmtId="0" fontId="0" fillId="0" borderId="28" xfId="0" applyBorder="1" applyAlignment="1">
      <alignment horizontal="left"/>
    </xf>
    <xf numFmtId="2" fontId="35" fillId="0" borderId="6" xfId="0" applyNumberFormat="1" applyFont="1" applyBorder="1" applyAlignment="1">
      <alignment horizontal="center" vertical="center"/>
    </xf>
    <xf numFmtId="9" fontId="131" fillId="0" borderId="55" xfId="0" applyNumberFormat="1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2" fontId="20" fillId="2" borderId="63" xfId="0" applyNumberFormat="1" applyFont="1" applyFill="1" applyBorder="1" applyAlignment="1">
      <alignment horizontal="center"/>
    </xf>
    <xf numFmtId="2" fontId="20" fillId="2" borderId="77" xfId="0" applyNumberFormat="1" applyFont="1" applyFill="1" applyBorder="1" applyAlignment="1">
      <alignment horizontal="center"/>
    </xf>
    <xf numFmtId="2" fontId="20" fillId="0" borderId="77" xfId="0" applyNumberFormat="1" applyFont="1" applyBorder="1" applyAlignment="1">
      <alignment horizontal="center"/>
    </xf>
    <xf numFmtId="2" fontId="20" fillId="0" borderId="79" xfId="0" applyNumberFormat="1" applyFont="1" applyBorder="1" applyAlignment="1">
      <alignment horizontal="center"/>
    </xf>
    <xf numFmtId="2" fontId="20" fillId="0" borderId="73" xfId="0" applyNumberFormat="1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0" fillId="0" borderId="83" xfId="0" applyBorder="1" applyAlignment="1">
      <alignment horizontal="left"/>
    </xf>
    <xf numFmtId="1" fontId="38" fillId="13" borderId="69" xfId="0" applyNumberFormat="1" applyFont="1" applyFill="1" applyBorder="1" applyAlignment="1">
      <alignment horizontal="center"/>
    </xf>
    <xf numFmtId="1" fontId="38" fillId="13" borderId="12" xfId="0" applyNumberFormat="1" applyFont="1" applyFill="1" applyBorder="1" applyAlignment="1">
      <alignment horizontal="center"/>
    </xf>
    <xf numFmtId="0" fontId="0" fillId="13" borderId="3" xfId="0" applyFill="1" applyBorder="1" applyAlignment="1">
      <alignment horizontal="left"/>
    </xf>
    <xf numFmtId="0" fontId="0" fillId="13" borderId="14" xfId="0" applyFill="1" applyBorder="1" applyAlignment="1">
      <alignment horizontal="left"/>
    </xf>
    <xf numFmtId="0" fontId="10" fillId="13" borderId="36" xfId="0" applyFont="1" applyFill="1" applyBorder="1" applyAlignment="1">
      <alignment horizontal="left"/>
    </xf>
    <xf numFmtId="2" fontId="35" fillId="0" borderId="7" xfId="0" applyNumberFormat="1" applyFont="1" applyBorder="1" applyAlignment="1">
      <alignment horizontal="center" vertical="center"/>
    </xf>
    <xf numFmtId="2" fontId="47" fillId="0" borderId="54" xfId="0" applyNumberFormat="1" applyFont="1" applyBorder="1" applyAlignment="1">
      <alignment horizontal="center"/>
    </xf>
    <xf numFmtId="2" fontId="47" fillId="0" borderId="26" xfId="0" applyNumberFormat="1" applyFont="1" applyBorder="1" applyAlignment="1">
      <alignment horizontal="center"/>
    </xf>
    <xf numFmtId="2" fontId="20" fillId="0" borderId="75" xfId="0" applyNumberFormat="1" applyFont="1" applyBorder="1" applyAlignment="1">
      <alignment horizontal="center"/>
    </xf>
    <xf numFmtId="0" fontId="0" fillId="0" borderId="76" xfId="0" applyBorder="1" applyAlignment="1">
      <alignment horizontal="left"/>
    </xf>
    <xf numFmtId="9" fontId="131" fillId="0" borderId="71" xfId="0" applyNumberFormat="1" applyFont="1" applyBorder="1" applyAlignment="1">
      <alignment horizontal="center"/>
    </xf>
    <xf numFmtId="0" fontId="0" fillId="13" borderId="12" xfId="0" applyFill="1" applyBorder="1" applyAlignment="1">
      <alignment horizontal="left"/>
    </xf>
    <xf numFmtId="2" fontId="40" fillId="2" borderId="63" xfId="0" applyNumberFormat="1" applyFont="1" applyFill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0" fontId="110" fillId="16" borderId="57" xfId="0" applyFont="1" applyFill="1" applyBorder="1" applyAlignment="1">
      <alignment horizontal="center"/>
    </xf>
    <xf numFmtId="2" fontId="40" fillId="16" borderId="58" xfId="0" applyNumberFormat="1" applyFont="1" applyFill="1" applyBorder="1" applyAlignment="1">
      <alignment horizontal="center"/>
    </xf>
    <xf numFmtId="2" fontId="36" fillId="0" borderId="18" xfId="0" applyNumberFormat="1" applyFont="1" applyBorder="1"/>
    <xf numFmtId="9" fontId="36" fillId="0" borderId="19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6" fillId="0" borderId="56" xfId="0" applyFont="1" applyBorder="1" applyAlignment="1">
      <alignment horizontal="right"/>
    </xf>
    <xf numFmtId="2" fontId="36" fillId="0" borderId="3" xfId="0" applyNumberFormat="1" applyFont="1" applyBorder="1"/>
    <xf numFmtId="9" fontId="16" fillId="12" borderId="60" xfId="0" applyNumberFormat="1" applyFont="1" applyFill="1" applyBorder="1" applyAlignment="1">
      <alignment horizontal="center"/>
    </xf>
    <xf numFmtId="0" fontId="36" fillId="0" borderId="71" xfId="0" applyFont="1" applyBorder="1" applyAlignment="1">
      <alignment horizontal="right"/>
    </xf>
    <xf numFmtId="0" fontId="41" fillId="4" borderId="72" xfId="0" applyFont="1" applyFill="1" applyBorder="1" applyAlignment="1">
      <alignment horizontal="right"/>
    </xf>
    <xf numFmtId="2" fontId="36" fillId="13" borderId="76" xfId="0" applyNumberFormat="1" applyFont="1" applyFill="1" applyBorder="1"/>
    <xf numFmtId="9" fontId="16" fillId="12" borderId="79" xfId="0" applyNumberFormat="1" applyFont="1" applyFill="1" applyBorder="1" applyAlignment="1">
      <alignment horizontal="center"/>
    </xf>
    <xf numFmtId="172" fontId="0" fillId="0" borderId="0" xfId="0" applyNumberFormat="1"/>
    <xf numFmtId="169" fontId="0" fillId="0" borderId="0" xfId="0" applyNumberFormat="1"/>
    <xf numFmtId="9" fontId="131" fillId="0" borderId="0" xfId="0" applyNumberFormat="1" applyFont="1" applyAlignment="1">
      <alignment horizontal="center"/>
    </xf>
    <xf numFmtId="173" fontId="22" fillId="0" borderId="0" xfId="0" applyNumberFormat="1" applyFont="1" applyAlignment="1">
      <alignment horizontal="left"/>
    </xf>
    <xf numFmtId="169" fontId="22" fillId="0" borderId="0" xfId="0" applyNumberFormat="1" applyFont="1" applyAlignment="1">
      <alignment horizontal="left"/>
    </xf>
    <xf numFmtId="0" fontId="7" fillId="17" borderId="73" xfId="0" applyFont="1" applyFill="1" applyBorder="1"/>
    <xf numFmtId="0" fontId="45" fillId="17" borderId="73" xfId="0" applyFont="1" applyFill="1" applyBorder="1"/>
    <xf numFmtId="0" fontId="14" fillId="17" borderId="75" xfId="0" applyFont="1" applyFill="1" applyBorder="1"/>
    <xf numFmtId="0" fontId="2" fillId="17" borderId="73" xfId="0" applyFont="1" applyFill="1" applyBorder="1"/>
    <xf numFmtId="2" fontId="76" fillId="0" borderId="22" xfId="0" applyNumberFormat="1" applyFont="1" applyBorder="1" applyAlignment="1">
      <alignment horizontal="center"/>
    </xf>
    <xf numFmtId="0" fontId="28" fillId="17" borderId="77" xfId="0" applyFont="1" applyFill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165" fontId="76" fillId="0" borderId="22" xfId="0" applyNumberFormat="1" applyFont="1" applyBorder="1" applyAlignment="1">
      <alignment horizontal="center"/>
    </xf>
    <xf numFmtId="0" fontId="76" fillId="12" borderId="22" xfId="0" applyFont="1" applyFill="1" applyBorder="1" applyAlignment="1">
      <alignment horizontal="center"/>
    </xf>
    <xf numFmtId="0" fontId="76" fillId="15" borderId="22" xfId="0" applyFont="1" applyFill="1" applyBorder="1" applyAlignment="1">
      <alignment horizontal="center"/>
    </xf>
    <xf numFmtId="1" fontId="76" fillId="0" borderId="22" xfId="0" applyNumberFormat="1" applyFont="1" applyBorder="1" applyAlignment="1">
      <alignment horizontal="center"/>
    </xf>
    <xf numFmtId="0" fontId="76" fillId="0" borderId="47" xfId="0" applyFont="1" applyBorder="1" applyAlignment="1">
      <alignment horizontal="center"/>
    </xf>
    <xf numFmtId="0" fontId="76" fillId="0" borderId="46" xfId="0" applyFont="1" applyBorder="1" applyAlignment="1">
      <alignment horizontal="center"/>
    </xf>
    <xf numFmtId="167" fontId="76" fillId="17" borderId="77" xfId="0" applyNumberFormat="1" applyFont="1" applyFill="1" applyBorder="1" applyAlignment="1">
      <alignment horizontal="center"/>
    </xf>
    <xf numFmtId="166" fontId="76" fillId="17" borderId="77" xfId="0" applyNumberFormat="1" applyFont="1" applyFill="1" applyBorder="1" applyAlignment="1">
      <alignment horizontal="center"/>
    </xf>
    <xf numFmtId="0" fontId="48" fillId="0" borderId="77" xfId="0" applyFont="1" applyBorder="1" applyAlignment="1">
      <alignment horizontal="center"/>
    </xf>
    <xf numFmtId="166" fontId="48" fillId="0" borderId="77" xfId="0" applyNumberFormat="1" applyFont="1" applyBorder="1" applyAlignment="1">
      <alignment horizontal="center"/>
    </xf>
    <xf numFmtId="2" fontId="48" fillId="0" borderId="77" xfId="0" applyNumberFormat="1" applyFont="1" applyBorder="1" applyAlignment="1">
      <alignment horizontal="center"/>
    </xf>
    <xf numFmtId="0" fontId="22" fillId="0" borderId="33" xfId="0" applyFont="1" applyBorder="1"/>
    <xf numFmtId="0" fontId="46" fillId="0" borderId="15" xfId="0" applyFont="1" applyBorder="1" applyAlignment="1">
      <alignment horizontal="left"/>
    </xf>
    <xf numFmtId="0" fontId="33" fillId="7" borderId="73" xfId="0" applyFont="1" applyFill="1" applyBorder="1"/>
    <xf numFmtId="0" fontId="114" fillId="7" borderId="78" xfId="0" applyFont="1" applyFill="1" applyBorder="1"/>
    <xf numFmtId="0" fontId="54" fillId="7" borderId="78" xfId="0" applyFont="1" applyFill="1" applyBorder="1"/>
    <xf numFmtId="2" fontId="1" fillId="7" borderId="78" xfId="0" applyNumberFormat="1" applyFont="1" applyFill="1" applyBorder="1"/>
    <xf numFmtId="0" fontId="7" fillId="6" borderId="78" xfId="0" applyFont="1" applyFill="1" applyBorder="1"/>
    <xf numFmtId="0" fontId="7" fillId="6" borderId="73" xfId="0" applyFont="1" applyFill="1" applyBorder="1"/>
    <xf numFmtId="0" fontId="2" fillId="3" borderId="73" xfId="0" applyFont="1" applyFill="1" applyBorder="1" applyAlignment="1">
      <alignment horizontal="center"/>
    </xf>
    <xf numFmtId="0" fontId="22" fillId="3" borderId="73" xfId="0" applyFont="1" applyFill="1" applyBorder="1"/>
    <xf numFmtId="0" fontId="22" fillId="8" borderId="73" xfId="0" applyFont="1" applyFill="1" applyBorder="1"/>
    <xf numFmtId="0" fontId="22" fillId="9" borderId="73" xfId="0" applyFont="1" applyFill="1" applyBorder="1"/>
    <xf numFmtId="0" fontId="22" fillId="10" borderId="73" xfId="0" applyFont="1" applyFill="1" applyBorder="1"/>
    <xf numFmtId="0" fontId="2" fillId="5" borderId="78" xfId="0" applyFont="1" applyFill="1" applyBorder="1"/>
    <xf numFmtId="2" fontId="0" fillId="19" borderId="78" xfId="0" applyNumberFormat="1" applyFill="1" applyBorder="1"/>
    <xf numFmtId="0" fontId="0" fillId="19" borderId="78" xfId="0" applyFill="1" applyBorder="1"/>
    <xf numFmtId="0" fontId="45" fillId="19" borderId="78" xfId="0" applyFont="1" applyFill="1" applyBorder="1"/>
    <xf numFmtId="1" fontId="45" fillId="19" borderId="78" xfId="0" applyNumberFormat="1" applyFont="1" applyFill="1" applyBorder="1"/>
    <xf numFmtId="2" fontId="45" fillId="19" borderId="78" xfId="0" applyNumberFormat="1" applyFont="1" applyFill="1" applyBorder="1"/>
    <xf numFmtId="0" fontId="2" fillId="19" borderId="78" xfId="0" applyFont="1" applyFill="1" applyBorder="1"/>
    <xf numFmtId="2" fontId="2" fillId="19" borderId="78" xfId="0" applyNumberFormat="1" applyFont="1" applyFill="1" applyBorder="1"/>
    <xf numFmtId="0" fontId="22" fillId="19" borderId="78" xfId="0" applyFont="1" applyFill="1" applyBorder="1"/>
    <xf numFmtId="2" fontId="2" fillId="6" borderId="78" xfId="0" applyNumberFormat="1" applyFont="1" applyFill="1" applyBorder="1"/>
    <xf numFmtId="2" fontId="0" fillId="6" borderId="78" xfId="0" applyNumberFormat="1" applyFill="1" applyBorder="1"/>
    <xf numFmtId="0" fontId="46" fillId="0" borderId="70" xfId="0" applyFont="1" applyBorder="1" applyAlignment="1">
      <alignment horizontal="center"/>
    </xf>
    <xf numFmtId="0" fontId="0" fillId="3" borderId="78" xfId="0" applyFill="1" applyBorder="1"/>
    <xf numFmtId="0" fontId="0" fillId="9" borderId="78" xfId="0" applyFill="1" applyBorder="1"/>
    <xf numFmtId="0" fontId="0" fillId="5" borderId="78" xfId="0" applyFill="1" applyBorder="1"/>
    <xf numFmtId="1" fontId="0" fillId="5" borderId="70" xfId="0" applyNumberFormat="1" applyFill="1" applyBorder="1"/>
    <xf numFmtId="0" fontId="0" fillId="5" borderId="70" xfId="0" applyFill="1" applyBorder="1"/>
    <xf numFmtId="2" fontId="0" fillId="5" borderId="70" xfId="0" applyNumberFormat="1" applyFill="1" applyBorder="1"/>
    <xf numFmtId="2" fontId="0" fillId="5" borderId="78" xfId="0" applyNumberFormat="1" applyFill="1" applyBorder="1"/>
    <xf numFmtId="0" fontId="58" fillId="7" borderId="78" xfId="0" applyFont="1" applyFill="1" applyBorder="1"/>
    <xf numFmtId="0" fontId="33" fillId="7" borderId="78" xfId="0" applyFont="1" applyFill="1" applyBorder="1"/>
    <xf numFmtId="2" fontId="7" fillId="7" borderId="78" xfId="0" applyNumberFormat="1" applyFont="1" applyFill="1" applyBorder="1"/>
    <xf numFmtId="0" fontId="76" fillId="0" borderId="0" xfId="0" applyFont="1" applyAlignment="1">
      <alignment horizontal="center"/>
    </xf>
    <xf numFmtId="167" fontId="76" fillId="0" borderId="73" xfId="0" applyNumberFormat="1" applyFont="1" applyBorder="1" applyAlignment="1">
      <alignment horizontal="center"/>
    </xf>
    <xf numFmtId="165" fontId="76" fillId="0" borderId="47" xfId="0" applyNumberFormat="1" applyFont="1" applyBorder="1" applyAlignment="1">
      <alignment horizontal="center"/>
    </xf>
    <xf numFmtId="167" fontId="136" fillId="0" borderId="73" xfId="0" applyNumberFormat="1" applyFont="1" applyBorder="1" applyAlignment="1">
      <alignment horizontal="center"/>
    </xf>
    <xf numFmtId="0" fontId="50" fillId="0" borderId="77" xfId="0" applyFont="1" applyBorder="1" applyAlignment="1">
      <alignment horizontal="center"/>
    </xf>
    <xf numFmtId="165" fontId="50" fillId="0" borderId="77" xfId="0" applyNumberFormat="1" applyFont="1" applyBorder="1" applyAlignment="1">
      <alignment horizontal="center"/>
    </xf>
    <xf numFmtId="2" fontId="50" fillId="0" borderId="77" xfId="0" applyNumberFormat="1" applyFont="1" applyBorder="1" applyAlignment="1">
      <alignment horizontal="center"/>
    </xf>
    <xf numFmtId="165" fontId="76" fillId="0" borderId="77" xfId="0" applyNumberFormat="1" applyFont="1" applyBorder="1" applyAlignment="1">
      <alignment horizontal="center"/>
    </xf>
    <xf numFmtId="165" fontId="0" fillId="0" borderId="77" xfId="0" applyNumberFormat="1" applyBorder="1"/>
    <xf numFmtId="1" fontId="48" fillId="0" borderId="77" xfId="0" applyNumberFormat="1" applyFont="1" applyBorder="1" applyAlignment="1">
      <alignment horizontal="center"/>
    </xf>
    <xf numFmtId="167" fontId="48" fillId="0" borderId="77" xfId="0" applyNumberFormat="1" applyFont="1" applyBorder="1" applyAlignment="1">
      <alignment horizontal="center"/>
    </xf>
    <xf numFmtId="0" fontId="22" fillId="17" borderId="70" xfId="0" applyFont="1" applyFill="1" applyBorder="1"/>
    <xf numFmtId="165" fontId="48" fillId="0" borderId="77" xfId="0" applyNumberFormat="1" applyFont="1" applyBorder="1" applyAlignment="1">
      <alignment horizontal="center"/>
    </xf>
    <xf numFmtId="167" fontId="22" fillId="0" borderId="73" xfId="0" applyNumberFormat="1" applyFont="1" applyBorder="1" applyAlignment="1">
      <alignment horizontal="center"/>
    </xf>
    <xf numFmtId="2" fontId="28" fillId="0" borderId="0" xfId="0" applyNumberFormat="1" applyFont="1" applyAlignment="1">
      <alignment horizontal="center"/>
    </xf>
    <xf numFmtId="167" fontId="28" fillId="0" borderId="0" xfId="0" applyNumberFormat="1" applyFont="1" applyAlignment="1">
      <alignment horizontal="center"/>
    </xf>
    <xf numFmtId="2" fontId="76" fillId="0" borderId="47" xfId="0" applyNumberFormat="1" applyFont="1" applyBorder="1" applyAlignment="1">
      <alignment horizontal="center"/>
    </xf>
    <xf numFmtId="165" fontId="80" fillId="0" borderId="22" xfId="0" applyNumberFormat="1" applyFont="1" applyBorder="1" applyAlignment="1">
      <alignment horizontal="center"/>
    </xf>
    <xf numFmtId="0" fontId="10" fillId="11" borderId="38" xfId="0" applyFont="1" applyFill="1" applyBorder="1"/>
    <xf numFmtId="0" fontId="50" fillId="0" borderId="81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10" fillId="11" borderId="31" xfId="0" applyFont="1" applyFill="1" applyBorder="1"/>
    <xf numFmtId="0" fontId="46" fillId="0" borderId="58" xfId="0" applyFont="1" applyBorder="1" applyAlignment="1">
      <alignment horizontal="center"/>
    </xf>
    <xf numFmtId="0" fontId="2" fillId="17" borderId="81" xfId="0" applyFont="1" applyFill="1" applyBorder="1"/>
    <xf numFmtId="0" fontId="28" fillId="17" borderId="81" xfId="0" applyFont="1" applyFill="1" applyBorder="1" applyAlignment="1">
      <alignment horizontal="center"/>
    </xf>
    <xf numFmtId="0" fontId="56" fillId="0" borderId="77" xfId="0" applyFont="1" applyBorder="1" applyAlignment="1">
      <alignment horizontal="left"/>
    </xf>
    <xf numFmtId="168" fontId="83" fillId="0" borderId="79" xfId="0" applyNumberFormat="1" applyFont="1" applyBorder="1" applyAlignment="1">
      <alignment horizontal="left"/>
    </xf>
    <xf numFmtId="0" fontId="2" fillId="5" borderId="77" xfId="0" applyFont="1" applyFill="1" applyBorder="1"/>
    <xf numFmtId="0" fontId="80" fillId="0" borderId="77" xfId="0" applyFont="1" applyBorder="1" applyAlignment="1">
      <alignment horizontal="center"/>
    </xf>
    <xf numFmtId="0" fontId="112" fillId="0" borderId="77" xfId="0" applyFont="1" applyBorder="1" applyAlignment="1">
      <alignment horizontal="center"/>
    </xf>
    <xf numFmtId="1" fontId="76" fillId="0" borderId="77" xfId="0" applyNumberFormat="1" applyFont="1" applyBorder="1" applyAlignment="1">
      <alignment horizontal="center"/>
    </xf>
    <xf numFmtId="0" fontId="76" fillId="0" borderId="77" xfId="0" applyFont="1" applyBorder="1" applyAlignment="1">
      <alignment horizontal="center"/>
    </xf>
    <xf numFmtId="166" fontId="76" fillId="0" borderId="22" xfId="0" applyNumberFormat="1" applyFont="1" applyBorder="1" applyAlignment="1">
      <alignment horizontal="center"/>
    </xf>
    <xf numFmtId="0" fontId="48" fillId="0" borderId="18" xfId="0" applyFont="1" applyBorder="1"/>
    <xf numFmtId="0" fontId="48" fillId="0" borderId="50" xfId="0" applyFont="1" applyBorder="1"/>
    <xf numFmtId="0" fontId="78" fillId="0" borderId="8" xfId="0" applyFont="1" applyBorder="1"/>
    <xf numFmtId="0" fontId="80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73" xfId="0" applyFont="1" applyBorder="1" applyAlignment="1">
      <alignment horizontal="center"/>
    </xf>
    <xf numFmtId="2" fontId="76" fillId="0" borderId="77" xfId="0" applyNumberFormat="1" applyFont="1" applyBorder="1" applyAlignment="1">
      <alignment horizontal="center"/>
    </xf>
    <xf numFmtId="167" fontId="76" fillId="0" borderId="77" xfId="0" applyNumberFormat="1" applyFont="1" applyBorder="1" applyAlignment="1">
      <alignment horizontal="center"/>
    </xf>
    <xf numFmtId="0" fontId="77" fillId="0" borderId="0" xfId="0" applyFont="1" applyAlignment="1">
      <alignment horizontal="center"/>
    </xf>
    <xf numFmtId="2" fontId="134" fillId="0" borderId="0" xfId="0" applyNumberFormat="1" applyFont="1" applyAlignment="1">
      <alignment horizontal="center"/>
    </xf>
    <xf numFmtId="0" fontId="134" fillId="0" borderId="0" xfId="0" applyFont="1" applyAlignment="1">
      <alignment horizontal="center"/>
    </xf>
    <xf numFmtId="0" fontId="78" fillId="0" borderId="77" xfId="0" applyFont="1" applyBorder="1" applyAlignment="1">
      <alignment horizontal="center"/>
    </xf>
    <xf numFmtId="167" fontId="78" fillId="17" borderId="77" xfId="0" applyNumberFormat="1" applyFont="1" applyFill="1" applyBorder="1" applyAlignment="1">
      <alignment horizontal="center"/>
    </xf>
    <xf numFmtId="166" fontId="78" fillId="17" borderId="77" xfId="0" applyNumberFormat="1" applyFont="1" applyFill="1" applyBorder="1" applyAlignment="1">
      <alignment horizontal="center"/>
    </xf>
    <xf numFmtId="0" fontId="77" fillId="17" borderId="77" xfId="0" applyFont="1" applyFill="1" applyBorder="1" applyAlignment="1">
      <alignment horizontal="center"/>
    </xf>
    <xf numFmtId="165" fontId="78" fillId="0" borderId="77" xfId="0" applyNumberFormat="1" applyFont="1" applyBorder="1" applyAlignment="1">
      <alignment horizontal="center"/>
    </xf>
    <xf numFmtId="167" fontId="78" fillId="0" borderId="77" xfId="0" applyNumberFormat="1" applyFont="1" applyBorder="1" applyAlignment="1">
      <alignment horizontal="center"/>
    </xf>
    <xf numFmtId="0" fontId="77" fillId="17" borderId="81" xfId="0" applyFont="1" applyFill="1" applyBorder="1" applyAlignment="1">
      <alignment horizontal="center"/>
    </xf>
    <xf numFmtId="0" fontId="48" fillId="0" borderId="58" xfId="0" applyFont="1" applyBorder="1" applyAlignment="1">
      <alignment horizontal="center"/>
    </xf>
    <xf numFmtId="0" fontId="76" fillId="0" borderId="58" xfId="0" applyFont="1" applyBorder="1" applyAlignment="1">
      <alignment horizontal="center"/>
    </xf>
    <xf numFmtId="2" fontId="76" fillId="0" borderId="58" xfId="0" applyNumberFormat="1" applyFont="1" applyBorder="1" applyAlignment="1">
      <alignment horizontal="center"/>
    </xf>
    <xf numFmtId="0" fontId="78" fillId="0" borderId="58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2" fontId="137" fillId="13" borderId="77" xfId="0" applyNumberFormat="1" applyFont="1" applyFill="1" applyBorder="1" applyAlignment="1">
      <alignment horizontal="center"/>
    </xf>
    <xf numFmtId="2" fontId="137" fillId="21" borderId="77" xfId="0" applyNumberFormat="1" applyFont="1" applyFill="1" applyBorder="1" applyAlignment="1">
      <alignment horizontal="center"/>
    </xf>
    <xf numFmtId="0" fontId="100" fillId="21" borderId="77" xfId="0" applyFont="1" applyFill="1" applyBorder="1"/>
    <xf numFmtId="2" fontId="137" fillId="0" borderId="58" xfId="0" applyNumberFormat="1" applyFont="1" applyBorder="1" applyAlignment="1">
      <alignment horizontal="center"/>
    </xf>
    <xf numFmtId="2" fontId="137" fillId="0" borderId="77" xfId="0" applyNumberFormat="1" applyFont="1" applyBorder="1" applyAlignment="1">
      <alignment horizontal="center"/>
    </xf>
    <xf numFmtId="167" fontId="137" fillId="17" borderId="77" xfId="0" applyNumberFormat="1" applyFont="1" applyFill="1" applyBorder="1" applyAlignment="1">
      <alignment horizontal="center"/>
    </xf>
    <xf numFmtId="166" fontId="137" fillId="17" borderId="77" xfId="0" applyNumberFormat="1" applyFont="1" applyFill="1" applyBorder="1" applyAlignment="1">
      <alignment horizontal="center"/>
    </xf>
    <xf numFmtId="0" fontId="138" fillId="17" borderId="77" xfId="0" applyFont="1" applyFill="1" applyBorder="1" applyAlignment="1">
      <alignment horizontal="center"/>
    </xf>
    <xf numFmtId="0" fontId="139" fillId="0" borderId="58" xfId="0" applyFont="1" applyBorder="1" applyAlignment="1">
      <alignment horizontal="center"/>
    </xf>
    <xf numFmtId="0" fontId="139" fillId="0" borderId="77" xfId="0" applyFont="1" applyBorder="1" applyAlignment="1">
      <alignment horizontal="center"/>
    </xf>
    <xf numFmtId="167" fontId="139" fillId="17" borderId="77" xfId="0" applyNumberFormat="1" applyFont="1" applyFill="1" applyBorder="1" applyAlignment="1">
      <alignment horizontal="center"/>
    </xf>
    <xf numFmtId="166" fontId="139" fillId="17" borderId="77" xfId="0" applyNumberFormat="1" applyFont="1" applyFill="1" applyBorder="1" applyAlignment="1">
      <alignment horizontal="center"/>
    </xf>
    <xf numFmtId="0" fontId="140" fillId="17" borderId="77" xfId="0" applyFont="1" applyFill="1" applyBorder="1" applyAlignment="1">
      <alignment horizontal="center"/>
    </xf>
    <xf numFmtId="166" fontId="76" fillId="0" borderId="73" xfId="0" applyNumberFormat="1" applyFont="1" applyBorder="1" applyAlignment="1">
      <alignment horizontal="center"/>
    </xf>
    <xf numFmtId="0" fontId="135" fillId="0" borderId="77" xfId="0" applyFont="1" applyBorder="1" applyAlignment="1">
      <alignment horizontal="center"/>
    </xf>
    <xf numFmtId="2" fontId="29" fillId="0" borderId="77" xfId="0" applyNumberFormat="1" applyFont="1" applyBorder="1"/>
    <xf numFmtId="0" fontId="29" fillId="0" borderId="77" xfId="0" applyFont="1" applyBorder="1"/>
    <xf numFmtId="2" fontId="29" fillId="0" borderId="77" xfId="0" applyNumberFormat="1" applyFont="1" applyBorder="1" applyAlignment="1">
      <alignment horizontal="center"/>
    </xf>
    <xf numFmtId="0" fontId="29" fillId="0" borderId="73" xfId="0" applyFont="1" applyBorder="1"/>
    <xf numFmtId="0" fontId="29" fillId="0" borderId="77" xfId="0" applyFont="1" applyBorder="1" applyAlignment="1">
      <alignment horizontal="center"/>
    </xf>
    <xf numFmtId="0" fontId="133" fillId="18" borderId="77" xfId="0" applyFont="1" applyFill="1" applyBorder="1"/>
    <xf numFmtId="2" fontId="137" fillId="18" borderId="58" xfId="0" applyNumberFormat="1" applyFont="1" applyFill="1" applyBorder="1" applyAlignment="1">
      <alignment horizontal="center"/>
    </xf>
    <xf numFmtId="2" fontId="137" fillId="18" borderId="77" xfId="0" applyNumberFormat="1" applyFont="1" applyFill="1" applyBorder="1" applyAlignment="1">
      <alignment horizontal="center"/>
    </xf>
    <xf numFmtId="2" fontId="76" fillId="18" borderId="58" xfId="0" applyNumberFormat="1" applyFont="1" applyFill="1" applyBorder="1" applyAlignment="1">
      <alignment horizontal="center"/>
    </xf>
    <xf numFmtId="2" fontId="76" fillId="18" borderId="77" xfId="0" applyNumberFormat="1" applyFont="1" applyFill="1" applyBorder="1" applyAlignment="1">
      <alignment horizontal="center"/>
    </xf>
    <xf numFmtId="0" fontId="47" fillId="18" borderId="77" xfId="0" applyFont="1" applyFill="1" applyBorder="1"/>
    <xf numFmtId="0" fontId="137" fillId="0" borderId="73" xfId="0" applyFont="1" applyBorder="1" applyAlignment="1">
      <alignment horizontal="center"/>
    </xf>
    <xf numFmtId="0" fontId="100" fillId="0" borderId="73" xfId="0" applyFont="1" applyBorder="1"/>
    <xf numFmtId="2" fontId="100" fillId="0" borderId="77" xfId="0" applyNumberFormat="1" applyFont="1" applyBorder="1"/>
    <xf numFmtId="0" fontId="100" fillId="0" borderId="77" xfId="0" applyFont="1" applyBorder="1"/>
    <xf numFmtId="0" fontId="141" fillId="0" borderId="77" xfId="0" applyFont="1" applyBorder="1" applyAlignment="1">
      <alignment horizontal="center"/>
    </xf>
    <xf numFmtId="2" fontId="100" fillId="0" borderId="77" xfId="0" applyNumberFormat="1" applyFont="1" applyBorder="1" applyAlignment="1">
      <alignment horizontal="center"/>
    </xf>
    <xf numFmtId="0" fontId="100" fillId="0" borderId="77" xfId="0" applyFont="1" applyBorder="1" applyAlignment="1">
      <alignment horizontal="center"/>
    </xf>
    <xf numFmtId="0" fontId="7" fillId="0" borderId="1" xfId="0" applyFont="1" applyBorder="1"/>
    <xf numFmtId="2" fontId="137" fillId="13" borderId="58" xfId="0" applyNumberFormat="1" applyFont="1" applyFill="1" applyBorder="1" applyAlignment="1">
      <alignment horizontal="center"/>
    </xf>
    <xf numFmtId="2" fontId="76" fillId="13" borderId="58" xfId="0" applyNumberFormat="1" applyFont="1" applyFill="1" applyBorder="1" applyAlignment="1">
      <alignment horizontal="center"/>
    </xf>
    <xf numFmtId="0" fontId="46" fillId="0" borderId="64" xfId="0" applyFont="1" applyBorder="1" applyAlignment="1">
      <alignment horizontal="center"/>
    </xf>
    <xf numFmtId="0" fontId="138" fillId="17" borderId="81" xfId="0" applyFont="1" applyFill="1" applyBorder="1" applyAlignment="1">
      <alignment horizontal="center"/>
    </xf>
    <xf numFmtId="165" fontId="137" fillId="0" borderId="77" xfId="0" applyNumberFormat="1" applyFont="1" applyBorder="1" applyAlignment="1">
      <alignment horizontal="center"/>
    </xf>
    <xf numFmtId="2" fontId="138" fillId="0" borderId="0" xfId="0" applyNumberFormat="1" applyFont="1" applyAlignment="1">
      <alignment horizontal="center"/>
    </xf>
    <xf numFmtId="2" fontId="137" fillId="0" borderId="0" xfId="0" applyNumberFormat="1" applyFont="1" applyAlignment="1">
      <alignment horizontal="center"/>
    </xf>
    <xf numFmtId="0" fontId="137" fillId="0" borderId="0" xfId="0" applyFont="1" applyAlignment="1">
      <alignment horizontal="center"/>
    </xf>
    <xf numFmtId="0" fontId="138" fillId="0" borderId="0" xfId="0" applyFont="1" applyAlignment="1">
      <alignment horizontal="center"/>
    </xf>
    <xf numFmtId="167" fontId="137" fillId="0" borderId="77" xfId="0" applyNumberFormat="1" applyFont="1" applyBorder="1" applyAlignment="1">
      <alignment horizontal="center"/>
    </xf>
    <xf numFmtId="167" fontId="139" fillId="0" borderId="77" xfId="0" applyNumberFormat="1" applyFont="1" applyBorder="1" applyAlignment="1">
      <alignment horizontal="center"/>
    </xf>
    <xf numFmtId="0" fontId="140" fillId="17" borderId="81" xfId="0" applyFont="1" applyFill="1" applyBorder="1" applyAlignment="1">
      <alignment horizontal="center"/>
    </xf>
    <xf numFmtId="165" fontId="139" fillId="0" borderId="77" xfId="0" applyNumberFormat="1" applyFont="1" applyBorder="1" applyAlignment="1">
      <alignment horizontal="center"/>
    </xf>
    <xf numFmtId="2" fontId="142" fillId="0" borderId="0" xfId="0" applyNumberFormat="1" applyFont="1" applyAlignment="1">
      <alignment horizontal="center"/>
    </xf>
    <xf numFmtId="0" fontId="139" fillId="0" borderId="0" xfId="0" applyFont="1" applyAlignment="1">
      <alignment horizontal="center"/>
    </xf>
    <xf numFmtId="0" fontId="140" fillId="0" borderId="0" xfId="0" applyFont="1" applyAlignment="1">
      <alignment horizontal="center"/>
    </xf>
    <xf numFmtId="0" fontId="142" fillId="0" borderId="0" xfId="0" applyFont="1" applyAlignment="1">
      <alignment horizontal="center"/>
    </xf>
    <xf numFmtId="0" fontId="133" fillId="0" borderId="0" xfId="0" applyFont="1"/>
    <xf numFmtId="0" fontId="133" fillId="0" borderId="0" xfId="0" applyFont="1" applyAlignment="1">
      <alignment horizontal="center"/>
    </xf>
    <xf numFmtId="0" fontId="141" fillId="0" borderId="0" xfId="0" applyFont="1" applyAlignment="1">
      <alignment horizontal="left"/>
    </xf>
    <xf numFmtId="2" fontId="137" fillId="21" borderId="73" xfId="0" applyNumberFormat="1" applyFont="1" applyFill="1" applyBorder="1" applyAlignment="1">
      <alignment horizontal="center"/>
    </xf>
    <xf numFmtId="0" fontId="116" fillId="0" borderId="0" xfId="0" applyFont="1"/>
    <xf numFmtId="0" fontId="137" fillId="0" borderId="0" xfId="0" applyFont="1"/>
    <xf numFmtId="2" fontId="116" fillId="0" borderId="0" xfId="0" applyNumberFormat="1" applyFont="1" applyAlignment="1">
      <alignment horizontal="left"/>
    </xf>
    <xf numFmtId="0" fontId="138" fillId="0" borderId="0" xfId="0" applyFont="1" applyAlignment="1">
      <alignment horizontal="left"/>
    </xf>
    <xf numFmtId="2" fontId="136" fillId="0" borderId="77" xfId="0" applyNumberFormat="1" applyFont="1" applyBorder="1" applyAlignment="1">
      <alignment horizontal="center"/>
    </xf>
    <xf numFmtId="2" fontId="108" fillId="0" borderId="77" xfId="0" applyNumberFormat="1" applyFont="1" applyBorder="1"/>
    <xf numFmtId="0" fontId="108" fillId="0" borderId="77" xfId="0" applyFont="1" applyBorder="1"/>
    <xf numFmtId="0" fontId="108" fillId="0" borderId="0" xfId="0" applyFont="1"/>
    <xf numFmtId="0" fontId="119" fillId="0" borderId="77" xfId="0" applyFont="1" applyBorder="1" applyAlignment="1">
      <alignment horizontal="center"/>
    </xf>
    <xf numFmtId="2" fontId="108" fillId="0" borderId="77" xfId="0" applyNumberFormat="1" applyFont="1" applyBorder="1" applyAlignment="1">
      <alignment horizontal="center"/>
    </xf>
    <xf numFmtId="2" fontId="53" fillId="0" borderId="0" xfId="0" applyNumberFormat="1" applyFont="1" applyAlignment="1">
      <alignment horizontal="center"/>
    </xf>
    <xf numFmtId="2" fontId="53" fillId="0" borderId="77" xfId="0" applyNumberFormat="1" applyFont="1" applyBorder="1" applyAlignment="1">
      <alignment horizontal="center"/>
    </xf>
    <xf numFmtId="2" fontId="84" fillId="0" borderId="77" xfId="0" applyNumberFormat="1" applyFont="1" applyBorder="1"/>
    <xf numFmtId="0" fontId="84" fillId="0" borderId="77" xfId="0" applyFont="1" applyBorder="1"/>
    <xf numFmtId="2" fontId="84" fillId="0" borderId="77" xfId="0" applyNumberFormat="1" applyFont="1" applyBorder="1" applyAlignment="1">
      <alignment horizontal="center"/>
    </xf>
    <xf numFmtId="0" fontId="143" fillId="0" borderId="0" xfId="0" applyFont="1"/>
    <xf numFmtId="0" fontId="136" fillId="0" borderId="0" xfId="0" applyFont="1" applyAlignment="1">
      <alignment horizontal="left"/>
    </xf>
    <xf numFmtId="0" fontId="136" fillId="0" borderId="0" xfId="0" applyFont="1"/>
    <xf numFmtId="0" fontId="136" fillId="0" borderId="73" xfId="0" applyFont="1" applyBorder="1" applyAlignment="1">
      <alignment horizontal="center"/>
    </xf>
    <xf numFmtId="0" fontId="108" fillId="0" borderId="73" xfId="0" applyFont="1" applyBorder="1"/>
    <xf numFmtId="0" fontId="108" fillId="0" borderId="77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73" xfId="0" applyFont="1" applyBorder="1" applyAlignment="1">
      <alignment horizontal="center"/>
    </xf>
    <xf numFmtId="0" fontId="84" fillId="0" borderId="73" xfId="0" applyFont="1" applyBorder="1"/>
    <xf numFmtId="0" fontId="84" fillId="0" borderId="77" xfId="0" applyFont="1" applyBorder="1" applyAlignment="1">
      <alignment horizontal="center"/>
    </xf>
    <xf numFmtId="166" fontId="35" fillId="0" borderId="0" xfId="0" applyNumberFormat="1" applyFont="1" applyAlignment="1">
      <alignment horizontal="left"/>
    </xf>
    <xf numFmtId="2" fontId="136" fillId="18" borderId="77" xfId="0" applyNumberFormat="1" applyFont="1" applyFill="1" applyBorder="1" applyAlignment="1">
      <alignment horizontal="center"/>
    </xf>
    <xf numFmtId="0" fontId="108" fillId="18" borderId="77" xfId="0" applyFont="1" applyFill="1" applyBorder="1"/>
    <xf numFmtId="2" fontId="136" fillId="0" borderId="0" xfId="0" applyNumberFormat="1" applyFont="1" applyAlignment="1">
      <alignment horizontal="center"/>
    </xf>
    <xf numFmtId="0" fontId="136" fillId="0" borderId="0" xfId="0" applyFont="1" applyAlignment="1">
      <alignment horizontal="center"/>
    </xf>
    <xf numFmtId="0" fontId="143" fillId="0" borderId="0" xfId="0" applyFont="1" applyAlignment="1">
      <alignment horizontal="left"/>
    </xf>
    <xf numFmtId="0" fontId="2" fillId="0" borderId="33" xfId="0" applyFont="1" applyBorder="1"/>
    <xf numFmtId="0" fontId="46" fillId="0" borderId="42" xfId="0" applyFont="1" applyBorder="1" applyAlignment="1">
      <alignment horizontal="center"/>
    </xf>
    <xf numFmtId="165" fontId="76" fillId="0" borderId="73" xfId="0" applyNumberFormat="1" applyFont="1" applyBorder="1" applyAlignment="1">
      <alignment horizontal="center"/>
    </xf>
    <xf numFmtId="165" fontId="76" fillId="0" borderId="70" xfId="0" applyNumberFormat="1" applyFont="1" applyBorder="1" applyAlignment="1">
      <alignment horizontal="center"/>
    </xf>
    <xf numFmtId="0" fontId="57" fillId="0" borderId="42" xfId="0" applyFont="1" applyBorder="1" applyAlignment="1">
      <alignment horizontal="left"/>
    </xf>
    <xf numFmtId="0" fontId="103" fillId="0" borderId="42" xfId="0" applyFont="1" applyBorder="1" applyAlignment="1">
      <alignment horizontal="left"/>
    </xf>
    <xf numFmtId="0" fontId="118" fillId="0" borderId="42" xfId="0" applyFont="1" applyBorder="1" applyAlignment="1">
      <alignment horizontal="left"/>
    </xf>
    <xf numFmtId="165" fontId="29" fillId="0" borderId="77" xfId="0" applyNumberFormat="1" applyFont="1" applyBorder="1" applyAlignment="1">
      <alignment horizontal="center"/>
    </xf>
    <xf numFmtId="165" fontId="100" fillId="0" borderId="77" xfId="0" applyNumberFormat="1" applyFont="1" applyBorder="1" applyAlignment="1">
      <alignment horizontal="center"/>
    </xf>
    <xf numFmtId="2" fontId="14" fillId="0" borderId="63" xfId="0" applyNumberFormat="1" applyFont="1" applyBorder="1" applyAlignment="1">
      <alignment horizontal="center"/>
    </xf>
    <xf numFmtId="2" fontId="14" fillId="0" borderId="89" xfId="0" applyNumberFormat="1" applyFont="1" applyBorder="1" applyAlignment="1">
      <alignment horizontal="center"/>
    </xf>
    <xf numFmtId="2" fontId="10" fillId="0" borderId="36" xfId="0" applyNumberFormat="1" applyFont="1" applyBorder="1" applyAlignment="1">
      <alignment horizontal="center" vertical="center"/>
    </xf>
    <xf numFmtId="2" fontId="50" fillId="0" borderId="57" xfId="0" applyNumberFormat="1" applyFont="1" applyBorder="1" applyAlignment="1">
      <alignment horizontal="center"/>
    </xf>
    <xf numFmtId="2" fontId="18" fillId="0" borderId="82" xfId="0" applyNumberFormat="1" applyFont="1" applyBorder="1" applyAlignment="1">
      <alignment horizontal="center"/>
    </xf>
    <xf numFmtId="165" fontId="18" fillId="0" borderId="79" xfId="0" applyNumberFormat="1" applyFont="1" applyBorder="1" applyAlignment="1">
      <alignment horizontal="center"/>
    </xf>
    <xf numFmtId="2" fontId="17" fillId="0" borderId="73" xfId="0" applyNumberFormat="1" applyFont="1" applyBorder="1" applyAlignment="1">
      <alignment horizontal="center"/>
    </xf>
    <xf numFmtId="2" fontId="17" fillId="0" borderId="77" xfId="0" applyNumberFormat="1" applyFont="1" applyBorder="1" applyAlignment="1">
      <alignment horizontal="center"/>
    </xf>
    <xf numFmtId="2" fontId="14" fillId="0" borderId="80" xfId="0" applyNumberFormat="1" applyFont="1" applyBorder="1" applyAlignment="1">
      <alignment horizontal="center"/>
    </xf>
    <xf numFmtId="2" fontId="122" fillId="0" borderId="77" xfId="0" applyNumberFormat="1" applyFont="1" applyBorder="1" applyAlignment="1">
      <alignment horizontal="center"/>
    </xf>
    <xf numFmtId="0" fontId="50" fillId="0" borderId="88" xfId="0" applyFont="1" applyBorder="1" applyAlignment="1">
      <alignment horizontal="left"/>
    </xf>
    <xf numFmtId="2" fontId="14" fillId="0" borderId="70" xfId="0" applyNumberFormat="1" applyFont="1" applyBorder="1" applyAlignment="1">
      <alignment horizontal="center"/>
    </xf>
    <xf numFmtId="165" fontId="17" fillId="0" borderId="77" xfId="0" applyNumberFormat="1" applyFont="1" applyBorder="1" applyAlignment="1">
      <alignment horizontal="center"/>
    </xf>
    <xf numFmtId="2" fontId="17" fillId="0" borderId="58" xfId="0" applyNumberFormat="1" applyFont="1" applyBorder="1" applyAlignment="1">
      <alignment horizontal="center"/>
    </xf>
    <xf numFmtId="2" fontId="17" fillId="0" borderId="60" xfId="0" applyNumberFormat="1" applyFont="1" applyBorder="1" applyAlignment="1">
      <alignment horizontal="center"/>
    </xf>
    <xf numFmtId="2" fontId="18" fillId="0" borderId="79" xfId="0" applyNumberFormat="1" applyFont="1" applyBorder="1" applyAlignment="1">
      <alignment horizontal="center"/>
    </xf>
    <xf numFmtId="2" fontId="22" fillId="0" borderId="69" xfId="0" applyNumberFormat="1" applyFont="1" applyBorder="1" applyAlignment="1">
      <alignment horizontal="left"/>
    </xf>
    <xf numFmtId="165" fontId="22" fillId="0" borderId="69" xfId="0" applyNumberFormat="1" applyFont="1" applyBorder="1" applyAlignment="1">
      <alignment horizontal="left"/>
    </xf>
    <xf numFmtId="49" fontId="74" fillId="0" borderId="27" xfId="0" applyNumberFormat="1" applyFont="1" applyBorder="1" applyAlignment="1">
      <alignment horizontal="center"/>
    </xf>
    <xf numFmtId="49" fontId="144" fillId="0" borderId="27" xfId="0" applyNumberFormat="1" applyFont="1" applyBorder="1" applyAlignment="1">
      <alignment horizontal="center"/>
    </xf>
    <xf numFmtId="2" fontId="14" fillId="0" borderId="38" xfId="0" applyNumberFormat="1" applyFont="1" applyBorder="1" applyAlignment="1">
      <alignment horizontal="center"/>
    </xf>
    <xf numFmtId="2" fontId="72" fillId="0" borderId="63" xfId="0" applyNumberFormat="1" applyFont="1" applyBorder="1" applyAlignment="1">
      <alignment horizontal="center"/>
    </xf>
    <xf numFmtId="2" fontId="17" fillId="0" borderId="80" xfId="0" applyNumberFormat="1" applyFont="1" applyBorder="1" applyAlignment="1">
      <alignment horizontal="center"/>
    </xf>
    <xf numFmtId="2" fontId="17" fillId="0" borderId="40" xfId="0" applyNumberFormat="1" applyFont="1" applyBorder="1" applyAlignment="1">
      <alignment horizontal="center"/>
    </xf>
    <xf numFmtId="2" fontId="18" fillId="0" borderId="58" xfId="0" applyNumberFormat="1" applyFont="1" applyBorder="1" applyAlignment="1">
      <alignment horizontal="center"/>
    </xf>
    <xf numFmtId="2" fontId="17" fillId="0" borderId="75" xfId="0" applyNumberFormat="1" applyFont="1" applyBorder="1" applyAlignment="1">
      <alignment horizontal="center"/>
    </xf>
    <xf numFmtId="2" fontId="17" fillId="0" borderId="63" xfId="0" applyNumberFormat="1" applyFont="1" applyBorder="1" applyAlignment="1">
      <alignment horizontal="center"/>
    </xf>
    <xf numFmtId="2" fontId="14" fillId="0" borderId="54" xfId="0" applyNumberFormat="1" applyFont="1" applyBorder="1" applyAlignment="1">
      <alignment horizontal="center"/>
    </xf>
    <xf numFmtId="2" fontId="17" fillId="0" borderId="38" xfId="0" applyNumberFormat="1" applyFont="1" applyBorder="1" applyAlignment="1">
      <alignment horizontal="center"/>
    </xf>
    <xf numFmtId="166" fontId="98" fillId="4" borderId="81" xfId="0" applyNumberFormat="1" applyFont="1" applyFill="1" applyBorder="1" applyAlignment="1">
      <alignment horizontal="center"/>
    </xf>
    <xf numFmtId="2" fontId="17" fillId="0" borderId="82" xfId="0" applyNumberFormat="1" applyFont="1" applyBorder="1" applyAlignment="1">
      <alignment horizontal="center"/>
    </xf>
    <xf numFmtId="2" fontId="17" fillId="0" borderId="68" xfId="0" applyNumberFormat="1" applyFont="1" applyBorder="1" applyAlignment="1">
      <alignment horizontal="center"/>
    </xf>
    <xf numFmtId="2" fontId="17" fillId="0" borderId="78" xfId="0" applyNumberFormat="1" applyFont="1" applyBorder="1" applyAlignment="1">
      <alignment horizontal="center"/>
    </xf>
    <xf numFmtId="2" fontId="14" fillId="0" borderId="48" xfId="0" applyNumberFormat="1" applyFont="1" applyBorder="1" applyAlignment="1">
      <alignment horizontal="center"/>
    </xf>
    <xf numFmtId="165" fontId="80" fillId="0" borderId="7" xfId="0" applyNumberFormat="1" applyFont="1" applyBorder="1" applyAlignment="1">
      <alignment horizontal="left"/>
    </xf>
    <xf numFmtId="2" fontId="14" fillId="0" borderId="83" xfId="0" applyNumberFormat="1" applyFont="1" applyBorder="1" applyAlignment="1">
      <alignment horizontal="center"/>
    </xf>
    <xf numFmtId="2" fontId="14" fillId="0" borderId="76" xfId="0" applyNumberFormat="1" applyFont="1" applyBorder="1" applyAlignment="1">
      <alignment horizontal="center"/>
    </xf>
    <xf numFmtId="1" fontId="80" fillId="0" borderId="7" xfId="0" applyNumberFormat="1" applyFont="1" applyBorder="1" applyAlignment="1">
      <alignment horizontal="left"/>
    </xf>
    <xf numFmtId="2" fontId="17" fillId="0" borderId="79" xfId="0" applyNumberFormat="1" applyFont="1" applyBorder="1" applyAlignment="1">
      <alignment horizontal="center"/>
    </xf>
    <xf numFmtId="2" fontId="17" fillId="0" borderId="70" xfId="0" applyNumberFormat="1" applyFont="1" applyBorder="1" applyAlignment="1">
      <alignment horizontal="center"/>
    </xf>
    <xf numFmtId="0" fontId="22" fillId="0" borderId="81" xfId="0" applyFont="1" applyBorder="1"/>
    <xf numFmtId="2" fontId="122" fillId="0" borderId="73" xfId="0" applyNumberFormat="1" applyFont="1" applyBorder="1" applyAlignment="1">
      <alignment horizontal="center"/>
    </xf>
    <xf numFmtId="0" fontId="55" fillId="0" borderId="26" xfId="0" applyFont="1" applyBorder="1" applyAlignment="1">
      <alignment horizontal="left"/>
    </xf>
    <xf numFmtId="2" fontId="17" fillId="0" borderId="77" xfId="0" applyNumberFormat="1" applyFont="1" applyBorder="1"/>
    <xf numFmtId="2" fontId="18" fillId="0" borderId="77" xfId="0" applyNumberFormat="1" applyFont="1" applyBorder="1"/>
    <xf numFmtId="2" fontId="17" fillId="0" borderId="73" xfId="0" applyNumberFormat="1" applyFont="1" applyBorder="1"/>
    <xf numFmtId="2" fontId="55" fillId="0" borderId="77" xfId="0" applyNumberFormat="1" applyFont="1" applyBorder="1" applyAlignment="1">
      <alignment horizontal="center"/>
    </xf>
    <xf numFmtId="2" fontId="18" fillId="0" borderId="66" xfId="0" applyNumberFormat="1" applyFont="1" applyBorder="1" applyAlignment="1">
      <alignment horizontal="center"/>
    </xf>
    <xf numFmtId="2" fontId="18" fillId="0" borderId="69" xfId="0" applyNumberFormat="1" applyFont="1" applyBorder="1" applyAlignment="1">
      <alignment horizontal="center"/>
    </xf>
    <xf numFmtId="0" fontId="17" fillId="0" borderId="68" xfId="0" applyFont="1" applyBorder="1" applyAlignment="1">
      <alignment horizontal="left"/>
    </xf>
    <xf numFmtId="0" fontId="66" fillId="0" borderId="77" xfId="0" applyFont="1" applyBorder="1"/>
    <xf numFmtId="2" fontId="76" fillId="0" borderId="75" xfId="0" applyNumberFormat="1" applyFont="1" applyBorder="1" applyAlignment="1">
      <alignment horizontal="left"/>
    </xf>
    <xf numFmtId="0" fontId="2" fillId="0" borderId="56" xfId="0" applyFont="1" applyBorder="1"/>
    <xf numFmtId="0" fontId="33" fillId="0" borderId="79" xfId="0" applyFont="1" applyBorder="1"/>
    <xf numFmtId="0" fontId="2" fillId="0" borderId="82" xfId="0" applyFont="1" applyBorder="1"/>
    <xf numFmtId="0" fontId="2" fillId="0" borderId="60" xfId="0" applyFont="1" applyBorder="1"/>
    <xf numFmtId="0" fontId="2" fillId="0" borderId="79" xfId="0" applyFont="1" applyBorder="1"/>
    <xf numFmtId="0" fontId="22" fillId="0" borderId="88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54" fillId="0" borderId="58" xfId="0" applyFont="1" applyBorder="1" applyAlignment="1">
      <alignment horizontal="left"/>
    </xf>
    <xf numFmtId="0" fontId="33" fillId="0" borderId="58" xfId="0" applyFont="1" applyBorder="1"/>
    <xf numFmtId="0" fontId="8" fillId="0" borderId="39" xfId="0" applyFont="1" applyBorder="1"/>
    <xf numFmtId="0" fontId="74" fillId="0" borderId="67" xfId="0" applyFont="1" applyBorder="1"/>
    <xf numFmtId="2" fontId="48" fillId="0" borderId="57" xfId="0" applyNumberFormat="1" applyFont="1" applyBorder="1" applyAlignment="1">
      <alignment horizontal="center"/>
    </xf>
    <xf numFmtId="2" fontId="48" fillId="0" borderId="26" xfId="0" applyNumberFormat="1" applyFont="1" applyBorder="1" applyAlignment="1">
      <alignment horizontal="center"/>
    </xf>
    <xf numFmtId="2" fontId="14" fillId="0" borderId="64" xfId="0" applyNumberFormat="1" applyFont="1" applyBorder="1" applyAlignment="1">
      <alignment horizontal="center"/>
    </xf>
    <xf numFmtId="2" fontId="14" fillId="0" borderId="74" xfId="0" applyNumberFormat="1" applyFont="1" applyBorder="1" applyAlignment="1">
      <alignment horizontal="center"/>
    </xf>
    <xf numFmtId="2" fontId="14" fillId="0" borderId="72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 vertical="center"/>
    </xf>
    <xf numFmtId="2" fontId="14" fillId="0" borderId="69" xfId="0" applyNumberFormat="1" applyFont="1" applyBorder="1" applyAlignment="1">
      <alignment horizontal="center"/>
    </xf>
    <xf numFmtId="2" fontId="14" fillId="0" borderId="66" xfId="0" applyNumberFormat="1" applyFont="1" applyBorder="1" applyAlignment="1">
      <alignment horizontal="center"/>
    </xf>
    <xf numFmtId="2" fontId="33" fillId="0" borderId="0" xfId="0" applyNumberFormat="1" applyFont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82" xfId="0" applyNumberFormat="1" applyBorder="1"/>
    <xf numFmtId="2" fontId="0" fillId="0" borderId="30" xfId="0" applyNumberFormat="1" applyBorder="1" applyAlignment="1">
      <alignment horizontal="center"/>
    </xf>
    <xf numFmtId="2" fontId="54" fillId="0" borderId="26" xfId="0" applyNumberFormat="1" applyFont="1" applyBorder="1" applyAlignment="1">
      <alignment horizontal="center"/>
    </xf>
    <xf numFmtId="1" fontId="40" fillId="2" borderId="81" xfId="0" applyNumberFormat="1" applyFont="1" applyFill="1" applyBorder="1" applyAlignment="1">
      <alignment horizontal="center"/>
    </xf>
    <xf numFmtId="1" fontId="40" fillId="0" borderId="81" xfId="0" applyNumberFormat="1" applyFont="1" applyBorder="1" applyAlignment="1">
      <alignment horizontal="center"/>
    </xf>
    <xf numFmtId="2" fontId="92" fillId="2" borderId="81" xfId="0" applyNumberFormat="1" applyFont="1" applyFill="1" applyBorder="1" applyAlignment="1">
      <alignment horizontal="center"/>
    </xf>
    <xf numFmtId="2" fontId="92" fillId="0" borderId="81" xfId="0" applyNumberFormat="1" applyFont="1" applyBorder="1" applyAlignment="1">
      <alignment horizontal="center"/>
    </xf>
    <xf numFmtId="2" fontId="35" fillId="0" borderId="24" xfId="0" applyNumberFormat="1" applyFont="1" applyBorder="1" applyAlignment="1">
      <alignment horizontal="left"/>
    </xf>
    <xf numFmtId="2" fontId="117" fillId="0" borderId="24" xfId="0" applyNumberFormat="1" applyFont="1" applyBorder="1" applyAlignment="1">
      <alignment horizontal="center"/>
    </xf>
    <xf numFmtId="2" fontId="117" fillId="0" borderId="25" xfId="0" applyNumberFormat="1" applyFont="1" applyBorder="1"/>
    <xf numFmtId="0" fontId="91" fillId="0" borderId="52" xfId="0" applyFont="1" applyBorder="1"/>
    <xf numFmtId="0" fontId="17" fillId="0" borderId="83" xfId="0" applyFont="1" applyBorder="1" applyAlignment="1">
      <alignment horizontal="left"/>
    </xf>
    <xf numFmtId="0" fontId="2" fillId="0" borderId="6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87" xfId="0" applyFont="1" applyBorder="1" applyAlignment="1">
      <alignment horizontal="left"/>
    </xf>
    <xf numFmtId="2" fontId="54" fillId="0" borderId="77" xfId="0" applyNumberFormat="1" applyFont="1" applyBorder="1" applyAlignment="1">
      <alignment horizontal="center"/>
    </xf>
    <xf numFmtId="2" fontId="54" fillId="0" borderId="65" xfId="0" applyNumberFormat="1" applyFont="1" applyBorder="1" applyAlignment="1">
      <alignment horizontal="center"/>
    </xf>
    <xf numFmtId="2" fontId="54" fillId="0" borderId="79" xfId="0" applyNumberFormat="1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2" fontId="54" fillId="0" borderId="73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2" fontId="54" fillId="0" borderId="7" xfId="0" applyNumberFormat="1" applyFont="1" applyBorder="1" applyAlignment="1">
      <alignment horizontal="center"/>
    </xf>
    <xf numFmtId="2" fontId="117" fillId="0" borderId="24" xfId="0" applyNumberFormat="1" applyFont="1" applyBorder="1" applyAlignment="1">
      <alignment horizontal="left" vertical="center"/>
    </xf>
    <xf numFmtId="165" fontId="117" fillId="0" borderId="24" xfId="0" applyNumberFormat="1" applyFont="1" applyBorder="1" applyAlignment="1">
      <alignment horizontal="left" vertical="center"/>
    </xf>
    <xf numFmtId="2" fontId="117" fillId="0" borderId="24" xfId="0" applyNumberFormat="1" applyFont="1" applyBorder="1" applyAlignment="1">
      <alignment horizontal="center" vertical="center"/>
    </xf>
    <xf numFmtId="2" fontId="117" fillId="0" borderId="7" xfId="0" applyNumberFormat="1" applyFont="1" applyBorder="1" applyAlignment="1">
      <alignment vertical="center"/>
    </xf>
    <xf numFmtId="2" fontId="117" fillId="0" borderId="7" xfId="0" applyNumberFormat="1" applyFont="1" applyBorder="1" applyAlignment="1">
      <alignment horizontal="center" vertical="center"/>
    </xf>
    <xf numFmtId="2" fontId="35" fillId="0" borderId="3" xfId="0" applyNumberFormat="1" applyFont="1" applyBorder="1" applyAlignment="1">
      <alignment horizontal="center" vertical="center"/>
    </xf>
    <xf numFmtId="2" fontId="117" fillId="0" borderId="24" xfId="0" applyNumberFormat="1" applyFont="1" applyBorder="1" applyAlignment="1">
      <alignment vertical="center"/>
    </xf>
    <xf numFmtId="2" fontId="0" fillId="0" borderId="24" xfId="0" applyNumberFormat="1" applyBorder="1" applyAlignment="1">
      <alignment horizontal="center"/>
    </xf>
    <xf numFmtId="165" fontId="0" fillId="0" borderId="7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" fontId="0" fillId="0" borderId="79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1" fontId="0" fillId="0" borderId="73" xfId="0" applyNumberFormat="1" applyBorder="1" applyAlignment="1">
      <alignment horizontal="center"/>
    </xf>
    <xf numFmtId="1" fontId="54" fillId="0" borderId="73" xfId="0" applyNumberFormat="1" applyFont="1" applyBorder="1" applyAlignment="1">
      <alignment horizontal="center"/>
    </xf>
    <xf numFmtId="1" fontId="0" fillId="0" borderId="77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D1AC4-EE88-46A9-BFF3-CDF158F60A2A}">
  <dimension ref="A1:BH1239"/>
  <sheetViews>
    <sheetView topLeftCell="A608" zoomScaleNormal="100" workbookViewId="0">
      <selection activeCell="B58" sqref="B58:Q799"/>
    </sheetView>
  </sheetViews>
  <sheetFormatPr defaultRowHeight="15"/>
  <cols>
    <col min="1" max="1" width="0.42578125" customWidth="1"/>
    <col min="2" max="2" width="5.140625" customWidth="1"/>
    <col min="3" max="3" width="23.7109375" customWidth="1"/>
    <col min="4" max="4" width="5.7109375" style="1" customWidth="1"/>
    <col min="5" max="5" width="5.140625" style="1" customWidth="1"/>
    <col min="6" max="6" width="5" style="1" customWidth="1"/>
    <col min="7" max="7" width="4.5703125" style="1" customWidth="1"/>
    <col min="8" max="8" width="5.140625" style="1" customWidth="1"/>
    <col min="9" max="9" width="5.7109375" style="1" customWidth="1"/>
    <col min="10" max="10" width="5.140625" style="1" customWidth="1"/>
    <col min="11" max="11" width="5" style="1" customWidth="1"/>
    <col min="12" max="12" width="5.42578125" style="1" customWidth="1"/>
    <col min="13" max="13" width="5" style="1" customWidth="1"/>
    <col min="14" max="14" width="4.7109375" style="1" customWidth="1"/>
    <col min="15" max="15" width="5" style="1" customWidth="1"/>
    <col min="16" max="16" width="4.85546875" style="1" customWidth="1"/>
    <col min="17" max="17" width="3.7109375" customWidth="1"/>
    <col min="18" max="18" width="3.85546875" customWidth="1"/>
    <col min="19" max="19" width="18.7109375" customWidth="1"/>
    <col min="20" max="20" width="8.85546875" customWidth="1"/>
    <col min="21" max="21" width="7.5703125" bestFit="1" customWidth="1"/>
    <col min="22" max="22" width="8.140625" customWidth="1"/>
    <col min="24" max="24" width="6.42578125" bestFit="1" customWidth="1"/>
    <col min="25" max="25" width="8.42578125" bestFit="1" customWidth="1"/>
    <col min="26" max="26" width="7.5703125" customWidth="1"/>
    <col min="31" max="31" width="7.85546875" customWidth="1"/>
    <col min="32" max="32" width="4.85546875" customWidth="1"/>
    <col min="33" max="33" width="5.85546875" customWidth="1"/>
  </cols>
  <sheetData>
    <row r="1" spans="2:46" ht="7.5" customHeight="1">
      <c r="U1" s="2"/>
      <c r="V1" s="2"/>
      <c r="W1" s="2"/>
      <c r="X1" s="3"/>
      <c r="Y1" s="4"/>
      <c r="Z1" s="2"/>
      <c r="AA1" s="5"/>
      <c r="AB1" s="2"/>
      <c r="AC1" s="1"/>
      <c r="AD1" s="1"/>
      <c r="AE1" s="2"/>
      <c r="AF1" s="1"/>
      <c r="AG1" s="1"/>
      <c r="AH1" s="1"/>
      <c r="AI1" s="1"/>
      <c r="AJ1" s="2"/>
      <c r="AK1" s="2"/>
      <c r="AL1" s="2"/>
      <c r="AM1" s="3"/>
      <c r="AN1" s="6"/>
      <c r="AO1" s="2"/>
      <c r="AP1" s="2"/>
      <c r="AQ1" s="2"/>
      <c r="AR1" s="3"/>
      <c r="AS1" s="3"/>
      <c r="AT1" s="1"/>
    </row>
    <row r="2" spans="2:46">
      <c r="U2" s="2"/>
      <c r="V2" s="2"/>
      <c r="W2" s="2"/>
      <c r="X2" s="6"/>
      <c r="Y2" s="4"/>
      <c r="AA2" s="5"/>
      <c r="AB2" s="2"/>
      <c r="AD2" s="2"/>
      <c r="AE2" s="2"/>
      <c r="AF2" s="2"/>
      <c r="AG2" s="6"/>
      <c r="AH2" s="6"/>
      <c r="AI2" s="1"/>
      <c r="AJ2" s="2"/>
      <c r="AK2" s="2"/>
      <c r="AL2" s="2"/>
      <c r="AM2" s="6"/>
      <c r="AN2" s="6"/>
      <c r="AO2" s="2"/>
      <c r="AP2" s="2"/>
      <c r="AQ2" s="2"/>
      <c r="AR2" s="6"/>
      <c r="AS2" s="6"/>
      <c r="AT2" s="1"/>
    </row>
    <row r="3" spans="2:46" ht="12.75" customHeight="1">
      <c r="K3" s="2"/>
      <c r="L3"/>
      <c r="M3"/>
      <c r="N3"/>
      <c r="O3" s="2"/>
      <c r="P3" s="12"/>
      <c r="V3" s="1"/>
      <c r="W3" s="1"/>
      <c r="Z3" s="2"/>
      <c r="AA3" s="2"/>
      <c r="AB3" s="2"/>
      <c r="AD3" s="5"/>
      <c r="AE3" s="1"/>
      <c r="AG3" s="1"/>
      <c r="AH3" s="1"/>
      <c r="AI3" s="1"/>
      <c r="AJ3" s="2"/>
      <c r="AK3" s="2"/>
      <c r="AL3" s="2"/>
      <c r="AM3" s="6"/>
      <c r="AN3" s="2"/>
      <c r="AO3" s="5"/>
      <c r="AP3" s="1"/>
      <c r="AR3" s="1"/>
      <c r="AS3" s="1"/>
      <c r="AT3" s="1"/>
    </row>
    <row r="4" spans="2:46">
      <c r="L4"/>
      <c r="M4"/>
      <c r="N4"/>
      <c r="O4"/>
      <c r="P4" s="12"/>
      <c r="T4" s="1"/>
      <c r="U4" s="1"/>
      <c r="W4" s="1"/>
      <c r="Z4" s="6"/>
      <c r="AB4" s="2"/>
      <c r="AD4" s="5"/>
      <c r="AE4" s="1"/>
      <c r="AG4" s="1"/>
      <c r="AH4" s="1"/>
      <c r="AI4" s="1"/>
      <c r="AJ4" s="2"/>
      <c r="AL4" s="2"/>
      <c r="AM4" s="6"/>
      <c r="AN4" s="2"/>
      <c r="AO4" s="5"/>
      <c r="AP4" s="1"/>
      <c r="AR4" s="1"/>
      <c r="AS4" s="1"/>
      <c r="AT4" s="1"/>
    </row>
    <row r="5" spans="2:46">
      <c r="K5"/>
      <c r="M5"/>
      <c r="O5"/>
      <c r="P5"/>
      <c r="T5" s="112"/>
      <c r="W5" s="1"/>
      <c r="AA5" s="2"/>
      <c r="AC5" s="1"/>
      <c r="AD5" s="2"/>
      <c r="AE5" s="1"/>
      <c r="AF5" s="1"/>
      <c r="AG5" s="1"/>
      <c r="AH5" s="1"/>
      <c r="AI5" s="1"/>
      <c r="AK5" s="1"/>
      <c r="AN5" s="7"/>
      <c r="AO5" s="2"/>
      <c r="AP5" s="1"/>
      <c r="AQ5" s="1"/>
      <c r="AR5" s="1"/>
      <c r="AS5" s="1"/>
      <c r="AT5" s="1"/>
    </row>
    <row r="6" spans="2:46" ht="15.75">
      <c r="F6"/>
      <c r="G6" s="2" t="s">
        <v>200</v>
      </c>
      <c r="J6"/>
      <c r="K6"/>
      <c r="M6"/>
      <c r="O6"/>
      <c r="P6"/>
      <c r="T6" s="112"/>
      <c r="W6" s="1"/>
      <c r="Z6" s="9"/>
      <c r="AA6" s="4"/>
      <c r="AB6" s="8"/>
      <c r="AC6" s="1"/>
      <c r="AD6" s="1"/>
      <c r="AE6" s="1"/>
      <c r="AF6" s="1"/>
      <c r="AG6" s="1"/>
      <c r="AH6" s="1"/>
      <c r="AI6" s="1"/>
      <c r="AK6" s="10"/>
      <c r="AO6" s="4"/>
      <c r="AP6" s="8"/>
      <c r="AQ6" s="8"/>
      <c r="AR6" s="8"/>
      <c r="AS6" s="8"/>
      <c r="AT6" s="1"/>
    </row>
    <row r="7" spans="2:46">
      <c r="F7" s="1" t="s">
        <v>201</v>
      </c>
      <c r="G7"/>
      <c r="J7"/>
      <c r="K7"/>
      <c r="M7"/>
      <c r="O7"/>
      <c r="P7"/>
      <c r="T7" s="112"/>
      <c r="W7" s="1"/>
      <c r="X7" s="1360"/>
      <c r="Z7" s="9"/>
      <c r="AA7" s="4"/>
      <c r="AB7" s="8"/>
      <c r="AC7" s="1"/>
      <c r="AD7" s="2"/>
      <c r="AF7" s="2"/>
      <c r="AG7" s="1"/>
      <c r="AK7" s="12"/>
      <c r="AO7" s="2"/>
      <c r="AQ7" s="1"/>
      <c r="AR7" s="2"/>
      <c r="AS7" s="6"/>
      <c r="AT7" s="1"/>
    </row>
    <row r="8" spans="2:46">
      <c r="F8"/>
      <c r="G8"/>
      <c r="H8"/>
      <c r="I8"/>
      <c r="J8"/>
      <c r="K8" s="5"/>
      <c r="M8"/>
      <c r="O8"/>
      <c r="P8"/>
      <c r="T8" s="112"/>
      <c r="V8" s="1360"/>
      <c r="W8" s="1"/>
      <c r="Z8" s="9"/>
      <c r="AA8" s="4"/>
      <c r="AB8" s="8"/>
      <c r="AC8" s="2"/>
      <c r="AD8" s="2"/>
      <c r="AE8" s="3"/>
      <c r="AF8" s="6"/>
      <c r="AG8" s="13"/>
      <c r="AK8" s="12"/>
    </row>
    <row r="9" spans="2:46">
      <c r="F9"/>
      <c r="G9"/>
      <c r="I9" s="5"/>
      <c r="K9" s="2"/>
      <c r="L9" s="8"/>
      <c r="M9"/>
      <c r="N9" s="8"/>
      <c r="O9"/>
      <c r="P9"/>
      <c r="T9" s="1"/>
      <c r="U9" s="1"/>
      <c r="V9" s="1"/>
      <c r="W9" s="1"/>
      <c r="X9" s="1"/>
      <c r="Y9" s="1"/>
      <c r="Z9" s="8"/>
      <c r="AA9" s="8"/>
      <c r="AB9" s="8"/>
      <c r="AD9" s="2"/>
      <c r="AE9" s="2"/>
      <c r="AF9" s="2"/>
      <c r="AG9" s="6"/>
      <c r="AK9" s="2"/>
    </row>
    <row r="10" spans="2:46">
      <c r="F10"/>
      <c r="G10"/>
      <c r="H10"/>
      <c r="I10"/>
      <c r="J10"/>
      <c r="K10"/>
      <c r="L10"/>
      <c r="M10"/>
      <c r="O10"/>
      <c r="P10"/>
      <c r="T10" s="1"/>
      <c r="U10" s="1"/>
      <c r="W10" s="1"/>
      <c r="AA10" s="18"/>
      <c r="AC10" s="15"/>
      <c r="AD10" s="5"/>
      <c r="AE10" s="1"/>
      <c r="AG10" s="1"/>
      <c r="AK10" s="2"/>
    </row>
    <row r="11" spans="2:46">
      <c r="I11" s="2"/>
      <c r="J11" s="2"/>
      <c r="K11"/>
      <c r="L11"/>
      <c r="N11"/>
      <c r="O11" s="14"/>
      <c r="S11" s="62"/>
      <c r="T11" s="1"/>
      <c r="U11" s="1"/>
      <c r="V11" s="1"/>
      <c r="AA11" s="19"/>
      <c r="AB11" s="2"/>
      <c r="AC11" s="2"/>
      <c r="AD11" s="5"/>
      <c r="AE11" s="1"/>
      <c r="AG11" s="1"/>
      <c r="AK11" s="2"/>
    </row>
    <row r="12" spans="2:46">
      <c r="F12"/>
      <c r="G12"/>
      <c r="H12"/>
      <c r="I12" s="2"/>
      <c r="J12" s="2"/>
      <c r="K12" s="2"/>
      <c r="L12" s="2"/>
      <c r="M12"/>
      <c r="N12"/>
      <c r="O12"/>
      <c r="P12"/>
      <c r="S12" s="32"/>
      <c r="U12" s="1"/>
      <c r="V12" s="1"/>
      <c r="AB12" s="2"/>
      <c r="AC12" s="2"/>
      <c r="AD12" s="2"/>
      <c r="AE12" s="1"/>
      <c r="AF12" s="1"/>
      <c r="AG12" s="1"/>
    </row>
    <row r="13" spans="2:46">
      <c r="I13"/>
      <c r="J13"/>
      <c r="K13" s="2"/>
      <c r="L13" s="2"/>
      <c r="M13" s="8"/>
      <c r="N13" s="6"/>
      <c r="O13"/>
      <c r="P13"/>
      <c r="S13" s="32"/>
      <c r="T13" s="4"/>
      <c r="U13" s="8"/>
      <c r="Y13" s="2"/>
      <c r="AA13" s="14"/>
      <c r="AB13" s="2"/>
      <c r="AC13" s="2"/>
      <c r="AD13" s="8"/>
      <c r="AE13" s="8"/>
      <c r="AF13" s="8"/>
      <c r="AG13" s="8"/>
      <c r="AK13" s="14"/>
      <c r="AN13" s="21"/>
      <c r="AO13" s="19"/>
      <c r="AP13" s="22"/>
    </row>
    <row r="14" spans="2:46" ht="15.75">
      <c r="F14" s="11"/>
      <c r="G14" s="11"/>
      <c r="H14" s="11"/>
      <c r="I14" t="s">
        <v>255</v>
      </c>
      <c r="K14"/>
      <c r="L14"/>
      <c r="M14"/>
      <c r="N14" s="13"/>
      <c r="O14" s="14"/>
      <c r="P14" s="13"/>
      <c r="Q14" s="13"/>
      <c r="S14" s="32"/>
      <c r="T14" s="4"/>
      <c r="U14" s="8"/>
      <c r="Y14" s="2"/>
      <c r="AA14" s="14"/>
      <c r="AB14" s="2"/>
      <c r="AC14" s="1"/>
      <c r="AD14" s="2"/>
      <c r="AF14" s="1"/>
      <c r="AG14" s="2"/>
      <c r="AH14" s="39"/>
      <c r="AJ14" s="40"/>
      <c r="AK14" s="14"/>
      <c r="AM14" s="21"/>
      <c r="AN14" s="13"/>
      <c r="AO14" s="13"/>
      <c r="AP14" s="22"/>
    </row>
    <row r="15" spans="2:46" ht="18.75" customHeight="1">
      <c r="D15"/>
      <c r="E15"/>
      <c r="F15"/>
      <c r="G15" s="22"/>
      <c r="H15" s="22"/>
      <c r="I15" s="22"/>
      <c r="J15" s="22"/>
      <c r="K15"/>
      <c r="N15" s="22"/>
      <c r="O15" s="22"/>
      <c r="P15" s="22"/>
      <c r="Q15" s="22"/>
      <c r="R15" s="30"/>
      <c r="T15" s="179"/>
      <c r="AA15" s="14"/>
      <c r="AC15" s="1"/>
      <c r="AD15" s="1"/>
      <c r="AE15" s="1"/>
      <c r="AF15" s="1"/>
      <c r="AG15" s="1"/>
      <c r="AH15" s="32"/>
      <c r="AI15" s="4"/>
      <c r="AJ15" s="8"/>
      <c r="AK15" s="14"/>
      <c r="AM15" s="13"/>
      <c r="AN15" s="13"/>
      <c r="AO15" s="13"/>
      <c r="AP15" s="22"/>
    </row>
    <row r="16" spans="2:46" ht="16.5" customHeight="1">
      <c r="B16" s="4"/>
      <c r="C16" s="1222" t="s">
        <v>598</v>
      </c>
      <c r="D16"/>
      <c r="E16"/>
      <c r="F16"/>
      <c r="G16"/>
      <c r="H16"/>
      <c r="I16"/>
      <c r="J16" s="14"/>
      <c r="K16"/>
      <c r="N16" s="576"/>
      <c r="O16" s="343"/>
      <c r="P16" s="344"/>
      <c r="Q16" s="343"/>
      <c r="R16" s="32"/>
      <c r="S16" s="21"/>
      <c r="T16" s="16"/>
      <c r="U16" s="17"/>
      <c r="V16" s="2"/>
      <c r="W16" s="3"/>
      <c r="X16" s="3"/>
      <c r="Y16" s="6"/>
      <c r="AA16" s="8"/>
      <c r="AC16" s="1"/>
      <c r="AD16" s="1"/>
      <c r="AE16" s="1"/>
      <c r="AF16" s="1"/>
      <c r="AG16" s="1"/>
      <c r="AH16" s="44"/>
      <c r="AI16" s="45"/>
      <c r="AJ16" s="8"/>
      <c r="AK16" s="8"/>
      <c r="AM16" s="13"/>
      <c r="AN16" s="13"/>
      <c r="AO16" s="13"/>
      <c r="AP16" s="22"/>
    </row>
    <row r="17" spans="2:60">
      <c r="B17" s="4"/>
      <c r="C17" s="8"/>
      <c r="D17" s="2"/>
      <c r="E17" s="22"/>
      <c r="F17" s="3"/>
      <c r="G17" s="3"/>
      <c r="H17" s="6"/>
      <c r="I17"/>
      <c r="J17" s="8"/>
      <c r="K17"/>
      <c r="L17" s="2"/>
      <c r="M17"/>
      <c r="N17" s="577"/>
      <c r="O17" s="6"/>
      <c r="P17" s="345"/>
      <c r="Q17" s="6"/>
      <c r="R17" s="32"/>
      <c r="T17" s="179"/>
      <c r="V17" s="2"/>
      <c r="W17" s="6"/>
      <c r="X17" s="6"/>
      <c r="Y17" s="6"/>
      <c r="AA17" s="8"/>
      <c r="AC17" s="2"/>
      <c r="AE17" s="2"/>
      <c r="AF17" s="6"/>
      <c r="AG17" s="6"/>
      <c r="AH17" s="45"/>
      <c r="AI17" s="45"/>
      <c r="AK17" s="8"/>
      <c r="AM17" s="13"/>
      <c r="AN17" s="4"/>
      <c r="AO17" s="4"/>
      <c r="AP17" s="22"/>
    </row>
    <row r="18" spans="2:60">
      <c r="B18" s="4"/>
      <c r="C18" s="32"/>
      <c r="D18" s="2"/>
      <c r="E18" s="2"/>
      <c r="F18" s="6"/>
      <c r="G18"/>
      <c r="H18" s="6"/>
      <c r="I18"/>
      <c r="J18" s="8"/>
      <c r="K18" s="14"/>
      <c r="L18" s="14"/>
      <c r="M18" s="63"/>
      <c r="N18" s="161"/>
      <c r="O18" s="161"/>
      <c r="P18" s="161"/>
      <c r="Q18" s="161"/>
      <c r="R18" s="32"/>
      <c r="S18" s="62"/>
      <c r="T18" s="4"/>
      <c r="U18" s="46"/>
      <c r="V18" s="2"/>
      <c r="W18" s="3"/>
      <c r="X18" s="6"/>
      <c r="Y18" s="2"/>
      <c r="AH18" s="45"/>
      <c r="AI18" s="4"/>
      <c r="AJ18" s="8"/>
      <c r="AK18" s="8"/>
      <c r="AM18" s="4"/>
      <c r="AN18" s="13"/>
      <c r="AO18" s="13"/>
      <c r="AP18" s="22"/>
      <c r="AR18" s="9"/>
      <c r="AS18" s="4"/>
      <c r="AT18" s="4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2:60" ht="15.75" customHeight="1">
      <c r="B19" s="4"/>
      <c r="C19" s="5" t="s">
        <v>339</v>
      </c>
      <c r="F19" s="22"/>
      <c r="H19"/>
      <c r="I19" s="13"/>
      <c r="J19" s="13"/>
      <c r="K19" s="22"/>
      <c r="L19" s="22"/>
      <c r="M19" s="22"/>
      <c r="N19"/>
      <c r="O19"/>
      <c r="P19"/>
      <c r="R19" s="21"/>
      <c r="S19" s="32"/>
      <c r="T19" s="4"/>
      <c r="U19" s="32"/>
      <c r="V19" s="2"/>
      <c r="W19" s="6"/>
      <c r="X19" s="6"/>
      <c r="Y19" s="2"/>
      <c r="AH19" s="45"/>
      <c r="AI19" s="4"/>
      <c r="AJ19" s="8"/>
      <c r="AK19" s="8"/>
      <c r="AM19" s="13"/>
      <c r="AN19" s="13"/>
      <c r="AO19" s="13"/>
      <c r="AP19" s="22"/>
    </row>
    <row r="20" spans="2:60" ht="15.75" customHeight="1">
      <c r="B20" s="4"/>
      <c r="C20" s="1222" t="s">
        <v>595</v>
      </c>
      <c r="D20"/>
      <c r="E20" s="32"/>
      <c r="F20"/>
      <c r="G20" s="22"/>
      <c r="H20" s="22"/>
      <c r="I20" s="22"/>
      <c r="J20" s="22"/>
      <c r="N20"/>
      <c r="O20" s="210"/>
      <c r="Q20" s="1"/>
      <c r="R20" s="32"/>
      <c r="S20" s="62"/>
      <c r="T20" s="123"/>
      <c r="U20" s="46"/>
      <c r="V20" s="16"/>
      <c r="W20" s="17"/>
      <c r="X20" s="8"/>
      <c r="AH20" s="45"/>
      <c r="AI20" s="4"/>
      <c r="AJ20" s="8"/>
      <c r="AK20" s="8"/>
      <c r="AM20" s="13"/>
      <c r="AN20" s="13"/>
      <c r="AO20" s="13"/>
      <c r="AP20" s="22"/>
      <c r="AR20" s="9"/>
      <c r="AS20" s="4"/>
      <c r="AT20" s="4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2:60" ht="20.25" customHeight="1">
      <c r="C21" s="7" t="s">
        <v>596</v>
      </c>
      <c r="D21" s="8"/>
      <c r="E21" s="2"/>
      <c r="F21" s="3"/>
      <c r="G21" s="3"/>
      <c r="H21" s="103"/>
      <c r="J21" s="9"/>
      <c r="K21" s="5"/>
      <c r="M21"/>
      <c r="N21" s="21"/>
      <c r="O21" s="16"/>
      <c r="P21" s="17"/>
      <c r="Q21" s="1"/>
      <c r="R21" s="32"/>
      <c r="S21" s="32"/>
      <c r="T21" s="4"/>
      <c r="U21" s="8"/>
      <c r="V21" s="2"/>
      <c r="W21" s="3"/>
      <c r="X21" s="3"/>
      <c r="Y21" s="6"/>
      <c r="AB21" s="2"/>
      <c r="AC21" s="2"/>
      <c r="AD21" s="2"/>
      <c r="AE21" s="3"/>
      <c r="AF21" s="3"/>
      <c r="AG21" s="1"/>
      <c r="AI21" s="40"/>
      <c r="AK21" s="8"/>
      <c r="AM21" s="13"/>
      <c r="AN21" s="326"/>
      <c r="AO21" s="13"/>
      <c r="AP21" s="22"/>
    </row>
    <row r="22" spans="2:60" ht="15.75" customHeight="1">
      <c r="B22" s="236"/>
      <c r="C22" s="4"/>
      <c r="E22"/>
      <c r="F22"/>
      <c r="G22" s="6"/>
      <c r="H22" s="6"/>
      <c r="I22"/>
      <c r="J22" s="9"/>
      <c r="K22"/>
      <c r="L22"/>
      <c r="M22"/>
      <c r="N22" s="62"/>
      <c r="O22" s="4"/>
      <c r="P22" s="46"/>
      <c r="Q22" s="1"/>
      <c r="S22" s="32"/>
      <c r="T22" s="4"/>
      <c r="U22" s="8"/>
      <c r="X22" s="6"/>
      <c r="Y22" s="6"/>
      <c r="AB22" s="2"/>
      <c r="AC22" s="2"/>
      <c r="AD22" s="2"/>
      <c r="AE22" s="6"/>
      <c r="AF22" s="6"/>
      <c r="AG22" s="1"/>
      <c r="AH22" s="39"/>
      <c r="AK22" s="8"/>
      <c r="AM22" s="326"/>
      <c r="AN22" s="13"/>
      <c r="AO22" s="13"/>
      <c r="AP22" s="22"/>
    </row>
    <row r="23" spans="2:60" ht="13.5" customHeight="1">
      <c r="B23" s="45"/>
      <c r="C23" s="470" t="s">
        <v>597</v>
      </c>
      <c r="K23"/>
      <c r="L23"/>
      <c r="N23" s="32"/>
      <c r="O23" s="4"/>
      <c r="P23" s="32"/>
      <c r="Q23" s="1"/>
      <c r="S23" s="32"/>
      <c r="T23" s="4"/>
      <c r="U23" s="8"/>
      <c r="X23" s="6"/>
      <c r="Y23" s="2"/>
      <c r="AB23" s="5"/>
      <c r="AC23" s="1"/>
      <c r="AE23" s="1"/>
      <c r="AF23" s="1"/>
      <c r="AG23" s="1"/>
      <c r="AH23" s="30"/>
      <c r="AI23" s="4"/>
      <c r="AJ23" s="8"/>
      <c r="AK23" s="14"/>
      <c r="AM23" s="13"/>
      <c r="AN23" s="13"/>
      <c r="AO23" s="13"/>
      <c r="AP23" s="22"/>
    </row>
    <row r="24" spans="2:60" ht="13.5" customHeight="1">
      <c r="B24" s="54"/>
      <c r="K24"/>
      <c r="L24"/>
      <c r="M24"/>
      <c r="N24"/>
      <c r="O24"/>
      <c r="P24"/>
      <c r="Q24" s="631"/>
      <c r="T24" s="179"/>
      <c r="AE24" s="1"/>
      <c r="AF24" s="1"/>
      <c r="AG24" s="1"/>
      <c r="AH24" s="32"/>
      <c r="AI24" s="4"/>
      <c r="AJ24" s="8"/>
      <c r="AK24" s="14"/>
      <c r="AM24" s="326"/>
      <c r="AN24" s="13"/>
      <c r="AO24" s="13"/>
      <c r="AP24" s="22"/>
    </row>
    <row r="25" spans="2:60" ht="12.75" customHeight="1">
      <c r="C25" s="19" t="s">
        <v>257</v>
      </c>
      <c r="E25"/>
      <c r="G25" s="6"/>
      <c r="H25" s="2"/>
      <c r="I25"/>
      <c r="J25" s="9"/>
      <c r="K25" s="44"/>
      <c r="L25" s="44"/>
      <c r="M25" s="44"/>
      <c r="O25" s="4"/>
      <c r="P25" s="8"/>
      <c r="Q25" s="8"/>
      <c r="S25" s="45"/>
      <c r="T25" s="4"/>
      <c r="U25" s="8"/>
      <c r="AD25" s="1"/>
      <c r="AE25" s="1"/>
      <c r="AF25" s="1"/>
      <c r="AG25" s="1"/>
      <c r="AH25" s="32"/>
      <c r="AI25" s="4"/>
      <c r="AJ25" s="8"/>
      <c r="AK25" s="8"/>
      <c r="AM25" s="13"/>
      <c r="AN25" s="13"/>
      <c r="AO25" s="13"/>
      <c r="AP25" s="22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2:60" ht="13.5" customHeight="1">
      <c r="B26" s="32"/>
      <c r="C26" s="46"/>
      <c r="D26" s="46"/>
      <c r="E26" s="9"/>
      <c r="F26" s="9"/>
      <c r="G26" s="9"/>
      <c r="H26" s="32"/>
      <c r="I26" s="4"/>
      <c r="J26" s="9"/>
      <c r="K26" s="44"/>
      <c r="L26" s="44"/>
      <c r="M26" s="234"/>
      <c r="N26" s="32"/>
      <c r="O26" s="4"/>
      <c r="P26" s="8"/>
      <c r="Q26" s="9"/>
      <c r="S26" s="54"/>
      <c r="T26" s="230"/>
      <c r="U26" s="46"/>
      <c r="AE26" s="1"/>
      <c r="AH26" s="32"/>
      <c r="AI26" s="4"/>
      <c r="AJ26" s="46"/>
      <c r="AK26" s="8"/>
      <c r="AM26" s="13"/>
      <c r="AN26" s="13"/>
      <c r="AO26" s="13"/>
      <c r="AP26" s="22"/>
    </row>
    <row r="27" spans="2:60" ht="15.75" customHeight="1">
      <c r="B27" s="33"/>
      <c r="C27" s="46"/>
      <c r="D27"/>
      <c r="E27"/>
      <c r="F27"/>
      <c r="G27"/>
      <c r="H27" s="33"/>
      <c r="I27" s="4"/>
      <c r="J27" s="9"/>
      <c r="K27" s="44"/>
      <c r="L27" s="44"/>
      <c r="M27" s="44"/>
      <c r="N27" s="32"/>
      <c r="O27" s="4"/>
      <c r="P27" s="8"/>
      <c r="Q27" s="8"/>
      <c r="R27" s="45"/>
      <c r="S27" s="33"/>
      <c r="T27" s="4"/>
      <c r="U27" s="8"/>
      <c r="Y27" s="32"/>
      <c r="Z27" s="8"/>
      <c r="AA27" s="9"/>
      <c r="AB27" s="44"/>
      <c r="AC27" s="44"/>
      <c r="AD27" s="44"/>
      <c r="AE27" s="118"/>
      <c r="AF27" s="44"/>
      <c r="AG27" s="44"/>
      <c r="AH27" s="44"/>
      <c r="AI27" s="44"/>
      <c r="AJ27" s="44"/>
      <c r="AK27" s="44"/>
      <c r="AL27" s="44"/>
      <c r="AM27" s="44"/>
      <c r="AN27" s="8"/>
      <c r="AO27" s="8"/>
      <c r="AP27" s="22"/>
      <c r="AQ27" s="14"/>
      <c r="AR27" s="14"/>
      <c r="AS27" s="9"/>
      <c r="AT27" s="4"/>
      <c r="AU27" s="4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36"/>
    </row>
    <row r="28" spans="2:60" ht="17.25" customHeight="1">
      <c r="C28" s="103" t="s">
        <v>258</v>
      </c>
      <c r="E28"/>
      <c r="H28"/>
      <c r="K28" s="44"/>
      <c r="L28" s="5" t="s">
        <v>333</v>
      </c>
      <c r="N28" s="33"/>
      <c r="O28" s="4"/>
      <c r="P28" s="8"/>
      <c r="Q28" s="8"/>
      <c r="R28" s="45"/>
      <c r="S28" s="32"/>
      <c r="T28" s="4"/>
      <c r="U28" s="8"/>
      <c r="Y28" s="32"/>
      <c r="Z28" s="4"/>
      <c r="AA28" s="9"/>
      <c r="AB28" s="44"/>
      <c r="AC28" s="44"/>
      <c r="AD28" s="234"/>
      <c r="AE28" s="118"/>
      <c r="AF28" s="44"/>
      <c r="AG28" s="161"/>
      <c r="AH28" s="161"/>
      <c r="AI28" s="161"/>
      <c r="AJ28" s="161"/>
      <c r="AK28" s="161"/>
      <c r="AL28" s="161"/>
      <c r="AM28" s="161"/>
      <c r="AN28" s="8"/>
      <c r="AO28" s="8"/>
      <c r="AP28" s="22"/>
    </row>
    <row r="29" spans="2:60" ht="13.5" customHeight="1">
      <c r="C29" s="4"/>
      <c r="D29" s="8"/>
      <c r="E29"/>
      <c r="F29"/>
      <c r="G29"/>
      <c r="H29"/>
      <c r="I29"/>
      <c r="J29"/>
      <c r="K29" s="44"/>
      <c r="L29" s="160"/>
      <c r="M29" s="44"/>
      <c r="N29" s="39"/>
      <c r="O29"/>
      <c r="P29" s="40"/>
      <c r="Q29" s="8"/>
      <c r="R29" s="45"/>
      <c r="S29" s="32"/>
      <c r="T29" s="4"/>
      <c r="U29" s="8"/>
      <c r="Y29" s="32"/>
      <c r="Z29" s="4"/>
      <c r="AA29" s="9"/>
      <c r="AB29" s="44"/>
      <c r="AC29" s="44"/>
      <c r="AD29" s="44"/>
      <c r="AE29" s="118"/>
      <c r="AF29" s="44"/>
      <c r="AG29" s="44"/>
      <c r="AH29" s="44"/>
      <c r="AI29" s="234"/>
      <c r="AJ29" s="44"/>
      <c r="AK29" s="160"/>
      <c r="AL29" s="44"/>
      <c r="AM29" s="44"/>
      <c r="AN29" s="8"/>
      <c r="AO29" s="8"/>
      <c r="AP29" s="22"/>
    </row>
    <row r="30" spans="2:60" ht="15.75" customHeight="1">
      <c r="C30" s="40"/>
      <c r="D30"/>
      <c r="E30"/>
      <c r="F30"/>
      <c r="G30"/>
      <c r="H30"/>
      <c r="I30"/>
      <c r="J30" s="8"/>
      <c r="K30" s="41"/>
      <c r="L30" s="4"/>
      <c r="M30" s="8"/>
      <c r="N30" s="32"/>
      <c r="O30" s="4"/>
      <c r="P30" s="8"/>
      <c r="Q30" s="631"/>
      <c r="R30" s="45"/>
      <c r="T30" s="179"/>
      <c r="V30" s="9"/>
      <c r="W30" s="9"/>
      <c r="X30" s="9"/>
      <c r="Y30" s="32"/>
      <c r="Z30" s="4"/>
      <c r="AA30" s="9"/>
      <c r="AB30" s="44"/>
      <c r="AC30" s="44"/>
      <c r="AD30" s="44"/>
      <c r="AE30" s="118"/>
      <c r="AF30" s="651"/>
      <c r="AG30" s="44"/>
      <c r="AH30" s="44"/>
      <c r="AI30" s="234"/>
      <c r="AJ30" s="235"/>
      <c r="AK30" s="160"/>
      <c r="AL30" s="44"/>
      <c r="AM30" s="44"/>
      <c r="AN30" s="8"/>
      <c r="AO30" s="8"/>
      <c r="AP30" s="9"/>
    </row>
    <row r="31" spans="2:60" ht="15" customHeight="1">
      <c r="C31" s="337" t="s">
        <v>632</v>
      </c>
      <c r="D31"/>
      <c r="E31"/>
      <c r="F31" s="20"/>
      <c r="G31" s="346"/>
      <c r="H31"/>
      <c r="I31" s="20"/>
      <c r="J31" s="20"/>
      <c r="K31"/>
      <c r="L31" s="43"/>
      <c r="M31"/>
      <c r="N31" s="578"/>
      <c r="O31" s="4"/>
      <c r="P31" s="8"/>
      <c r="Q31" s="631"/>
      <c r="R31" s="32"/>
      <c r="S31" s="32"/>
      <c r="T31" s="4"/>
      <c r="U31" s="65"/>
      <c r="Y31" s="33"/>
      <c r="Z31" s="4"/>
      <c r="AA31" s="9"/>
      <c r="AB31" s="44"/>
      <c r="AC31" s="160"/>
      <c r="AD31" s="44"/>
      <c r="AE31" s="118"/>
      <c r="AF31" s="44"/>
      <c r="AG31" s="44"/>
      <c r="AH31" s="44"/>
      <c r="AI31" s="234"/>
      <c r="AJ31" s="235"/>
      <c r="AK31" s="44"/>
      <c r="AL31" s="235"/>
      <c r="AM31" s="44"/>
      <c r="AN31" s="8"/>
      <c r="AO31" s="8"/>
      <c r="AP31" s="652"/>
    </row>
    <row r="32" spans="2:60" ht="13.5" customHeight="1">
      <c r="C32" s="1"/>
      <c r="E32"/>
      <c r="G32"/>
      <c r="H32"/>
      <c r="I32"/>
      <c r="J32"/>
      <c r="K32"/>
      <c r="L32"/>
      <c r="M32"/>
      <c r="N32" s="578"/>
      <c r="O32" s="4"/>
      <c r="P32" s="8"/>
      <c r="Q32" s="8"/>
      <c r="R32" s="32"/>
      <c r="S32" s="54"/>
      <c r="T32" s="230"/>
      <c r="U32" s="65"/>
      <c r="AE32" s="8"/>
      <c r="AJ32" s="8"/>
      <c r="AK32" s="8"/>
      <c r="AL32" s="8"/>
      <c r="AM32" s="8"/>
      <c r="AN32" s="8"/>
      <c r="AO32" s="8"/>
      <c r="AP32" s="652"/>
    </row>
    <row r="33" spans="2:42" ht="14.25" customHeight="1">
      <c r="D33"/>
      <c r="E33"/>
      <c r="F33"/>
      <c r="G33"/>
      <c r="H33"/>
      <c r="I33"/>
      <c r="J33"/>
      <c r="K33" s="4"/>
      <c r="L33"/>
      <c r="M33"/>
      <c r="N33" s="45"/>
      <c r="O33" s="4"/>
      <c r="P33" s="8"/>
      <c r="Q33" s="8"/>
      <c r="S33" s="33"/>
      <c r="T33" s="4"/>
      <c r="U33" s="9"/>
      <c r="AE33" s="8"/>
      <c r="AJ33" s="8"/>
      <c r="AK33" s="8"/>
      <c r="AL33" s="8"/>
      <c r="AM33" s="8"/>
      <c r="AN33" s="8"/>
      <c r="AO33" s="8"/>
      <c r="AP33" s="22"/>
    </row>
    <row r="34" spans="2:42" ht="12.75" customHeight="1">
      <c r="B34" s="347"/>
      <c r="C34" s="348"/>
      <c r="D34" s="349"/>
      <c r="E34" s="350"/>
      <c r="F34" s="42"/>
      <c r="G34" s="42"/>
      <c r="H34" s="42"/>
      <c r="I34" s="42"/>
      <c r="J34" s="42"/>
      <c r="K34" s="42"/>
      <c r="L34" s="347"/>
      <c r="M34" s="347"/>
      <c r="N34" s="54"/>
      <c r="O34" s="4"/>
      <c r="P34" s="8"/>
      <c r="Q34" s="8"/>
      <c r="R34" s="39"/>
      <c r="T34" s="40"/>
      <c r="AA34" s="8"/>
      <c r="AB34" s="41"/>
      <c r="AC34" s="4"/>
      <c r="AD34" s="8"/>
      <c r="AE34" s="631"/>
      <c r="AJ34" s="8"/>
      <c r="AK34" s="8"/>
      <c r="AL34" s="8"/>
      <c r="AM34" s="8"/>
      <c r="AN34" s="327"/>
      <c r="AO34" s="8"/>
      <c r="AP34" s="22"/>
    </row>
    <row r="35" spans="2:42" ht="16.5" customHeight="1">
      <c r="B35" s="48"/>
      <c r="C35" s="48"/>
      <c r="D35" s="48"/>
      <c r="E35" s="351"/>
      <c r="F35" s="48"/>
      <c r="G35" s="48"/>
      <c r="H35" s="48"/>
      <c r="I35" s="48"/>
      <c r="J35" s="48"/>
      <c r="K35" s="48"/>
      <c r="L35" s="48"/>
      <c r="M35" s="48"/>
      <c r="N35" s="45"/>
      <c r="O35" s="4"/>
      <c r="P35" s="8"/>
      <c r="Q35" s="8"/>
      <c r="W35" s="20"/>
      <c r="X35" s="346"/>
      <c r="Z35" s="20"/>
      <c r="AA35" s="20"/>
      <c r="AC35" s="43"/>
      <c r="AF35" s="9"/>
      <c r="AM35" s="8"/>
      <c r="AN35" s="8"/>
      <c r="AO35" s="8"/>
      <c r="AP35" s="22"/>
    </row>
    <row r="36" spans="2:42" ht="15" customHeight="1">
      <c r="B36" s="44"/>
      <c r="C36" s="44"/>
      <c r="D36" s="160"/>
      <c r="E36" s="118"/>
      <c r="F36" s="44"/>
      <c r="G36" s="161"/>
      <c r="H36" s="161"/>
      <c r="I36" s="161"/>
      <c r="J36" s="161"/>
      <c r="K36" s="161"/>
      <c r="L36" s="161"/>
      <c r="M36" s="161"/>
      <c r="N36" s="45"/>
      <c r="O36" s="4"/>
      <c r="P36" s="8"/>
      <c r="Q36" s="8"/>
      <c r="AH36" s="39"/>
      <c r="AJ36" s="40"/>
      <c r="AM36" s="8"/>
      <c r="AN36" s="8"/>
      <c r="AO36" s="8"/>
      <c r="AP36" s="22"/>
    </row>
    <row r="37" spans="2:42" ht="16.5" customHeight="1">
      <c r="B37" s="352"/>
      <c r="C37" s="352"/>
      <c r="D37" s="352"/>
      <c r="E37" s="353"/>
      <c r="F37" s="352"/>
      <c r="G37" s="352"/>
      <c r="H37" s="354"/>
      <c r="I37" s="352"/>
      <c r="J37" s="354"/>
      <c r="K37" s="354"/>
      <c r="L37" s="352"/>
      <c r="M37" s="352"/>
      <c r="N37" s="39"/>
      <c r="O37"/>
      <c r="P37"/>
      <c r="Q37" s="8"/>
      <c r="V37" s="20"/>
      <c r="W37" s="20"/>
      <c r="Y37" s="20"/>
      <c r="Z37" s="20"/>
      <c r="AB37" s="4"/>
      <c r="AI37" s="179"/>
      <c r="AM37" s="8"/>
      <c r="AN37" s="8"/>
      <c r="AO37" s="8"/>
      <c r="AP37" s="22"/>
    </row>
    <row r="38" spans="2:42" ht="13.5" customHeight="1">
      <c r="D38"/>
      <c r="E38"/>
      <c r="F38"/>
      <c r="G38"/>
      <c r="H38"/>
      <c r="I38"/>
      <c r="J38"/>
      <c r="K38"/>
      <c r="L38"/>
      <c r="M38"/>
      <c r="N38" s="62"/>
      <c r="O38" s="4"/>
      <c r="P38" s="123"/>
      <c r="Q38" s="8"/>
      <c r="S38" s="347"/>
      <c r="T38" s="348"/>
      <c r="U38" s="349"/>
      <c r="V38" s="350"/>
      <c r="W38" s="42"/>
      <c r="X38" s="42"/>
      <c r="Y38" s="42"/>
      <c r="Z38" s="42"/>
      <c r="AA38" s="42"/>
      <c r="AB38" s="42"/>
      <c r="AC38" s="347"/>
      <c r="AD38" s="347"/>
      <c r="AE38" s="618"/>
      <c r="AH38" s="32"/>
      <c r="AI38" s="4"/>
      <c r="AJ38" s="8"/>
      <c r="AM38" s="628"/>
      <c r="AN38" s="628"/>
      <c r="AO38" s="628"/>
      <c r="AP38" s="22"/>
    </row>
    <row r="39" spans="2:42" ht="17.25" customHeight="1">
      <c r="D39"/>
      <c r="E39"/>
      <c r="F39"/>
      <c r="G39"/>
      <c r="H39"/>
      <c r="I39"/>
      <c r="J39"/>
      <c r="K39" s="43"/>
      <c r="L39"/>
      <c r="M39" s="43"/>
      <c r="N39" s="30"/>
      <c r="O39" s="4"/>
      <c r="P39" s="8"/>
      <c r="S39" s="48"/>
      <c r="T39" s="48"/>
      <c r="U39" s="48"/>
      <c r="V39" s="351"/>
      <c r="W39" s="48"/>
      <c r="X39" s="48"/>
      <c r="Y39" s="48"/>
      <c r="Z39" s="48"/>
      <c r="AA39" s="48"/>
      <c r="AB39" s="48"/>
      <c r="AC39" s="48"/>
      <c r="AD39" s="48"/>
      <c r="AE39" s="48"/>
      <c r="AF39" s="8"/>
      <c r="AH39" s="236"/>
      <c r="AI39" s="4"/>
      <c r="AJ39" s="8"/>
      <c r="AM39" s="13"/>
      <c r="AN39" s="13"/>
      <c r="AO39" s="13"/>
      <c r="AP39" s="22"/>
    </row>
    <row r="40" spans="2:42" ht="13.5" customHeight="1">
      <c r="D40"/>
      <c r="E40" s="154"/>
      <c r="F40"/>
      <c r="G40"/>
      <c r="H40"/>
      <c r="I40"/>
      <c r="J40"/>
      <c r="K40"/>
      <c r="L40"/>
      <c r="M40" s="43"/>
      <c r="N40" s="32"/>
      <c r="O40" s="4"/>
      <c r="P40" s="8"/>
      <c r="S40" s="44"/>
      <c r="T40" s="160"/>
      <c r="U40" s="44"/>
      <c r="V40" s="118"/>
      <c r="W40" s="44"/>
      <c r="X40" s="44"/>
      <c r="Y40" s="44"/>
      <c r="Z40" s="44"/>
      <c r="AA40" s="44"/>
      <c r="AB40" s="44"/>
      <c r="AC40" s="235"/>
      <c r="AD40" s="44"/>
      <c r="AE40" s="399"/>
      <c r="AH40" s="45"/>
      <c r="AI40" s="4"/>
      <c r="AJ40" s="123"/>
      <c r="AM40" s="326"/>
      <c r="AN40" s="4"/>
      <c r="AO40" s="4"/>
      <c r="AP40" s="9"/>
    </row>
    <row r="41" spans="2:42" ht="15" customHeight="1">
      <c r="B41" s="39"/>
      <c r="D41"/>
      <c r="E41"/>
      <c r="F41"/>
      <c r="G41"/>
      <c r="H41"/>
      <c r="I41"/>
      <c r="J41"/>
      <c r="K41"/>
      <c r="L41"/>
      <c r="M41"/>
      <c r="N41" s="32"/>
      <c r="O41" s="4"/>
      <c r="P41" s="8"/>
      <c r="S41" s="352"/>
      <c r="T41" s="352"/>
      <c r="U41" s="352"/>
      <c r="V41" s="353"/>
      <c r="W41" s="352"/>
      <c r="X41" s="352"/>
      <c r="Y41" s="354"/>
      <c r="Z41" s="352"/>
      <c r="AA41" s="354"/>
      <c r="AB41" s="354"/>
      <c r="AC41" s="352"/>
      <c r="AD41" s="352"/>
      <c r="AE41" s="352"/>
      <c r="AH41" s="32"/>
      <c r="AI41" s="4"/>
      <c r="AJ41" s="8"/>
      <c r="AM41" s="13"/>
      <c r="AN41" s="13"/>
      <c r="AO41" s="13"/>
      <c r="AP41" s="22"/>
    </row>
    <row r="42" spans="2:42" ht="12" customHeight="1">
      <c r="D42" s="123"/>
      <c r="E42"/>
      <c r="F42"/>
      <c r="G42"/>
      <c r="H42"/>
      <c r="I42"/>
      <c r="J42"/>
      <c r="K42"/>
      <c r="L42"/>
      <c r="M42"/>
      <c r="N42" s="32"/>
      <c r="O42" s="4"/>
      <c r="P42" s="46"/>
      <c r="AH42" s="45"/>
      <c r="AI42" s="4"/>
      <c r="AJ42" s="8"/>
      <c r="AM42" s="13"/>
      <c r="AN42" s="13"/>
      <c r="AO42" s="13"/>
      <c r="AP42" s="22"/>
    </row>
    <row r="43" spans="2:42" ht="12" customHeight="1">
      <c r="B43" s="30"/>
      <c r="C43" s="4"/>
      <c r="D43" s="8"/>
      <c r="E43"/>
      <c r="F43"/>
      <c r="G43" s="8"/>
      <c r="H43" s="8"/>
      <c r="I43" s="8"/>
      <c r="J43" s="8"/>
      <c r="K43" s="8"/>
      <c r="L43" s="8"/>
      <c r="M43" s="8"/>
      <c r="N43" s="32"/>
      <c r="O43" s="4"/>
      <c r="P43" s="8"/>
      <c r="AB43" s="43"/>
      <c r="AD43" s="43"/>
      <c r="AH43" s="45"/>
      <c r="AI43" s="4"/>
      <c r="AJ43" s="8"/>
      <c r="AM43" s="4"/>
      <c r="AN43" s="13"/>
      <c r="AO43" s="13"/>
      <c r="AP43" s="22"/>
    </row>
    <row r="44" spans="2:42" ht="15" customHeight="1">
      <c r="B44" s="32"/>
      <c r="C44" s="4"/>
      <c r="D44" s="8"/>
      <c r="E44"/>
      <c r="F44"/>
      <c r="G44" s="8"/>
      <c r="H44" s="8"/>
      <c r="I44" s="8"/>
      <c r="J44" s="8"/>
      <c r="K44"/>
      <c r="L44"/>
      <c r="M44"/>
      <c r="N44" s="33"/>
      <c r="O44" s="4"/>
      <c r="P44" s="8"/>
      <c r="V44" s="154"/>
      <c r="AD44" s="43"/>
      <c r="AI44" s="40"/>
      <c r="AM44" s="13"/>
      <c r="AN44" s="21"/>
      <c r="AO44" s="13"/>
      <c r="AP44" s="22"/>
    </row>
    <row r="45" spans="2:42" ht="16.5" customHeight="1">
      <c r="B45" s="32"/>
      <c r="K45" s="8"/>
      <c r="L45" s="8"/>
      <c r="M45"/>
      <c r="N45"/>
      <c r="O45"/>
      <c r="P45" s="40"/>
      <c r="R45" s="32"/>
      <c r="S45" s="39"/>
      <c r="AI45" s="40"/>
      <c r="AM45" s="13"/>
      <c r="AN45" s="13"/>
      <c r="AO45" s="13"/>
      <c r="AP45" s="22"/>
    </row>
    <row r="46" spans="2:42" ht="16.5" customHeight="1">
      <c r="R46" s="39"/>
      <c r="S46" s="32"/>
      <c r="T46" s="4"/>
      <c r="U46" s="8"/>
      <c r="AM46" s="13"/>
      <c r="AN46" s="13"/>
      <c r="AO46" s="13"/>
      <c r="AP46" s="22"/>
    </row>
    <row r="47" spans="2:42" ht="15.75" customHeight="1">
      <c r="R47" s="39"/>
      <c r="S47" s="32"/>
      <c r="T47" s="4"/>
      <c r="U47" s="8"/>
      <c r="X47" s="8"/>
      <c r="Y47" s="8"/>
      <c r="Z47" s="8"/>
      <c r="AA47" s="8"/>
      <c r="AB47" s="8"/>
      <c r="AC47" s="8"/>
      <c r="AD47" s="8"/>
      <c r="AE47" s="8"/>
      <c r="AH47" s="45"/>
      <c r="AI47" s="4"/>
      <c r="AJ47" s="8"/>
      <c r="AM47" s="13"/>
      <c r="AN47" s="4"/>
      <c r="AO47" s="4"/>
      <c r="AP47" s="8"/>
    </row>
    <row r="48" spans="2:42" ht="12.75" customHeight="1">
      <c r="R48" s="30"/>
      <c r="S48" s="45"/>
      <c r="T48" s="4"/>
      <c r="U48" s="220"/>
      <c r="X48" s="8"/>
      <c r="Y48" s="8"/>
      <c r="Z48" s="8"/>
      <c r="AA48" s="8"/>
      <c r="AH48" s="32"/>
      <c r="AI48" s="4"/>
      <c r="AJ48" s="8"/>
      <c r="AM48" s="13"/>
      <c r="AN48" s="4"/>
      <c r="AO48" s="4"/>
      <c r="AP48" s="46"/>
    </row>
    <row r="49" spans="1:56" ht="15" customHeight="1">
      <c r="R49" s="32"/>
      <c r="S49" s="32"/>
      <c r="T49" s="4"/>
      <c r="U49" s="8"/>
      <c r="X49" s="8"/>
      <c r="Y49" s="8"/>
      <c r="Z49" s="8"/>
      <c r="AA49" s="8"/>
      <c r="AB49" s="8"/>
      <c r="AC49" s="8"/>
      <c r="AD49" s="8"/>
      <c r="AE49" s="8"/>
      <c r="AI49" s="40"/>
      <c r="AN49" s="13"/>
      <c r="AO49" s="13"/>
      <c r="AP49" s="22"/>
    </row>
    <row r="50" spans="1:56" ht="16.5" customHeight="1">
      <c r="C50" s="1" t="s">
        <v>260</v>
      </c>
      <c r="D50"/>
      <c r="E50"/>
      <c r="F50"/>
      <c r="G50" t="s">
        <v>146</v>
      </c>
      <c r="H50"/>
      <c r="I50"/>
      <c r="R50" s="32"/>
      <c r="S50" s="45"/>
      <c r="T50" s="4"/>
      <c r="U50" s="8"/>
      <c r="Y50" s="8"/>
      <c r="Z50" s="8"/>
      <c r="AA50" s="8"/>
      <c r="AB50" s="8"/>
      <c r="AC50" s="8"/>
      <c r="AD50" s="8"/>
      <c r="AE50" s="8"/>
    </row>
    <row r="51" spans="1:56" ht="15" customHeight="1">
      <c r="R51" s="32"/>
      <c r="S51" s="45"/>
      <c r="T51" s="4"/>
      <c r="U51" s="8"/>
    </row>
    <row r="52" spans="1:56" ht="15.75" customHeight="1">
      <c r="E52" t="s">
        <v>261</v>
      </c>
      <c r="R52" s="32"/>
      <c r="T52" s="40"/>
    </row>
    <row r="53" spans="1:56" ht="14.25" customHeight="1">
      <c r="R53" s="124"/>
      <c r="T53" s="40"/>
    </row>
    <row r="54" spans="1:56" ht="15" customHeight="1">
      <c r="R54" s="32"/>
      <c r="T54" s="179"/>
      <c r="V54" s="44"/>
      <c r="W54" s="44"/>
      <c r="X54" s="44"/>
      <c r="Y54" s="118"/>
      <c r="Z54" s="44"/>
      <c r="AA54" s="44"/>
      <c r="AB54" s="44"/>
      <c r="AC54" s="44"/>
      <c r="AD54" s="44"/>
      <c r="AE54" s="44"/>
      <c r="AF54" s="44"/>
      <c r="AG54" s="44"/>
      <c r="AH54" s="161"/>
    </row>
    <row r="55" spans="1:56" ht="18" customHeight="1">
      <c r="S55" s="54"/>
      <c r="T55" s="46"/>
      <c r="U55" s="46"/>
    </row>
    <row r="56" spans="1:56" ht="15" customHeight="1">
      <c r="E56" s="161"/>
      <c r="F56" s="161"/>
      <c r="G56" s="161"/>
      <c r="R56" s="32"/>
      <c r="T56" s="46"/>
      <c r="V56" s="631"/>
      <c r="W56" s="8"/>
      <c r="X56" s="8"/>
      <c r="Y56" s="8"/>
      <c r="Z56" s="8"/>
      <c r="AA56" s="8"/>
      <c r="AB56" s="8"/>
      <c r="AC56" s="8"/>
      <c r="AD56" s="8"/>
      <c r="AE56" s="14"/>
    </row>
    <row r="57" spans="1:56" ht="12.75" customHeight="1">
      <c r="R57" s="32"/>
      <c r="S57" s="32"/>
      <c r="T57" s="4"/>
      <c r="U57" s="46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56" ht="12.75" customHeight="1">
      <c r="D58" s="5" t="s">
        <v>298</v>
      </c>
      <c r="K58"/>
      <c r="L58"/>
      <c r="M58"/>
      <c r="N58"/>
      <c r="O58"/>
      <c r="P58"/>
      <c r="S58" s="33"/>
      <c r="T58" s="4"/>
      <c r="U58" s="8"/>
    </row>
    <row r="59" spans="1:56" ht="15.75" customHeight="1">
      <c r="C59" s="1222" t="s">
        <v>595</v>
      </c>
      <c r="D59"/>
      <c r="E59" s="32"/>
      <c r="T59" s="40"/>
    </row>
    <row r="60" spans="1:56" ht="14.25" customHeight="1">
      <c r="C60" s="7" t="s">
        <v>596</v>
      </c>
      <c r="D60" s="8"/>
      <c r="E60" s="2"/>
      <c r="F60"/>
      <c r="I60"/>
      <c r="J60"/>
      <c r="K60" s="13"/>
      <c r="L60" s="13"/>
      <c r="M60"/>
      <c r="N60"/>
      <c r="O60"/>
      <c r="P60"/>
    </row>
    <row r="61" spans="1:56" ht="15" customHeight="1">
      <c r="E61" s="1222" t="s">
        <v>598</v>
      </c>
      <c r="F61"/>
      <c r="G61" s="19"/>
      <c r="H61" s="19"/>
      <c r="I61" s="13"/>
      <c r="J61" s="13"/>
      <c r="L61"/>
      <c r="M61" s="179"/>
      <c r="N61"/>
      <c r="AN61" s="2"/>
      <c r="AO61" s="2"/>
      <c r="AP61" s="48"/>
    </row>
    <row r="62" spans="1:56" ht="18" customHeight="1">
      <c r="A62" s="47"/>
      <c r="C62" s="1" t="s">
        <v>384</v>
      </c>
      <c r="W62" s="20"/>
      <c r="X62" s="346"/>
      <c r="Z62" s="20"/>
      <c r="AA62" s="20"/>
      <c r="AC62" s="43"/>
      <c r="AM62" s="21"/>
      <c r="AN62" s="13"/>
      <c r="AO62" s="22"/>
      <c r="AP62" s="22"/>
    </row>
    <row r="63" spans="1:56" ht="12" customHeight="1">
      <c r="R63" s="3"/>
      <c r="AE63" s="32"/>
      <c r="BA63" s="13"/>
      <c r="BB63" s="13"/>
      <c r="BC63" s="22"/>
      <c r="BD63" s="22"/>
    </row>
    <row r="64" spans="1:56" ht="15" customHeight="1">
      <c r="C64" s="19" t="s">
        <v>292</v>
      </c>
      <c r="Q64" s="30"/>
      <c r="R64" s="22"/>
      <c r="S64" s="13"/>
      <c r="T64" s="13"/>
      <c r="U64" s="13"/>
      <c r="V64" s="14"/>
      <c r="W64" s="14"/>
      <c r="X64" s="63"/>
      <c r="Y64" s="13"/>
      <c r="Z64" s="13"/>
      <c r="AA64" s="14"/>
      <c r="AB64" s="13"/>
      <c r="AC64" s="13"/>
      <c r="AD64" s="13"/>
      <c r="AE64" s="13"/>
      <c r="AF64" s="32"/>
      <c r="AJ64" s="20"/>
      <c r="AK64" s="20"/>
      <c r="AM64" s="20"/>
      <c r="AN64" s="20"/>
      <c r="AP64" s="4"/>
      <c r="BA64" s="61"/>
      <c r="BB64" s="13"/>
      <c r="BC64" s="22"/>
    </row>
    <row r="65" spans="2:56" ht="14.25" customHeight="1">
      <c r="B65" s="20" t="s">
        <v>631</v>
      </c>
      <c r="C65" s="13"/>
      <c r="D65"/>
      <c r="J65" s="20" t="s">
        <v>0</v>
      </c>
      <c r="K65"/>
      <c r="L65" s="2" t="s">
        <v>334</v>
      </c>
      <c r="M65" s="13"/>
      <c r="N65" s="13"/>
      <c r="O65" s="24"/>
      <c r="Q65" s="3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30"/>
      <c r="AG65" s="347"/>
      <c r="AH65" s="348"/>
      <c r="AI65" s="349"/>
      <c r="AJ65" s="350"/>
      <c r="AK65" s="42"/>
      <c r="AL65" s="42"/>
      <c r="AM65" s="42"/>
      <c r="AN65" s="42"/>
      <c r="AO65" s="42"/>
      <c r="AP65" s="42"/>
      <c r="AQ65" s="347"/>
      <c r="AR65" s="347"/>
      <c r="AS65" s="618"/>
      <c r="AT65" s="9"/>
      <c r="BA65" s="13"/>
      <c r="BB65" s="13"/>
      <c r="BC65" s="22"/>
    </row>
    <row r="66" spans="2:56" ht="18.75" customHeight="1" thickBot="1">
      <c r="C66" s="103" t="s">
        <v>633</v>
      </c>
      <c r="D66" s="23" t="s">
        <v>1</v>
      </c>
      <c r="E66"/>
      <c r="F66"/>
      <c r="H66" s="19"/>
      <c r="I66" s="13"/>
      <c r="J66" s="13"/>
      <c r="K66" s="13"/>
      <c r="L66"/>
      <c r="M66" s="4"/>
      <c r="N66"/>
      <c r="O66" s="657"/>
      <c r="P66" s="180"/>
      <c r="Q66" s="617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G66" s="48"/>
      <c r="AH66" s="48"/>
      <c r="AI66" s="48"/>
      <c r="AJ66" s="351"/>
      <c r="AK66" s="48"/>
      <c r="AL66" s="48"/>
      <c r="AM66" s="48"/>
      <c r="AN66" s="48"/>
      <c r="AO66" s="48"/>
      <c r="AP66" s="48"/>
      <c r="AQ66" s="48"/>
      <c r="AR66" s="48"/>
      <c r="AS66" s="48"/>
      <c r="BA66" s="4"/>
      <c r="BB66" s="4"/>
      <c r="BC66" s="9"/>
    </row>
    <row r="67" spans="2:56" ht="15.75" customHeight="1" thickBot="1">
      <c r="B67" s="1364" t="s">
        <v>635</v>
      </c>
      <c r="C67" s="107"/>
      <c r="D67" s="1230" t="s">
        <v>263</v>
      </c>
      <c r="E67" s="1231" t="s">
        <v>599</v>
      </c>
      <c r="F67" s="1232"/>
      <c r="G67" s="1232"/>
      <c r="H67" s="1233"/>
      <c r="I67" s="1234" t="s">
        <v>626</v>
      </c>
      <c r="J67" s="31"/>
      <c r="K67" s="1235"/>
      <c r="L67" s="31"/>
      <c r="M67" s="31"/>
      <c r="N67" s="31"/>
      <c r="O67" s="31"/>
      <c r="P67" s="53"/>
      <c r="Q67" s="1364" t="s">
        <v>669</v>
      </c>
      <c r="R67" s="9"/>
      <c r="S67" s="44"/>
      <c r="T67" s="44"/>
      <c r="U67" s="44"/>
      <c r="V67" s="118"/>
      <c r="W67" s="371"/>
      <c r="X67" s="371"/>
      <c r="Y67" s="371"/>
      <c r="Z67" s="371"/>
      <c r="AA67" s="44"/>
      <c r="AB67" s="235"/>
      <c r="AC67" s="44"/>
      <c r="AD67" s="44"/>
      <c r="AE67" s="161"/>
      <c r="AF67" s="47"/>
      <c r="AG67" s="44"/>
      <c r="AH67" s="44"/>
      <c r="AI67" s="44"/>
      <c r="AJ67" s="118"/>
      <c r="AK67" s="44"/>
      <c r="AL67" s="44"/>
      <c r="AM67" s="44"/>
      <c r="AN67" s="44"/>
      <c r="AO67" s="44"/>
      <c r="AP67" s="44"/>
      <c r="AQ67" s="44"/>
      <c r="AR67" s="44"/>
      <c r="AS67" s="161"/>
      <c r="BA67" s="4"/>
      <c r="BB67" s="4"/>
      <c r="BC67" s="9"/>
    </row>
    <row r="68" spans="2:56" ht="21" customHeight="1">
      <c r="B68" s="482" t="s">
        <v>601</v>
      </c>
      <c r="C68" s="477" t="s">
        <v>269</v>
      </c>
      <c r="D68" s="1236" t="s">
        <v>270</v>
      </c>
      <c r="E68" s="1237" t="s">
        <v>602</v>
      </c>
      <c r="F68" s="1238" t="s">
        <v>603</v>
      </c>
      <c r="G68" s="706" t="s">
        <v>604</v>
      </c>
      <c r="H68" s="1239" t="s">
        <v>605</v>
      </c>
      <c r="I68" s="1240" t="s">
        <v>606</v>
      </c>
      <c r="J68" s="1241" t="s">
        <v>607</v>
      </c>
      <c r="K68" s="1242" t="s">
        <v>608</v>
      </c>
      <c r="L68" s="1243" t="s">
        <v>609</v>
      </c>
      <c r="M68" s="1244" t="s">
        <v>610</v>
      </c>
      <c r="N68" s="752" t="s">
        <v>611</v>
      </c>
      <c r="O68" s="1244" t="s">
        <v>612</v>
      </c>
      <c r="P68" s="1245" t="s">
        <v>613</v>
      </c>
      <c r="Q68" s="1473" t="s">
        <v>657</v>
      </c>
      <c r="R68" s="9"/>
      <c r="S68" s="9"/>
      <c r="T68" s="44"/>
      <c r="U68" s="44"/>
      <c r="V68" s="118"/>
      <c r="W68" s="44"/>
      <c r="X68" s="44"/>
      <c r="Y68" s="44"/>
      <c r="Z68" s="44"/>
      <c r="AA68" s="44"/>
      <c r="AB68" s="44"/>
      <c r="AC68" s="44"/>
      <c r="AD68" s="44"/>
      <c r="AE68" s="161"/>
      <c r="AF68" s="8"/>
      <c r="AG68" s="352"/>
      <c r="AH68" s="352"/>
      <c r="AI68" s="352"/>
      <c r="AJ68" s="353"/>
      <c r="AK68" s="352"/>
      <c r="AL68" s="352"/>
      <c r="AM68" s="354"/>
      <c r="AN68" s="352"/>
      <c r="AO68" s="354"/>
      <c r="AP68" s="354"/>
      <c r="AQ68" s="352"/>
      <c r="AR68" s="352"/>
      <c r="AS68" s="352"/>
      <c r="BA68" s="13"/>
      <c r="BB68" s="13"/>
      <c r="BC68" s="22"/>
    </row>
    <row r="69" spans="2:56" ht="13.5" customHeight="1" thickBot="1">
      <c r="B69" s="488" t="s">
        <v>614</v>
      </c>
      <c r="C69" s="526"/>
      <c r="D69" s="18"/>
      <c r="E69" s="516"/>
      <c r="F69" s="1246"/>
      <c r="G69" s="1247"/>
      <c r="H69" s="1246"/>
      <c r="I69" s="1248" t="s">
        <v>615</v>
      </c>
      <c r="J69" s="1249" t="s">
        <v>616</v>
      </c>
      <c r="K69" s="1250" t="s">
        <v>617</v>
      </c>
      <c r="L69" s="1251" t="s">
        <v>618</v>
      </c>
      <c r="M69" s="1250" t="s">
        <v>619</v>
      </c>
      <c r="N69" s="1087" t="s">
        <v>620</v>
      </c>
      <c r="O69" s="1252" t="s">
        <v>621</v>
      </c>
      <c r="P69" s="1253" t="s">
        <v>622</v>
      </c>
      <c r="Q69" s="1474" t="s">
        <v>554</v>
      </c>
      <c r="R69" s="65"/>
      <c r="S69" s="9"/>
      <c r="T69" s="9"/>
      <c r="U69" s="44"/>
      <c r="V69" s="44"/>
      <c r="W69" s="44"/>
      <c r="X69" s="118"/>
      <c r="Y69" s="642"/>
      <c r="Z69" s="707"/>
      <c r="AA69" s="44"/>
      <c r="AB69" s="44"/>
      <c r="AC69" s="44"/>
      <c r="AD69" s="44"/>
      <c r="AE69" s="161"/>
      <c r="AF69" s="30"/>
      <c r="AT69" s="8"/>
      <c r="AU69" s="9"/>
      <c r="BA69" s="13"/>
      <c r="BB69" s="13"/>
      <c r="BC69" s="22"/>
    </row>
    <row r="70" spans="2:56" ht="15.75">
      <c r="B70" s="1584"/>
      <c r="C70" s="690" t="s">
        <v>204</v>
      </c>
      <c r="D70" s="490"/>
      <c r="E70" s="1254"/>
      <c r="F70" s="492"/>
      <c r="G70" s="492"/>
      <c r="H70" s="1255"/>
      <c r="I70" s="1256"/>
      <c r="J70" s="1256"/>
      <c r="K70" s="1257"/>
      <c r="L70" s="1256"/>
      <c r="M70" s="1256"/>
      <c r="N70" s="1256"/>
      <c r="O70" s="1256"/>
      <c r="P70" s="1450"/>
      <c r="Q70" s="1472"/>
      <c r="R70" s="103"/>
      <c r="S70" s="4"/>
      <c r="T70" s="9"/>
      <c r="U70" s="44"/>
      <c r="V70" s="44"/>
      <c r="W70" s="234"/>
      <c r="X70" s="708"/>
      <c r="AA70" s="44"/>
      <c r="AB70" s="44"/>
      <c r="AC70" s="44"/>
      <c r="AD70" s="44"/>
      <c r="AE70" s="161"/>
      <c r="AF70" s="125"/>
      <c r="AP70" s="43"/>
      <c r="AR70" s="43"/>
      <c r="AU70" s="9"/>
      <c r="BA70" s="13"/>
      <c r="BB70" s="13"/>
      <c r="BC70" s="22"/>
    </row>
    <row r="71" spans="2:56">
      <c r="B71" s="1731" t="s">
        <v>789</v>
      </c>
      <c r="C71" s="503" t="s">
        <v>549</v>
      </c>
      <c r="D71" s="508">
        <v>200</v>
      </c>
      <c r="E71" s="229">
        <v>1.9</v>
      </c>
      <c r="F71" s="360">
        <v>0.23</v>
      </c>
      <c r="G71" s="365">
        <v>0.31</v>
      </c>
      <c r="H71" s="1264">
        <v>169.7</v>
      </c>
      <c r="I71" s="255">
        <v>190.4</v>
      </c>
      <c r="J71" s="255">
        <v>179.3</v>
      </c>
      <c r="K71" s="255">
        <v>26</v>
      </c>
      <c r="L71" s="255">
        <v>0.28999999999999998</v>
      </c>
      <c r="M71" s="255">
        <v>147</v>
      </c>
      <c r="N71" s="2074">
        <v>1.418E-2</v>
      </c>
      <c r="O71" s="2072">
        <v>3.5899999999999999E-3</v>
      </c>
      <c r="P71" s="1451">
        <v>0.48</v>
      </c>
      <c r="Q71" s="504">
        <v>23</v>
      </c>
      <c r="S71" s="4"/>
      <c r="T71" s="9"/>
      <c r="U71" s="44"/>
      <c r="V71" s="44"/>
      <c r="W71" s="44"/>
      <c r="X71" s="708"/>
      <c r="AA71" s="44"/>
      <c r="AB71" s="44"/>
      <c r="AC71" s="44"/>
      <c r="AD71" s="44"/>
      <c r="AE71" s="161"/>
      <c r="AJ71" s="154"/>
      <c r="AR71" s="43"/>
      <c r="AU71" s="9"/>
      <c r="AV71" s="8"/>
      <c r="AW71" s="8"/>
    </row>
    <row r="72" spans="2:56">
      <c r="B72" s="1587" t="s">
        <v>10</v>
      </c>
      <c r="C72" s="194" t="s">
        <v>428</v>
      </c>
      <c r="D72" s="508">
        <v>25</v>
      </c>
      <c r="E72" s="229">
        <v>0</v>
      </c>
      <c r="F72" s="360">
        <v>0</v>
      </c>
      <c r="G72" s="360">
        <v>0</v>
      </c>
      <c r="H72" s="1264">
        <v>0</v>
      </c>
      <c r="I72" s="255">
        <v>0</v>
      </c>
      <c r="J72" s="255">
        <v>0</v>
      </c>
      <c r="K72" s="360">
        <v>0</v>
      </c>
      <c r="L72" s="255">
        <v>0</v>
      </c>
      <c r="M72" s="255">
        <v>0</v>
      </c>
      <c r="N72" s="255">
        <v>0</v>
      </c>
      <c r="O72" s="255">
        <v>0</v>
      </c>
      <c r="P72" s="1451">
        <v>0</v>
      </c>
      <c r="Q72" s="504">
        <v>11</v>
      </c>
      <c r="R72" s="373"/>
      <c r="S72" s="4"/>
      <c r="T72" s="9"/>
      <c r="U72" s="44"/>
      <c r="V72" s="44"/>
      <c r="W72" s="44"/>
      <c r="X72" s="708"/>
      <c r="AA72" s="46"/>
      <c r="AB72" s="227"/>
      <c r="AC72" s="46"/>
      <c r="AD72" s="46"/>
      <c r="AE72" s="65"/>
      <c r="AG72" s="30"/>
      <c r="AH72" s="4"/>
      <c r="AI72" s="8"/>
      <c r="AJ72" s="9"/>
      <c r="AK72" s="9"/>
      <c r="AL72" s="9"/>
      <c r="AM72" s="120"/>
      <c r="AN72" s="156"/>
      <c r="AO72" s="159"/>
      <c r="AP72" s="159"/>
      <c r="AQ72" s="159"/>
      <c r="AR72" s="129"/>
      <c r="AS72" s="159"/>
      <c r="AT72" s="159"/>
      <c r="AU72" s="159"/>
      <c r="AV72" s="8"/>
      <c r="AW72" s="8"/>
    </row>
    <row r="73" spans="2:56" ht="15.75">
      <c r="B73" s="1587" t="s">
        <v>701</v>
      </c>
      <c r="C73" s="503" t="s">
        <v>16</v>
      </c>
      <c r="D73" s="508">
        <v>200</v>
      </c>
      <c r="E73" s="229">
        <v>0.04</v>
      </c>
      <c r="F73" s="360">
        <v>0</v>
      </c>
      <c r="G73" s="360">
        <v>0.01</v>
      </c>
      <c r="H73" s="1264">
        <v>0.3</v>
      </c>
      <c r="I73" s="255">
        <v>4.5</v>
      </c>
      <c r="J73" s="255">
        <v>7.2</v>
      </c>
      <c r="K73" s="255">
        <v>3.8</v>
      </c>
      <c r="L73" s="255">
        <v>0.73</v>
      </c>
      <c r="M73" s="255">
        <v>20.77</v>
      </c>
      <c r="N73" s="255">
        <v>0</v>
      </c>
      <c r="O73" s="255">
        <v>0</v>
      </c>
      <c r="P73" s="1451">
        <v>0</v>
      </c>
      <c r="Q73" s="520">
        <v>72</v>
      </c>
      <c r="S73" s="4"/>
      <c r="T73" s="9"/>
      <c r="U73" s="44"/>
      <c r="V73" s="44"/>
      <c r="W73" s="44"/>
      <c r="X73" s="708"/>
      <c r="AA73" s="1"/>
      <c r="AB73" s="1"/>
      <c r="AC73" s="1"/>
      <c r="AD73" s="1"/>
      <c r="AG73" s="39"/>
      <c r="AI73" s="40"/>
      <c r="AJ73" s="9"/>
      <c r="AK73" s="9"/>
      <c r="AL73" s="9"/>
      <c r="AM73" s="180"/>
      <c r="AN73" s="620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2:56">
      <c r="B74" s="1587" t="s">
        <v>10</v>
      </c>
      <c r="C74" s="503" t="s">
        <v>11</v>
      </c>
      <c r="D74" s="508">
        <v>30</v>
      </c>
      <c r="E74" s="229">
        <v>0.06</v>
      </c>
      <c r="F74" s="360">
        <v>1.2E-2</v>
      </c>
      <c r="G74" s="360">
        <v>0.01</v>
      </c>
      <c r="H74" s="1264">
        <v>0</v>
      </c>
      <c r="I74" s="255">
        <v>47.5</v>
      </c>
      <c r="J74" s="255">
        <v>38.700000000000003</v>
      </c>
      <c r="K74" s="360">
        <v>12.3</v>
      </c>
      <c r="L74" s="255">
        <v>0.03</v>
      </c>
      <c r="M74" s="255">
        <v>22.3</v>
      </c>
      <c r="N74" s="255">
        <v>0</v>
      </c>
      <c r="O74" s="255">
        <v>0</v>
      </c>
      <c r="P74" s="1451">
        <v>0</v>
      </c>
      <c r="Q74" s="504">
        <v>9</v>
      </c>
      <c r="R74" s="44"/>
      <c r="S74" s="4"/>
      <c r="T74" s="9"/>
      <c r="U74" s="44"/>
      <c r="V74" s="44"/>
      <c r="W74" s="44"/>
      <c r="X74" s="708"/>
      <c r="AA74" s="44"/>
      <c r="AB74" s="235"/>
      <c r="AC74" s="44"/>
      <c r="AD74" s="44"/>
      <c r="AE74" s="127"/>
      <c r="AH74" s="179"/>
      <c r="AJ74" s="9"/>
      <c r="AK74" s="9"/>
      <c r="AL74" s="9"/>
      <c r="AM74" s="32"/>
      <c r="AN74" s="22"/>
      <c r="AO74" s="22"/>
      <c r="AP74" s="13"/>
      <c r="AQ74" s="13"/>
      <c r="AR74" s="13"/>
      <c r="AS74" s="14"/>
      <c r="AT74" s="14"/>
      <c r="AU74" s="63"/>
      <c r="AV74" s="13"/>
      <c r="AW74" s="13"/>
      <c r="AX74" s="14"/>
      <c r="AY74" s="13"/>
      <c r="AZ74" s="13"/>
      <c r="BA74" s="13"/>
      <c r="BB74" s="13"/>
    </row>
    <row r="75" spans="2:56" ht="12.75" customHeight="1">
      <c r="B75" s="1587" t="s">
        <v>10</v>
      </c>
      <c r="C75" s="503" t="s">
        <v>719</v>
      </c>
      <c r="D75" s="498">
        <v>20</v>
      </c>
      <c r="E75" s="366">
        <v>0</v>
      </c>
      <c r="F75" s="368">
        <v>0.04</v>
      </c>
      <c r="G75" s="368">
        <v>0</v>
      </c>
      <c r="H75" s="1264">
        <v>0</v>
      </c>
      <c r="I75" s="255">
        <v>16.600000000000001</v>
      </c>
      <c r="J75" s="255">
        <v>38.799999999999997</v>
      </c>
      <c r="K75" s="360">
        <v>11.4</v>
      </c>
      <c r="L75" s="255">
        <v>0.02</v>
      </c>
      <c r="M75" s="255">
        <v>28.8</v>
      </c>
      <c r="N75" s="1367">
        <v>5.0000000000000001E-4</v>
      </c>
      <c r="O75" s="255">
        <v>0</v>
      </c>
      <c r="P75" s="1451">
        <v>0</v>
      </c>
      <c r="Q75" s="504">
        <v>10</v>
      </c>
      <c r="R75" s="32"/>
      <c r="S75" s="4"/>
      <c r="T75" s="9"/>
      <c r="U75" s="44"/>
      <c r="V75" s="160"/>
      <c r="W75" s="44"/>
      <c r="X75" s="708"/>
      <c r="AA75" s="161"/>
      <c r="AB75" s="155"/>
      <c r="AC75" s="161"/>
      <c r="AD75" s="621"/>
      <c r="AE75" s="161"/>
      <c r="AM75" s="3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</row>
    <row r="76" spans="2:56" ht="13.5" customHeight="1">
      <c r="B76" s="496" t="s">
        <v>855</v>
      </c>
      <c r="C76" s="801" t="s">
        <v>854</v>
      </c>
      <c r="D76" s="498">
        <v>100</v>
      </c>
      <c r="E76" s="366">
        <v>7</v>
      </c>
      <c r="F76" s="367">
        <v>0.03</v>
      </c>
      <c r="G76" s="367">
        <v>0.02</v>
      </c>
      <c r="H76" s="1387">
        <v>0</v>
      </c>
      <c r="I76" s="357">
        <v>16.100000000000001</v>
      </c>
      <c r="J76" s="357">
        <v>11</v>
      </c>
      <c r="K76" s="1388">
        <v>9</v>
      </c>
      <c r="L76" s="357">
        <v>2.21</v>
      </c>
      <c r="M76" s="357">
        <v>52.9</v>
      </c>
      <c r="N76" s="357">
        <v>0.01</v>
      </c>
      <c r="O76" s="357">
        <v>0</v>
      </c>
      <c r="P76" s="1452">
        <v>0.27</v>
      </c>
      <c r="Q76" s="1210">
        <v>79</v>
      </c>
      <c r="R76" s="32"/>
      <c r="T76" s="835"/>
      <c r="U76" s="622"/>
      <c r="V76" s="711"/>
      <c r="W76" s="712"/>
      <c r="X76" s="1759"/>
      <c r="Y76" s="219"/>
      <c r="Z76" s="22"/>
      <c r="AA76" s="161"/>
      <c r="AB76" s="161"/>
      <c r="AC76" s="161"/>
      <c r="AD76" s="161"/>
      <c r="AE76" s="161"/>
      <c r="AL76" s="65"/>
      <c r="BC76" s="8"/>
    </row>
    <row r="77" spans="2:56" ht="13.5" customHeight="1" thickBot="1">
      <c r="B77" s="1585"/>
      <c r="C77" s="510"/>
      <c r="D77" s="521"/>
      <c r="E77" s="229"/>
      <c r="F77" s="359"/>
      <c r="G77" s="359"/>
      <c r="H77" s="679"/>
      <c r="I77" s="255"/>
      <c r="J77" s="255"/>
      <c r="K77" s="255"/>
      <c r="L77" s="255"/>
      <c r="M77" s="255"/>
      <c r="N77" s="1367"/>
      <c r="O77" s="255"/>
      <c r="P77" s="1451"/>
      <c r="Q77" s="580"/>
      <c r="R77" s="32"/>
      <c r="S77" s="405"/>
      <c r="U77" s="948"/>
      <c r="V77" s="948"/>
      <c r="W77" s="948"/>
      <c r="X77" s="948"/>
      <c r="Y77" s="1760"/>
      <c r="Z77" s="1"/>
      <c r="AA77" s="44"/>
      <c r="AB77" s="235"/>
      <c r="AC77" s="44"/>
      <c r="AD77" s="44"/>
      <c r="AE77" s="127"/>
      <c r="AL77" s="46"/>
    </row>
    <row r="78" spans="2:56">
      <c r="B78" s="512" t="s">
        <v>294</v>
      </c>
      <c r="D78" s="835">
        <f>SUM(D71:D76)</f>
        <v>575</v>
      </c>
      <c r="E78" s="513">
        <f t="shared" ref="E78:P78" si="0">SUM(E71:E77)</f>
        <v>9</v>
      </c>
      <c r="F78" s="1266">
        <f>SUM(F71:F77)</f>
        <v>0.31200000000000006</v>
      </c>
      <c r="G78" s="2170">
        <f>SUM(G71:G77)</f>
        <v>0.35000000000000003</v>
      </c>
      <c r="H78" s="1268">
        <f>SUM(H71:H77)</f>
        <v>170</v>
      </c>
      <c r="I78" s="2165">
        <f t="shared" si="0"/>
        <v>275.10000000000002</v>
      </c>
      <c r="J78" s="2166">
        <f t="shared" si="0"/>
        <v>275</v>
      </c>
      <c r="K78" s="2171">
        <f t="shared" si="0"/>
        <v>62.5</v>
      </c>
      <c r="L78" s="2165">
        <f t="shared" si="0"/>
        <v>3.2800000000000002</v>
      </c>
      <c r="M78" s="2166">
        <f>SUM(M71:M77)</f>
        <v>271.77000000000004</v>
      </c>
      <c r="N78" s="2165">
        <f t="shared" si="0"/>
        <v>2.4680000000000001E-2</v>
      </c>
      <c r="O78" s="2165">
        <f>SUM(O71:O77)</f>
        <v>3.5899999999999999E-3</v>
      </c>
      <c r="P78" s="2169">
        <f t="shared" si="0"/>
        <v>0.75</v>
      </c>
      <c r="Q78" s="1473"/>
      <c r="R78" s="30"/>
      <c r="S78" s="179"/>
      <c r="U78" s="1"/>
      <c r="V78" s="1"/>
      <c r="W78" s="1"/>
      <c r="X78" s="1"/>
      <c r="Y78" s="1"/>
      <c r="Z78" s="1"/>
      <c r="AA78" s="160"/>
      <c r="AB78" s="160"/>
      <c r="AC78" s="160"/>
      <c r="AD78" s="160"/>
      <c r="AE78" s="161"/>
      <c r="AJ78" s="1"/>
      <c r="AK78" s="1"/>
      <c r="AL78" s="1"/>
    </row>
    <row r="79" spans="2:56" ht="13.5" customHeight="1">
      <c r="B79" s="1378"/>
      <c r="C79" s="1379" t="s">
        <v>12</v>
      </c>
      <c r="D79" s="1693">
        <v>0.25</v>
      </c>
      <c r="E79" s="924">
        <v>15</v>
      </c>
      <c r="F79" s="925">
        <v>0.3</v>
      </c>
      <c r="G79" s="926">
        <v>0.35</v>
      </c>
      <c r="H79" s="1286">
        <v>175</v>
      </c>
      <c r="I79" s="1285">
        <v>275</v>
      </c>
      <c r="J79" s="1286">
        <v>275</v>
      </c>
      <c r="K79" s="1286">
        <v>62.5</v>
      </c>
      <c r="L79" s="925">
        <v>3</v>
      </c>
      <c r="M79" s="1285">
        <v>275</v>
      </c>
      <c r="N79" s="1373">
        <v>2.5000000000000001E-2</v>
      </c>
      <c r="O79" s="1374">
        <v>7.4999999999999997E-3</v>
      </c>
      <c r="P79" s="1453">
        <v>0.75</v>
      </c>
      <c r="Q79" s="1473"/>
      <c r="R79" s="30"/>
      <c r="S79" s="4"/>
      <c r="T79" s="9"/>
      <c r="U79" s="44"/>
      <c r="V79" s="44"/>
      <c r="W79" s="44"/>
      <c r="X79" s="708"/>
      <c r="AA79" s="44"/>
      <c r="AB79" s="44"/>
      <c r="AC79" s="44"/>
      <c r="AD79" s="44"/>
      <c r="AE79" s="161"/>
      <c r="BC79" s="19"/>
      <c r="BD79" s="22"/>
    </row>
    <row r="80" spans="2:56" ht="16.5" customHeight="1" thickBot="1">
      <c r="B80" s="251"/>
      <c r="C80" s="1375" t="s">
        <v>784</v>
      </c>
      <c r="D80" s="1425" t="s">
        <v>290</v>
      </c>
      <c r="E80" s="1372">
        <f>(E78*100/E101)-25</f>
        <v>-10</v>
      </c>
      <c r="F80" s="1370">
        <f t="shared" ref="F80:O80" si="1">(F78*100/F101)-25</f>
        <v>1.0000000000000071</v>
      </c>
      <c r="G80" s="1370">
        <f t="shared" si="1"/>
        <v>0</v>
      </c>
      <c r="H80" s="1370">
        <f t="shared" si="1"/>
        <v>-0.7142857142857153</v>
      </c>
      <c r="I80" s="1370">
        <f t="shared" si="1"/>
        <v>9.0909090909114809E-3</v>
      </c>
      <c r="J80" s="1370">
        <f t="shared" si="1"/>
        <v>0</v>
      </c>
      <c r="K80" s="1370">
        <f t="shared" si="1"/>
        <v>0</v>
      </c>
      <c r="L80" s="1370">
        <f t="shared" si="1"/>
        <v>2.3333333333333321</v>
      </c>
      <c r="M80" s="1370">
        <f t="shared" si="1"/>
        <v>-0.29363636363635948</v>
      </c>
      <c r="N80" s="1370">
        <f t="shared" si="1"/>
        <v>-0.32000000000000028</v>
      </c>
      <c r="O80" s="1370">
        <f t="shared" si="1"/>
        <v>-13.033333333333333</v>
      </c>
      <c r="P80" s="2081">
        <f>(P78*100/P101)-25</f>
        <v>0</v>
      </c>
      <c r="Q80" s="1473"/>
      <c r="R80" s="32"/>
      <c r="S80" s="4"/>
      <c r="T80" s="65"/>
      <c r="U80" s="44"/>
      <c r="V80" s="44"/>
      <c r="W80" s="44"/>
      <c r="X80" s="708"/>
      <c r="AA80" s="44"/>
      <c r="AB80" s="44"/>
      <c r="AC80" s="44"/>
      <c r="AD80" s="44"/>
      <c r="AE80" s="161"/>
      <c r="AM80" s="32"/>
      <c r="AN80" s="370"/>
      <c r="AO80" s="9"/>
      <c r="AP80" s="161"/>
      <c r="AQ80" s="399"/>
      <c r="AR80" s="161"/>
      <c r="AS80" s="118"/>
      <c r="AT80" s="161"/>
      <c r="AU80" s="371"/>
      <c r="AV80" s="155"/>
      <c r="AW80" s="399"/>
      <c r="AX80" s="161"/>
      <c r="AY80" s="155"/>
      <c r="AZ80" s="161"/>
      <c r="BA80" s="161"/>
      <c r="BB80" s="161"/>
      <c r="BC80" s="13"/>
      <c r="BD80" s="22"/>
    </row>
    <row r="81" spans="2:56">
      <c r="B81" s="107"/>
      <c r="C81" s="690" t="s">
        <v>153</v>
      </c>
      <c r="D81" s="107"/>
      <c r="E81" s="384"/>
      <c r="F81" s="1582"/>
      <c r="G81" s="1582"/>
      <c r="H81" s="1722"/>
      <c r="I81" s="1722"/>
      <c r="J81" s="1722"/>
      <c r="K81" s="1722"/>
      <c r="L81" s="1722"/>
      <c r="M81" s="1722"/>
      <c r="N81" s="1722"/>
      <c r="O81" s="1722"/>
      <c r="P81" s="1479"/>
      <c r="Q81" s="1473"/>
      <c r="R81" s="62"/>
      <c r="S81" s="4"/>
      <c r="T81" s="9"/>
      <c r="U81" s="161"/>
      <c r="V81" s="399"/>
      <c r="W81" s="161"/>
      <c r="X81" s="708"/>
      <c r="AA81" s="44"/>
      <c r="AB81" s="44"/>
      <c r="AC81" s="235"/>
      <c r="AD81" s="44"/>
      <c r="AE81" s="161"/>
      <c r="AH81" s="40"/>
      <c r="AM81" s="32"/>
      <c r="AN81" s="4"/>
      <c r="AO81" s="9"/>
      <c r="AP81" s="44"/>
      <c r="AQ81" s="44"/>
      <c r="AR81" s="160"/>
      <c r="AS81" s="118"/>
      <c r="AT81" s="44"/>
      <c r="AU81" s="161"/>
      <c r="AV81" s="161"/>
      <c r="AW81" s="161"/>
      <c r="AX81" s="161"/>
      <c r="AY81" s="161"/>
      <c r="AZ81" s="161"/>
      <c r="BA81" s="161"/>
      <c r="BB81" s="161"/>
      <c r="BC81" s="13"/>
      <c r="BD81" s="22"/>
    </row>
    <row r="82" spans="2:56">
      <c r="B82" s="1733" t="s">
        <v>672</v>
      </c>
      <c r="C82" s="529" t="s">
        <v>389</v>
      </c>
      <c r="D82" s="508">
        <v>60</v>
      </c>
      <c r="E82" s="229">
        <v>6</v>
      </c>
      <c r="F82" s="360">
        <v>0.02</v>
      </c>
      <c r="G82" s="360">
        <v>0.02</v>
      </c>
      <c r="H82" s="692">
        <v>6</v>
      </c>
      <c r="I82" s="1590">
        <v>13.8</v>
      </c>
      <c r="J82" s="255">
        <v>25</v>
      </c>
      <c r="K82" s="255">
        <v>8.4</v>
      </c>
      <c r="L82" s="255">
        <v>0.36</v>
      </c>
      <c r="M82" s="255">
        <v>56.7</v>
      </c>
      <c r="N82" s="255">
        <v>1.8E-3</v>
      </c>
      <c r="O82" s="255">
        <v>1.8000000000000001E-4</v>
      </c>
      <c r="P82" s="1451">
        <v>1.0200000000000001E-2</v>
      </c>
      <c r="Q82" s="504">
        <v>1</v>
      </c>
      <c r="R82" s="30"/>
      <c r="S82" s="123"/>
      <c r="T82" s="65"/>
      <c r="U82" s="44"/>
      <c r="V82" s="44"/>
      <c r="W82" s="44"/>
      <c r="X82" s="708"/>
      <c r="AA82" s="46"/>
      <c r="AB82" s="227"/>
      <c r="AC82" s="46"/>
      <c r="AD82" s="46"/>
      <c r="AE82" s="47"/>
      <c r="AH82" s="40"/>
      <c r="AL82" s="8"/>
      <c r="AM82" s="32"/>
      <c r="AN82" s="4"/>
      <c r="BC82" s="4"/>
      <c r="BD82" s="22"/>
    </row>
    <row r="83" spans="2:56">
      <c r="B83" s="1731" t="s">
        <v>786</v>
      </c>
      <c r="C83" s="541" t="s">
        <v>295</v>
      </c>
      <c r="D83" s="530">
        <v>200</v>
      </c>
      <c r="E83" s="2065">
        <v>6.6959999999999997</v>
      </c>
      <c r="F83" s="365">
        <v>2.9000000000000001E-2</v>
      </c>
      <c r="G83" s="365">
        <v>4.2000000000000003E-2</v>
      </c>
      <c r="H83" s="1264">
        <v>139.13</v>
      </c>
      <c r="I83" s="2072">
        <v>26.8</v>
      </c>
      <c r="J83" s="2072">
        <v>41.4</v>
      </c>
      <c r="K83" s="365">
        <v>18.88</v>
      </c>
      <c r="L83" s="2072">
        <v>0.90600000000000003</v>
      </c>
      <c r="M83" s="2072">
        <v>24</v>
      </c>
      <c r="N83" s="2072">
        <v>0</v>
      </c>
      <c r="O83" s="2072">
        <v>0</v>
      </c>
      <c r="P83" s="2071">
        <v>0</v>
      </c>
      <c r="Q83" s="504">
        <v>12</v>
      </c>
      <c r="R83" s="62"/>
      <c r="S83" s="4"/>
      <c r="T83" s="9"/>
      <c r="U83" s="44"/>
      <c r="V83" s="44"/>
      <c r="W83" s="234"/>
      <c r="X83" s="708"/>
      <c r="AA83" s="623"/>
      <c r="AB83" s="623"/>
      <c r="AC83" s="622"/>
      <c r="AD83" s="622"/>
      <c r="AE83" s="622"/>
      <c r="AG83" s="62"/>
      <c r="AH83" s="179"/>
      <c r="AM83" s="32"/>
      <c r="AN83" s="4"/>
      <c r="AO83" s="9"/>
      <c r="AP83" s="44"/>
      <c r="AQ83" s="44"/>
      <c r="AR83" s="44"/>
      <c r="AS83" s="118"/>
      <c r="AT83" s="44"/>
      <c r="AU83" s="44"/>
      <c r="AV83" s="44"/>
      <c r="AW83" s="44"/>
      <c r="AX83" s="44"/>
      <c r="AY83" s="44"/>
      <c r="AZ83" s="44"/>
      <c r="BA83" s="44"/>
      <c r="BB83" s="161"/>
      <c r="BC83" s="13"/>
      <c r="BD83" s="22"/>
    </row>
    <row r="84" spans="2:56" ht="17.25" customHeight="1">
      <c r="B84" s="1732" t="s">
        <v>718</v>
      </c>
      <c r="C84" s="549" t="s">
        <v>380</v>
      </c>
      <c r="D84" s="498">
        <v>150</v>
      </c>
      <c r="E84" s="355">
        <v>2.0099999999999998</v>
      </c>
      <c r="F84" s="1415">
        <v>7.0000000000000007E-2</v>
      </c>
      <c r="G84" s="356">
        <v>0.03</v>
      </c>
      <c r="H84" s="1265">
        <v>293</v>
      </c>
      <c r="I84" s="255">
        <v>19</v>
      </c>
      <c r="J84" s="255">
        <v>51</v>
      </c>
      <c r="K84" s="255">
        <v>18</v>
      </c>
      <c r="L84" s="255">
        <v>0.89</v>
      </c>
      <c r="M84" s="255">
        <v>0</v>
      </c>
      <c r="N84" s="255">
        <v>0</v>
      </c>
      <c r="O84" s="1367">
        <v>0</v>
      </c>
      <c r="P84" s="1451">
        <v>0</v>
      </c>
      <c r="Q84" s="539">
        <v>27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407"/>
      <c r="AG84" s="62"/>
      <c r="AH84" s="4"/>
      <c r="AI84" s="158"/>
      <c r="AM84" s="32"/>
      <c r="AN84" s="4"/>
      <c r="AO84" s="9"/>
      <c r="AP84" s="44"/>
      <c r="AQ84" s="44"/>
      <c r="AR84" s="44"/>
      <c r="AS84" s="118"/>
      <c r="AT84" s="44"/>
      <c r="AU84" s="44"/>
      <c r="AV84" s="44"/>
      <c r="AW84" s="44"/>
      <c r="AX84" s="44"/>
      <c r="AY84" s="44"/>
      <c r="AZ84" s="44"/>
      <c r="BA84" s="44"/>
      <c r="BB84" s="161"/>
      <c r="BC84" s="13"/>
      <c r="BD84" s="22"/>
    </row>
    <row r="85" spans="2:56" ht="16.5" customHeight="1">
      <c r="B85" s="1731" t="s">
        <v>362</v>
      </c>
      <c r="C85" s="551" t="s">
        <v>363</v>
      </c>
      <c r="D85" s="530" t="s">
        <v>712</v>
      </c>
      <c r="E85" s="2065">
        <v>5.0999999999999996</v>
      </c>
      <c r="F85" s="365">
        <v>0.16</v>
      </c>
      <c r="G85" s="365">
        <v>0.13</v>
      </c>
      <c r="H85" s="1264">
        <v>24.12</v>
      </c>
      <c r="I85" s="2072">
        <v>15.76</v>
      </c>
      <c r="J85" s="2072">
        <v>24.1</v>
      </c>
      <c r="K85" s="2072">
        <v>4.8600000000000003</v>
      </c>
      <c r="L85" s="2072">
        <v>1.38</v>
      </c>
      <c r="M85" s="2072">
        <v>30.9</v>
      </c>
      <c r="N85" s="2074">
        <v>0</v>
      </c>
      <c r="O85" s="2072">
        <v>3.0000000000000001E-3</v>
      </c>
      <c r="P85" s="2106">
        <v>1E-4</v>
      </c>
      <c r="Q85" s="504">
        <v>52</v>
      </c>
      <c r="R85" s="32"/>
      <c r="S85" s="4"/>
      <c r="T85" s="9"/>
      <c r="U85" s="44"/>
      <c r="V85" s="44"/>
      <c r="W85" s="44"/>
      <c r="X85" s="708"/>
      <c r="AA85" s="1"/>
      <c r="AB85" s="1"/>
      <c r="AC85" s="1"/>
      <c r="AD85" s="1"/>
      <c r="AG85" s="363"/>
      <c r="AH85" s="4"/>
      <c r="AI85" s="9"/>
      <c r="AL85" s="22"/>
      <c r="AN85" s="179"/>
      <c r="AP85" s="44"/>
      <c r="AQ85" s="44"/>
      <c r="AR85" s="44"/>
      <c r="AS85" s="118"/>
      <c r="AT85" s="44"/>
      <c r="AU85" s="44"/>
      <c r="AV85" s="44"/>
      <c r="AW85" s="44"/>
      <c r="AX85" s="44"/>
      <c r="AY85" s="44"/>
      <c r="AZ85" s="44"/>
      <c r="BA85" s="44"/>
      <c r="BB85" s="161"/>
      <c r="BC85" s="13"/>
      <c r="BD85" s="22"/>
    </row>
    <row r="86" spans="2:56" ht="15" customHeight="1">
      <c r="B86" s="1731" t="s">
        <v>868</v>
      </c>
      <c r="C86" s="673" t="s">
        <v>866</v>
      </c>
      <c r="D86" s="508">
        <v>200</v>
      </c>
      <c r="E86" s="2065">
        <v>1.0920000000000001</v>
      </c>
      <c r="F86" s="365">
        <v>6.3E-2</v>
      </c>
      <c r="G86" s="365">
        <v>0.255</v>
      </c>
      <c r="H86" s="1264">
        <v>27.7515</v>
      </c>
      <c r="I86" s="2072">
        <v>224.77500000000001</v>
      </c>
      <c r="J86" s="2072">
        <v>173.6</v>
      </c>
      <c r="K86" s="365">
        <v>31.5</v>
      </c>
      <c r="L86" s="2072">
        <v>0.58799999999999997</v>
      </c>
      <c r="M86" s="2072">
        <v>120.77</v>
      </c>
      <c r="N86" s="2072">
        <v>0</v>
      </c>
      <c r="O86" s="2072">
        <v>5.4000000000000001E-4</v>
      </c>
      <c r="P86" s="2071">
        <v>6.2E-2</v>
      </c>
      <c r="Q86" s="527">
        <v>67</v>
      </c>
      <c r="S86" s="402"/>
      <c r="T86" s="835"/>
      <c r="U86" s="622"/>
      <c r="V86" s="711"/>
      <c r="W86" s="712"/>
      <c r="X86" s="1759"/>
      <c r="Y86" s="219"/>
      <c r="Z86" s="22"/>
      <c r="AA86" s="1"/>
      <c r="AB86" s="1"/>
      <c r="AC86" s="1"/>
      <c r="AD86" s="1"/>
      <c r="AG86" s="45"/>
      <c r="AH86" s="4"/>
      <c r="AI86" s="9"/>
      <c r="AJ86" s="8"/>
      <c r="AK86" s="8"/>
      <c r="AL86" s="8"/>
      <c r="AM86" s="45"/>
      <c r="AN86" s="4"/>
      <c r="AO86" s="9"/>
      <c r="AP86" s="44"/>
      <c r="AQ86" s="44"/>
      <c r="AR86" s="44"/>
      <c r="AS86" s="118"/>
      <c r="AT86" s="44"/>
      <c r="AU86" s="44"/>
      <c r="AV86" s="160"/>
      <c r="AW86" s="44"/>
      <c r="AX86" s="44"/>
      <c r="AY86" s="44"/>
      <c r="AZ86" s="44"/>
      <c r="BA86" s="44"/>
      <c r="BB86" s="161"/>
      <c r="BC86" s="13"/>
      <c r="BD86" s="22"/>
    </row>
    <row r="87" spans="2:56" ht="13.5" customHeight="1">
      <c r="B87" s="1587" t="s">
        <v>10</v>
      </c>
      <c r="C87" s="507" t="s">
        <v>11</v>
      </c>
      <c r="D87" s="508">
        <v>50</v>
      </c>
      <c r="E87" s="229">
        <v>0.1</v>
      </c>
      <c r="F87" s="360">
        <v>0.02</v>
      </c>
      <c r="G87" s="360">
        <v>1.7000000000000001E-2</v>
      </c>
      <c r="H87" s="1264">
        <v>0</v>
      </c>
      <c r="I87" s="255">
        <v>79.166700000000006</v>
      </c>
      <c r="J87" s="255">
        <v>64.5</v>
      </c>
      <c r="K87" s="360">
        <v>20.5</v>
      </c>
      <c r="L87" s="255">
        <v>0.05</v>
      </c>
      <c r="M87" s="255">
        <v>37.167000000000002</v>
      </c>
      <c r="N87" s="255">
        <v>0</v>
      </c>
      <c r="O87" s="255">
        <v>0</v>
      </c>
      <c r="P87" s="1451">
        <v>0</v>
      </c>
      <c r="Q87" s="504">
        <v>9</v>
      </c>
      <c r="R87" s="62"/>
      <c r="S87" s="405"/>
      <c r="U87" s="948"/>
      <c r="V87" s="948"/>
      <c r="W87" s="948"/>
      <c r="X87" s="948"/>
      <c r="Y87" s="729"/>
      <c r="Z87" s="1"/>
      <c r="AA87" s="1"/>
      <c r="AB87" s="1"/>
      <c r="AC87" s="1"/>
      <c r="AD87" s="1"/>
      <c r="AJ87" s="8"/>
      <c r="AK87" s="8"/>
      <c r="AL87" s="8"/>
      <c r="AM87" s="54"/>
      <c r="AN87" s="46"/>
      <c r="AO87" s="65"/>
      <c r="AP87" s="44"/>
      <c r="AQ87" s="44"/>
      <c r="AR87" s="44"/>
      <c r="AS87" s="118"/>
      <c r="AT87" s="44"/>
      <c r="AU87" s="44"/>
      <c r="AV87" s="160"/>
      <c r="AW87" s="44"/>
      <c r="AX87" s="44"/>
      <c r="AY87" s="44"/>
      <c r="AZ87" s="44"/>
      <c r="BA87" s="44"/>
      <c r="BB87" s="161"/>
      <c r="BC87" s="13"/>
      <c r="BD87" s="22"/>
    </row>
    <row r="88" spans="2:56" ht="12.75" customHeight="1" thickBot="1">
      <c r="B88" s="1740" t="s">
        <v>10</v>
      </c>
      <c r="C88" s="532" t="s">
        <v>719</v>
      </c>
      <c r="D88" s="521">
        <v>30</v>
      </c>
      <c r="E88" s="366">
        <v>0</v>
      </c>
      <c r="F88" s="368">
        <v>0.06</v>
      </c>
      <c r="G88" s="368">
        <v>0</v>
      </c>
      <c r="H88" s="692">
        <v>0</v>
      </c>
      <c r="I88" s="255">
        <v>24.9</v>
      </c>
      <c r="J88" s="255">
        <v>58.2</v>
      </c>
      <c r="K88" s="360">
        <v>17.100000000000001</v>
      </c>
      <c r="L88" s="255">
        <v>0.03</v>
      </c>
      <c r="M88" s="255">
        <v>43.2</v>
      </c>
      <c r="N88" s="255">
        <v>1E-3</v>
      </c>
      <c r="O88" s="255">
        <v>0</v>
      </c>
      <c r="P88" s="1451">
        <v>0</v>
      </c>
      <c r="Q88" s="956">
        <v>10</v>
      </c>
      <c r="R88" s="32"/>
      <c r="S88" s="179"/>
      <c r="U88" s="1"/>
      <c r="V88" s="1"/>
      <c r="W88" s="1"/>
      <c r="X88" s="1"/>
      <c r="Y88" s="1"/>
      <c r="Z88" s="1"/>
      <c r="AA88" s="14"/>
      <c r="AB88" s="13"/>
      <c r="AC88" s="13"/>
      <c r="AD88" s="13"/>
      <c r="AE88" s="13"/>
      <c r="AJ88" s="9"/>
      <c r="AK88" s="9"/>
      <c r="AL88" s="9"/>
      <c r="AM88" s="33"/>
      <c r="AN88" s="4"/>
      <c r="AO88" s="9"/>
      <c r="AP88" s="44"/>
      <c r="AQ88" s="160"/>
      <c r="AR88" s="44"/>
      <c r="AS88" s="118"/>
      <c r="AT88" s="44"/>
      <c r="AU88" s="44"/>
      <c r="AV88" s="44"/>
      <c r="AW88" s="44"/>
      <c r="AX88" s="44"/>
      <c r="AY88" s="44"/>
      <c r="AZ88" s="235"/>
      <c r="BA88" s="44"/>
      <c r="BB88" s="161"/>
      <c r="BC88" s="13"/>
      <c r="BD88" s="22"/>
    </row>
    <row r="89" spans="2:56" ht="16.5" customHeight="1">
      <c r="B89" s="1720" t="s">
        <v>278</v>
      </c>
      <c r="C89" s="1711"/>
      <c r="D89" s="1208">
        <f>D82+D83+D84+D86+D87+D88+70+30</f>
        <v>790</v>
      </c>
      <c r="E89" s="522">
        <f t="shared" ref="E89:H89" si="2">SUM(E82:E88)</f>
        <v>20.997999999999998</v>
      </c>
      <c r="F89" s="1266">
        <f t="shared" si="2"/>
        <v>0.42200000000000004</v>
      </c>
      <c r="G89" s="1266">
        <f>SUM(G82:G88)</f>
        <v>0.49399999999999999</v>
      </c>
      <c r="H89" s="256">
        <f t="shared" si="2"/>
        <v>490.00150000000002</v>
      </c>
      <c r="I89" s="2167">
        <f t="shared" ref="I89:O89" si="3">SUM(I82:I88)</f>
        <v>404.20169999999996</v>
      </c>
      <c r="J89" s="2167">
        <f t="shared" si="3"/>
        <v>437.8</v>
      </c>
      <c r="K89" s="256">
        <f t="shared" si="3"/>
        <v>119.24000000000001</v>
      </c>
      <c r="L89" s="2167">
        <f t="shared" si="3"/>
        <v>4.2039999999999997</v>
      </c>
      <c r="M89" s="2165">
        <f>SUM(M82:M88)</f>
        <v>312.73700000000002</v>
      </c>
      <c r="N89" s="2165">
        <f t="shared" si="3"/>
        <v>2.8E-3</v>
      </c>
      <c r="O89" s="2165">
        <f t="shared" si="3"/>
        <v>3.7200000000000002E-3</v>
      </c>
      <c r="P89" s="2168">
        <f>SUM(P82:P88)</f>
        <v>7.2300000000000003E-2</v>
      </c>
      <c r="Q89" s="1473"/>
      <c r="S89" s="4"/>
      <c r="T89" s="9"/>
      <c r="U89" s="44"/>
      <c r="V89" s="44"/>
      <c r="W89" s="44"/>
      <c r="X89" s="708"/>
      <c r="AA89" s="22"/>
      <c r="AB89" s="22"/>
      <c r="AC89" s="22"/>
      <c r="AD89" s="22"/>
      <c r="AE89" s="22"/>
      <c r="AJ89" s="8"/>
      <c r="AK89" s="8"/>
      <c r="AL89" s="8"/>
      <c r="BC89" s="13"/>
      <c r="BD89" s="22"/>
    </row>
    <row r="90" spans="2:56" ht="16.5" customHeight="1">
      <c r="B90" s="60"/>
      <c r="C90" s="713" t="s">
        <v>12</v>
      </c>
      <c r="D90" s="1693">
        <v>0.35</v>
      </c>
      <c r="E90" s="924">
        <v>21</v>
      </c>
      <c r="F90" s="925">
        <v>0.42</v>
      </c>
      <c r="G90" s="926">
        <v>0.49</v>
      </c>
      <c r="H90" s="1286">
        <v>245</v>
      </c>
      <c r="I90" s="1285">
        <v>385</v>
      </c>
      <c r="J90" s="1286">
        <v>385</v>
      </c>
      <c r="K90" s="1286">
        <v>87.5</v>
      </c>
      <c r="L90" s="925">
        <v>4.2</v>
      </c>
      <c r="M90" s="1285">
        <v>385</v>
      </c>
      <c r="N90" s="1373">
        <v>3.5000000000000003E-2</v>
      </c>
      <c r="O90" s="1374">
        <v>1.0500000000000001E-2</v>
      </c>
      <c r="P90" s="1453">
        <v>1.05</v>
      </c>
      <c r="Q90" s="1473"/>
      <c r="R90" s="32"/>
      <c r="S90" s="4"/>
      <c r="T90" s="652"/>
      <c r="U90" s="44"/>
      <c r="V90" s="44"/>
      <c r="W90" s="44"/>
      <c r="X90" s="708"/>
      <c r="AA90" s="1"/>
      <c r="AB90" s="1"/>
      <c r="AC90" s="1"/>
      <c r="AD90" s="1"/>
      <c r="AJ90" s="8"/>
      <c r="AK90" s="8"/>
      <c r="AL90" s="8"/>
      <c r="BD90" s="22"/>
    </row>
    <row r="91" spans="2:56" ht="16.5" customHeight="1" thickBot="1">
      <c r="B91" s="251"/>
      <c r="C91" s="1375" t="s">
        <v>784</v>
      </c>
      <c r="D91" s="1425" t="s">
        <v>290</v>
      </c>
      <c r="E91" s="1372">
        <f>(E89*100/E101)-35</f>
        <v>-3.3333333333374071E-3</v>
      </c>
      <c r="F91" s="1370">
        <f t="shared" ref="F91:P91" si="4">(F89*100/F101)-35</f>
        <v>0.1666666666666714</v>
      </c>
      <c r="G91" s="1370">
        <f t="shared" si="4"/>
        <v>0.2857142857142847</v>
      </c>
      <c r="H91" s="1370">
        <f t="shared" si="4"/>
        <v>35.000214285714293</v>
      </c>
      <c r="I91" s="1370">
        <f t="shared" si="4"/>
        <v>1.7456090909090918</v>
      </c>
      <c r="J91" s="1370">
        <f t="shared" si="4"/>
        <v>4.7999999999999972</v>
      </c>
      <c r="K91" s="1370">
        <f t="shared" si="4"/>
        <v>12.695999999999998</v>
      </c>
      <c r="L91" s="1370">
        <f t="shared" si="4"/>
        <v>3.3333333333331439E-2</v>
      </c>
      <c r="M91" s="1370">
        <f t="shared" si="4"/>
        <v>-6.5693636363636365</v>
      </c>
      <c r="N91" s="1382">
        <f t="shared" si="4"/>
        <v>-32.200000000000003</v>
      </c>
      <c r="O91" s="1370">
        <f t="shared" si="4"/>
        <v>-22.6</v>
      </c>
      <c r="P91" s="2082">
        <f t="shared" si="4"/>
        <v>-32.590000000000003</v>
      </c>
      <c r="Q91" s="1473"/>
      <c r="R91" s="32"/>
      <c r="S91" s="4"/>
      <c r="T91" s="9"/>
      <c r="U91" s="44"/>
      <c r="V91" s="44"/>
      <c r="W91" s="44"/>
      <c r="X91" s="708"/>
      <c r="AA91" s="44"/>
      <c r="AB91" s="235"/>
      <c r="AC91" s="44"/>
      <c r="AD91" s="44"/>
      <c r="AE91" s="161"/>
      <c r="AF91" s="30"/>
      <c r="AJ91" s="8"/>
      <c r="AK91" s="8"/>
      <c r="AL91" s="8"/>
      <c r="AM91" s="8"/>
      <c r="AN91" s="8"/>
      <c r="AO91" s="8"/>
      <c r="AP91" s="8"/>
      <c r="AQ91" s="8"/>
      <c r="AR91" s="8"/>
      <c r="AS91" s="8"/>
      <c r="AX91" s="8"/>
      <c r="AY91" s="8"/>
      <c r="BB91" s="13"/>
      <c r="BC91" s="13"/>
      <c r="BD91" s="22"/>
    </row>
    <row r="92" spans="2:56" ht="17.25" customHeight="1">
      <c r="B92" s="497"/>
      <c r="C92" s="172" t="s">
        <v>343</v>
      </c>
      <c r="D92" s="107"/>
      <c r="E92" s="659"/>
      <c r="F92" s="1706"/>
      <c r="G92" s="1706"/>
      <c r="H92" s="1297"/>
      <c r="I92" s="1297"/>
      <c r="J92" s="1297"/>
      <c r="K92" s="1297"/>
      <c r="L92" s="1297"/>
      <c r="M92" s="1297"/>
      <c r="N92" s="1297"/>
      <c r="O92" s="1297"/>
      <c r="P92" s="1480"/>
      <c r="Q92" s="1473"/>
      <c r="S92" s="402"/>
      <c r="T92" s="835"/>
      <c r="U92" s="44"/>
      <c r="V92" s="234"/>
      <c r="W92" s="44"/>
      <c r="X92" s="708"/>
      <c r="AA92" s="161"/>
      <c r="AB92" s="155"/>
      <c r="AC92" s="161"/>
      <c r="AD92" s="621"/>
      <c r="AE92" s="161"/>
      <c r="AF92" s="32"/>
      <c r="AG92" s="62"/>
      <c r="AH92" s="46"/>
      <c r="AI92" s="3"/>
      <c r="AJ92" s="118"/>
      <c r="AK92" s="44"/>
      <c r="AL92" s="44"/>
      <c r="AM92" s="44"/>
      <c r="AN92" s="44"/>
      <c r="AO92" s="44"/>
      <c r="AP92" s="44"/>
      <c r="AQ92" s="44"/>
      <c r="AR92" s="44"/>
      <c r="AX92" s="17"/>
      <c r="AY92" s="8"/>
      <c r="BB92" s="4"/>
      <c r="BC92" s="4"/>
      <c r="BD92" s="8"/>
    </row>
    <row r="93" spans="2:56" ht="15" customHeight="1">
      <c r="B93" s="1731" t="s">
        <v>752</v>
      </c>
      <c r="C93" s="394" t="s">
        <v>16</v>
      </c>
      <c r="D93" s="508">
        <v>180</v>
      </c>
      <c r="E93" s="2065">
        <v>8.0000000000000002E-3</v>
      </c>
      <c r="F93" s="365">
        <v>0</v>
      </c>
      <c r="G93" s="365">
        <v>2E-3</v>
      </c>
      <c r="H93" s="1264">
        <v>0.06</v>
      </c>
      <c r="I93" s="2072">
        <v>0.95</v>
      </c>
      <c r="J93" s="2072">
        <v>1.44</v>
      </c>
      <c r="K93" s="2072">
        <v>0.76</v>
      </c>
      <c r="L93" s="2072">
        <v>0.152</v>
      </c>
      <c r="M93" s="2072">
        <v>18.670000000000002</v>
      </c>
      <c r="N93" s="255">
        <v>0</v>
      </c>
      <c r="O93" s="255">
        <v>0</v>
      </c>
      <c r="P93" s="1451">
        <v>0</v>
      </c>
      <c r="Q93" s="520">
        <v>73</v>
      </c>
      <c r="U93" s="622"/>
      <c r="V93" s="711"/>
      <c r="W93" s="712"/>
      <c r="X93" s="1759"/>
      <c r="Y93" s="219"/>
      <c r="Z93" s="22"/>
      <c r="AA93" s="161"/>
      <c r="AB93" s="161"/>
      <c r="AC93" s="161"/>
      <c r="AD93" s="161"/>
      <c r="AE93" s="161"/>
      <c r="AF93" s="8"/>
      <c r="AG93" s="45"/>
      <c r="AH93" s="4"/>
      <c r="AI93" s="65"/>
      <c r="AJ93" s="185"/>
      <c r="AK93" s="185"/>
      <c r="AL93" s="185"/>
      <c r="AM93" s="185"/>
      <c r="AN93" s="185"/>
      <c r="AO93" s="185"/>
      <c r="AP93" s="185"/>
      <c r="AQ93" s="185"/>
      <c r="AR93" s="185"/>
      <c r="AX93" s="17"/>
      <c r="AY93" s="8"/>
      <c r="BB93" s="4"/>
      <c r="BC93" s="4"/>
      <c r="BD93" s="22"/>
    </row>
    <row r="94" spans="2:56" ht="15.75" customHeight="1">
      <c r="B94" s="1733" t="s">
        <v>810</v>
      </c>
      <c r="C94" s="254" t="s">
        <v>803</v>
      </c>
      <c r="D94" s="1790" t="s">
        <v>805</v>
      </c>
      <c r="E94" s="2065">
        <v>0.13339999999999999</v>
      </c>
      <c r="F94" s="365">
        <v>1.8700000000000001E-2</v>
      </c>
      <c r="G94" s="365">
        <v>4.2999999999999997E-2</v>
      </c>
      <c r="H94" s="1264">
        <v>26</v>
      </c>
      <c r="I94" s="2072">
        <v>88.165000000000006</v>
      </c>
      <c r="J94" s="2072">
        <v>83.7</v>
      </c>
      <c r="K94" s="2072">
        <v>14.87</v>
      </c>
      <c r="L94" s="2072">
        <v>0.03</v>
      </c>
      <c r="M94" s="2072">
        <v>35.1</v>
      </c>
      <c r="N94" s="2072">
        <v>0</v>
      </c>
      <c r="O94" s="2072">
        <v>8.8000000000000005E-3</v>
      </c>
      <c r="P94" s="2071">
        <v>6.5000000000000002E-2</v>
      </c>
      <c r="Q94" s="2083" t="s">
        <v>841</v>
      </c>
      <c r="S94" s="405"/>
      <c r="U94" s="948"/>
      <c r="V94" s="948"/>
      <c r="W94" s="948"/>
      <c r="X94" s="948"/>
      <c r="Y94" s="1761"/>
      <c r="Z94" s="1"/>
      <c r="AA94" s="160"/>
      <c r="AB94" s="160"/>
      <c r="AC94" s="160"/>
      <c r="AD94" s="160"/>
      <c r="AE94" s="161"/>
      <c r="AF94" s="32"/>
      <c r="AG94" s="363"/>
      <c r="AH94" s="4"/>
      <c r="AI94" s="9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X94" s="8"/>
      <c r="AY94" s="8"/>
      <c r="BB94" s="13"/>
      <c r="BC94" s="13"/>
      <c r="BD94" s="22"/>
    </row>
    <row r="95" spans="2:56" ht="16.5" customHeight="1" thickBot="1">
      <c r="B95" s="1731" t="s">
        <v>857</v>
      </c>
      <c r="C95" s="254" t="s">
        <v>856</v>
      </c>
      <c r="D95" s="521">
        <v>110</v>
      </c>
      <c r="E95" s="533">
        <v>11</v>
      </c>
      <c r="F95" s="534">
        <v>0.04</v>
      </c>
      <c r="G95" s="535">
        <v>5.1999999999999998E-2</v>
      </c>
      <c r="H95" s="720">
        <v>22</v>
      </c>
      <c r="I95" s="1260">
        <v>10.48</v>
      </c>
      <c r="J95" s="1260">
        <v>30.1</v>
      </c>
      <c r="K95" s="1260">
        <v>11.48</v>
      </c>
      <c r="L95" s="1260">
        <v>1.34</v>
      </c>
      <c r="M95" s="1260">
        <v>58.2</v>
      </c>
      <c r="N95" s="1403">
        <v>0.01</v>
      </c>
      <c r="O95" s="1260">
        <v>0</v>
      </c>
      <c r="P95" s="1455">
        <v>0.3</v>
      </c>
      <c r="Q95" s="579">
        <v>80</v>
      </c>
      <c r="S95" s="402"/>
      <c r="T95" s="835"/>
      <c r="Y95" s="44"/>
      <c r="Z95" s="44"/>
      <c r="AA95" s="44"/>
      <c r="AB95" s="44"/>
      <c r="AC95" s="44"/>
      <c r="AD95" s="44"/>
      <c r="AE95" s="161"/>
      <c r="AF95" s="32"/>
      <c r="AG95" s="161"/>
      <c r="AH95" s="161"/>
      <c r="AI95" s="161"/>
      <c r="AJ95" s="118"/>
      <c r="AK95" s="161"/>
      <c r="AL95" s="161"/>
      <c r="AM95" s="161"/>
      <c r="AN95" s="161"/>
      <c r="AO95" s="161"/>
      <c r="AP95" s="161"/>
      <c r="AQ95" s="161"/>
      <c r="AR95" s="161"/>
      <c r="AS95" s="161"/>
      <c r="AX95" s="8"/>
      <c r="AY95" s="8"/>
      <c r="BB95" s="13"/>
      <c r="BC95" s="13"/>
      <c r="BD95" s="22"/>
    </row>
    <row r="96" spans="2:56" ht="17.25" customHeight="1">
      <c r="B96" s="512" t="s">
        <v>382</v>
      </c>
      <c r="C96" s="34"/>
      <c r="D96" s="1208">
        <f>D93+D95+10+30</f>
        <v>330</v>
      </c>
      <c r="E96" s="1795">
        <f t="shared" ref="E96:P96" si="5">SUM(E93:E95)</f>
        <v>11.141400000000001</v>
      </c>
      <c r="F96" s="1796">
        <f t="shared" si="5"/>
        <v>5.8700000000000002E-2</v>
      </c>
      <c r="G96" s="1796">
        <f t="shared" si="5"/>
        <v>9.7000000000000003E-2</v>
      </c>
      <c r="H96" s="1302">
        <f t="shared" si="5"/>
        <v>48.06</v>
      </c>
      <c r="I96" s="1368">
        <f t="shared" si="5"/>
        <v>99.595000000000013</v>
      </c>
      <c r="J96" s="1368">
        <f t="shared" si="5"/>
        <v>115.24000000000001</v>
      </c>
      <c r="K96" s="2148">
        <f t="shared" si="5"/>
        <v>27.11</v>
      </c>
      <c r="L96" s="1368">
        <f t="shared" si="5"/>
        <v>1.522</v>
      </c>
      <c r="M96" s="1368">
        <f t="shared" si="5"/>
        <v>111.97</v>
      </c>
      <c r="N96" s="1368">
        <f t="shared" si="5"/>
        <v>0.01</v>
      </c>
      <c r="O96" s="2149">
        <f t="shared" si="5"/>
        <v>8.8000000000000005E-3</v>
      </c>
      <c r="P96" s="2150">
        <f t="shared" si="5"/>
        <v>0.36499999999999999</v>
      </c>
      <c r="Q96" s="112"/>
      <c r="R96" s="62"/>
      <c r="S96" s="179"/>
      <c r="T96" s="3"/>
      <c r="Z96" s="44"/>
      <c r="AA96" s="44"/>
      <c r="AB96" s="44"/>
      <c r="AC96" s="44"/>
      <c r="AD96" s="44"/>
      <c r="AE96" s="161"/>
      <c r="AF96" s="32"/>
      <c r="AX96" s="8"/>
      <c r="AY96" s="8"/>
      <c r="BB96" s="21"/>
      <c r="BC96" s="13"/>
      <c r="BD96" s="22"/>
    </row>
    <row r="97" spans="2:58" ht="14.25" customHeight="1">
      <c r="B97" s="1378"/>
      <c r="C97" s="1379" t="s">
        <v>12</v>
      </c>
      <c r="D97" s="1693">
        <v>0.1</v>
      </c>
      <c r="E97" s="924">
        <v>6</v>
      </c>
      <c r="F97" s="925">
        <v>0.12</v>
      </c>
      <c r="G97" s="926">
        <v>0.14000000000000001</v>
      </c>
      <c r="H97" s="1286">
        <v>70</v>
      </c>
      <c r="I97" s="1285">
        <v>110</v>
      </c>
      <c r="J97" s="1286">
        <v>110</v>
      </c>
      <c r="K97" s="1286">
        <v>25</v>
      </c>
      <c r="L97" s="925">
        <v>1.2</v>
      </c>
      <c r="M97" s="1285">
        <v>110</v>
      </c>
      <c r="N97" s="925">
        <v>0.01</v>
      </c>
      <c r="O97" s="1345">
        <v>3.0000000000000001E-3</v>
      </c>
      <c r="P97" s="1287">
        <v>0.3</v>
      </c>
      <c r="Q97" s="112"/>
      <c r="R97" s="32"/>
      <c r="S97" s="4"/>
      <c r="T97" s="65"/>
      <c r="U97" s="46"/>
      <c r="V97" s="213"/>
      <c r="W97" s="46"/>
      <c r="X97" s="46"/>
      <c r="Y97" s="46"/>
      <c r="Z97" s="46"/>
      <c r="AA97" s="46"/>
      <c r="AB97" s="227"/>
      <c r="AC97" s="46"/>
      <c r="AD97" s="46"/>
      <c r="AE97" s="65"/>
      <c r="AF97" s="30"/>
      <c r="AJ97" s="20"/>
      <c r="AK97" s="346"/>
      <c r="AM97" s="20"/>
      <c r="AN97" s="20"/>
      <c r="AP97" s="43"/>
      <c r="AT97" s="17"/>
      <c r="AX97" s="8"/>
      <c r="AY97" s="8"/>
      <c r="BB97" s="13"/>
      <c r="BC97" s="13"/>
      <c r="BD97" s="22"/>
    </row>
    <row r="98" spans="2:58" ht="14.25" customHeight="1" thickBot="1">
      <c r="B98" s="251"/>
      <c r="C98" s="1375" t="s">
        <v>784</v>
      </c>
      <c r="D98" s="1425" t="s">
        <v>290</v>
      </c>
      <c r="E98" s="1372">
        <f t="shared" ref="E98:P98" si="6">(E96*100/E101)-10</f>
        <v>8.5690000000000026</v>
      </c>
      <c r="F98" s="1370">
        <f t="shared" si="6"/>
        <v>-5.1083333333333334</v>
      </c>
      <c r="G98" s="1370">
        <f t="shared" si="6"/>
        <v>-3.0714285714285703</v>
      </c>
      <c r="H98" s="1370">
        <f t="shared" si="6"/>
        <v>-3.1342857142857143</v>
      </c>
      <c r="I98" s="1370">
        <f t="shared" si="6"/>
        <v>-0.94590909090908859</v>
      </c>
      <c r="J98" s="1370">
        <f t="shared" si="6"/>
        <v>0.47636363636363654</v>
      </c>
      <c r="K98" s="1370">
        <f t="shared" si="6"/>
        <v>0.84399999999999942</v>
      </c>
      <c r="L98" s="1370">
        <f t="shared" si="6"/>
        <v>2.6833333333333318</v>
      </c>
      <c r="M98" s="1370">
        <f t="shared" si="6"/>
        <v>0.17909090909090963</v>
      </c>
      <c r="N98" s="1370">
        <f t="shared" si="6"/>
        <v>0</v>
      </c>
      <c r="O98" s="1370">
        <f t="shared" si="6"/>
        <v>19.333333333333336</v>
      </c>
      <c r="P98" s="1371">
        <f t="shared" si="6"/>
        <v>2.1666666666666661</v>
      </c>
      <c r="Q98" s="112"/>
      <c r="R98" s="54"/>
      <c r="S98" s="4"/>
      <c r="T98" s="9"/>
      <c r="U98" s="1"/>
      <c r="V98" s="1"/>
      <c r="W98" s="1"/>
      <c r="X98" s="1"/>
      <c r="Y98" s="1"/>
      <c r="Z98" s="1"/>
      <c r="AA98" s="1"/>
      <c r="AB98" s="1"/>
      <c r="AC98" s="1"/>
      <c r="AD98" s="1"/>
      <c r="AT98" s="17"/>
      <c r="AX98" s="8"/>
      <c r="AY98" s="8"/>
      <c r="BB98" s="13"/>
      <c r="BC98" s="13"/>
      <c r="BD98" s="22"/>
    </row>
    <row r="99" spans="2:58" ht="13.5" customHeight="1">
      <c r="R99" s="44"/>
      <c r="S99" s="4"/>
      <c r="T99" s="9"/>
      <c r="U99" s="44"/>
      <c r="V99" s="118"/>
      <c r="W99" s="371"/>
      <c r="X99" s="371"/>
      <c r="Y99" s="371"/>
      <c r="Z99" s="371"/>
      <c r="AA99" s="44"/>
      <c r="AB99" s="235"/>
      <c r="AC99" s="44"/>
      <c r="AD99" s="44"/>
      <c r="AE99" s="127"/>
      <c r="AF99" s="125"/>
      <c r="AJ99" s="20"/>
      <c r="AK99" s="20"/>
      <c r="AM99" s="20"/>
      <c r="AN99" s="20"/>
      <c r="AP99" s="4"/>
      <c r="AT99" s="8"/>
      <c r="AX99" s="14"/>
      <c r="AY99" s="14"/>
      <c r="BB99" s="13"/>
      <c r="BC99" s="13"/>
      <c r="BD99" s="653"/>
    </row>
    <row r="100" spans="2:58" ht="15" customHeight="1" thickBot="1">
      <c r="Q100" s="112"/>
      <c r="R100" s="30"/>
      <c r="S100" s="4"/>
      <c r="T100" s="9"/>
      <c r="U100" s="44"/>
      <c r="V100" s="118"/>
      <c r="W100" s="44"/>
      <c r="X100" s="44"/>
      <c r="Y100" s="44"/>
      <c r="Z100" s="44"/>
      <c r="AA100" s="44"/>
      <c r="AB100" s="44"/>
      <c r="AC100" s="44"/>
      <c r="AD100" s="44"/>
      <c r="AE100" s="127"/>
      <c r="AF100" s="124"/>
      <c r="AG100" s="347"/>
      <c r="AH100" s="348"/>
      <c r="AI100" s="349"/>
      <c r="AJ100" s="350"/>
      <c r="AK100" s="42"/>
      <c r="AL100" s="42"/>
      <c r="AM100" s="42"/>
      <c r="AN100" s="42"/>
      <c r="AO100" s="42"/>
      <c r="AP100" s="42"/>
      <c r="AQ100" s="347"/>
      <c r="AR100" s="347"/>
      <c r="AS100" s="618"/>
      <c r="AT100" s="46"/>
      <c r="AX100" s="14"/>
      <c r="AY100" s="14"/>
      <c r="BB100" s="13"/>
      <c r="BC100" s="13"/>
      <c r="BD100" s="22"/>
    </row>
    <row r="101" spans="2:58" ht="15" customHeight="1" thickBot="1">
      <c r="B101" s="1803" t="s">
        <v>818</v>
      </c>
      <c r="C101" s="1694"/>
      <c r="D101" s="1804">
        <v>1</v>
      </c>
      <c r="E101" s="1696">
        <v>60</v>
      </c>
      <c r="F101" s="1697">
        <v>1.2</v>
      </c>
      <c r="G101" s="1697">
        <v>1.4</v>
      </c>
      <c r="H101" s="1698">
        <v>700</v>
      </c>
      <c r="I101" s="1699">
        <v>1100</v>
      </c>
      <c r="J101" s="1699">
        <v>1100</v>
      </c>
      <c r="K101" s="1699">
        <v>250</v>
      </c>
      <c r="L101" s="1699">
        <v>12</v>
      </c>
      <c r="M101" s="1699">
        <v>1100</v>
      </c>
      <c r="N101" s="1699">
        <v>0.1</v>
      </c>
      <c r="O101" s="1699">
        <v>0.03</v>
      </c>
      <c r="P101" s="1700">
        <v>3</v>
      </c>
      <c r="Q101" s="112"/>
      <c r="R101" s="9"/>
      <c r="S101" s="160"/>
      <c r="T101" s="160"/>
      <c r="U101" s="234"/>
      <c r="V101" s="118"/>
      <c r="W101" s="371"/>
      <c r="X101" s="371"/>
      <c r="Y101" s="371"/>
      <c r="Z101" s="371"/>
      <c r="AA101" s="44"/>
      <c r="AB101" s="235"/>
      <c r="AC101" s="44"/>
      <c r="AD101" s="44"/>
      <c r="AE101" s="399"/>
      <c r="AF101" s="32"/>
      <c r="AG101" s="48"/>
      <c r="AH101" s="48"/>
      <c r="AI101" s="48"/>
      <c r="AJ101" s="351"/>
      <c r="AK101" s="48"/>
      <c r="AL101" s="48"/>
      <c r="AM101" s="48"/>
      <c r="AN101" s="48"/>
      <c r="AO101" s="48"/>
      <c r="AP101" s="48"/>
      <c r="AQ101" s="48"/>
      <c r="AR101" s="48"/>
      <c r="AS101" s="48"/>
      <c r="AT101" s="8"/>
      <c r="AX101" s="8"/>
      <c r="AY101" s="8"/>
      <c r="BB101" s="13"/>
      <c r="BC101" s="13"/>
      <c r="BD101" s="22"/>
    </row>
    <row r="102" spans="2:58" ht="18" customHeight="1" thickBot="1">
      <c r="Q102" s="112"/>
      <c r="R102" s="9"/>
      <c r="S102" s="160"/>
      <c r="T102" s="160"/>
      <c r="U102" s="234"/>
      <c r="V102" s="118"/>
      <c r="W102" s="371"/>
      <c r="X102" s="371"/>
      <c r="Y102" s="371"/>
      <c r="Z102" s="371"/>
      <c r="AA102" s="44"/>
      <c r="AB102" s="235"/>
      <c r="AC102" s="44"/>
      <c r="AD102" s="44"/>
      <c r="AE102" s="399"/>
      <c r="AF102" s="32"/>
      <c r="AG102" s="161"/>
      <c r="AH102" s="399"/>
      <c r="AI102" s="161"/>
      <c r="AJ102" s="118"/>
      <c r="AK102" s="161"/>
      <c r="AL102" s="161"/>
      <c r="AM102" s="399"/>
      <c r="AN102" s="399"/>
      <c r="AO102" s="161"/>
      <c r="AP102" s="155"/>
      <c r="AQ102" s="161"/>
      <c r="AR102" s="161"/>
      <c r="AS102" s="161"/>
      <c r="AX102" s="14"/>
      <c r="AY102" s="14"/>
      <c r="BB102" s="13"/>
      <c r="BC102" s="13"/>
      <c r="BD102" s="22"/>
    </row>
    <row r="103" spans="2:58" ht="17.25" customHeight="1">
      <c r="B103" s="930"/>
      <c r="C103" s="34" t="s">
        <v>545</v>
      </c>
      <c r="D103" s="35"/>
      <c r="E103" s="153">
        <f>E78+E89</f>
        <v>29.997999999999998</v>
      </c>
      <c r="F103" s="256">
        <f t="shared" ref="F103:P103" si="7">F78+F89</f>
        <v>0.7340000000000001</v>
      </c>
      <c r="G103" s="256">
        <f t="shared" si="7"/>
        <v>0.84400000000000008</v>
      </c>
      <c r="H103" s="1267">
        <f t="shared" si="7"/>
        <v>660.00150000000008</v>
      </c>
      <c r="I103" s="256">
        <f t="shared" si="7"/>
        <v>679.30169999999998</v>
      </c>
      <c r="J103" s="256">
        <f t="shared" si="7"/>
        <v>712.8</v>
      </c>
      <c r="K103" s="256">
        <f t="shared" si="7"/>
        <v>181.74</v>
      </c>
      <c r="L103" s="256">
        <f t="shared" si="7"/>
        <v>7.484</v>
      </c>
      <c r="M103" s="1268">
        <f t="shared" si="7"/>
        <v>584.50700000000006</v>
      </c>
      <c r="N103" s="256">
        <f t="shared" si="7"/>
        <v>2.7480000000000001E-2</v>
      </c>
      <c r="O103" s="256">
        <f t="shared" si="7"/>
        <v>7.3100000000000005E-3</v>
      </c>
      <c r="P103" s="1346">
        <f t="shared" si="7"/>
        <v>0.82230000000000003</v>
      </c>
      <c r="Q103" s="112"/>
      <c r="R103" s="9"/>
      <c r="S103" s="44"/>
      <c r="T103" s="44"/>
      <c r="U103" s="44"/>
      <c r="V103" s="118"/>
      <c r="W103" s="44"/>
      <c r="X103" s="44"/>
      <c r="Y103" s="44"/>
      <c r="Z103" s="44"/>
      <c r="AA103" s="44"/>
      <c r="AB103" s="44"/>
      <c r="AC103" s="44"/>
      <c r="AD103" s="44"/>
      <c r="AE103" s="161"/>
      <c r="AF103" s="32"/>
      <c r="AG103" s="625"/>
      <c r="AH103" s="625"/>
      <c r="AI103" s="625"/>
      <c r="AJ103" s="625"/>
      <c r="AK103" s="625"/>
      <c r="AL103" s="625"/>
      <c r="AM103" s="626"/>
      <c r="AN103" s="625"/>
      <c r="AO103" s="626"/>
      <c r="AP103" s="626"/>
      <c r="AQ103" s="625"/>
      <c r="AR103" s="625"/>
      <c r="AS103" s="625"/>
      <c r="AT103" s="8"/>
      <c r="AX103" s="8"/>
      <c r="AY103" s="8"/>
      <c r="BB103" s="326"/>
      <c r="BC103" s="13"/>
      <c r="BD103" s="22"/>
    </row>
    <row r="104" spans="2:58" ht="17.25" customHeight="1">
      <c r="B104" s="460"/>
      <c r="C104" s="1219" t="s">
        <v>12</v>
      </c>
      <c r="D104" s="1693">
        <v>0.6</v>
      </c>
      <c r="E104" s="924">
        <v>36</v>
      </c>
      <c r="F104" s="925">
        <v>0.72</v>
      </c>
      <c r="G104" s="926">
        <v>0.84</v>
      </c>
      <c r="H104" s="1286">
        <v>420</v>
      </c>
      <c r="I104" s="1285">
        <v>660</v>
      </c>
      <c r="J104" s="1286">
        <v>660</v>
      </c>
      <c r="K104" s="1286">
        <v>150</v>
      </c>
      <c r="L104" s="925">
        <v>7.2</v>
      </c>
      <c r="M104" s="1285">
        <v>660</v>
      </c>
      <c r="N104" s="925">
        <v>0.06</v>
      </c>
      <c r="O104" s="1369">
        <v>1.7999999999999999E-2</v>
      </c>
      <c r="P104" s="1287">
        <v>1.8</v>
      </c>
      <c r="Q104" s="112"/>
      <c r="R104" s="9"/>
      <c r="S104" s="44"/>
      <c r="T104" s="44"/>
      <c r="U104" s="44"/>
      <c r="V104" s="118"/>
      <c r="W104" s="44"/>
      <c r="X104" s="44"/>
      <c r="Y104" s="44"/>
      <c r="Z104" s="44"/>
      <c r="AA104" s="44"/>
      <c r="AB104" s="44"/>
      <c r="AC104" s="44"/>
      <c r="AD104" s="44"/>
      <c r="AE104" s="161"/>
      <c r="AF104" s="32"/>
      <c r="AT104" s="8"/>
      <c r="AX104" s="8"/>
      <c r="AY104" s="8"/>
      <c r="BB104" s="13"/>
      <c r="BC104" s="13"/>
      <c r="BD104" s="22"/>
    </row>
    <row r="105" spans="2:58" ht="18" customHeight="1" thickBot="1">
      <c r="B105" s="251"/>
      <c r="C105" s="1375" t="s">
        <v>784</v>
      </c>
      <c r="D105" s="1425" t="s">
        <v>290</v>
      </c>
      <c r="E105" s="1372">
        <f>(E103*100/E101)-60</f>
        <v>-10.003333333333337</v>
      </c>
      <c r="F105" s="1370">
        <f t="shared" ref="F105:P105" si="8">(F103*100/F101)-60</f>
        <v>1.1666666666666714</v>
      </c>
      <c r="G105" s="1370">
        <f t="shared" si="8"/>
        <v>0.2857142857142918</v>
      </c>
      <c r="H105" s="1370">
        <f t="shared" si="8"/>
        <v>34.285928571428585</v>
      </c>
      <c r="I105" s="1370">
        <f t="shared" si="8"/>
        <v>1.7546999999999997</v>
      </c>
      <c r="J105" s="1370">
        <f t="shared" si="8"/>
        <v>4.7999999999999972</v>
      </c>
      <c r="K105" s="1370">
        <f t="shared" si="8"/>
        <v>12.695999999999998</v>
      </c>
      <c r="L105" s="1370">
        <f t="shared" si="8"/>
        <v>2.3666666666666671</v>
      </c>
      <c r="M105" s="1370">
        <f t="shared" si="8"/>
        <v>-6.8629999999999995</v>
      </c>
      <c r="N105" s="1382">
        <f t="shared" si="8"/>
        <v>-32.519999999999996</v>
      </c>
      <c r="O105" s="1370">
        <f t="shared" si="8"/>
        <v>-35.633333333333326</v>
      </c>
      <c r="P105" s="1614">
        <f t="shared" si="8"/>
        <v>-32.590000000000003</v>
      </c>
      <c r="Q105" s="112"/>
      <c r="R105" s="9"/>
      <c r="S105" s="44"/>
      <c r="T105" s="44"/>
      <c r="U105" s="44"/>
      <c r="V105" s="118"/>
      <c r="W105" s="44"/>
      <c r="X105" s="44"/>
      <c r="Y105" s="44"/>
      <c r="Z105" s="44"/>
      <c r="AA105" s="44"/>
      <c r="AB105" s="44"/>
      <c r="AC105" s="44"/>
      <c r="AD105" s="44"/>
      <c r="AE105" s="161"/>
      <c r="AF105" s="33"/>
      <c r="AP105" s="43"/>
      <c r="AR105" s="43"/>
      <c r="AT105" s="8"/>
      <c r="AX105" s="8"/>
      <c r="AY105" s="8"/>
      <c r="BB105" s="13"/>
      <c r="BC105" s="13"/>
      <c r="BD105" s="22"/>
    </row>
    <row r="106" spans="2:58" ht="15.75" customHeight="1">
      <c r="B106" s="930"/>
      <c r="C106" s="34" t="s">
        <v>544</v>
      </c>
      <c r="D106" s="35"/>
      <c r="E106" s="153">
        <f t="shared" ref="E106:P106" si="9">E89+E96</f>
        <v>32.139399999999995</v>
      </c>
      <c r="F106" s="256">
        <f t="shared" si="9"/>
        <v>0.48070000000000002</v>
      </c>
      <c r="G106" s="256">
        <f t="shared" si="9"/>
        <v>0.59099999999999997</v>
      </c>
      <c r="H106" s="1267">
        <f t="shared" si="9"/>
        <v>538.06150000000002</v>
      </c>
      <c r="I106" s="256">
        <f t="shared" si="9"/>
        <v>503.79669999999999</v>
      </c>
      <c r="J106" s="256">
        <f t="shared" si="9"/>
        <v>553.04</v>
      </c>
      <c r="K106" s="256">
        <f t="shared" si="9"/>
        <v>146.35000000000002</v>
      </c>
      <c r="L106" s="256">
        <f t="shared" si="9"/>
        <v>5.726</v>
      </c>
      <c r="M106" s="1268">
        <f t="shared" si="9"/>
        <v>424.70699999999999</v>
      </c>
      <c r="N106" s="256">
        <f t="shared" si="9"/>
        <v>1.2800000000000001E-2</v>
      </c>
      <c r="O106" s="256">
        <f t="shared" si="9"/>
        <v>1.252E-2</v>
      </c>
      <c r="P106" s="1346">
        <f t="shared" si="9"/>
        <v>0.43730000000000002</v>
      </c>
      <c r="Q106" s="112"/>
      <c r="R106" s="9"/>
      <c r="S106" s="44"/>
      <c r="T106" s="160"/>
      <c r="U106" s="44"/>
      <c r="V106" s="118"/>
      <c r="W106" s="44"/>
      <c r="X106" s="44"/>
      <c r="Y106" s="44"/>
      <c r="Z106" s="44"/>
      <c r="AA106" s="44"/>
      <c r="AB106" s="44"/>
      <c r="AC106" s="235"/>
      <c r="AD106" s="44"/>
      <c r="AE106" s="161"/>
      <c r="AF106" s="44"/>
      <c r="AJ106" s="627"/>
      <c r="AR106" s="43"/>
      <c r="AT106" s="8"/>
      <c r="AX106" s="8"/>
      <c r="AY106" s="8"/>
      <c r="BB106" s="13"/>
      <c r="BC106" s="13"/>
      <c r="BD106" s="22"/>
    </row>
    <row r="107" spans="2:58" ht="12.75" customHeight="1">
      <c r="B107" s="460"/>
      <c r="C107" s="1219" t="s">
        <v>12</v>
      </c>
      <c r="D107" s="1693">
        <v>0.45</v>
      </c>
      <c r="E107" s="924">
        <v>27</v>
      </c>
      <c r="F107" s="925">
        <v>0.54</v>
      </c>
      <c r="G107" s="926">
        <v>0.63</v>
      </c>
      <c r="H107" s="1286">
        <v>315</v>
      </c>
      <c r="I107" s="1285">
        <v>495</v>
      </c>
      <c r="J107" s="1286">
        <v>495</v>
      </c>
      <c r="K107" s="1286">
        <v>112.5</v>
      </c>
      <c r="L107" s="925">
        <v>5.4</v>
      </c>
      <c r="M107" s="1285">
        <v>495</v>
      </c>
      <c r="N107" s="1373">
        <v>4.4999999999999998E-2</v>
      </c>
      <c r="O107" s="1374">
        <v>1.35E-2</v>
      </c>
      <c r="P107" s="927">
        <v>1.35</v>
      </c>
      <c r="Q107" s="112"/>
      <c r="R107" s="1"/>
      <c r="S107" s="1762"/>
      <c r="T107" s="4"/>
      <c r="U107" s="9"/>
      <c r="V107" s="44"/>
      <c r="W107" s="651"/>
      <c r="X107" s="234"/>
      <c r="Y107" s="708"/>
      <c r="Z107" s="161"/>
      <c r="AA107" s="161"/>
      <c r="AB107" s="33"/>
      <c r="AC107" s="161"/>
      <c r="AD107" s="161"/>
      <c r="AE107" s="161"/>
      <c r="AF107" s="161"/>
      <c r="AG107" s="161"/>
      <c r="AH107" s="4"/>
      <c r="AI107" s="9"/>
      <c r="AJ107" s="44"/>
      <c r="AK107" s="44"/>
      <c r="AL107" s="44"/>
      <c r="AM107" s="118"/>
      <c r="AN107" s="44"/>
      <c r="AO107" s="44"/>
      <c r="AP107" s="44"/>
      <c r="AQ107" s="44"/>
      <c r="AR107" s="44"/>
      <c r="AS107" s="44"/>
      <c r="AT107" s="44"/>
      <c r="AU107" s="44"/>
      <c r="AV107" s="161"/>
    </row>
    <row r="108" spans="2:58" ht="16.5" customHeight="1" thickBot="1">
      <c r="B108" s="251"/>
      <c r="C108" s="1375" t="s">
        <v>784</v>
      </c>
      <c r="D108" s="1425" t="s">
        <v>290</v>
      </c>
      <c r="E108" s="1372">
        <f>(E106*100/E101)-45</f>
        <v>8.5656666666666581</v>
      </c>
      <c r="F108" s="1370">
        <f t="shared" ref="F108:P108" si="10">(F106*100/F101)-45</f>
        <v>-4.9416666666666629</v>
      </c>
      <c r="G108" s="1370">
        <f t="shared" si="10"/>
        <v>-2.7857142857142847</v>
      </c>
      <c r="H108" s="1370">
        <f t="shared" si="10"/>
        <v>31.865928571428569</v>
      </c>
      <c r="I108" s="1370">
        <f t="shared" si="10"/>
        <v>0.79970000000000141</v>
      </c>
      <c r="J108" s="1370">
        <f t="shared" si="10"/>
        <v>5.2763636363636337</v>
      </c>
      <c r="K108" s="1370">
        <f t="shared" si="10"/>
        <v>13.540000000000006</v>
      </c>
      <c r="L108" s="1370">
        <f t="shared" si="10"/>
        <v>2.7166666666666686</v>
      </c>
      <c r="M108" s="1370">
        <f t="shared" si="10"/>
        <v>-6.3902727272727304</v>
      </c>
      <c r="N108" s="1382">
        <f t="shared" si="10"/>
        <v>-32.200000000000003</v>
      </c>
      <c r="O108" s="1370">
        <f t="shared" si="10"/>
        <v>-3.2666666666666657</v>
      </c>
      <c r="P108" s="1614">
        <f t="shared" si="10"/>
        <v>-30.423333333333332</v>
      </c>
      <c r="Q108" s="112"/>
      <c r="R108" s="8"/>
      <c r="S108" s="622"/>
      <c r="T108" s="622"/>
      <c r="U108" s="622"/>
      <c r="V108" s="622"/>
      <c r="W108" s="622"/>
      <c r="X108" s="622"/>
      <c r="Y108" s="623"/>
      <c r="Z108" s="622"/>
      <c r="AA108" s="623"/>
      <c r="AB108" s="623"/>
      <c r="AC108" s="622"/>
      <c r="AD108" s="622"/>
      <c r="AE108" s="622"/>
      <c r="AG108" s="32"/>
      <c r="AH108" s="370"/>
      <c r="AI108" s="9"/>
      <c r="AJ108" s="44"/>
      <c r="AK108" s="44"/>
      <c r="AL108" s="44"/>
      <c r="AM108" s="118"/>
      <c r="AN108" s="371"/>
      <c r="AO108" s="371"/>
      <c r="AP108" s="371"/>
      <c r="AQ108" s="371"/>
      <c r="AR108" s="44"/>
      <c r="AS108" s="235"/>
      <c r="AT108" s="44"/>
      <c r="AU108" s="44"/>
      <c r="AV108" s="127"/>
    </row>
    <row r="109" spans="2:58" ht="12.75" customHeight="1">
      <c r="B109" s="1377" t="s">
        <v>623</v>
      </c>
      <c r="C109" s="34"/>
      <c r="D109" s="35"/>
      <c r="E109" s="153">
        <f t="shared" ref="E109:P109" si="11">E78+E89+E96</f>
        <v>41.139399999999995</v>
      </c>
      <c r="F109" s="256">
        <f t="shared" si="11"/>
        <v>0.79270000000000007</v>
      </c>
      <c r="G109" s="256">
        <f t="shared" si="11"/>
        <v>0.94100000000000006</v>
      </c>
      <c r="H109" s="1267">
        <f t="shared" si="11"/>
        <v>708.06150000000002</v>
      </c>
      <c r="I109" s="256">
        <f t="shared" si="11"/>
        <v>778.89670000000001</v>
      </c>
      <c r="J109" s="256">
        <f t="shared" si="11"/>
        <v>828.04</v>
      </c>
      <c r="K109" s="256">
        <f t="shared" si="11"/>
        <v>208.85000000000002</v>
      </c>
      <c r="L109" s="256">
        <f t="shared" si="11"/>
        <v>9.0060000000000002</v>
      </c>
      <c r="M109" s="1268">
        <f t="shared" si="11"/>
        <v>696.47700000000009</v>
      </c>
      <c r="N109" s="256">
        <f t="shared" si="11"/>
        <v>3.7479999999999999E-2</v>
      </c>
      <c r="O109" s="256">
        <f t="shared" si="11"/>
        <v>1.6109999999999999E-2</v>
      </c>
      <c r="P109" s="1346">
        <f t="shared" si="11"/>
        <v>1.1873</v>
      </c>
      <c r="Q109" s="112"/>
      <c r="S109" s="406"/>
      <c r="T109" s="406"/>
      <c r="U109" s="406"/>
      <c r="V109" s="406"/>
      <c r="W109" s="624"/>
      <c r="X109" s="406"/>
      <c r="Y109" s="406"/>
      <c r="Z109" s="406"/>
      <c r="AA109" s="401"/>
      <c r="AB109" s="401"/>
      <c r="AC109" s="406"/>
      <c r="AD109" s="406"/>
      <c r="AE109" s="407"/>
      <c r="AF109" s="8"/>
      <c r="AG109" s="62"/>
      <c r="AH109" s="4"/>
      <c r="AI109" s="158"/>
      <c r="AJ109" s="44"/>
      <c r="AK109" s="44"/>
      <c r="AL109" s="44"/>
      <c r="AM109" s="118"/>
      <c r="AN109" s="371"/>
      <c r="AO109" s="371"/>
      <c r="AP109" s="371"/>
      <c r="AQ109" s="371"/>
      <c r="AR109" s="44"/>
      <c r="AS109" s="235"/>
      <c r="AT109" s="44"/>
      <c r="AU109" s="44"/>
      <c r="AV109" s="127"/>
    </row>
    <row r="110" spans="2:58" ht="14.25" customHeight="1">
      <c r="B110" s="1378"/>
      <c r="C110" s="1379" t="s">
        <v>12</v>
      </c>
      <c r="D110" s="1693">
        <v>0.7</v>
      </c>
      <c r="E110" s="924">
        <v>42</v>
      </c>
      <c r="F110" s="925">
        <v>0.84</v>
      </c>
      <c r="G110" s="926">
        <v>0.98</v>
      </c>
      <c r="H110" s="1286">
        <v>490</v>
      </c>
      <c r="I110" s="1285">
        <v>770</v>
      </c>
      <c r="J110" s="1286">
        <v>770</v>
      </c>
      <c r="K110" s="1286">
        <v>175</v>
      </c>
      <c r="L110" s="925">
        <v>8.4</v>
      </c>
      <c r="M110" s="1285">
        <v>770</v>
      </c>
      <c r="N110" s="925">
        <v>7.0000000000000007E-2</v>
      </c>
      <c r="O110" s="1369">
        <v>2.1000000000000001E-2</v>
      </c>
      <c r="P110" s="1287">
        <v>2.1</v>
      </c>
      <c r="Q110" s="112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F110" s="21"/>
      <c r="AG110" s="1"/>
      <c r="AH110" s="40"/>
      <c r="AL110" s="18"/>
      <c r="AR110" s="1"/>
    </row>
    <row r="111" spans="2:58" ht="15" customHeight="1" thickBot="1">
      <c r="B111" s="251"/>
      <c r="C111" s="1375" t="s">
        <v>784</v>
      </c>
      <c r="D111" s="1425" t="s">
        <v>290</v>
      </c>
      <c r="E111" s="1372">
        <f>(E109*100/E101)-70</f>
        <v>-1.4343333333333419</v>
      </c>
      <c r="F111" s="1370">
        <f t="shared" ref="F111:P111" si="12">(F109*100/F101)-70</f>
        <v>-3.9416666666666487</v>
      </c>
      <c r="G111" s="1370">
        <f t="shared" si="12"/>
        <v>-2.7857142857142776</v>
      </c>
      <c r="H111" s="1370">
        <f t="shared" si="12"/>
        <v>31.151642857142875</v>
      </c>
      <c r="I111" s="1370">
        <f t="shared" si="12"/>
        <v>0.80879090909090223</v>
      </c>
      <c r="J111" s="1370">
        <f t="shared" si="12"/>
        <v>5.2763636363636408</v>
      </c>
      <c r="K111" s="1370">
        <f t="shared" si="12"/>
        <v>13.54000000000002</v>
      </c>
      <c r="L111" s="1370">
        <f t="shared" si="12"/>
        <v>5.0499999999999972</v>
      </c>
      <c r="M111" s="1370">
        <f t="shared" si="12"/>
        <v>-6.6839090909090828</v>
      </c>
      <c r="N111" s="1382">
        <f t="shared" si="12"/>
        <v>-32.520000000000003</v>
      </c>
      <c r="O111" s="1370">
        <f t="shared" si="12"/>
        <v>-16.299999999999997</v>
      </c>
      <c r="P111" s="1614">
        <f t="shared" si="12"/>
        <v>-30.423333333333332</v>
      </c>
      <c r="Q111" s="230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F111" s="30"/>
      <c r="AG111" s="2"/>
      <c r="AH111" s="40"/>
      <c r="AJ111" s="1"/>
      <c r="AK111" s="1"/>
      <c r="AL111" s="19"/>
      <c r="AM111" s="19"/>
      <c r="AN111" s="13"/>
      <c r="AO111" s="13"/>
      <c r="AP111" s="13"/>
      <c r="AQ111" s="13"/>
      <c r="AS111" s="32"/>
      <c r="AX111" s="120"/>
      <c r="AY111" s="8"/>
      <c r="AZ111" s="8"/>
      <c r="BA111" s="8"/>
      <c r="BB111" s="8"/>
      <c r="BC111" s="8"/>
      <c r="BD111" s="8"/>
      <c r="BE111" s="8"/>
      <c r="BF111" s="8"/>
    </row>
    <row r="112" spans="2:58" ht="14.25" customHeight="1">
      <c r="P112"/>
      <c r="Q112" s="11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F112" s="32"/>
      <c r="AG112" s="32"/>
      <c r="AH112" s="4"/>
      <c r="AI112" s="8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2:56" ht="19.5" customHeight="1">
      <c r="D113" s="5" t="s">
        <v>298</v>
      </c>
      <c r="P113"/>
      <c r="Q113" s="112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F113" s="9"/>
      <c r="AG113" s="32"/>
      <c r="AI113" s="8"/>
      <c r="AJ113" s="628"/>
      <c r="AK113" s="628"/>
      <c r="AL113" s="628"/>
      <c r="AM113" s="628"/>
      <c r="AN113" s="628"/>
      <c r="AO113" s="628"/>
      <c r="AP113" s="628"/>
      <c r="AQ113" s="628"/>
      <c r="AR113" s="628"/>
      <c r="AS113" s="628"/>
      <c r="AX113" s="8"/>
      <c r="AY113" s="8"/>
    </row>
    <row r="114" spans="2:56" ht="16.5" customHeight="1">
      <c r="C114" s="1222" t="s">
        <v>595</v>
      </c>
      <c r="D114"/>
      <c r="E114" s="32"/>
      <c r="P114"/>
      <c r="Q114" s="11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F114" s="44"/>
      <c r="AG114" s="39"/>
      <c r="AJ114" s="13"/>
      <c r="AK114" s="13"/>
      <c r="AL114" s="13"/>
    </row>
    <row r="115" spans="2:56" ht="21.75" customHeight="1">
      <c r="C115" s="7" t="s">
        <v>596</v>
      </c>
      <c r="D115" s="8"/>
      <c r="E115" s="2"/>
      <c r="F115"/>
      <c r="P115"/>
      <c r="Q115" s="112"/>
      <c r="U115" s="1"/>
      <c r="V115" s="1"/>
      <c r="AF115" s="44"/>
      <c r="AH115" s="179"/>
    </row>
    <row r="116" spans="2:56" ht="17.25" customHeight="1">
      <c r="E116" s="1222" t="s">
        <v>598</v>
      </c>
      <c r="F116"/>
      <c r="G116" s="19"/>
      <c r="H116" s="19"/>
      <c r="K116" s="103"/>
      <c r="P116"/>
      <c r="Q116" s="112"/>
      <c r="R116" s="19"/>
      <c r="U116" s="19"/>
      <c r="V116" s="19"/>
      <c r="W116" s="13"/>
      <c r="X116" s="13"/>
      <c r="Y116" s="13"/>
      <c r="Z116" s="13"/>
      <c r="AF116" s="41"/>
      <c r="AG116" s="32"/>
      <c r="AH116" s="4"/>
      <c r="AI116" s="32"/>
    </row>
    <row r="117" spans="2:56" ht="18.75" customHeight="1">
      <c r="C117" s="1" t="s">
        <v>384</v>
      </c>
      <c r="K117" s="32"/>
      <c r="P117"/>
      <c r="Q117" s="112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F117" s="8"/>
      <c r="AG117" s="62"/>
      <c r="AH117" s="4"/>
      <c r="AU117" s="1"/>
      <c r="AX117" s="1"/>
      <c r="AY117" s="1"/>
    </row>
    <row r="118" spans="2:56" ht="19.5" customHeight="1">
      <c r="K118" s="373"/>
      <c r="P118"/>
      <c r="Q118" s="112"/>
      <c r="V118" s="20"/>
      <c r="X118" s="2"/>
      <c r="Y118" s="13"/>
      <c r="Z118" s="13"/>
      <c r="AA118" s="13"/>
      <c r="AD118" s="24"/>
      <c r="AG118" s="45"/>
      <c r="AH118" s="4"/>
      <c r="AI118" s="8"/>
      <c r="AU118" s="1"/>
      <c r="AX118" s="1"/>
      <c r="AY118" s="1"/>
    </row>
    <row r="119" spans="2:56" ht="15" customHeight="1">
      <c r="C119" s="19" t="s">
        <v>292</v>
      </c>
      <c r="K119" s="45"/>
      <c r="P119"/>
      <c r="Q119" s="112"/>
      <c r="R119" s="13"/>
      <c r="U119" s="23"/>
      <c r="V119" s="19"/>
      <c r="W119" s="13"/>
      <c r="X119" s="13"/>
      <c r="Y119" s="13"/>
      <c r="Z119" s="13"/>
      <c r="AB119" s="18"/>
      <c r="AD119" s="2"/>
      <c r="AG119" s="32"/>
      <c r="AH119" s="4"/>
      <c r="AI119" s="8"/>
      <c r="AS119" s="18"/>
      <c r="AT119" s="1"/>
      <c r="AU119" s="1"/>
      <c r="AX119" s="1"/>
      <c r="AY119" s="1"/>
    </row>
    <row r="120" spans="2:56" ht="14.25" customHeight="1">
      <c r="B120" s="20" t="s">
        <v>631</v>
      </c>
      <c r="C120" s="13"/>
      <c r="D120"/>
      <c r="J120" s="20" t="s">
        <v>0</v>
      </c>
      <c r="K120"/>
      <c r="L120" s="2" t="s">
        <v>334</v>
      </c>
      <c r="M120" s="13"/>
      <c r="N120" s="13"/>
      <c r="O120" s="24"/>
      <c r="Q120" s="112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G120" s="363"/>
      <c r="AH120" s="4"/>
      <c r="AI120" s="8"/>
      <c r="AR120" s="1"/>
      <c r="AS120" s="1"/>
      <c r="AT120" s="1"/>
      <c r="AU120" s="1"/>
      <c r="AY120" s="2"/>
    </row>
    <row r="121" spans="2:56" ht="20.25" customHeight="1">
      <c r="D121" s="23" t="s">
        <v>1</v>
      </c>
      <c r="E121"/>
      <c r="F121"/>
      <c r="H121" s="19"/>
      <c r="P121"/>
      <c r="Q121" s="112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G121" s="62"/>
      <c r="AH121" s="179"/>
      <c r="AU121" s="124"/>
      <c r="AW121" s="40"/>
      <c r="AX121" s="14"/>
      <c r="AY121" s="14"/>
    </row>
    <row r="122" spans="2:56" ht="15.75" customHeight="1" thickBot="1">
      <c r="C122" s="103" t="s">
        <v>638</v>
      </c>
      <c r="E122" s="1380"/>
      <c r="F122" s="1380"/>
      <c r="G122" s="1380"/>
      <c r="H122" s="1381"/>
      <c r="I122" s="1380"/>
      <c r="J122" s="1380"/>
      <c r="K122" s="1380"/>
      <c r="L122" s="1380"/>
      <c r="M122" s="1380"/>
      <c r="N122" s="1380"/>
      <c r="O122" s="1380"/>
      <c r="P122" s="1380"/>
      <c r="Q122" s="112"/>
      <c r="U122" s="630"/>
      <c r="AE122" s="32"/>
      <c r="AG122" s="62"/>
      <c r="AH122" s="4"/>
      <c r="AI122" s="123"/>
      <c r="AJ122" s="17"/>
      <c r="AK122" s="293"/>
      <c r="AL122" s="8"/>
      <c r="AM122" s="631"/>
      <c r="AN122" s="8"/>
      <c r="AO122" s="8"/>
      <c r="AP122" s="8"/>
      <c r="AQ122" s="8"/>
      <c r="AR122" s="8"/>
      <c r="AS122" s="8"/>
      <c r="AU122" s="32"/>
      <c r="AV122" s="4"/>
      <c r="AW122" s="8"/>
      <c r="AX122" s="14"/>
      <c r="AY122" s="14"/>
      <c r="BB122" s="12"/>
      <c r="BC122" s="13"/>
      <c r="BD122" s="22"/>
    </row>
    <row r="123" spans="2:56" ht="15.75" thickBot="1">
      <c r="B123" s="1364" t="s">
        <v>635</v>
      </c>
      <c r="C123" s="107"/>
      <c r="D123" s="1270" t="s">
        <v>263</v>
      </c>
      <c r="E123" s="1231" t="s">
        <v>599</v>
      </c>
      <c r="F123" s="1232"/>
      <c r="G123" s="1232"/>
      <c r="H123" s="1233"/>
      <c r="I123" s="1234" t="s">
        <v>600</v>
      </c>
      <c r="J123" s="31"/>
      <c r="K123" s="1235"/>
      <c r="L123" s="31"/>
      <c r="M123" s="31"/>
      <c r="N123" s="31"/>
      <c r="O123" s="31"/>
      <c r="P123" s="53"/>
      <c r="Q123" s="1364" t="s">
        <v>669</v>
      </c>
      <c r="R123" s="9"/>
      <c r="S123" s="4"/>
      <c r="T123" s="4"/>
      <c r="U123" s="4"/>
      <c r="V123" s="8"/>
      <c r="W123" s="8"/>
      <c r="X123" s="17"/>
      <c r="Y123" s="4"/>
      <c r="Z123" s="4"/>
      <c r="AA123" s="8"/>
      <c r="AB123" s="4"/>
      <c r="AC123" s="4"/>
      <c r="AD123" s="4"/>
      <c r="AE123" s="13"/>
      <c r="AJ123" s="8"/>
      <c r="AK123" s="8"/>
      <c r="AL123" s="8"/>
      <c r="AM123" s="631"/>
      <c r="AN123" s="8"/>
      <c r="AO123" s="8"/>
      <c r="AP123" s="8"/>
      <c r="AQ123" s="8"/>
      <c r="AR123" s="8"/>
      <c r="AS123" s="8"/>
      <c r="AU123" s="32"/>
      <c r="AV123" s="61"/>
      <c r="AW123" s="61"/>
      <c r="AX123" s="14"/>
      <c r="AY123" s="14"/>
      <c r="BB123" s="13"/>
      <c r="BC123" s="13"/>
      <c r="BD123" s="22"/>
    </row>
    <row r="124" spans="2:56">
      <c r="B124" s="482" t="s">
        <v>601</v>
      </c>
      <c r="C124" s="477" t="s">
        <v>269</v>
      </c>
      <c r="D124" s="1271" t="s">
        <v>270</v>
      </c>
      <c r="E124" s="1237" t="s">
        <v>602</v>
      </c>
      <c r="F124" s="1238" t="s">
        <v>603</v>
      </c>
      <c r="G124" s="706" t="s">
        <v>604</v>
      </c>
      <c r="H124" s="1239" t="s">
        <v>605</v>
      </c>
      <c r="I124" s="1240" t="s">
        <v>606</v>
      </c>
      <c r="J124" s="1241" t="s">
        <v>607</v>
      </c>
      <c r="K124" s="1242" t="s">
        <v>608</v>
      </c>
      <c r="L124" s="1243" t="s">
        <v>609</v>
      </c>
      <c r="M124" s="1244" t="s">
        <v>610</v>
      </c>
      <c r="N124" s="752" t="s">
        <v>611</v>
      </c>
      <c r="O124" s="1244" t="s">
        <v>612</v>
      </c>
      <c r="P124" s="1245" t="s">
        <v>613</v>
      </c>
      <c r="Q124" s="1473" t="s">
        <v>657</v>
      </c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22"/>
      <c r="AJ124" s="8"/>
      <c r="AK124" s="293"/>
      <c r="AL124" s="8"/>
      <c r="AM124" s="631"/>
      <c r="AN124" s="8"/>
      <c r="AO124" s="8"/>
      <c r="AP124" s="8"/>
      <c r="AQ124" s="8"/>
      <c r="AR124" s="8"/>
      <c r="AS124" s="8"/>
      <c r="AU124" s="32"/>
      <c r="AV124" s="4"/>
      <c r="AW124" s="8"/>
      <c r="AX124" s="8"/>
      <c r="AY124" s="8"/>
      <c r="BB124" s="13"/>
      <c r="BD124" s="22"/>
    </row>
    <row r="125" spans="2:56" ht="15.75" thickBot="1">
      <c r="B125" s="488" t="s">
        <v>614</v>
      </c>
      <c r="C125" s="526"/>
      <c r="D125" s="484"/>
      <c r="E125" s="55"/>
      <c r="F125" s="1272"/>
      <c r="H125" s="1272"/>
      <c r="I125" s="1273" t="s">
        <v>615</v>
      </c>
      <c r="J125" s="127" t="s">
        <v>616</v>
      </c>
      <c r="K125" s="1274" t="s">
        <v>617</v>
      </c>
      <c r="L125" s="1275" t="s">
        <v>618</v>
      </c>
      <c r="M125" s="1274" t="s">
        <v>619</v>
      </c>
      <c r="N125" s="46" t="s">
        <v>620</v>
      </c>
      <c r="O125" s="1276" t="s">
        <v>621</v>
      </c>
      <c r="P125" s="1277" t="s">
        <v>622</v>
      </c>
      <c r="Q125" s="1474" t="s">
        <v>554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U125" s="32"/>
      <c r="AV125" s="4"/>
      <c r="AW125" s="8"/>
      <c r="AX125" s="8"/>
      <c r="AY125" s="8"/>
      <c r="BB125" s="13"/>
      <c r="BC125" s="13"/>
      <c r="BD125" s="22"/>
    </row>
    <row r="126" spans="2:56" ht="13.5" customHeight="1">
      <c r="B126" s="107"/>
      <c r="C126" s="690" t="s">
        <v>204</v>
      </c>
      <c r="D126" s="490"/>
      <c r="E126" s="1254"/>
      <c r="F126" s="492"/>
      <c r="G126" s="492"/>
      <c r="H126" s="691"/>
      <c r="I126" s="1256"/>
      <c r="J126" s="1256"/>
      <c r="K126" s="1256"/>
      <c r="L126" s="1256"/>
      <c r="M126" s="1256"/>
      <c r="N126" s="1256"/>
      <c r="O126" s="1256"/>
      <c r="P126" s="1450"/>
      <c r="Q126" s="1472"/>
      <c r="R126" s="44"/>
      <c r="S126" s="179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U126" s="32"/>
      <c r="AV126" s="4"/>
      <c r="AW126" s="8"/>
      <c r="AX126" s="8"/>
      <c r="AY126" s="8"/>
      <c r="BB126" s="4"/>
      <c r="BC126" s="4"/>
      <c r="BD126" s="9"/>
    </row>
    <row r="127" spans="2:56" ht="13.5" customHeight="1">
      <c r="B127" s="1733" t="s">
        <v>673</v>
      </c>
      <c r="C127" s="529" t="s">
        <v>402</v>
      </c>
      <c r="D127" s="508">
        <v>60</v>
      </c>
      <c r="E127" s="229">
        <v>15</v>
      </c>
      <c r="F127" s="360">
        <v>0.04</v>
      </c>
      <c r="G127" s="360">
        <v>0.02</v>
      </c>
      <c r="H127" s="679">
        <v>79.8</v>
      </c>
      <c r="I127" s="255">
        <v>8.4</v>
      </c>
      <c r="J127" s="1590">
        <v>15.6</v>
      </c>
      <c r="K127" s="255">
        <v>12</v>
      </c>
      <c r="L127" s="255">
        <v>0.54</v>
      </c>
      <c r="M127" s="255">
        <v>74</v>
      </c>
      <c r="N127" s="255">
        <v>0.02</v>
      </c>
      <c r="O127" s="255">
        <v>2.3999999999999998E-3</v>
      </c>
      <c r="P127" s="1451">
        <v>0.12</v>
      </c>
      <c r="Q127" s="504">
        <v>2</v>
      </c>
      <c r="R127" s="9"/>
      <c r="U127" s="44"/>
      <c r="V127" s="44"/>
      <c r="W127" s="44"/>
      <c r="X127" s="708"/>
      <c r="AA127" s="44"/>
      <c r="AB127" s="44"/>
      <c r="AC127" s="44"/>
      <c r="AD127" s="44"/>
      <c r="AE127" s="161"/>
      <c r="AJ127" s="628"/>
      <c r="AK127" s="628"/>
      <c r="AL127" s="628"/>
      <c r="AM127" s="628"/>
      <c r="AN127" s="628"/>
      <c r="AO127" s="628"/>
      <c r="AP127" s="628"/>
      <c r="AQ127" s="628"/>
      <c r="AR127" s="628"/>
      <c r="AS127" s="628"/>
      <c r="AU127" s="32"/>
      <c r="AV127" s="4"/>
      <c r="AW127" s="8"/>
      <c r="AX127" s="8"/>
      <c r="AY127" s="8"/>
      <c r="BB127" s="4"/>
      <c r="BC127" s="4"/>
      <c r="BD127" s="22"/>
    </row>
    <row r="128" spans="2:56" ht="12.75" customHeight="1">
      <c r="B128" s="1587" t="s">
        <v>17</v>
      </c>
      <c r="C128" s="529" t="s">
        <v>116</v>
      </c>
      <c r="D128" s="508">
        <v>190</v>
      </c>
      <c r="E128" s="2091">
        <v>2.8039999999999998</v>
      </c>
      <c r="F128" s="2072">
        <v>0.191</v>
      </c>
      <c r="G128" s="2072">
        <v>0.183</v>
      </c>
      <c r="H128" s="1279">
        <v>66</v>
      </c>
      <c r="I128" s="2072">
        <v>67.23</v>
      </c>
      <c r="J128" s="2072">
        <v>14.7</v>
      </c>
      <c r="K128" s="2072">
        <v>15.74</v>
      </c>
      <c r="L128" s="2072">
        <v>1.33</v>
      </c>
      <c r="M128" s="2072">
        <v>141.63900000000001</v>
      </c>
      <c r="N128" s="2072">
        <v>1.9099999999999999E-2</v>
      </c>
      <c r="O128" s="2072">
        <v>0</v>
      </c>
      <c r="P128" s="2071">
        <v>0.628</v>
      </c>
      <c r="Q128" s="527">
        <v>47</v>
      </c>
      <c r="U128" s="161"/>
      <c r="V128" s="161"/>
      <c r="W128" s="161"/>
      <c r="X128" s="728"/>
      <c r="AA128" s="161"/>
      <c r="AB128" s="161"/>
      <c r="AC128" s="161"/>
      <c r="AD128" s="161"/>
      <c r="AE128" s="161"/>
      <c r="AF128" s="30"/>
      <c r="AG128" s="32"/>
      <c r="AH128" s="4"/>
      <c r="AI128" s="65"/>
      <c r="AJ128" s="44"/>
      <c r="AK128" s="44"/>
      <c r="AL128" s="160"/>
      <c r="AM128" s="118"/>
      <c r="AN128" s="44"/>
      <c r="AO128" s="371"/>
      <c r="AP128" s="161"/>
      <c r="AQ128" s="161"/>
      <c r="AR128" s="161"/>
      <c r="AS128" s="161"/>
      <c r="AT128" s="161"/>
      <c r="AU128" s="161"/>
      <c r="AV128" s="161"/>
      <c r="AX128" s="8"/>
      <c r="AY128" s="8"/>
      <c r="BB128" s="13"/>
      <c r="BC128" s="13"/>
      <c r="BD128" s="22"/>
    </row>
    <row r="129" spans="2:56" ht="13.5" customHeight="1">
      <c r="B129" s="1731" t="s">
        <v>787</v>
      </c>
      <c r="C129" s="503" t="s">
        <v>222</v>
      </c>
      <c r="D129" s="508">
        <v>200</v>
      </c>
      <c r="E129" s="2065">
        <v>0.112</v>
      </c>
      <c r="F129" s="365">
        <v>0</v>
      </c>
      <c r="G129" s="365">
        <v>0</v>
      </c>
      <c r="H129" s="1279">
        <v>9</v>
      </c>
      <c r="I129" s="2072">
        <v>29.605</v>
      </c>
      <c r="J129" s="2072">
        <v>2.58</v>
      </c>
      <c r="K129" s="2072">
        <v>1.26</v>
      </c>
      <c r="L129" s="2072">
        <v>5.6000000000000001E-2</v>
      </c>
      <c r="M129" s="2072">
        <v>0.17</v>
      </c>
      <c r="N129" s="2072">
        <v>0</v>
      </c>
      <c r="O129" s="2072">
        <v>0</v>
      </c>
      <c r="P129" s="2071">
        <v>0</v>
      </c>
      <c r="Q129" s="504">
        <v>62</v>
      </c>
      <c r="R129" s="604"/>
      <c r="U129" s="44"/>
      <c r="V129" s="44"/>
      <c r="W129" s="234"/>
      <c r="X129" s="708"/>
      <c r="AA129" s="44"/>
      <c r="AB129" s="44"/>
      <c r="AC129" s="235"/>
      <c r="AD129" s="44"/>
      <c r="AE129" s="161"/>
      <c r="AF129" s="39"/>
      <c r="AG129" s="54"/>
      <c r="AH129" s="46"/>
      <c r="AI129" s="65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X129" s="8"/>
      <c r="AY129" s="8"/>
      <c r="BB129" s="13"/>
      <c r="BC129" s="13"/>
      <c r="BD129" s="22"/>
    </row>
    <row r="130" spans="2:56" ht="13.5" customHeight="1">
      <c r="B130" s="1587" t="s">
        <v>10</v>
      </c>
      <c r="C130" s="507" t="s">
        <v>11</v>
      </c>
      <c r="D130" s="508">
        <v>40</v>
      </c>
      <c r="E130" s="2065">
        <v>0.08</v>
      </c>
      <c r="F130" s="365">
        <v>1.6E-2</v>
      </c>
      <c r="G130" s="365">
        <v>1.3299999999999999E-2</v>
      </c>
      <c r="H130" s="1264">
        <v>0</v>
      </c>
      <c r="I130" s="2072">
        <v>63.332999999999998</v>
      </c>
      <c r="J130" s="2072">
        <v>51.6</v>
      </c>
      <c r="K130" s="365">
        <v>16.399999999999999</v>
      </c>
      <c r="L130" s="2072">
        <v>0.04</v>
      </c>
      <c r="M130" s="2072">
        <v>29.733000000000001</v>
      </c>
      <c r="N130" s="2072">
        <v>0</v>
      </c>
      <c r="O130" s="2072">
        <v>0</v>
      </c>
      <c r="P130" s="2071">
        <v>0</v>
      </c>
      <c r="Q130" s="504">
        <v>9</v>
      </c>
      <c r="U130" s="44"/>
      <c r="V130" s="44"/>
      <c r="W130" s="44"/>
      <c r="X130" s="708"/>
      <c r="AA130" s="46"/>
      <c r="AB130" s="227"/>
      <c r="AC130" s="46"/>
      <c r="AD130" s="46"/>
      <c r="AE130" s="47"/>
      <c r="AF130" s="32"/>
      <c r="AG130" s="30"/>
      <c r="AH130" s="4"/>
      <c r="AI130" s="9"/>
      <c r="AU130" s="124"/>
      <c r="AX130" s="8"/>
      <c r="AY130" s="8"/>
      <c r="BB130" s="16"/>
      <c r="BC130" s="4"/>
      <c r="BD130" s="8"/>
    </row>
    <row r="131" spans="2:56" ht="12.75" customHeight="1" thickBot="1">
      <c r="B131" s="1587" t="s">
        <v>10</v>
      </c>
      <c r="C131" s="532" t="s">
        <v>719</v>
      </c>
      <c r="D131" s="521">
        <v>30</v>
      </c>
      <c r="E131" s="366">
        <v>0</v>
      </c>
      <c r="F131" s="368">
        <v>0.06</v>
      </c>
      <c r="G131" s="368">
        <v>0</v>
      </c>
      <c r="H131" s="692">
        <v>0</v>
      </c>
      <c r="I131" s="255">
        <v>24.9</v>
      </c>
      <c r="J131" s="255">
        <v>58.2</v>
      </c>
      <c r="K131" s="360">
        <v>17.100000000000001</v>
      </c>
      <c r="L131" s="255">
        <v>0.03</v>
      </c>
      <c r="M131" s="255">
        <v>43.2</v>
      </c>
      <c r="N131" s="255">
        <v>1E-3</v>
      </c>
      <c r="O131" s="255">
        <v>0</v>
      </c>
      <c r="P131" s="1451">
        <v>0</v>
      </c>
      <c r="Q131" s="664">
        <v>10</v>
      </c>
      <c r="R131" s="30"/>
      <c r="U131" s="44"/>
      <c r="V131" s="44"/>
      <c r="W131" s="44"/>
      <c r="X131" s="708"/>
      <c r="AA131" s="1"/>
      <c r="AB131" s="1"/>
      <c r="AC131" s="1"/>
      <c r="AD131" s="1"/>
      <c r="AG131" s="30"/>
      <c r="AH131" s="4"/>
      <c r="AI131" s="8"/>
      <c r="AU131" s="45"/>
      <c r="AV131" s="4"/>
      <c r="AW131" s="8"/>
      <c r="AX131" s="14"/>
      <c r="AY131" s="14"/>
      <c r="BB131" s="13"/>
      <c r="BC131" s="13"/>
      <c r="BD131" s="22"/>
    </row>
    <row r="132" spans="2:56" ht="15.75">
      <c r="B132" s="512" t="s">
        <v>294</v>
      </c>
      <c r="D132" s="835">
        <f>SUM(D127:D131)</f>
        <v>520</v>
      </c>
      <c r="E132" s="513">
        <f>SUM(E127:E131)</f>
        <v>17.995999999999995</v>
      </c>
      <c r="F132" s="1266">
        <f>SUM(F127:F131)</f>
        <v>0.307</v>
      </c>
      <c r="G132" s="1262">
        <f>SUM(G127:G131)</f>
        <v>0.21629999999999999</v>
      </c>
      <c r="H132" s="1366">
        <f t="shared" ref="H132:P132" si="13">SUM(H127:H131)</f>
        <v>154.80000000000001</v>
      </c>
      <c r="I132" s="256">
        <f>SUM(I127:I131)</f>
        <v>193.46800000000002</v>
      </c>
      <c r="J132" s="256">
        <f t="shared" si="13"/>
        <v>142.68</v>
      </c>
      <c r="K132" s="256">
        <f t="shared" si="13"/>
        <v>62.500000000000007</v>
      </c>
      <c r="L132" s="1262">
        <f>SUM(L127:L131)</f>
        <v>1.9960000000000002</v>
      </c>
      <c r="M132" s="1383">
        <f t="shared" si="13"/>
        <v>288.74200000000002</v>
      </c>
      <c r="N132" s="1262">
        <f>SUM(N127:N131)</f>
        <v>4.0099999999999997E-2</v>
      </c>
      <c r="O132" s="1262">
        <f t="shared" si="13"/>
        <v>2.3999999999999998E-3</v>
      </c>
      <c r="P132" s="1477">
        <f t="shared" si="13"/>
        <v>0.748</v>
      </c>
      <c r="Q132" s="1473"/>
      <c r="R132" s="32"/>
      <c r="U132" s="622"/>
      <c r="V132" s="711"/>
      <c r="W132" s="712"/>
      <c r="X132" s="1759"/>
      <c r="Y132" s="219"/>
      <c r="Z132" s="22"/>
      <c r="AA132" s="632"/>
      <c r="AB132" s="155"/>
      <c r="AC132" s="161"/>
      <c r="AD132" s="161"/>
      <c r="AE132" s="161"/>
      <c r="AF132" s="32"/>
      <c r="AJ132" s="20"/>
      <c r="AK132" s="346"/>
      <c r="AM132" s="20"/>
      <c r="AN132" s="20"/>
      <c r="AP132" s="43"/>
      <c r="AT132" s="13"/>
      <c r="AU132" s="44"/>
      <c r="AV132" s="4"/>
      <c r="AW132" s="8"/>
      <c r="AX132" s="14"/>
      <c r="AY132" s="14"/>
      <c r="BB132" s="4"/>
      <c r="BC132" s="4"/>
      <c r="BD132" s="8"/>
    </row>
    <row r="133" spans="2:56" ht="13.5" customHeight="1">
      <c r="B133" s="1378"/>
      <c r="C133" s="1379" t="s">
        <v>12</v>
      </c>
      <c r="D133" s="1693">
        <v>0.25</v>
      </c>
      <c r="E133" s="924">
        <v>15</v>
      </c>
      <c r="F133" s="925">
        <v>0.3</v>
      </c>
      <c r="G133" s="926">
        <v>0.35</v>
      </c>
      <c r="H133" s="1286">
        <v>175</v>
      </c>
      <c r="I133" s="1285">
        <v>275</v>
      </c>
      <c r="J133" s="1286">
        <v>275</v>
      </c>
      <c r="K133" s="1286">
        <v>62.5</v>
      </c>
      <c r="L133" s="925">
        <v>3</v>
      </c>
      <c r="M133" s="1285">
        <v>275</v>
      </c>
      <c r="N133" s="1373">
        <v>2.5000000000000001E-2</v>
      </c>
      <c r="O133" s="1374">
        <v>7.4999999999999997E-3</v>
      </c>
      <c r="P133" s="1453">
        <v>0.75</v>
      </c>
      <c r="Q133" s="1473"/>
      <c r="R133" s="32"/>
      <c r="S133" s="405"/>
      <c r="U133" s="948"/>
      <c r="V133" s="948"/>
      <c r="W133" s="948"/>
      <c r="X133" s="948"/>
      <c r="Y133" s="945"/>
      <c r="Z133" s="1"/>
      <c r="AA133" s="44"/>
      <c r="AB133" s="44"/>
      <c r="AC133" s="44"/>
      <c r="AD133" s="44"/>
      <c r="AE133" s="161"/>
      <c r="AF133" s="32"/>
      <c r="AU133" s="32"/>
      <c r="AV133" s="4"/>
      <c r="AW133" s="8"/>
      <c r="AY133" s="8"/>
      <c r="BB133" s="4"/>
      <c r="BD133" s="46"/>
    </row>
    <row r="134" spans="2:56" ht="16.5" customHeight="1" thickBot="1">
      <c r="B134" s="56"/>
      <c r="C134" s="1375" t="s">
        <v>782</v>
      </c>
      <c r="D134" s="1716" t="s">
        <v>290</v>
      </c>
      <c r="E134" s="1372">
        <f>(E132*100/E154)-25</f>
        <v>4.9933333333333252</v>
      </c>
      <c r="F134" s="1370">
        <f t="shared" ref="F134:P134" si="14">(F132*100/F154)-25</f>
        <v>0.58333333333333215</v>
      </c>
      <c r="G134" s="1370">
        <f t="shared" si="14"/>
        <v>-9.5499999999999989</v>
      </c>
      <c r="H134" s="1370">
        <f t="shared" si="14"/>
        <v>-2.8857142857142826</v>
      </c>
      <c r="I134" s="1370">
        <f t="shared" si="14"/>
        <v>-7.411999999999999</v>
      </c>
      <c r="J134" s="1370">
        <f t="shared" si="14"/>
        <v>-12.029090909090909</v>
      </c>
      <c r="K134" s="1370">
        <f t="shared" si="14"/>
        <v>0</v>
      </c>
      <c r="L134" s="1370">
        <f t="shared" si="14"/>
        <v>-8.3666666666666636</v>
      </c>
      <c r="M134" s="1370">
        <f t="shared" si="14"/>
        <v>1.2492727272727286</v>
      </c>
      <c r="N134" s="1370">
        <f t="shared" si="14"/>
        <v>15.099999999999994</v>
      </c>
      <c r="O134" s="1370">
        <f t="shared" si="14"/>
        <v>-17</v>
      </c>
      <c r="P134" s="1371">
        <f t="shared" si="14"/>
        <v>-6.666666666666643E-2</v>
      </c>
      <c r="Q134" s="1473"/>
      <c r="S134" s="179"/>
      <c r="U134" s="1"/>
      <c r="V134" s="1"/>
      <c r="W134" s="1"/>
      <c r="X134" s="1"/>
      <c r="Y134" s="1"/>
      <c r="Z134" s="1"/>
      <c r="AA134" s="44"/>
      <c r="AB134" s="44"/>
      <c r="AC134" s="44"/>
      <c r="AD134" s="44"/>
      <c r="AE134" s="161"/>
      <c r="AF134" s="32"/>
      <c r="AJ134" s="20"/>
      <c r="AK134" s="20"/>
      <c r="AM134" s="20"/>
      <c r="AN134" s="20"/>
      <c r="AP134" s="4"/>
      <c r="AU134" s="32"/>
      <c r="AV134" s="4"/>
      <c r="AW134" s="46"/>
      <c r="AY134" s="8"/>
      <c r="BB134" s="4"/>
      <c r="BC134" s="4"/>
      <c r="BD134" s="8"/>
    </row>
    <row r="135" spans="2:56" ht="16.5" customHeight="1">
      <c r="B135" s="107"/>
      <c r="C135" s="489" t="s">
        <v>153</v>
      </c>
      <c r="D135" s="107"/>
      <c r="E135" s="1331"/>
      <c r="F135" s="1480"/>
      <c r="G135" s="1480"/>
      <c r="H135" s="1480"/>
      <c r="I135" s="1297"/>
      <c r="J135" s="1297"/>
      <c r="K135" s="1297"/>
      <c r="L135" s="1297"/>
      <c r="M135" s="1297"/>
      <c r="N135" s="1297"/>
      <c r="O135" s="1297"/>
      <c r="P135" s="1486"/>
      <c r="Q135" s="1473"/>
      <c r="R135" s="62"/>
      <c r="U135" s="44"/>
      <c r="V135" s="44"/>
      <c r="W135" s="44"/>
      <c r="X135" s="708"/>
      <c r="AA135" s="160"/>
      <c r="AB135" s="160"/>
      <c r="AC135" s="160"/>
      <c r="AD135" s="160"/>
      <c r="AE135" s="161"/>
      <c r="AF135" s="32"/>
      <c r="AG135" s="347"/>
      <c r="AH135" s="348"/>
      <c r="AI135" s="349"/>
      <c r="AJ135" s="350"/>
      <c r="AK135" s="42"/>
      <c r="AL135" s="42"/>
      <c r="AM135" s="42"/>
      <c r="AN135" s="42"/>
      <c r="AO135" s="42"/>
      <c r="AP135" s="42"/>
      <c r="AQ135" s="347"/>
      <c r="AR135" s="347"/>
      <c r="AS135" s="618"/>
      <c r="AU135" s="32"/>
      <c r="AV135" s="4"/>
      <c r="AW135" s="8"/>
      <c r="AX135" s="8"/>
      <c r="AY135" s="8"/>
      <c r="BB135" s="4"/>
      <c r="BC135" s="4"/>
      <c r="BD135" s="46"/>
    </row>
    <row r="136" spans="2:56" ht="12.75" customHeight="1">
      <c r="B136" s="1734" t="s">
        <v>675</v>
      </c>
      <c r="C136" s="529" t="s">
        <v>674</v>
      </c>
      <c r="D136" s="946">
        <v>60</v>
      </c>
      <c r="E136" s="229">
        <v>3.23</v>
      </c>
      <c r="F136" s="360">
        <v>0.03</v>
      </c>
      <c r="G136" s="360">
        <v>0.03</v>
      </c>
      <c r="H136" s="1265">
        <v>560.21</v>
      </c>
      <c r="I136" s="255">
        <v>18.100000000000001</v>
      </c>
      <c r="J136" s="255">
        <v>37.700000000000003</v>
      </c>
      <c r="K136" s="255">
        <v>23</v>
      </c>
      <c r="L136" s="255">
        <v>0.65</v>
      </c>
      <c r="M136" s="255">
        <v>37.450000000000003</v>
      </c>
      <c r="N136" s="255">
        <v>1.0999999999999999E-2</v>
      </c>
      <c r="O136" s="255">
        <v>0</v>
      </c>
      <c r="P136" s="2071">
        <v>0.09</v>
      </c>
      <c r="Q136" s="520">
        <v>6</v>
      </c>
      <c r="R136" s="54"/>
      <c r="U136" s="161"/>
      <c r="V136" s="161"/>
      <c r="W136" s="161"/>
      <c r="X136" s="708"/>
      <c r="AA136" s="44"/>
      <c r="AB136" s="44"/>
      <c r="AC136" s="44"/>
      <c r="AD136" s="44"/>
      <c r="AE136" s="161"/>
      <c r="AF136" s="32"/>
      <c r="AG136" s="48"/>
      <c r="AH136" s="48"/>
      <c r="AI136" s="48"/>
      <c r="AJ136" s="351"/>
      <c r="AK136" s="48"/>
      <c r="AL136" s="48"/>
      <c r="AM136" s="48"/>
      <c r="AN136" s="48"/>
      <c r="AO136" s="48"/>
      <c r="AP136" s="48"/>
      <c r="AQ136" s="48"/>
      <c r="AR136" s="48"/>
      <c r="AS136" s="48"/>
      <c r="AU136" s="32"/>
      <c r="AV136" s="4"/>
      <c r="AW136" s="8"/>
      <c r="AX136" s="8"/>
      <c r="AY136" s="8"/>
      <c r="BB136" s="4"/>
      <c r="BC136" s="4"/>
      <c r="BD136" s="22"/>
    </row>
    <row r="137" spans="2:56" ht="12.75" customHeight="1">
      <c r="B137" s="1731" t="s">
        <v>790</v>
      </c>
      <c r="C137" s="541" t="s">
        <v>405</v>
      </c>
      <c r="D137" s="537">
        <v>200</v>
      </c>
      <c r="E137" s="538">
        <v>2.97</v>
      </c>
      <c r="F137" s="357">
        <v>0.185</v>
      </c>
      <c r="G137" s="357">
        <v>0.11</v>
      </c>
      <c r="H137" s="1279">
        <v>17.100000000000001</v>
      </c>
      <c r="I137" s="255">
        <v>18.579999999999998</v>
      </c>
      <c r="J137" s="255">
        <v>20.059999999999999</v>
      </c>
      <c r="K137" s="255">
        <v>10.31</v>
      </c>
      <c r="L137" s="255">
        <v>0.8</v>
      </c>
      <c r="M137" s="255">
        <v>45.47</v>
      </c>
      <c r="N137" s="255">
        <v>0</v>
      </c>
      <c r="O137" s="255">
        <v>0</v>
      </c>
      <c r="P137" s="1451">
        <v>0</v>
      </c>
      <c r="Q137" s="694">
        <v>20</v>
      </c>
      <c r="R137" s="62"/>
      <c r="U137" s="155"/>
      <c r="V137" s="399"/>
      <c r="W137" s="399"/>
      <c r="X137" s="708"/>
      <c r="AA137" s="44"/>
      <c r="AB137" s="44"/>
      <c r="AC137" s="44"/>
      <c r="AD137" s="44"/>
      <c r="AE137" s="161"/>
      <c r="AF137" s="32"/>
      <c r="AG137" s="44"/>
      <c r="AH137" s="44"/>
      <c r="AI137" s="44"/>
      <c r="AJ137" s="118"/>
      <c r="AK137" s="44"/>
      <c r="AL137" s="44"/>
      <c r="AM137" s="44"/>
      <c r="AN137" s="44"/>
      <c r="AO137" s="44"/>
      <c r="AP137" s="44"/>
      <c r="AQ137" s="44"/>
      <c r="AR137" s="44"/>
      <c r="AS137" s="161"/>
      <c r="AU137" s="30"/>
      <c r="AV137" s="4"/>
      <c r="AW137" s="8"/>
      <c r="AY137" s="8"/>
      <c r="BB137" s="4"/>
      <c r="BC137" s="4"/>
      <c r="BD137" s="8"/>
    </row>
    <row r="138" spans="2:56" ht="13.5" customHeight="1">
      <c r="B138" s="1732" t="s">
        <v>732</v>
      </c>
      <c r="C138" s="547" t="s">
        <v>455</v>
      </c>
      <c r="D138" s="498">
        <v>160</v>
      </c>
      <c r="E138" s="1280">
        <v>3.88</v>
      </c>
      <c r="F138" s="1415">
        <v>5.8999999999999997E-2</v>
      </c>
      <c r="G138" s="2093">
        <v>0.04</v>
      </c>
      <c r="H138" s="1281">
        <v>72.400000000000006</v>
      </c>
      <c r="I138" s="2072">
        <v>7.2</v>
      </c>
      <c r="J138" s="2072">
        <v>30.04</v>
      </c>
      <c r="K138" s="2072">
        <v>2.1</v>
      </c>
      <c r="L138" s="2072">
        <v>0.27</v>
      </c>
      <c r="M138" s="2072">
        <v>67.995999999999995</v>
      </c>
      <c r="N138" s="2072">
        <v>9.2999999999999992E-3</v>
      </c>
      <c r="O138" s="2072">
        <v>1.4270000000000001E-3</v>
      </c>
      <c r="P138" s="2071">
        <v>0.46920000000000001</v>
      </c>
      <c r="Q138" s="550">
        <v>41</v>
      </c>
      <c r="R138" s="373"/>
      <c r="U138" s="44"/>
      <c r="V138" s="44"/>
      <c r="W138" s="44"/>
      <c r="X138" s="708"/>
      <c r="AA138" s="427"/>
      <c r="AB138" s="227"/>
      <c r="AC138" s="46"/>
      <c r="AD138" s="46"/>
      <c r="AE138" s="47"/>
      <c r="AF138" s="30"/>
      <c r="AG138" s="625"/>
      <c r="AH138" s="625"/>
      <c r="AI138" s="625"/>
      <c r="AJ138" s="633"/>
      <c r="AK138" s="625"/>
      <c r="AL138" s="625"/>
      <c r="AM138" s="625"/>
      <c r="AN138" s="625"/>
      <c r="AO138" s="626"/>
      <c r="AP138" s="626"/>
      <c r="AQ138" s="625"/>
      <c r="AR138" s="625"/>
      <c r="AS138" s="625"/>
      <c r="AY138" s="8"/>
      <c r="BB138" s="4"/>
      <c r="BC138" s="4"/>
      <c r="BD138" s="8"/>
    </row>
    <row r="139" spans="2:56" ht="15" customHeight="1">
      <c r="B139" s="1731" t="s">
        <v>755</v>
      </c>
      <c r="C139" s="503" t="s">
        <v>358</v>
      </c>
      <c r="D139" s="508">
        <v>200</v>
      </c>
      <c r="E139" s="2065">
        <v>1.0920000000000001</v>
      </c>
      <c r="F139" s="365">
        <v>6.3E-2</v>
      </c>
      <c r="G139" s="365">
        <v>0.25900000000000001</v>
      </c>
      <c r="H139" s="1279">
        <v>27.783000000000001</v>
      </c>
      <c r="I139" s="2072">
        <v>226.73500000000001</v>
      </c>
      <c r="J139" s="2072">
        <v>183.4</v>
      </c>
      <c r="K139" s="2072">
        <v>37.799999999999997</v>
      </c>
      <c r="L139" s="2072">
        <v>0.29920000000000002</v>
      </c>
      <c r="M139" s="2072">
        <v>109.92</v>
      </c>
      <c r="N139" s="2072">
        <v>2.16E-3</v>
      </c>
      <c r="O139" s="2072">
        <v>3.0200000000000001E-3</v>
      </c>
      <c r="P139" s="2071">
        <v>0.14360000000000001</v>
      </c>
      <c r="Q139" s="520">
        <v>69</v>
      </c>
      <c r="R139" s="45"/>
      <c r="U139" s="44"/>
      <c r="V139" s="44"/>
      <c r="W139" s="44"/>
      <c r="X139" s="708"/>
      <c r="AA139" s="634"/>
      <c r="AB139" s="403"/>
      <c r="AC139" s="403"/>
      <c r="AD139" s="404"/>
      <c r="AE139" s="404"/>
      <c r="AF139" s="39"/>
      <c r="AV139" s="40"/>
      <c r="AX139" s="628"/>
      <c r="AY139" s="8"/>
    </row>
    <row r="140" spans="2:56" ht="14.25" customHeight="1">
      <c r="B140" s="1587" t="s">
        <v>10</v>
      </c>
      <c r="C140" s="394" t="s">
        <v>11</v>
      </c>
      <c r="D140" s="508">
        <v>50</v>
      </c>
      <c r="E140" s="229">
        <v>0.1</v>
      </c>
      <c r="F140" s="360">
        <v>0.02</v>
      </c>
      <c r="G140" s="360">
        <v>1.7000000000000001E-2</v>
      </c>
      <c r="H140" s="1264">
        <v>0</v>
      </c>
      <c r="I140" s="255">
        <v>79.166700000000006</v>
      </c>
      <c r="J140" s="255">
        <v>64.5</v>
      </c>
      <c r="K140" s="360">
        <v>20.5</v>
      </c>
      <c r="L140" s="255">
        <v>0.05</v>
      </c>
      <c r="M140" s="255">
        <v>37.167000000000002</v>
      </c>
      <c r="N140" s="255">
        <v>0</v>
      </c>
      <c r="O140" s="255">
        <v>0</v>
      </c>
      <c r="P140" s="1451">
        <v>0</v>
      </c>
      <c r="Q140" s="504">
        <v>9</v>
      </c>
      <c r="R140" s="32"/>
      <c r="U140" s="44"/>
      <c r="V140" s="44"/>
      <c r="W140" s="44"/>
      <c r="X140" s="708"/>
      <c r="AA140" s="401"/>
      <c r="AB140" s="401"/>
      <c r="AC140" s="406"/>
      <c r="AD140" s="406"/>
      <c r="AE140" s="407"/>
      <c r="AF140" s="9"/>
      <c r="AP140" s="43"/>
      <c r="AR140" s="43"/>
      <c r="AV140" s="40"/>
      <c r="AX140" s="8"/>
      <c r="AY140" s="8"/>
    </row>
    <row r="141" spans="2:56" ht="13.5" customHeight="1">
      <c r="B141" s="1587" t="s">
        <v>10</v>
      </c>
      <c r="C141" s="503" t="s">
        <v>719</v>
      </c>
      <c r="D141" s="498">
        <v>20</v>
      </c>
      <c r="E141" s="366">
        <v>0</v>
      </c>
      <c r="F141" s="368">
        <v>0.04</v>
      </c>
      <c r="G141" s="368">
        <v>0</v>
      </c>
      <c r="H141" s="1264">
        <v>0</v>
      </c>
      <c r="I141" s="255">
        <v>16.600000000000001</v>
      </c>
      <c r="J141" s="255">
        <v>38.799999999999997</v>
      </c>
      <c r="K141" s="360">
        <v>11.4</v>
      </c>
      <c r="L141" s="255">
        <v>0.02</v>
      </c>
      <c r="M141" s="255">
        <v>28.8</v>
      </c>
      <c r="N141" s="1367">
        <v>5.0000000000000001E-4</v>
      </c>
      <c r="O141" s="255">
        <v>0</v>
      </c>
      <c r="P141" s="1451">
        <v>0</v>
      </c>
      <c r="Q141" s="504">
        <v>10</v>
      </c>
      <c r="R141" s="32"/>
      <c r="U141" s="44"/>
      <c r="V141" s="160"/>
      <c r="W141" s="44"/>
      <c r="X141" s="708"/>
      <c r="AA141" s="1"/>
      <c r="AB141" s="1"/>
      <c r="AC141" s="1"/>
      <c r="AD141" s="1"/>
      <c r="AF141" s="32"/>
      <c r="AJ141" s="635"/>
      <c r="AR141" s="43"/>
      <c r="AW141" s="1"/>
      <c r="AX141" s="1"/>
      <c r="AY141" s="1"/>
    </row>
    <row r="142" spans="2:56" ht="17.25" customHeight="1" thickBot="1">
      <c r="B142" s="496" t="s">
        <v>855</v>
      </c>
      <c r="C142" s="801" t="s">
        <v>854</v>
      </c>
      <c r="D142" s="521">
        <v>110</v>
      </c>
      <c r="E142" s="533">
        <v>7.7</v>
      </c>
      <c r="F142" s="1484">
        <v>3.3000000000000002E-2</v>
      </c>
      <c r="G142" s="535">
        <v>2.1999999999999999E-2</v>
      </c>
      <c r="H142" s="1259">
        <v>0</v>
      </c>
      <c r="I142" s="1260">
        <v>17.600000000000001</v>
      </c>
      <c r="J142" s="1260">
        <v>12.1</v>
      </c>
      <c r="K142" s="1261">
        <v>9.9</v>
      </c>
      <c r="L142" s="1260">
        <v>2.3199999999999998</v>
      </c>
      <c r="M142" s="1260">
        <v>58.2</v>
      </c>
      <c r="N142" s="1260">
        <v>1.0999999999999999E-2</v>
      </c>
      <c r="O142" s="1260">
        <v>0</v>
      </c>
      <c r="P142" s="1455">
        <v>0.3</v>
      </c>
      <c r="Q142" s="579">
        <v>79</v>
      </c>
      <c r="R142" s="30"/>
      <c r="U142" s="622"/>
      <c r="V142" s="711"/>
      <c r="W142" s="712"/>
      <c r="X142" s="1759"/>
      <c r="Y142" s="219"/>
      <c r="Z142" s="22"/>
      <c r="AA142" s="1"/>
      <c r="AB142" s="1"/>
      <c r="AC142" s="1"/>
      <c r="AD142" s="1"/>
      <c r="AF142" s="32"/>
      <c r="AG142" s="32"/>
      <c r="AH142" s="4"/>
      <c r="AI142" s="4"/>
      <c r="AJ142" s="8"/>
    </row>
    <row r="143" spans="2:56" ht="12.75" customHeight="1">
      <c r="B143" s="512" t="s">
        <v>278</v>
      </c>
      <c r="C143" s="34"/>
      <c r="D143" s="1211">
        <f>SUM(D136:D142)</f>
        <v>800</v>
      </c>
      <c r="E143" s="522">
        <f>SUM(E136:E142)</f>
        <v>18.972000000000001</v>
      </c>
      <c r="F143" s="514">
        <f>SUM(F136:F142)</f>
        <v>0.43000000000000005</v>
      </c>
      <c r="G143" s="523">
        <f>SUM(G136:G142)</f>
        <v>0.47800000000000009</v>
      </c>
      <c r="H143" s="1362">
        <f>SUM(H136:H142)</f>
        <v>677.49300000000005</v>
      </c>
      <c r="I143" s="1362">
        <f t="shared" ref="I143:O143" si="15">SUM(I136:I142)</f>
        <v>383.98170000000005</v>
      </c>
      <c r="J143" s="1362">
        <f t="shared" si="15"/>
        <v>386.60000000000008</v>
      </c>
      <c r="K143" s="1362">
        <f t="shared" si="15"/>
        <v>115.01000000000002</v>
      </c>
      <c r="L143" s="1362">
        <f t="shared" si="15"/>
        <v>4.4092000000000002</v>
      </c>
      <c r="M143" s="1362">
        <f t="shared" si="15"/>
        <v>385.00300000000004</v>
      </c>
      <c r="N143" s="1362">
        <f t="shared" si="15"/>
        <v>3.3959999999999997E-2</v>
      </c>
      <c r="O143" s="1362">
        <f t="shared" si="15"/>
        <v>4.4470000000000004E-3</v>
      </c>
      <c r="P143" s="1384">
        <f>SUM(P136:P142)</f>
        <v>1.0028000000000001</v>
      </c>
      <c r="Q143" s="1473"/>
      <c r="S143" s="405"/>
      <c r="U143" s="948"/>
      <c r="V143" s="948"/>
      <c r="W143" s="948"/>
      <c r="X143" s="948"/>
      <c r="Y143" s="1764"/>
      <c r="Z143" s="1"/>
      <c r="AA143" s="1"/>
      <c r="AB143" s="1"/>
      <c r="AC143" s="1"/>
      <c r="AD143" s="1"/>
      <c r="AF143" s="32"/>
      <c r="AG143" s="125"/>
      <c r="AH143" s="4"/>
      <c r="AI143" s="8"/>
      <c r="AJ143" s="118"/>
      <c r="AK143" s="161"/>
      <c r="AL143" s="161"/>
      <c r="AM143" s="161"/>
      <c r="AN143" s="161"/>
      <c r="AO143" s="161"/>
      <c r="AP143" s="161"/>
      <c r="AQ143" s="161"/>
      <c r="AR143" s="161"/>
      <c r="AS143" s="161"/>
    </row>
    <row r="144" spans="2:56" ht="18" customHeight="1">
      <c r="B144" s="1378"/>
      <c r="C144" s="1379" t="s">
        <v>12</v>
      </c>
      <c r="D144" s="1693">
        <v>0.35</v>
      </c>
      <c r="E144" s="924">
        <v>21</v>
      </c>
      <c r="F144" s="925">
        <v>0.42</v>
      </c>
      <c r="G144" s="926">
        <v>0.49</v>
      </c>
      <c r="H144" s="1286">
        <v>245</v>
      </c>
      <c r="I144" s="1285">
        <v>385</v>
      </c>
      <c r="J144" s="1286">
        <v>385</v>
      </c>
      <c r="K144" s="1286">
        <v>87.5</v>
      </c>
      <c r="L144" s="925">
        <v>4.2</v>
      </c>
      <c r="M144" s="1285">
        <v>385</v>
      </c>
      <c r="N144" s="1373">
        <v>3.5000000000000003E-2</v>
      </c>
      <c r="O144" s="1374">
        <v>1.0500000000000001E-2</v>
      </c>
      <c r="P144" s="927">
        <v>1.05</v>
      </c>
      <c r="Q144" s="1473"/>
      <c r="S144" s="179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F144" s="30"/>
      <c r="AH144" s="179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W144" s="61"/>
      <c r="AX144" s="61"/>
    </row>
    <row r="145" spans="2:52" ht="15.75" customHeight="1" thickBot="1">
      <c r="B145" s="251"/>
      <c r="C145" s="1375" t="s">
        <v>782</v>
      </c>
      <c r="D145" s="1425" t="s">
        <v>290</v>
      </c>
      <c r="E145" s="1385">
        <f>(E143*100/E154)-35</f>
        <v>-3.379999999999999</v>
      </c>
      <c r="F145" s="1386">
        <f>(F143*100/F154)-35</f>
        <v>0.83333333333334281</v>
      </c>
      <c r="G145" s="1386">
        <f t="shared" ref="G145:P145" si="16">(G143*100/G154)-35</f>
        <v>-0.85714285714284699</v>
      </c>
      <c r="H145" s="1386">
        <f t="shared" si="16"/>
        <v>61.784714285714287</v>
      </c>
      <c r="I145" s="1386">
        <f t="shared" si="16"/>
        <v>-9.2572727272724364E-2</v>
      </c>
      <c r="J145" s="1386">
        <f t="shared" si="16"/>
        <v>0.14545454545455527</v>
      </c>
      <c r="K145" s="1386">
        <f t="shared" si="16"/>
        <v>11.004000000000005</v>
      </c>
      <c r="L145" s="1386">
        <f t="shared" si="16"/>
        <v>1.7433333333333323</v>
      </c>
      <c r="M145" s="1386">
        <f t="shared" si="16"/>
        <v>2.7272727272986685E-4</v>
      </c>
      <c r="N145" s="1386">
        <f t="shared" si="16"/>
        <v>-1.0400000000000063</v>
      </c>
      <c r="O145" s="1386">
        <f t="shared" si="16"/>
        <v>-20.176666666666662</v>
      </c>
      <c r="P145" s="1715">
        <f t="shared" si="16"/>
        <v>-1.5733333333333306</v>
      </c>
      <c r="Q145" s="1476"/>
      <c r="U145" s="44"/>
      <c r="V145" s="371"/>
      <c r="W145" s="371"/>
      <c r="X145" s="708"/>
      <c r="AA145" s="8"/>
      <c r="AB145" s="4"/>
      <c r="AC145" s="4"/>
      <c r="AD145" s="4"/>
      <c r="AE145" s="4"/>
      <c r="AF145" s="9"/>
      <c r="AG145" s="32"/>
      <c r="AH145" s="4"/>
      <c r="AI145" s="9"/>
      <c r="AW145" s="61"/>
    </row>
    <row r="146" spans="2:52">
      <c r="B146" s="497"/>
      <c r="C146" s="1225" t="s">
        <v>343</v>
      </c>
      <c r="D146" s="107"/>
      <c r="E146" s="55"/>
      <c r="F146" s="517"/>
      <c r="G146" s="517"/>
      <c r="H146" s="1718"/>
      <c r="I146" s="1719"/>
      <c r="J146" s="1284"/>
      <c r="K146" s="1284"/>
      <c r="L146" s="1284"/>
      <c r="M146" s="1284"/>
      <c r="N146" s="1284"/>
      <c r="O146" s="1284"/>
      <c r="P146" s="1201"/>
      <c r="Q146" s="1473"/>
      <c r="U146" s="44"/>
      <c r="V146" s="44"/>
      <c r="W146" s="44"/>
      <c r="X146" s="708"/>
      <c r="AA146" s="9"/>
      <c r="AB146" s="9"/>
      <c r="AC146" s="9"/>
      <c r="AD146" s="9"/>
      <c r="AE146" s="9"/>
      <c r="AF146" s="32"/>
      <c r="AG146" s="32"/>
      <c r="AH146" s="13"/>
      <c r="AI146" s="158"/>
    </row>
    <row r="147" spans="2:52" ht="15" customHeight="1">
      <c r="B147" s="505" t="s">
        <v>344</v>
      </c>
      <c r="C147" s="503" t="s">
        <v>345</v>
      </c>
      <c r="D147" s="508">
        <v>180</v>
      </c>
      <c r="E147" s="229">
        <v>1.26</v>
      </c>
      <c r="F147" s="359">
        <v>7.0000000000000007E-2</v>
      </c>
      <c r="G147" s="359">
        <v>0.02</v>
      </c>
      <c r="H147" s="1279">
        <v>39.6</v>
      </c>
      <c r="I147" s="255">
        <v>57.7</v>
      </c>
      <c r="J147" s="255">
        <v>60.1</v>
      </c>
      <c r="K147" s="255">
        <v>9</v>
      </c>
      <c r="L147" s="255">
        <v>0.02</v>
      </c>
      <c r="M147" s="255">
        <v>82.8</v>
      </c>
      <c r="N147" s="1367">
        <v>0</v>
      </c>
      <c r="O147" s="255">
        <v>0</v>
      </c>
      <c r="P147" s="1451">
        <v>0.3</v>
      </c>
      <c r="Q147" s="504">
        <v>78</v>
      </c>
      <c r="U147" s="44"/>
      <c r="V147" s="44"/>
      <c r="W147" s="44"/>
      <c r="X147" s="708"/>
      <c r="AA147" s="1"/>
      <c r="AB147" s="1"/>
      <c r="AC147" s="1"/>
      <c r="AD147" s="1"/>
      <c r="AF147" s="124"/>
      <c r="AG147" s="373"/>
      <c r="AH147" s="13"/>
      <c r="AI147" s="3"/>
      <c r="AW147" s="636"/>
    </row>
    <row r="148" spans="2:52" ht="15" customHeight="1">
      <c r="B148" s="531" t="s">
        <v>565</v>
      </c>
      <c r="C148" s="696" t="s">
        <v>550</v>
      </c>
      <c r="D148" s="508" t="s">
        <v>414</v>
      </c>
      <c r="E148" s="2065">
        <v>4.68</v>
      </c>
      <c r="F148" s="365">
        <v>0.04</v>
      </c>
      <c r="G148" s="365">
        <v>0.11</v>
      </c>
      <c r="H148" s="1279">
        <v>30.4</v>
      </c>
      <c r="I148" s="2072">
        <v>4.8</v>
      </c>
      <c r="J148" s="2072">
        <v>11.2</v>
      </c>
      <c r="K148" s="2072">
        <v>3.7</v>
      </c>
      <c r="L148" s="2072">
        <v>1.1499999999999999</v>
      </c>
      <c r="M148" s="2072">
        <v>4.9000000000000004</v>
      </c>
      <c r="N148" s="2072">
        <v>0.01</v>
      </c>
      <c r="O148" s="2072">
        <v>0</v>
      </c>
      <c r="P148" s="2071">
        <v>0</v>
      </c>
      <c r="Q148" s="504">
        <v>37</v>
      </c>
      <c r="S148" s="402"/>
      <c r="U148" s="622"/>
      <c r="V148" s="711"/>
      <c r="W148" s="712"/>
      <c r="X148" s="1759"/>
      <c r="Y148" s="219"/>
      <c r="Z148" s="22"/>
      <c r="AI148" s="22"/>
      <c r="AX148" s="61"/>
    </row>
    <row r="149" spans="2:52" ht="16.5" customHeight="1" thickBot="1">
      <c r="B149" s="505" t="s">
        <v>10</v>
      </c>
      <c r="C149" s="394" t="s">
        <v>11</v>
      </c>
      <c r="D149" s="508">
        <v>30</v>
      </c>
      <c r="E149" s="229">
        <v>0.06</v>
      </c>
      <c r="F149" s="360">
        <v>1.2E-2</v>
      </c>
      <c r="G149" s="360">
        <v>0.01</v>
      </c>
      <c r="H149" s="1264">
        <v>0</v>
      </c>
      <c r="I149" s="255">
        <v>47.5</v>
      </c>
      <c r="J149" s="255">
        <v>38.700000000000003</v>
      </c>
      <c r="K149" s="360">
        <v>12.3</v>
      </c>
      <c r="L149" s="255">
        <v>0.03</v>
      </c>
      <c r="M149" s="255">
        <v>22.3</v>
      </c>
      <c r="N149" s="255">
        <v>0</v>
      </c>
      <c r="O149" s="255">
        <v>0</v>
      </c>
      <c r="P149" s="1451">
        <v>0</v>
      </c>
      <c r="Q149" s="1741">
        <v>9</v>
      </c>
      <c r="S149" s="405"/>
      <c r="U149" s="948"/>
      <c r="V149" s="948"/>
      <c r="W149" s="948"/>
      <c r="X149" s="948"/>
      <c r="Y149" s="807"/>
      <c r="Z149" s="1"/>
      <c r="AI149" s="22"/>
    </row>
    <row r="150" spans="2:52" ht="14.25" customHeight="1">
      <c r="B150" s="1720" t="s">
        <v>382</v>
      </c>
      <c r="C150" s="1711"/>
      <c r="D150" s="1207">
        <f>D147+D149+80+20</f>
        <v>310</v>
      </c>
      <c r="E150" s="522">
        <f>SUM(E147:E149)</f>
        <v>5.9999999999999991</v>
      </c>
      <c r="F150" s="514">
        <f>SUM(F147:F149)</f>
        <v>0.12200000000000001</v>
      </c>
      <c r="G150" s="523">
        <f>SUM(G147:G149)</f>
        <v>0.14000000000000001</v>
      </c>
      <c r="H150" s="1389">
        <f>SUM(H147:H149)</f>
        <v>70</v>
      </c>
      <c r="I150" s="1389">
        <f t="shared" ref="I150:P150" si="17">SUM(I147:I149)</f>
        <v>110</v>
      </c>
      <c r="J150" s="1390">
        <f t="shared" si="17"/>
        <v>110</v>
      </c>
      <c r="K150" s="1389">
        <f t="shared" si="17"/>
        <v>25</v>
      </c>
      <c r="L150" s="1389">
        <f t="shared" si="17"/>
        <v>1.2</v>
      </c>
      <c r="M150" s="1390">
        <f t="shared" si="17"/>
        <v>110</v>
      </c>
      <c r="N150" s="1389">
        <f t="shared" si="17"/>
        <v>0.01</v>
      </c>
      <c r="O150" s="1389">
        <f t="shared" si="17"/>
        <v>0</v>
      </c>
      <c r="P150" s="1391">
        <f t="shared" si="17"/>
        <v>0.3</v>
      </c>
      <c r="Q150" s="112"/>
      <c r="R150" s="62"/>
      <c r="S150" s="179"/>
      <c r="T150" s="3"/>
      <c r="AJ150" s="118"/>
    </row>
    <row r="151" spans="2:52" ht="12.75" customHeight="1">
      <c r="B151" s="60"/>
      <c r="C151" s="713" t="s">
        <v>12</v>
      </c>
      <c r="D151" s="1709">
        <v>0.1</v>
      </c>
      <c r="E151" s="924">
        <v>6</v>
      </c>
      <c r="F151" s="925">
        <v>0.12</v>
      </c>
      <c r="G151" s="926">
        <v>0.14000000000000001</v>
      </c>
      <c r="H151" s="1286">
        <v>70</v>
      </c>
      <c r="I151" s="1285">
        <v>110</v>
      </c>
      <c r="J151" s="1286">
        <v>110</v>
      </c>
      <c r="K151" s="1286">
        <v>25</v>
      </c>
      <c r="L151" s="925">
        <v>1.2</v>
      </c>
      <c r="M151" s="1285">
        <v>110</v>
      </c>
      <c r="N151" s="925">
        <v>0.01</v>
      </c>
      <c r="O151" s="1345">
        <v>3.0000000000000001E-3</v>
      </c>
      <c r="P151" s="1287">
        <v>0.3</v>
      </c>
      <c r="Q151" s="112"/>
      <c r="R151" s="32"/>
      <c r="S151" s="4"/>
      <c r="T151" s="65"/>
      <c r="AA151" s="44"/>
      <c r="AB151" s="44"/>
      <c r="AC151" s="44"/>
      <c r="AD151" s="44"/>
      <c r="AE151" s="161"/>
      <c r="AF151" s="32"/>
      <c r="AG151" s="62"/>
      <c r="AH151" s="179"/>
    </row>
    <row r="152" spans="2:52" ht="13.5" customHeight="1" thickBot="1">
      <c r="B152" s="251"/>
      <c r="C152" s="1375" t="s">
        <v>782</v>
      </c>
      <c r="D152" s="1425" t="s">
        <v>290</v>
      </c>
      <c r="E152" s="1372">
        <f>(E150*100/E154)-10</f>
        <v>0</v>
      </c>
      <c r="F152" s="1370">
        <f t="shared" ref="F152:P152" si="18">(F150*100/F154)-10</f>
        <v>0.16666666666666785</v>
      </c>
      <c r="G152" s="1370">
        <f t="shared" si="18"/>
        <v>0</v>
      </c>
      <c r="H152" s="1370">
        <f>(H150*100/H154)-10</f>
        <v>0</v>
      </c>
      <c r="I152" s="1370">
        <f t="shared" si="18"/>
        <v>0</v>
      </c>
      <c r="J152" s="1370">
        <f t="shared" si="18"/>
        <v>0</v>
      </c>
      <c r="K152" s="1370">
        <f t="shared" si="18"/>
        <v>0</v>
      </c>
      <c r="L152" s="1370">
        <f t="shared" si="18"/>
        <v>0</v>
      </c>
      <c r="M152" s="1370">
        <f t="shared" si="18"/>
        <v>0</v>
      </c>
      <c r="N152" s="1370">
        <f t="shared" si="18"/>
        <v>0</v>
      </c>
      <c r="O152" s="1370">
        <f t="shared" si="18"/>
        <v>-10</v>
      </c>
      <c r="P152" s="1371">
        <f t="shared" si="18"/>
        <v>0</v>
      </c>
      <c r="Q152" s="112"/>
      <c r="R152" s="32"/>
      <c r="S152" s="4"/>
      <c r="T152" s="9"/>
      <c r="AA152" s="44"/>
      <c r="AB152" s="44"/>
      <c r="AC152" s="44"/>
      <c r="AD152" s="44"/>
      <c r="AE152" s="161"/>
      <c r="AF152" s="44"/>
      <c r="AG152" s="127"/>
      <c r="AH152" s="123"/>
      <c r="AI152" s="46"/>
      <c r="AJ152" s="216"/>
      <c r="AK152" s="45"/>
      <c r="AL152" s="4"/>
      <c r="AM152" s="9"/>
      <c r="AN152" s="44"/>
      <c r="AO152" s="44"/>
      <c r="AP152" s="44"/>
      <c r="AQ152" s="118"/>
      <c r="AR152" s="44"/>
      <c r="AS152" s="44"/>
      <c r="AT152" s="44"/>
      <c r="AU152" s="44"/>
      <c r="AV152" s="44"/>
      <c r="AW152" s="44"/>
      <c r="AX152" s="44"/>
      <c r="AY152" s="44"/>
      <c r="AZ152" s="161"/>
    </row>
    <row r="153" spans="2:52" ht="15.75" thickBot="1">
      <c r="Q153" s="112"/>
      <c r="S153" s="4"/>
      <c r="U153" s="46"/>
      <c r="V153" s="213"/>
      <c r="W153" s="46"/>
      <c r="X153" s="46"/>
      <c r="Y153" s="46"/>
      <c r="Z153" s="46"/>
      <c r="AA153" s="46"/>
      <c r="AB153" s="227"/>
      <c r="AC153" s="46"/>
      <c r="AD153" s="46"/>
      <c r="AE153" s="65"/>
      <c r="AF153" s="44"/>
      <c r="AG153" s="32"/>
      <c r="AH153" s="4"/>
      <c r="AI153" s="8"/>
    </row>
    <row r="154" spans="2:52" ht="13.5" customHeight="1" thickBot="1">
      <c r="B154" s="1803" t="s">
        <v>818</v>
      </c>
      <c r="C154" s="1694"/>
      <c r="D154" s="1695">
        <v>1</v>
      </c>
      <c r="E154" s="1696">
        <v>60</v>
      </c>
      <c r="F154" s="1697">
        <v>1.2</v>
      </c>
      <c r="G154" s="1697">
        <v>1.4</v>
      </c>
      <c r="H154" s="1698">
        <v>700</v>
      </c>
      <c r="I154" s="1699">
        <v>1100</v>
      </c>
      <c r="J154" s="1699">
        <v>1100</v>
      </c>
      <c r="K154" s="1699">
        <v>250</v>
      </c>
      <c r="L154" s="1699">
        <v>12</v>
      </c>
      <c r="M154" s="1699">
        <v>1100</v>
      </c>
      <c r="N154" s="1699">
        <v>0.1</v>
      </c>
      <c r="O154" s="1699">
        <v>0.03</v>
      </c>
      <c r="P154" s="1700">
        <v>3</v>
      </c>
      <c r="Q154" s="112"/>
      <c r="R154" s="32"/>
      <c r="S154" s="4"/>
      <c r="T154" s="9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F154" s="9"/>
      <c r="AG154" s="62"/>
      <c r="AH154" s="4"/>
    </row>
    <row r="155" spans="2:52" ht="16.5" customHeight="1" thickBot="1">
      <c r="Q155" s="112"/>
      <c r="S155" s="40"/>
      <c r="U155" s="44"/>
      <c r="V155" s="118"/>
      <c r="W155" s="44"/>
      <c r="X155" s="160"/>
      <c r="Y155" s="44"/>
      <c r="Z155" s="44"/>
      <c r="AA155" s="44"/>
      <c r="AB155" s="235"/>
      <c r="AC155" s="160"/>
      <c r="AD155" s="44"/>
      <c r="AE155" s="44"/>
      <c r="AG155" s="32"/>
      <c r="AH155" s="61"/>
      <c r="AI155" s="47"/>
    </row>
    <row r="156" spans="2:52" ht="12.75" customHeight="1">
      <c r="B156" s="930"/>
      <c r="C156" s="34" t="s">
        <v>545</v>
      </c>
      <c r="D156" s="35"/>
      <c r="E156" s="1283">
        <f>E132+E143</f>
        <v>36.967999999999996</v>
      </c>
      <c r="F156" s="256">
        <f t="shared" ref="F156:P156" si="19">F132+F143</f>
        <v>0.7370000000000001</v>
      </c>
      <c r="G156" s="256">
        <f t="shared" si="19"/>
        <v>0.69430000000000014</v>
      </c>
      <c r="H156" s="1268">
        <f t="shared" si="19"/>
        <v>832.29300000000012</v>
      </c>
      <c r="I156" s="256">
        <f t="shared" si="19"/>
        <v>577.44970000000012</v>
      </c>
      <c r="J156" s="256">
        <f t="shared" si="19"/>
        <v>529.28000000000009</v>
      </c>
      <c r="K156" s="256">
        <f t="shared" si="19"/>
        <v>177.51000000000002</v>
      </c>
      <c r="L156" s="256">
        <f t="shared" si="19"/>
        <v>6.4052000000000007</v>
      </c>
      <c r="M156" s="256">
        <f t="shared" si="19"/>
        <v>673.74500000000012</v>
      </c>
      <c r="N156" s="256">
        <f t="shared" si="19"/>
        <v>7.4059999999999987E-2</v>
      </c>
      <c r="O156" s="256">
        <f t="shared" si="19"/>
        <v>6.8470000000000007E-3</v>
      </c>
      <c r="P156" s="933">
        <f t="shared" si="19"/>
        <v>1.7508000000000001</v>
      </c>
      <c r="Q156" s="112"/>
      <c r="R156" s="9"/>
      <c r="S156" s="44"/>
      <c r="T156" s="44"/>
      <c r="U156" s="44"/>
      <c r="V156" s="118"/>
      <c r="W156" s="44"/>
      <c r="X156" s="44"/>
      <c r="Y156" s="44"/>
      <c r="Z156" s="44"/>
      <c r="AA156" s="44"/>
      <c r="AB156" s="44"/>
      <c r="AC156" s="44"/>
      <c r="AD156" s="44"/>
      <c r="AE156" s="127"/>
      <c r="AG156" s="32"/>
      <c r="AH156" s="4"/>
      <c r="AI156" s="8"/>
    </row>
    <row r="157" spans="2:52" ht="12" customHeight="1">
      <c r="B157" s="460"/>
      <c r="C157" s="1219" t="s">
        <v>12</v>
      </c>
      <c r="D157" s="1693">
        <v>0.6</v>
      </c>
      <c r="E157" s="924">
        <v>36</v>
      </c>
      <c r="F157" s="925">
        <v>0.72</v>
      </c>
      <c r="G157" s="926">
        <v>0.84</v>
      </c>
      <c r="H157" s="1286">
        <v>420</v>
      </c>
      <c r="I157" s="1285">
        <v>660</v>
      </c>
      <c r="J157" s="1286">
        <v>660</v>
      </c>
      <c r="K157" s="1286">
        <v>150</v>
      </c>
      <c r="L157" s="925">
        <v>7.2</v>
      </c>
      <c r="M157" s="1285">
        <v>660</v>
      </c>
      <c r="N157" s="925">
        <v>0.06</v>
      </c>
      <c r="O157" s="1369">
        <v>1.7999999999999999E-2</v>
      </c>
      <c r="P157" s="1287">
        <v>1.8</v>
      </c>
      <c r="Q157" s="112"/>
      <c r="R157" s="9"/>
      <c r="S157" s="44"/>
      <c r="T157" s="44"/>
      <c r="U157" s="44"/>
      <c r="V157" s="118"/>
      <c r="W157" s="44"/>
      <c r="X157" s="44"/>
      <c r="Y157" s="44"/>
      <c r="Z157" s="44"/>
      <c r="AA157" s="44"/>
      <c r="AB157" s="44"/>
      <c r="AC157" s="44"/>
      <c r="AD157" s="44"/>
      <c r="AE157" s="161"/>
      <c r="AG157" s="32"/>
      <c r="AH157" s="4"/>
      <c r="AI157" s="8"/>
    </row>
    <row r="158" spans="2:52" ht="13.5" customHeight="1" thickBot="1">
      <c r="B158" s="251"/>
      <c r="C158" s="1375" t="s">
        <v>782</v>
      </c>
      <c r="D158" s="1425" t="s">
        <v>290</v>
      </c>
      <c r="E158" s="1372">
        <f>(E156*100/E154)-60</f>
        <v>1.6133333333333297</v>
      </c>
      <c r="F158" s="1370">
        <f t="shared" ref="F158:P158" si="20">(F156*100/F154)-60</f>
        <v>1.4166666666666856</v>
      </c>
      <c r="G158" s="1382">
        <f t="shared" si="20"/>
        <v>-10.407142857142851</v>
      </c>
      <c r="H158" s="1370">
        <f t="shared" si="20"/>
        <v>58.899000000000029</v>
      </c>
      <c r="I158" s="1370">
        <f t="shared" si="20"/>
        <v>-7.5045727272727163</v>
      </c>
      <c r="J158" s="1370">
        <f t="shared" si="20"/>
        <v>-11.883636363636356</v>
      </c>
      <c r="K158" s="1370">
        <f t="shared" si="20"/>
        <v>11.004000000000019</v>
      </c>
      <c r="L158" s="1370">
        <f t="shared" si="20"/>
        <v>-6.6233333333333277</v>
      </c>
      <c r="M158" s="1370">
        <f t="shared" si="20"/>
        <v>1.2495454545454692</v>
      </c>
      <c r="N158" s="1370">
        <f t="shared" si="20"/>
        <v>14.059999999999988</v>
      </c>
      <c r="O158" s="1370">
        <f t="shared" si="20"/>
        <v>-37.176666666666662</v>
      </c>
      <c r="P158" s="1371">
        <f t="shared" si="20"/>
        <v>-1.6399999999999935</v>
      </c>
      <c r="Q158" s="112"/>
      <c r="R158" s="9"/>
      <c r="S158" s="160"/>
      <c r="T158" s="44"/>
      <c r="U158" s="44"/>
      <c r="V158" s="118"/>
      <c r="W158" s="44"/>
      <c r="X158" s="44"/>
      <c r="Y158" s="44"/>
      <c r="Z158" s="44"/>
      <c r="AA158" s="44"/>
      <c r="AB158" s="44"/>
      <c r="AC158" s="44"/>
      <c r="AD158" s="44"/>
      <c r="AE158" s="161"/>
      <c r="AG158" s="32"/>
      <c r="AH158" s="4"/>
      <c r="AI158" s="8"/>
    </row>
    <row r="159" spans="2:52" ht="15" customHeight="1" thickBot="1">
      <c r="Q159" s="112"/>
      <c r="R159" s="9"/>
      <c r="S159" s="234"/>
      <c r="T159" s="44"/>
      <c r="U159" s="44"/>
      <c r="V159" s="118"/>
      <c r="W159" s="44"/>
      <c r="X159" s="44"/>
      <c r="Y159" s="44"/>
      <c r="Z159" s="44"/>
      <c r="AA159" s="44"/>
      <c r="AB159" s="44"/>
      <c r="AC159" s="44"/>
      <c r="AD159" s="44"/>
      <c r="AE159" s="161"/>
      <c r="AG159" s="32"/>
      <c r="AH159" s="4"/>
      <c r="AI159" s="8"/>
      <c r="AJ159" s="44"/>
      <c r="AK159" s="44"/>
      <c r="AL159" s="44"/>
      <c r="AM159" s="118"/>
      <c r="AN159" s="44"/>
      <c r="AO159" s="44"/>
      <c r="AP159" s="160"/>
      <c r="AQ159" s="44"/>
      <c r="AR159" s="44"/>
      <c r="AS159" s="44"/>
      <c r="AT159" s="44"/>
      <c r="AU159" s="44"/>
      <c r="AV159" s="161"/>
    </row>
    <row r="160" spans="2:52">
      <c r="B160" s="930"/>
      <c r="C160" s="34" t="s">
        <v>544</v>
      </c>
      <c r="D160" s="35"/>
      <c r="E160" s="153">
        <f>E143+E150</f>
        <v>24.972000000000001</v>
      </c>
      <c r="F160" s="256">
        <f t="shared" ref="F160:P160" si="21">F143+F150</f>
        <v>0.55200000000000005</v>
      </c>
      <c r="G160" s="256">
        <f t="shared" si="21"/>
        <v>0.6180000000000001</v>
      </c>
      <c r="H160" s="256">
        <f t="shared" si="21"/>
        <v>747.49300000000005</v>
      </c>
      <c r="I160" s="256">
        <f t="shared" si="21"/>
        <v>493.98170000000005</v>
      </c>
      <c r="J160" s="256">
        <f t="shared" si="21"/>
        <v>496.60000000000008</v>
      </c>
      <c r="K160" s="256">
        <f t="shared" si="21"/>
        <v>140.01000000000002</v>
      </c>
      <c r="L160" s="256">
        <f t="shared" si="21"/>
        <v>5.6092000000000004</v>
      </c>
      <c r="M160" s="256">
        <f t="shared" si="21"/>
        <v>495.00300000000004</v>
      </c>
      <c r="N160" s="256">
        <f t="shared" si="21"/>
        <v>4.3959999999999999E-2</v>
      </c>
      <c r="O160" s="256">
        <f t="shared" si="21"/>
        <v>4.4470000000000004E-3</v>
      </c>
      <c r="P160" s="933">
        <f t="shared" si="21"/>
        <v>1.3028000000000002</v>
      </c>
      <c r="Q160" s="112"/>
      <c r="R160" s="9"/>
      <c r="S160" s="44"/>
      <c r="T160" s="44"/>
      <c r="U160" s="44"/>
      <c r="V160" s="118"/>
      <c r="W160" s="44"/>
      <c r="X160" s="44"/>
      <c r="Y160" s="44"/>
      <c r="Z160" s="44"/>
      <c r="AA160" s="44"/>
      <c r="AB160" s="44"/>
      <c r="AC160" s="44"/>
      <c r="AD160" s="44"/>
      <c r="AE160" s="161"/>
      <c r="AG160" s="33"/>
      <c r="AH160" s="4"/>
      <c r="AI160" s="8"/>
      <c r="AJ160" s="44"/>
      <c r="AK160" s="44"/>
      <c r="AL160" s="44"/>
      <c r="AM160" s="118"/>
      <c r="AN160" s="44"/>
      <c r="AO160" s="44"/>
      <c r="AP160" s="160"/>
      <c r="AQ160" s="44"/>
      <c r="AR160" s="44"/>
      <c r="AS160" s="44"/>
      <c r="AT160" s="44"/>
      <c r="AU160" s="44"/>
      <c r="AV160" s="161"/>
    </row>
    <row r="161" spans="2:51">
      <c r="B161" s="460"/>
      <c r="C161" s="1219" t="s">
        <v>12</v>
      </c>
      <c r="D161" s="1693">
        <v>0.45</v>
      </c>
      <c r="E161" s="924">
        <v>27</v>
      </c>
      <c r="F161" s="925">
        <v>0.54</v>
      </c>
      <c r="G161" s="926">
        <v>0.63</v>
      </c>
      <c r="H161" s="1286">
        <v>315</v>
      </c>
      <c r="I161" s="1285">
        <v>495</v>
      </c>
      <c r="J161" s="1286">
        <v>495</v>
      </c>
      <c r="K161" s="1286">
        <v>112.5</v>
      </c>
      <c r="L161" s="925">
        <v>5.4</v>
      </c>
      <c r="M161" s="1285">
        <v>495</v>
      </c>
      <c r="N161" s="1373">
        <v>4.4999999999999998E-2</v>
      </c>
      <c r="O161" s="1374">
        <v>1.35E-2</v>
      </c>
      <c r="P161" s="927">
        <v>1.35</v>
      </c>
      <c r="Q161" s="112"/>
      <c r="R161" s="9"/>
      <c r="S161" s="44"/>
      <c r="T161" s="160"/>
      <c r="U161" s="44"/>
      <c r="V161" s="118"/>
      <c r="W161" s="44"/>
      <c r="X161" s="44"/>
      <c r="Y161" s="44"/>
      <c r="Z161" s="44"/>
      <c r="AA161" s="44"/>
      <c r="AB161" s="44"/>
      <c r="AC161" s="235"/>
      <c r="AD161" s="44"/>
      <c r="AE161" s="161"/>
      <c r="AG161" s="33"/>
      <c r="AH161" s="4"/>
      <c r="AI161" s="8"/>
      <c r="AJ161" s="44"/>
      <c r="AK161" s="160"/>
      <c r="AL161" s="44"/>
      <c r="AM161" s="118"/>
      <c r="AN161" s="44"/>
      <c r="AO161" s="44"/>
      <c r="AP161" s="44"/>
      <c r="AQ161" s="44"/>
      <c r="AR161" s="44"/>
      <c r="AS161" s="44"/>
      <c r="AT161" s="235"/>
      <c r="AU161" s="44"/>
      <c r="AV161" s="161"/>
    </row>
    <row r="162" spans="2:51" ht="15.75" thickBot="1">
      <c r="B162" s="251"/>
      <c r="C162" s="1375" t="s">
        <v>782</v>
      </c>
      <c r="D162" s="1425" t="s">
        <v>290</v>
      </c>
      <c r="E162" s="1372">
        <f>(E160*100/E154)-45</f>
        <v>-3.3799999999999955</v>
      </c>
      <c r="F162" s="1370">
        <f t="shared" ref="F162:P162" si="22">(F160*100/F154)-45</f>
        <v>1.0000000000000071</v>
      </c>
      <c r="G162" s="1370">
        <f t="shared" si="22"/>
        <v>-0.85714285714284699</v>
      </c>
      <c r="H162" s="1370">
        <f t="shared" si="22"/>
        <v>61.784714285714287</v>
      </c>
      <c r="I162" s="1370">
        <f t="shared" si="22"/>
        <v>-9.2572727272724364E-2</v>
      </c>
      <c r="J162" s="1370">
        <f t="shared" si="22"/>
        <v>0.14545454545455527</v>
      </c>
      <c r="K162" s="1370">
        <f t="shared" si="22"/>
        <v>11.004000000000005</v>
      </c>
      <c r="L162" s="1370">
        <f t="shared" si="22"/>
        <v>1.7433333333333394</v>
      </c>
      <c r="M162" s="1370">
        <f t="shared" si="22"/>
        <v>2.7272727272986685E-4</v>
      </c>
      <c r="N162" s="1370">
        <f t="shared" si="22"/>
        <v>-1.0400000000000063</v>
      </c>
      <c r="O162" s="1370">
        <f t="shared" si="22"/>
        <v>-30.176666666666662</v>
      </c>
      <c r="P162" s="1371">
        <f t="shared" si="22"/>
        <v>-1.5733333333333235</v>
      </c>
      <c r="Q162" s="112"/>
      <c r="R162" s="1"/>
      <c r="S162" s="46"/>
      <c r="T162" s="46"/>
      <c r="U162" s="46"/>
      <c r="V162" s="227"/>
      <c r="W162" s="46"/>
      <c r="X162" s="227"/>
      <c r="Y162" s="227"/>
      <c r="Z162" s="46"/>
      <c r="AA162" s="427"/>
      <c r="AB162" s="227"/>
      <c r="AC162" s="213"/>
      <c r="AD162" s="46"/>
      <c r="AE162" s="47"/>
      <c r="AJ162" s="32"/>
      <c r="AK162" s="4"/>
      <c r="AL162" s="9"/>
      <c r="AM162" s="44"/>
      <c r="AN162" s="44"/>
      <c r="AO162" s="44"/>
      <c r="AP162" s="118"/>
      <c r="AQ162" s="234"/>
      <c r="AR162" s="160"/>
      <c r="AS162" s="160"/>
      <c r="AT162" s="160"/>
      <c r="AU162" s="160"/>
      <c r="AV162" s="160"/>
      <c r="AW162" s="160"/>
      <c r="AX162" s="160"/>
      <c r="AY162" s="161"/>
    </row>
    <row r="163" spans="2:51" ht="15.75" thickBot="1">
      <c r="Q163" s="112"/>
      <c r="R163" s="8"/>
      <c r="S163" s="404"/>
      <c r="T163" s="404"/>
      <c r="U163" s="404"/>
      <c r="V163" s="403"/>
      <c r="W163" s="404"/>
      <c r="X163" s="403"/>
      <c r="Y163" s="403"/>
      <c r="Z163" s="404"/>
      <c r="AA163" s="634"/>
      <c r="AB163" s="403"/>
      <c r="AC163" s="403"/>
      <c r="AD163" s="404"/>
      <c r="AE163" s="404"/>
      <c r="AG163" s="32"/>
      <c r="AH163" s="4"/>
      <c r="AI163" s="192"/>
      <c r="AJ163" s="32"/>
      <c r="AK163" s="4"/>
      <c r="AL163" s="65"/>
      <c r="AM163" s="44"/>
      <c r="AN163" s="44"/>
      <c r="AO163" s="44"/>
      <c r="AP163" s="118"/>
      <c r="AQ163" s="44"/>
      <c r="AR163" s="44"/>
      <c r="AS163" s="160"/>
      <c r="AT163" s="44"/>
      <c r="AU163" s="44"/>
      <c r="AV163" s="44"/>
      <c r="AW163" s="44"/>
      <c r="AX163" s="44"/>
      <c r="AY163" s="161"/>
    </row>
    <row r="164" spans="2:51">
      <c r="B164" s="1377" t="s">
        <v>623</v>
      </c>
      <c r="C164" s="67"/>
      <c r="D164" s="35"/>
      <c r="E164" s="153">
        <f>E132+E143+E150</f>
        <v>42.967999999999996</v>
      </c>
      <c r="F164" s="256">
        <f t="shared" ref="F164:P164" si="23">F132+F143+F150</f>
        <v>0.8590000000000001</v>
      </c>
      <c r="G164" s="256">
        <f t="shared" si="23"/>
        <v>0.83430000000000015</v>
      </c>
      <c r="H164" s="1268">
        <f t="shared" si="23"/>
        <v>902.29300000000012</v>
      </c>
      <c r="I164" s="256">
        <f t="shared" si="23"/>
        <v>687.44970000000012</v>
      </c>
      <c r="J164" s="256">
        <f t="shared" si="23"/>
        <v>639.28000000000009</v>
      </c>
      <c r="K164" s="256">
        <f t="shared" si="23"/>
        <v>202.51000000000002</v>
      </c>
      <c r="L164" s="256">
        <f t="shared" si="23"/>
        <v>7.6052000000000008</v>
      </c>
      <c r="M164" s="256">
        <f t="shared" si="23"/>
        <v>783.74500000000012</v>
      </c>
      <c r="N164" s="256">
        <f t="shared" si="23"/>
        <v>8.4059999999999982E-2</v>
      </c>
      <c r="O164" s="256">
        <f t="shared" si="23"/>
        <v>6.8470000000000007E-3</v>
      </c>
      <c r="P164" s="933">
        <f t="shared" si="23"/>
        <v>2.0508000000000002</v>
      </c>
      <c r="Q164" s="112"/>
      <c r="S164" s="406"/>
      <c r="T164" s="406"/>
      <c r="U164" s="406"/>
      <c r="V164" s="406"/>
      <c r="W164" s="624"/>
      <c r="X164" s="406"/>
      <c r="Y164" s="406"/>
      <c r="Z164" s="406"/>
      <c r="AA164" s="401"/>
      <c r="AB164" s="401"/>
      <c r="AC164" s="406"/>
      <c r="AD164" s="406"/>
      <c r="AE164" s="407"/>
      <c r="AG164" s="32"/>
      <c r="AH164" s="4"/>
      <c r="AI164" s="8"/>
      <c r="AJ164" s="54"/>
      <c r="AK164" s="230"/>
      <c r="AL164" s="65"/>
      <c r="AM164" s="44"/>
      <c r="AN164" s="44"/>
      <c r="AO164" s="44"/>
      <c r="AP164" s="118"/>
      <c r="AQ164" s="44"/>
      <c r="AR164" s="44"/>
      <c r="AS164" s="160"/>
      <c r="AT164" s="44"/>
      <c r="AU164" s="44"/>
      <c r="AV164" s="44"/>
      <c r="AW164" s="44"/>
      <c r="AX164" s="44"/>
      <c r="AY164" s="161"/>
    </row>
    <row r="165" spans="2:51">
      <c r="B165" s="1378"/>
      <c r="C165" s="1379" t="s">
        <v>12</v>
      </c>
      <c r="D165" s="1693">
        <v>0.7</v>
      </c>
      <c r="E165" s="924">
        <v>42</v>
      </c>
      <c r="F165" s="925">
        <v>0.84</v>
      </c>
      <c r="G165" s="926">
        <v>0.98</v>
      </c>
      <c r="H165" s="1286">
        <v>490</v>
      </c>
      <c r="I165" s="1285">
        <v>770</v>
      </c>
      <c r="J165" s="1286">
        <v>770</v>
      </c>
      <c r="K165" s="1286">
        <v>175</v>
      </c>
      <c r="L165" s="925">
        <v>8.4</v>
      </c>
      <c r="M165" s="1285">
        <v>770</v>
      </c>
      <c r="N165" s="925">
        <v>7.0000000000000007E-2</v>
      </c>
      <c r="O165" s="1369">
        <v>2.1000000000000001E-2</v>
      </c>
      <c r="P165" s="1287">
        <v>2.1</v>
      </c>
      <c r="Q165" s="112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G165" s="4"/>
      <c r="AH165" s="8"/>
      <c r="AI165" s="40"/>
      <c r="AJ165" s="33"/>
      <c r="AK165" s="4"/>
      <c r="AL165" s="9"/>
      <c r="AM165" s="44"/>
      <c r="AN165" s="160"/>
      <c r="AO165" s="44"/>
      <c r="AP165" s="118"/>
      <c r="AQ165" s="44"/>
      <c r="AR165" s="44"/>
      <c r="AS165" s="44"/>
      <c r="AT165" s="44"/>
      <c r="AU165" s="44"/>
      <c r="AV165" s="44"/>
      <c r="AW165" s="235"/>
      <c r="AX165" s="44"/>
      <c r="AY165" s="161"/>
    </row>
    <row r="166" spans="2:51" ht="15.75" thickBot="1">
      <c r="B166" s="251"/>
      <c r="C166" s="1375" t="s">
        <v>782</v>
      </c>
      <c r="D166" s="1425" t="s">
        <v>290</v>
      </c>
      <c r="E166" s="1372">
        <f>(E164*100/E154)-70</f>
        <v>1.6133333333333155</v>
      </c>
      <c r="F166" s="1370">
        <f t="shared" ref="F166:P166" si="24">(F164*100/F154)-70</f>
        <v>1.5833333333333428</v>
      </c>
      <c r="G166" s="1382">
        <f t="shared" si="24"/>
        <v>-10.407142857142837</v>
      </c>
      <c r="H166" s="1370">
        <f t="shared" si="24"/>
        <v>58.899000000000029</v>
      </c>
      <c r="I166" s="1370">
        <f t="shared" si="24"/>
        <v>-7.5045727272727163</v>
      </c>
      <c r="J166" s="1370">
        <f t="shared" si="24"/>
        <v>-11.883636363636356</v>
      </c>
      <c r="K166" s="1370">
        <f t="shared" si="24"/>
        <v>11.004000000000019</v>
      </c>
      <c r="L166" s="1370">
        <f t="shared" si="24"/>
        <v>-6.6233333333333277</v>
      </c>
      <c r="M166" s="1370">
        <f t="shared" si="24"/>
        <v>1.2495454545454692</v>
      </c>
      <c r="N166" s="1370">
        <f t="shared" si="24"/>
        <v>14.059999999999988</v>
      </c>
      <c r="O166" s="1370">
        <f t="shared" si="24"/>
        <v>-47.176666666666662</v>
      </c>
      <c r="P166" s="1371">
        <f t="shared" si="24"/>
        <v>-1.6400000000000006</v>
      </c>
      <c r="Q166" s="112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G166" s="4"/>
      <c r="AH166" s="46"/>
    </row>
    <row r="167" spans="2:51" ht="15.75">
      <c r="E167" s="160"/>
      <c r="F167" s="44"/>
      <c r="G167" s="44"/>
      <c r="H167" s="708"/>
      <c r="I167" s="161"/>
      <c r="J167" s="161"/>
      <c r="K167" s="155"/>
      <c r="L167" s="161"/>
      <c r="M167" s="161"/>
      <c r="N167" s="161"/>
      <c r="O167" s="161"/>
      <c r="P167" s="161"/>
      <c r="Q167" s="112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F167" s="637"/>
      <c r="AJ167" s="20"/>
      <c r="AK167" s="346"/>
      <c r="AM167" s="20"/>
      <c r="AN167" s="20"/>
      <c r="AP167" s="43"/>
      <c r="AT167" s="13"/>
    </row>
    <row r="168" spans="2:51">
      <c r="D168" s="5" t="s">
        <v>298</v>
      </c>
      <c r="P168"/>
      <c r="Q168" s="112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F168" s="638"/>
    </row>
    <row r="169" spans="2:51" ht="18" customHeight="1">
      <c r="C169" s="1222" t="s">
        <v>595</v>
      </c>
      <c r="D169"/>
      <c r="E169" s="32"/>
      <c r="P169"/>
      <c r="Q169" s="112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F169" s="54"/>
      <c r="AJ169" s="20"/>
      <c r="AK169" s="20"/>
      <c r="AM169" s="20"/>
      <c r="AN169" s="20"/>
      <c r="AP169" s="4"/>
    </row>
    <row r="170" spans="2:51" ht="14.25" customHeight="1">
      <c r="C170" s="7" t="s">
        <v>596</v>
      </c>
      <c r="D170" s="8"/>
      <c r="E170" s="2"/>
      <c r="F170"/>
      <c r="P170"/>
      <c r="Q170" s="112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G170" s="347"/>
      <c r="AH170" s="348"/>
      <c r="AI170" s="349"/>
      <c r="AJ170" s="350"/>
      <c r="AK170" s="42"/>
      <c r="AL170" s="42"/>
      <c r="AM170" s="42"/>
      <c r="AN170" s="42"/>
      <c r="AO170" s="42"/>
      <c r="AP170" s="42"/>
      <c r="AQ170" s="347"/>
      <c r="AR170" s="347"/>
      <c r="AS170" s="618"/>
    </row>
    <row r="171" spans="2:51" ht="12.75" customHeight="1">
      <c r="E171" s="1222" t="s">
        <v>598</v>
      </c>
      <c r="F171"/>
      <c r="G171" s="19"/>
      <c r="H171" s="19"/>
      <c r="K171" s="103"/>
      <c r="P171"/>
      <c r="Q171" s="112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G171" s="48"/>
      <c r="AH171" s="48"/>
      <c r="AI171" s="48"/>
      <c r="AJ171" s="351"/>
      <c r="AK171" s="48"/>
      <c r="AL171" s="48"/>
      <c r="AM171" s="48"/>
      <c r="AN171" s="48"/>
      <c r="AO171" s="48"/>
      <c r="AP171" s="48"/>
      <c r="AQ171" s="48"/>
      <c r="AR171" s="48"/>
      <c r="AS171" s="48"/>
    </row>
    <row r="172" spans="2:51" ht="14.25" customHeight="1">
      <c r="C172" s="1" t="s">
        <v>384</v>
      </c>
      <c r="K172" s="32"/>
      <c r="M172" s="213"/>
      <c r="P172"/>
      <c r="Q172" s="112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G172" s="44"/>
      <c r="AH172" s="44"/>
      <c r="AI172" s="44"/>
      <c r="AJ172" s="118"/>
      <c r="AK172" s="44"/>
      <c r="AL172" s="44"/>
      <c r="AM172" s="44"/>
      <c r="AN172" s="44"/>
      <c r="AO172" s="44"/>
      <c r="AP172" s="44"/>
      <c r="AQ172" s="44"/>
      <c r="AR172" s="44"/>
      <c r="AS172" s="161"/>
    </row>
    <row r="173" spans="2:51" ht="12.75" customHeight="1">
      <c r="C173" s="19" t="s">
        <v>292</v>
      </c>
      <c r="K173" s="45"/>
      <c r="P173"/>
      <c r="Q173" s="112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G173" s="625"/>
      <c r="AH173" s="625"/>
      <c r="AI173" s="625"/>
      <c r="AJ173" s="633"/>
      <c r="AK173" s="625"/>
      <c r="AL173" s="625"/>
      <c r="AM173" s="625"/>
      <c r="AN173" s="625"/>
      <c r="AO173" s="626"/>
      <c r="AP173" s="626"/>
      <c r="AQ173" s="625"/>
      <c r="AR173" s="625"/>
      <c r="AS173" s="625"/>
    </row>
    <row r="174" spans="2:51" ht="17.25" customHeight="1" thickBot="1">
      <c r="B174" s="20" t="s">
        <v>631</v>
      </c>
      <c r="C174" s="13"/>
      <c r="D174"/>
      <c r="F174" s="23" t="s">
        <v>1</v>
      </c>
      <c r="J174" s="20" t="s">
        <v>0</v>
      </c>
      <c r="K174"/>
      <c r="L174" s="2" t="s">
        <v>334</v>
      </c>
      <c r="M174" s="13"/>
      <c r="N174" s="13"/>
      <c r="O174" s="24"/>
      <c r="Q174" s="112"/>
      <c r="U174" s="1"/>
      <c r="V174" s="1"/>
    </row>
    <row r="175" spans="2:51" ht="18.75" customHeight="1" thickBot="1">
      <c r="B175" s="1364" t="s">
        <v>635</v>
      </c>
      <c r="C175" s="552" t="s">
        <v>637</v>
      </c>
      <c r="D175" s="1270" t="s">
        <v>263</v>
      </c>
      <c r="E175" s="1231" t="s">
        <v>599</v>
      </c>
      <c r="F175" s="1232"/>
      <c r="G175" s="1232"/>
      <c r="H175" s="1233"/>
      <c r="I175" s="1234" t="s">
        <v>600</v>
      </c>
      <c r="J175" s="31"/>
      <c r="K175" s="1235"/>
      <c r="L175" s="31"/>
      <c r="M175" s="31"/>
      <c r="N175" s="31"/>
      <c r="O175" s="31"/>
      <c r="P175" s="53"/>
      <c r="Q175" s="1364" t="s">
        <v>669</v>
      </c>
      <c r="R175" s="19"/>
      <c r="U175" s="19"/>
      <c r="V175" s="19"/>
      <c r="W175" s="13"/>
      <c r="X175" s="13"/>
      <c r="Y175" s="13"/>
      <c r="Z175" s="13"/>
      <c r="AP175" s="43"/>
      <c r="AR175" s="43"/>
    </row>
    <row r="176" spans="2:51" ht="15" customHeight="1">
      <c r="B176" s="482" t="s">
        <v>601</v>
      </c>
      <c r="C176" s="477" t="s">
        <v>269</v>
      </c>
      <c r="D176" s="1271" t="s">
        <v>270</v>
      </c>
      <c r="E176" s="1237" t="s">
        <v>602</v>
      </c>
      <c r="F176" s="1238" t="s">
        <v>603</v>
      </c>
      <c r="G176" s="706" t="s">
        <v>604</v>
      </c>
      <c r="H176" s="1239" t="s">
        <v>605</v>
      </c>
      <c r="I176" s="1240" t="s">
        <v>606</v>
      </c>
      <c r="J176" s="1241" t="s">
        <v>607</v>
      </c>
      <c r="K176" s="1242" t="s">
        <v>608</v>
      </c>
      <c r="L176" s="1243" t="s">
        <v>609</v>
      </c>
      <c r="M176" s="1244" t="s">
        <v>610</v>
      </c>
      <c r="N176" s="752" t="s">
        <v>611</v>
      </c>
      <c r="O176" s="1244" t="s">
        <v>612</v>
      </c>
      <c r="P176" s="1245" t="s">
        <v>613</v>
      </c>
      <c r="Q176" s="1473" t="s">
        <v>657</v>
      </c>
      <c r="R176" s="1"/>
      <c r="S176" s="935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J176" s="635"/>
      <c r="AR176" s="43"/>
    </row>
    <row r="177" spans="2:48" ht="13.5" customHeight="1" thickBot="1">
      <c r="B177" s="488" t="s">
        <v>614</v>
      </c>
      <c r="C177" s="526"/>
      <c r="D177" s="484"/>
      <c r="E177" s="55"/>
      <c r="F177" s="1272"/>
      <c r="H177" s="1272"/>
      <c r="I177" s="1273" t="s">
        <v>615</v>
      </c>
      <c r="J177" s="127" t="s">
        <v>616</v>
      </c>
      <c r="K177" s="1274" t="s">
        <v>617</v>
      </c>
      <c r="L177" s="1275" t="s">
        <v>618</v>
      </c>
      <c r="M177" s="1274" t="s">
        <v>619</v>
      </c>
      <c r="N177" s="46" t="s">
        <v>620</v>
      </c>
      <c r="O177" s="1276" t="s">
        <v>621</v>
      </c>
      <c r="P177" s="1277" t="s">
        <v>622</v>
      </c>
      <c r="Q177" s="1474" t="s">
        <v>554</v>
      </c>
      <c r="V177" s="20"/>
      <c r="X177" s="2"/>
      <c r="Y177" s="13"/>
      <c r="Z177" s="13"/>
      <c r="AA177" s="13"/>
      <c r="AD177" s="24"/>
      <c r="AE177" s="30"/>
    </row>
    <row r="178" spans="2:48" ht="18" customHeight="1">
      <c r="B178" s="107"/>
      <c r="C178" s="690" t="s">
        <v>204</v>
      </c>
      <c r="D178" s="490"/>
      <c r="E178" s="1254"/>
      <c r="F178" s="492"/>
      <c r="G178" s="492"/>
      <c r="H178" s="698"/>
      <c r="I178" s="1256"/>
      <c r="J178" s="1256"/>
      <c r="K178" s="1256"/>
      <c r="L178" s="1256"/>
      <c r="M178" s="1256"/>
      <c r="N178" s="1256"/>
      <c r="O178" s="1256"/>
      <c r="P178" s="1450"/>
      <c r="Q178" s="1472"/>
      <c r="R178" s="13"/>
      <c r="U178" s="44"/>
      <c r="V178" s="44"/>
      <c r="W178" s="44"/>
      <c r="X178" s="708"/>
      <c r="AB178" s="18"/>
      <c r="AD178" s="2"/>
      <c r="AE178" s="32"/>
    </row>
    <row r="179" spans="2:48">
      <c r="B179" s="1733" t="s">
        <v>672</v>
      </c>
      <c r="C179" s="529" t="s">
        <v>389</v>
      </c>
      <c r="D179" s="508">
        <v>65</v>
      </c>
      <c r="E179" s="229">
        <v>6.5</v>
      </c>
      <c r="F179" s="360">
        <v>2.1669999999999998E-2</v>
      </c>
      <c r="G179" s="360">
        <v>2.1669999999999998E-2</v>
      </c>
      <c r="H179" s="692">
        <v>6.5</v>
      </c>
      <c r="I179" s="255">
        <v>15.166700000000001</v>
      </c>
      <c r="J179" s="255">
        <v>27.1</v>
      </c>
      <c r="K179" s="255">
        <v>9.1</v>
      </c>
      <c r="L179" s="255">
        <v>0.39</v>
      </c>
      <c r="M179" s="255">
        <v>61.43</v>
      </c>
      <c r="N179" s="255">
        <v>2E-3</v>
      </c>
      <c r="O179" s="255">
        <v>2.0000000000000001E-4</v>
      </c>
      <c r="P179" s="1451">
        <v>1.0999999999999999E-2</v>
      </c>
      <c r="Q179" s="504">
        <v>1</v>
      </c>
      <c r="R179" s="1"/>
      <c r="T179" s="179"/>
      <c r="V179" s="44"/>
      <c r="W179" s="44"/>
      <c r="X179" s="708"/>
      <c r="AA179" s="1"/>
      <c r="AB179" s="1"/>
      <c r="AC179" s="1"/>
      <c r="AD179" s="1"/>
      <c r="AG179" s="32"/>
      <c r="AH179" s="4"/>
      <c r="AI179" s="9"/>
    </row>
    <row r="180" spans="2:48">
      <c r="B180" s="1732" t="s">
        <v>213</v>
      </c>
      <c r="C180" s="547" t="s">
        <v>221</v>
      </c>
      <c r="D180" s="253" t="s">
        <v>413</v>
      </c>
      <c r="E180" s="2065">
        <v>3.5</v>
      </c>
      <c r="F180" s="365">
        <v>8.3000000000000004E-2</v>
      </c>
      <c r="G180" s="365">
        <v>0.17299999999999999</v>
      </c>
      <c r="H180" s="1279">
        <v>51.1</v>
      </c>
      <c r="I180" s="2072">
        <v>111.80800000000001</v>
      </c>
      <c r="J180" s="2072">
        <v>65.5</v>
      </c>
      <c r="K180" s="2072">
        <v>9.02</v>
      </c>
      <c r="L180" s="2072">
        <v>0.33</v>
      </c>
      <c r="M180" s="2072">
        <v>22.5</v>
      </c>
      <c r="N180" s="2072">
        <v>1.4999999999999999E-2</v>
      </c>
      <c r="O180" s="2072">
        <v>3.3500000000000001E-3</v>
      </c>
      <c r="P180" s="2071">
        <v>0.35620000000000002</v>
      </c>
      <c r="Q180" s="527">
        <v>56</v>
      </c>
      <c r="R180" s="161"/>
      <c r="S180" s="654"/>
      <c r="T180" s="4"/>
      <c r="U180" s="9"/>
      <c r="V180" s="44"/>
      <c r="W180" s="234"/>
      <c r="X180" s="708"/>
      <c r="AA180" s="1"/>
      <c r="AB180" s="1"/>
      <c r="AC180" s="1"/>
      <c r="AD180" s="1"/>
      <c r="AG180" s="32"/>
      <c r="AH180" s="13"/>
      <c r="AI180" s="158"/>
      <c r="AJ180" s="44"/>
      <c r="AK180" s="44"/>
      <c r="AL180" s="44"/>
      <c r="AM180" s="118"/>
      <c r="AN180" s="44"/>
      <c r="AO180" s="44"/>
      <c r="AP180" s="44"/>
      <c r="AQ180" s="44"/>
      <c r="AR180" s="44"/>
      <c r="AS180" s="44"/>
      <c r="AT180" s="44"/>
      <c r="AU180" s="44"/>
      <c r="AV180" s="161"/>
    </row>
    <row r="181" spans="2:48" ht="14.25" customHeight="1">
      <c r="B181" s="1732" t="s">
        <v>551</v>
      </c>
      <c r="C181" s="547" t="s">
        <v>130</v>
      </c>
      <c r="D181" s="498" t="s">
        <v>398</v>
      </c>
      <c r="E181" s="2092">
        <v>0.22</v>
      </c>
      <c r="F181" s="367">
        <v>8.7999999999999995E-2</v>
      </c>
      <c r="G181" s="2085">
        <v>4.8000000000000001E-2</v>
      </c>
      <c r="H181" s="1281">
        <v>22</v>
      </c>
      <c r="I181" s="2072">
        <v>42.79</v>
      </c>
      <c r="J181" s="2072">
        <v>65.78</v>
      </c>
      <c r="K181" s="2072">
        <v>10.7</v>
      </c>
      <c r="L181" s="2072">
        <v>0.5</v>
      </c>
      <c r="M181" s="2072">
        <v>13.5</v>
      </c>
      <c r="N181" s="2072">
        <v>4.0000000000000001E-3</v>
      </c>
      <c r="O181" s="2072">
        <v>1.5E-3</v>
      </c>
      <c r="P181" s="2071">
        <v>3.2000000000000001E-2</v>
      </c>
      <c r="Q181" s="539">
        <v>32</v>
      </c>
      <c r="R181" s="161"/>
      <c r="S181" s="32"/>
      <c r="T181" s="4"/>
      <c r="U181" s="9"/>
      <c r="V181" s="161"/>
      <c r="W181" s="161"/>
      <c r="X181" s="708"/>
      <c r="AA181" s="608"/>
      <c r="AB181" s="599"/>
      <c r="AC181" s="599"/>
      <c r="AD181" s="599"/>
      <c r="AE181" s="599"/>
      <c r="AG181" s="373"/>
      <c r="AH181" s="13"/>
      <c r="AI181" s="3"/>
      <c r="AJ181" s="44"/>
      <c r="AK181" s="160"/>
      <c r="AL181" s="44"/>
      <c r="AM181" s="118"/>
      <c r="AN181" s="44"/>
      <c r="AO181" s="44"/>
      <c r="AP181" s="44"/>
      <c r="AQ181" s="44"/>
      <c r="AR181" s="44"/>
      <c r="AS181" s="44"/>
      <c r="AT181" s="235"/>
      <c r="AU181" s="44"/>
      <c r="AV181" s="161"/>
    </row>
    <row r="182" spans="2:48" ht="14.25" customHeight="1">
      <c r="B182" s="1743"/>
      <c r="C182" s="801" t="s">
        <v>447</v>
      </c>
      <c r="D182" s="540"/>
      <c r="E182" s="2096">
        <v>1.58</v>
      </c>
      <c r="F182" s="2072">
        <v>1.4999999999999999E-2</v>
      </c>
      <c r="G182" s="2097">
        <v>3.4000000000000002E-2</v>
      </c>
      <c r="H182" s="1264">
        <v>92.73</v>
      </c>
      <c r="I182" s="2072">
        <v>13.791</v>
      </c>
      <c r="J182" s="2072">
        <v>17.73</v>
      </c>
      <c r="K182" s="2072">
        <v>5.2869999999999999</v>
      </c>
      <c r="L182" s="2072">
        <v>0.122</v>
      </c>
      <c r="M182" s="2072">
        <v>16.47</v>
      </c>
      <c r="N182" s="2072">
        <v>1E-3</v>
      </c>
      <c r="O182" s="2072">
        <v>1.82E-3</v>
      </c>
      <c r="P182" s="2071">
        <v>0.34799999999999998</v>
      </c>
      <c r="Q182" s="545"/>
      <c r="R182" s="22"/>
      <c r="S182" s="32"/>
      <c r="T182" s="4"/>
      <c r="U182" s="8"/>
      <c r="V182" s="44"/>
      <c r="W182" s="44"/>
      <c r="X182" s="708"/>
      <c r="AA182" s="609"/>
      <c r="AB182" s="609"/>
      <c r="AC182" s="609"/>
      <c r="AD182" s="609"/>
      <c r="AE182" s="609"/>
      <c r="AG182" s="373"/>
      <c r="AH182" s="13"/>
      <c r="AI182" s="22"/>
    </row>
    <row r="183" spans="2:48" ht="15.75">
      <c r="B183" s="1587" t="s">
        <v>9</v>
      </c>
      <c r="C183" s="503" t="s">
        <v>579</v>
      </c>
      <c r="D183" s="508">
        <v>200</v>
      </c>
      <c r="E183" s="2065">
        <v>2.6</v>
      </c>
      <c r="F183" s="365">
        <v>0.04</v>
      </c>
      <c r="G183" s="365">
        <v>0.06</v>
      </c>
      <c r="H183" s="1279">
        <v>2.6739999999999999</v>
      </c>
      <c r="I183" s="2072">
        <v>27.56</v>
      </c>
      <c r="J183" s="2072">
        <v>32</v>
      </c>
      <c r="K183" s="2072">
        <v>11.8</v>
      </c>
      <c r="L183" s="2072">
        <v>1.61</v>
      </c>
      <c r="M183" s="2072">
        <v>110</v>
      </c>
      <c r="N183" s="2072">
        <v>5.0000000000000001E-3</v>
      </c>
      <c r="O183" s="2072">
        <v>0</v>
      </c>
      <c r="P183" s="2071">
        <v>2E-3</v>
      </c>
      <c r="Q183" s="528">
        <v>61</v>
      </c>
      <c r="R183" s="604"/>
      <c r="S183" s="32"/>
      <c r="T183" s="4"/>
      <c r="U183" s="9"/>
      <c r="V183" s="44"/>
      <c r="W183" s="44"/>
      <c r="X183" s="708"/>
      <c r="AA183" s="1"/>
      <c r="AB183" s="1"/>
      <c r="AC183" s="1"/>
      <c r="AD183" s="1"/>
      <c r="AG183" s="373"/>
      <c r="AH183" s="13"/>
      <c r="AI183" s="22"/>
    </row>
    <row r="184" spans="2:48">
      <c r="B184" s="1587" t="s">
        <v>10</v>
      </c>
      <c r="C184" s="503" t="s">
        <v>11</v>
      </c>
      <c r="D184" s="508">
        <v>30</v>
      </c>
      <c r="E184" s="229">
        <v>0.06</v>
      </c>
      <c r="F184" s="360">
        <v>1.2E-2</v>
      </c>
      <c r="G184" s="360">
        <v>0.01</v>
      </c>
      <c r="H184" s="1264">
        <v>0</v>
      </c>
      <c r="I184" s="255">
        <v>47.5</v>
      </c>
      <c r="J184" s="255">
        <v>38.700000000000003</v>
      </c>
      <c r="K184" s="360">
        <v>12.3</v>
      </c>
      <c r="L184" s="255">
        <v>0.03</v>
      </c>
      <c r="M184" s="255">
        <v>22.3</v>
      </c>
      <c r="N184" s="255">
        <v>0</v>
      </c>
      <c r="O184" s="255">
        <v>0</v>
      </c>
      <c r="P184" s="1451">
        <v>0</v>
      </c>
      <c r="Q184" s="504">
        <v>9</v>
      </c>
      <c r="S184" s="32"/>
      <c r="T184" s="4"/>
      <c r="U184" s="9"/>
      <c r="V184" s="44"/>
      <c r="W184" s="44"/>
      <c r="X184" s="708"/>
      <c r="AA184" s="44"/>
      <c r="AB184" s="235"/>
      <c r="AC184" s="160"/>
      <c r="AD184" s="44"/>
      <c r="AE184" s="44"/>
      <c r="AH184" s="40"/>
    </row>
    <row r="185" spans="2:48" ht="15.75" thickBot="1">
      <c r="B185" s="1740" t="s">
        <v>10</v>
      </c>
      <c r="C185" s="510" t="s">
        <v>719</v>
      </c>
      <c r="D185" s="521">
        <v>20</v>
      </c>
      <c r="E185" s="366">
        <v>0</v>
      </c>
      <c r="F185" s="368">
        <v>0.04</v>
      </c>
      <c r="G185" s="368">
        <v>0</v>
      </c>
      <c r="H185" s="1264">
        <v>0</v>
      </c>
      <c r="I185" s="255">
        <v>16.600000000000001</v>
      </c>
      <c r="J185" s="255">
        <v>38.799999999999997</v>
      </c>
      <c r="K185" s="360">
        <v>11.4</v>
      </c>
      <c r="L185" s="255">
        <v>0.02</v>
      </c>
      <c r="M185" s="255">
        <v>28.8</v>
      </c>
      <c r="N185" s="1367">
        <v>5.0000000000000001E-4</v>
      </c>
      <c r="O185" s="255">
        <v>0</v>
      </c>
      <c r="P185" s="1451">
        <v>0</v>
      </c>
      <c r="Q185" s="504">
        <v>10</v>
      </c>
      <c r="R185" s="30"/>
      <c r="S185" s="32"/>
      <c r="T185" s="4"/>
      <c r="U185" s="9"/>
      <c r="V185" s="711"/>
      <c r="W185" s="712"/>
      <c r="X185" s="1759"/>
      <c r="Y185" s="219"/>
      <c r="Z185" s="22"/>
      <c r="AA185" s="44"/>
      <c r="AB185" s="44"/>
      <c r="AC185" s="44"/>
      <c r="AD185" s="44"/>
      <c r="AE185" s="161"/>
      <c r="AG185" s="62"/>
      <c r="AH185" s="179"/>
    </row>
    <row r="186" spans="2:48">
      <c r="B186" s="512" t="s">
        <v>294</v>
      </c>
      <c r="D186" s="524">
        <f>D179+D183+D184+D185+90+20+120+30</f>
        <v>575</v>
      </c>
      <c r="E186" s="513">
        <f>SUM(E179:E185)</f>
        <v>14.46</v>
      </c>
      <c r="F186" s="514">
        <f>SUM(F179:F185)</f>
        <v>0.29966999999999999</v>
      </c>
      <c r="G186" s="256">
        <f>SUM(G179:G185)</f>
        <v>0.34666999999999998</v>
      </c>
      <c r="H186" s="1268">
        <f t="shared" ref="H186:P186" si="25">SUM(H179:H185)</f>
        <v>175.00399999999999</v>
      </c>
      <c r="I186" s="256">
        <f t="shared" si="25"/>
        <v>275.21570000000003</v>
      </c>
      <c r="J186" s="1268">
        <f t="shared" si="25"/>
        <v>285.61</v>
      </c>
      <c r="K186" s="256">
        <f t="shared" si="25"/>
        <v>69.606999999999999</v>
      </c>
      <c r="L186" s="256">
        <f t="shared" si="25"/>
        <v>3.0019999999999998</v>
      </c>
      <c r="M186" s="1267">
        <f t="shared" si="25"/>
        <v>275</v>
      </c>
      <c r="N186" s="1295">
        <f>SUM(N179:N185)</f>
        <v>2.7500000000000004E-2</v>
      </c>
      <c r="O186" s="256">
        <f t="shared" si="25"/>
        <v>6.8700000000000011E-3</v>
      </c>
      <c r="P186" s="933">
        <f t="shared" si="25"/>
        <v>0.74919999999999998</v>
      </c>
      <c r="Q186" s="1476"/>
      <c r="R186" s="32"/>
      <c r="S186" s="32"/>
      <c r="T186" s="4"/>
      <c r="U186" s="9"/>
      <c r="V186" s="948"/>
      <c r="W186" s="948"/>
      <c r="X186" s="948"/>
      <c r="Y186" s="945"/>
      <c r="Z186" s="1"/>
      <c r="AA186" s="161"/>
      <c r="AB186" s="161"/>
      <c r="AC186" s="161"/>
      <c r="AD186" s="161"/>
      <c r="AE186" s="161"/>
      <c r="AG186" s="127"/>
      <c r="AH186" s="123"/>
      <c r="AI186" s="46"/>
    </row>
    <row r="187" spans="2:48" ht="18" customHeight="1">
      <c r="B187" s="1378"/>
      <c r="C187" s="1379" t="s">
        <v>12</v>
      </c>
      <c r="D187" s="1744">
        <v>0.25</v>
      </c>
      <c r="E187" s="924">
        <v>15</v>
      </c>
      <c r="F187" s="925">
        <v>0.3</v>
      </c>
      <c r="G187" s="1394">
        <v>0.35</v>
      </c>
      <c r="H187" s="1395">
        <v>175</v>
      </c>
      <c r="I187" s="1396">
        <v>275</v>
      </c>
      <c r="J187" s="1395">
        <v>275</v>
      </c>
      <c r="K187" s="1395">
        <v>62.5</v>
      </c>
      <c r="L187" s="1397">
        <v>3</v>
      </c>
      <c r="M187" s="1396">
        <v>275</v>
      </c>
      <c r="N187" s="1398">
        <v>2.5000000000000001E-2</v>
      </c>
      <c r="O187" s="1399">
        <v>7.4999999999999997E-3</v>
      </c>
      <c r="P187" s="1714">
        <v>0.75</v>
      </c>
      <c r="Q187" s="1476"/>
      <c r="R187" s="32"/>
      <c r="T187" s="40"/>
      <c r="V187" s="1"/>
      <c r="W187" s="1"/>
      <c r="X187" s="1"/>
      <c r="Y187" s="1"/>
      <c r="Z187" s="1"/>
      <c r="AA187" s="44"/>
      <c r="AB187" s="44"/>
      <c r="AC187" s="44"/>
      <c r="AD187" s="44"/>
      <c r="AE187" s="161"/>
      <c r="AG187" s="32"/>
      <c r="AH187" s="4"/>
      <c r="AI187" s="8"/>
    </row>
    <row r="188" spans="2:48" ht="16.5" customHeight="1" thickBot="1">
      <c r="B188" s="251"/>
      <c r="C188" s="1375" t="s">
        <v>783</v>
      </c>
      <c r="D188" s="1425" t="s">
        <v>290</v>
      </c>
      <c r="E188" s="1385">
        <f>(E186*100/E210)-25</f>
        <v>-0.89999999999999858</v>
      </c>
      <c r="F188" s="1386">
        <f t="shared" ref="F188:P188" si="26">(F186*100/F210)-25</f>
        <v>-2.7499999999999858E-2</v>
      </c>
      <c r="G188" s="1386">
        <f t="shared" si="26"/>
        <v>-0.23785714285714477</v>
      </c>
      <c r="H188" s="1386">
        <f t="shared" si="26"/>
        <v>5.7142857142622461E-4</v>
      </c>
      <c r="I188" s="1386">
        <f t="shared" si="26"/>
        <v>1.9609090909092686E-2</v>
      </c>
      <c r="J188" s="1386">
        <f t="shared" si="26"/>
        <v>0.96454545454545482</v>
      </c>
      <c r="K188" s="1386">
        <f t="shared" si="26"/>
        <v>2.8428000000000004</v>
      </c>
      <c r="L188" s="1386">
        <f t="shared" si="26"/>
        <v>1.6666666666665719E-2</v>
      </c>
      <c r="M188" s="1386">
        <f t="shared" si="26"/>
        <v>0</v>
      </c>
      <c r="N188" s="1386">
        <f t="shared" si="26"/>
        <v>2.5000000000000036</v>
      </c>
      <c r="O188" s="1386">
        <f t="shared" si="26"/>
        <v>-2.0999999999999979</v>
      </c>
      <c r="P188" s="1715">
        <f t="shared" si="26"/>
        <v>-2.6666666666667282E-2</v>
      </c>
      <c r="Q188" s="1476"/>
      <c r="R188" s="32"/>
      <c r="T188" s="40"/>
      <c r="V188" s="44"/>
      <c r="W188" s="44"/>
      <c r="X188" s="708"/>
      <c r="AA188" s="44"/>
      <c r="AB188" s="44"/>
      <c r="AC188" s="44"/>
      <c r="AD188" s="44"/>
      <c r="AE188" s="161"/>
      <c r="AG188" s="62"/>
      <c r="AH188" s="4"/>
    </row>
    <row r="189" spans="2:48">
      <c r="B189" s="93"/>
      <c r="C189" s="690" t="s">
        <v>153</v>
      </c>
      <c r="D189" s="107"/>
      <c r="E189" s="659"/>
      <c r="F189" s="1706"/>
      <c r="G189" s="1706"/>
      <c r="H189" s="1706"/>
      <c r="I189" s="1297"/>
      <c r="J189" s="1297"/>
      <c r="K189" s="1297"/>
      <c r="L189" s="1297"/>
      <c r="M189" s="1297"/>
      <c r="N189" s="1297"/>
      <c r="O189" s="1297"/>
      <c r="P189" s="1480"/>
      <c r="Q189" s="1476"/>
      <c r="R189" s="32"/>
      <c r="T189" s="40"/>
      <c r="V189" s="44"/>
      <c r="W189" s="44"/>
      <c r="X189" s="708"/>
      <c r="AA189" s="46"/>
      <c r="AB189" s="227"/>
      <c r="AC189" s="213"/>
      <c r="AD189" s="46"/>
      <c r="AE189" s="65"/>
      <c r="AG189" s="32"/>
      <c r="AH189" s="61"/>
      <c r="AI189" s="47"/>
    </row>
    <row r="190" spans="2:48">
      <c r="B190" s="1733" t="s">
        <v>684</v>
      </c>
      <c r="C190" s="264" t="s">
        <v>681</v>
      </c>
      <c r="D190" s="508">
        <v>60</v>
      </c>
      <c r="E190" s="229">
        <v>4.13</v>
      </c>
      <c r="F190" s="360">
        <v>0.02</v>
      </c>
      <c r="G190" s="360">
        <v>0.01</v>
      </c>
      <c r="H190" s="1279">
        <v>20.75</v>
      </c>
      <c r="I190" s="255">
        <v>22.1</v>
      </c>
      <c r="J190" s="255">
        <v>32.700000000000003</v>
      </c>
      <c r="K190" s="255">
        <v>16.600000000000001</v>
      </c>
      <c r="L190" s="255">
        <v>0.93</v>
      </c>
      <c r="M190" s="2072">
        <v>61.2</v>
      </c>
      <c r="N190" s="255">
        <v>0.02</v>
      </c>
      <c r="O190" s="255">
        <v>0</v>
      </c>
      <c r="P190" s="1451">
        <v>5.2999999999999999E-2</v>
      </c>
      <c r="Q190" s="504">
        <v>6</v>
      </c>
      <c r="R190" s="32"/>
      <c r="T190" s="40"/>
      <c r="V190" s="44"/>
      <c r="W190" s="44"/>
      <c r="X190" s="708"/>
      <c r="AA190" s="1"/>
      <c r="AB190" s="1"/>
      <c r="AC190" s="1"/>
      <c r="AD190" s="1"/>
      <c r="AF190" s="32"/>
      <c r="AG190" s="32"/>
      <c r="AH190" s="4"/>
      <c r="AI190" s="8"/>
    </row>
    <row r="191" spans="2:48" ht="15.75">
      <c r="B191" s="1731" t="s">
        <v>728</v>
      </c>
      <c r="C191" s="738" t="s">
        <v>195</v>
      </c>
      <c r="D191" s="253">
        <v>200</v>
      </c>
      <c r="E191" s="229">
        <v>2.31</v>
      </c>
      <c r="F191" s="360">
        <v>9.5000000000000001E-2</v>
      </c>
      <c r="G191" s="360">
        <v>8.5000000000000006E-2</v>
      </c>
      <c r="H191" s="1279">
        <v>80.25</v>
      </c>
      <c r="I191" s="2072">
        <v>59.825000000000003</v>
      </c>
      <c r="J191" s="2072">
        <v>50.5</v>
      </c>
      <c r="K191" s="2072">
        <v>9.2100000000000009</v>
      </c>
      <c r="L191" s="2072">
        <v>0.85</v>
      </c>
      <c r="M191" s="2072">
        <v>50.01</v>
      </c>
      <c r="N191" s="2072">
        <v>2.5000000000000001E-3</v>
      </c>
      <c r="O191" s="2072">
        <v>1E-3</v>
      </c>
      <c r="P191" s="2071">
        <v>0</v>
      </c>
      <c r="Q191" s="694">
        <v>16</v>
      </c>
      <c r="R191" s="32"/>
      <c r="S191" s="62"/>
      <c r="T191" s="179"/>
      <c r="V191" s="44"/>
      <c r="W191" s="44"/>
      <c r="X191" s="708"/>
      <c r="AA191" s="371"/>
      <c r="AB191" s="640"/>
      <c r="AC191" s="371"/>
      <c r="AD191" s="371"/>
      <c r="AE191" s="161"/>
      <c r="AF191" s="124"/>
      <c r="AG191" s="32"/>
      <c r="AH191" s="4"/>
      <c r="AI191" s="8"/>
    </row>
    <row r="192" spans="2:48">
      <c r="B192" s="1732" t="s">
        <v>404</v>
      </c>
      <c r="C192" s="436" t="s">
        <v>403</v>
      </c>
      <c r="D192" s="498" t="s">
        <v>792</v>
      </c>
      <c r="E192" s="2091">
        <v>0.06</v>
      </c>
      <c r="F192" s="2072">
        <v>0.09</v>
      </c>
      <c r="G192" s="2072">
        <v>0.09</v>
      </c>
      <c r="H192" s="1264">
        <v>75.05</v>
      </c>
      <c r="I192" s="2072">
        <v>41.84</v>
      </c>
      <c r="J192" s="2072">
        <v>101.9</v>
      </c>
      <c r="K192" s="2072">
        <v>10.199999999999999</v>
      </c>
      <c r="L192" s="2072">
        <v>1</v>
      </c>
      <c r="M192" s="2072">
        <v>30.7</v>
      </c>
      <c r="N192" s="2072">
        <v>1E-3</v>
      </c>
      <c r="O192" s="2072">
        <v>1E-3</v>
      </c>
      <c r="P192" s="2071">
        <v>0.75</v>
      </c>
      <c r="Q192" s="504">
        <v>51</v>
      </c>
      <c r="S192" s="54"/>
      <c r="T192" s="123"/>
      <c r="U192" s="3"/>
      <c r="V192" s="44"/>
      <c r="W192" s="234"/>
      <c r="X192" s="708"/>
      <c r="AA192" s="44"/>
      <c r="AB192" s="235"/>
      <c r="AC192" s="44"/>
      <c r="AD192" s="44"/>
      <c r="AE192" s="161"/>
      <c r="AF192" s="32"/>
      <c r="AG192" s="32"/>
      <c r="AH192" s="4"/>
      <c r="AI192" s="8"/>
    </row>
    <row r="193" spans="2:46">
      <c r="B193" s="1732" t="s">
        <v>388</v>
      </c>
      <c r="C193" s="378" t="s">
        <v>354</v>
      </c>
      <c r="D193" s="542">
        <v>150</v>
      </c>
      <c r="E193" s="2092">
        <v>0</v>
      </c>
      <c r="F193" s="367">
        <v>0.12</v>
      </c>
      <c r="G193" s="2085">
        <v>0.26</v>
      </c>
      <c r="H193" s="1279">
        <v>69.31</v>
      </c>
      <c r="I193" s="2072">
        <v>97.63</v>
      </c>
      <c r="J193" s="2072">
        <v>64.900000000000006</v>
      </c>
      <c r="K193" s="2072">
        <v>5.4</v>
      </c>
      <c r="L193" s="2072">
        <v>0.14910000000000001</v>
      </c>
      <c r="M193" s="2072">
        <v>55.1</v>
      </c>
      <c r="N193" s="2072">
        <v>0</v>
      </c>
      <c r="O193" s="2072">
        <v>2.2000000000000001E-3</v>
      </c>
      <c r="P193" s="2071">
        <v>0</v>
      </c>
      <c r="Q193" s="527">
        <v>25</v>
      </c>
      <c r="S193" s="1749"/>
      <c r="T193" s="13"/>
      <c r="U193" s="22"/>
      <c r="V193" s="44"/>
      <c r="W193" s="44"/>
      <c r="X193" s="708"/>
      <c r="AA193" s="161"/>
      <c r="AB193" s="155"/>
      <c r="AC193" s="161"/>
      <c r="AD193" s="621"/>
      <c r="AE193" s="161"/>
      <c r="AF193" s="32"/>
      <c r="AG193" s="32"/>
      <c r="AH193" s="4"/>
      <c r="AI193" s="8"/>
    </row>
    <row r="194" spans="2:46">
      <c r="B194" s="1587" t="s">
        <v>702</v>
      </c>
      <c r="C194" s="503" t="s">
        <v>222</v>
      </c>
      <c r="D194" s="508">
        <v>200</v>
      </c>
      <c r="E194" s="229">
        <v>0.02</v>
      </c>
      <c r="F194" s="360">
        <v>0</v>
      </c>
      <c r="G194" s="365">
        <v>0</v>
      </c>
      <c r="H194" s="1279">
        <v>15</v>
      </c>
      <c r="I194" s="2072">
        <v>49.1</v>
      </c>
      <c r="J194" s="2072">
        <v>4.3</v>
      </c>
      <c r="K194" s="2072">
        <v>2.1</v>
      </c>
      <c r="L194" s="2072">
        <v>0.09</v>
      </c>
      <c r="M194" s="2072">
        <v>17</v>
      </c>
      <c r="N194" s="255">
        <v>0</v>
      </c>
      <c r="O194" s="255">
        <v>0</v>
      </c>
      <c r="P194" s="1451">
        <v>0</v>
      </c>
      <c r="Q194" s="504">
        <v>63</v>
      </c>
      <c r="S194" s="32"/>
      <c r="T194" s="4"/>
      <c r="U194" s="9"/>
      <c r="V194" s="44"/>
      <c r="W194" s="44"/>
      <c r="X194" s="708"/>
      <c r="AA194" s="161"/>
      <c r="AB194" s="161"/>
      <c r="AC194" s="161"/>
      <c r="AD194" s="161"/>
      <c r="AE194" s="161"/>
      <c r="AF194" s="32"/>
      <c r="AG194" s="33"/>
      <c r="AH194" s="4"/>
      <c r="AI194" s="8"/>
    </row>
    <row r="195" spans="2:46">
      <c r="B195" s="1587" t="s">
        <v>10</v>
      </c>
      <c r="C195" s="529" t="s">
        <v>11</v>
      </c>
      <c r="D195" s="508">
        <v>50</v>
      </c>
      <c r="E195" s="229">
        <v>0.1</v>
      </c>
      <c r="F195" s="360">
        <v>0.02</v>
      </c>
      <c r="G195" s="360">
        <v>1.7000000000000001E-2</v>
      </c>
      <c r="H195" s="1264">
        <v>0</v>
      </c>
      <c r="I195" s="255">
        <v>79.166700000000006</v>
      </c>
      <c r="J195" s="255">
        <v>64.5</v>
      </c>
      <c r="K195" s="360">
        <v>20.5</v>
      </c>
      <c r="L195" s="255">
        <v>0.05</v>
      </c>
      <c r="M195" s="255">
        <v>37.167000000000002</v>
      </c>
      <c r="N195" s="255">
        <v>0</v>
      </c>
      <c r="O195" s="255">
        <v>0</v>
      </c>
      <c r="P195" s="1451">
        <v>0</v>
      </c>
      <c r="Q195" s="504">
        <v>9</v>
      </c>
      <c r="S195" s="32"/>
      <c r="T195" s="61"/>
      <c r="U195" s="65"/>
      <c r="V195" s="160"/>
      <c r="W195" s="44"/>
      <c r="X195" s="708"/>
      <c r="AA195" s="160"/>
      <c r="AB195" s="160"/>
      <c r="AC195" s="160"/>
      <c r="AD195" s="160"/>
      <c r="AE195" s="161"/>
      <c r="AF195" s="32"/>
      <c r="AH195" s="40"/>
    </row>
    <row r="196" spans="2:46">
      <c r="B196" s="1732" t="s">
        <v>10</v>
      </c>
      <c r="C196" s="453" t="s">
        <v>719</v>
      </c>
      <c r="D196" s="498">
        <v>30</v>
      </c>
      <c r="E196" s="366">
        <v>0</v>
      </c>
      <c r="F196" s="368">
        <v>0.06</v>
      </c>
      <c r="G196" s="368">
        <v>0</v>
      </c>
      <c r="H196" s="692">
        <v>0</v>
      </c>
      <c r="I196" s="255">
        <v>24.9</v>
      </c>
      <c r="J196" s="255">
        <v>58.2</v>
      </c>
      <c r="K196" s="360">
        <v>17.100000000000001</v>
      </c>
      <c r="L196" s="255">
        <v>0.03</v>
      </c>
      <c r="M196" s="255">
        <v>43.2</v>
      </c>
      <c r="N196" s="255">
        <v>1E-3</v>
      </c>
      <c r="O196" s="255">
        <v>0</v>
      </c>
      <c r="P196" s="1451">
        <v>0</v>
      </c>
      <c r="Q196" s="539">
        <v>10</v>
      </c>
      <c r="R196" s="62"/>
      <c r="S196" s="1735"/>
      <c r="T196" s="4"/>
      <c r="U196" s="65"/>
      <c r="V196" s="711"/>
      <c r="W196" s="712"/>
      <c r="X196" s="1759"/>
      <c r="Y196" s="219"/>
      <c r="Z196" s="22"/>
      <c r="AA196" s="44"/>
      <c r="AB196" s="44"/>
      <c r="AC196" s="44"/>
      <c r="AD196" s="44"/>
      <c r="AE196" s="161"/>
      <c r="AF196" s="32"/>
      <c r="AH196" s="179"/>
    </row>
    <row r="197" spans="2:46" ht="15.75" thickBot="1">
      <c r="B197" s="496" t="s">
        <v>855</v>
      </c>
      <c r="C197" s="801" t="s">
        <v>854</v>
      </c>
      <c r="D197" s="521">
        <v>110</v>
      </c>
      <c r="E197" s="533">
        <v>7.7</v>
      </c>
      <c r="F197" s="1484">
        <v>3.3000000000000002E-2</v>
      </c>
      <c r="G197" s="535">
        <v>2.1999999999999999E-2</v>
      </c>
      <c r="H197" s="1259">
        <v>0</v>
      </c>
      <c r="I197" s="1260">
        <v>17.600000000000001</v>
      </c>
      <c r="J197" s="1260">
        <v>12.1</v>
      </c>
      <c r="K197" s="1261">
        <v>9.9</v>
      </c>
      <c r="L197" s="1260">
        <v>2.3199999999999998</v>
      </c>
      <c r="M197" s="1260">
        <v>58.2</v>
      </c>
      <c r="N197" s="1260">
        <v>1.0999999999999999E-2</v>
      </c>
      <c r="O197" s="1260">
        <v>0</v>
      </c>
      <c r="P197" s="1455">
        <v>0.3</v>
      </c>
      <c r="Q197" s="579">
        <v>79</v>
      </c>
      <c r="R197" s="47"/>
      <c r="T197" s="4"/>
      <c r="V197" s="948"/>
      <c r="W197" s="948"/>
      <c r="X197" s="948"/>
      <c r="Y197" s="1765"/>
      <c r="Z197" s="1"/>
      <c r="AA197" s="44"/>
      <c r="AB197" s="44"/>
      <c r="AC197" s="44"/>
      <c r="AD197" s="44"/>
      <c r="AE197" s="161"/>
      <c r="AF197" s="32"/>
      <c r="AG197" s="32"/>
      <c r="AH197" s="4"/>
      <c r="AI197" s="192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85"/>
    </row>
    <row r="198" spans="2:46">
      <c r="B198" s="512" t="s">
        <v>278</v>
      </c>
      <c r="C198" s="1711"/>
      <c r="D198" s="1745">
        <f>D190+D191+D193+D194+D195+D196+D197+50+50</f>
        <v>900</v>
      </c>
      <c r="E198" s="522">
        <f>SUM(E190:E197)</f>
        <v>14.319999999999999</v>
      </c>
      <c r="F198" s="1266">
        <f>SUM(F190:F197)</f>
        <v>0.43800000000000006</v>
      </c>
      <c r="G198" s="1266">
        <f>SUM(G190:G197)</f>
        <v>0.48400000000000004</v>
      </c>
      <c r="H198" s="1266">
        <f t="shared" ref="H198:P198" si="27">SUM(H190:H197)</f>
        <v>260.36</v>
      </c>
      <c r="I198" s="1266">
        <f t="shared" si="27"/>
        <v>392.1617</v>
      </c>
      <c r="J198" s="1266">
        <f t="shared" si="27"/>
        <v>389.10000000000008</v>
      </c>
      <c r="K198" s="1266">
        <f t="shared" si="27"/>
        <v>91.010000000000019</v>
      </c>
      <c r="L198" s="1266">
        <f>SUM(L190:L197)</f>
        <v>5.4190999999999994</v>
      </c>
      <c r="M198" s="1266">
        <f t="shared" si="27"/>
        <v>352.577</v>
      </c>
      <c r="N198" s="1266">
        <f t="shared" si="27"/>
        <v>3.5500000000000004E-2</v>
      </c>
      <c r="O198" s="1266">
        <f t="shared" si="27"/>
        <v>4.2000000000000006E-3</v>
      </c>
      <c r="P198" s="1400">
        <f t="shared" si="27"/>
        <v>1.103</v>
      </c>
      <c r="Q198" s="1476"/>
      <c r="R198" s="607"/>
      <c r="S198" s="45"/>
      <c r="T198" s="4"/>
      <c r="U198" s="9"/>
      <c r="V198" s="1"/>
      <c r="W198" s="1"/>
      <c r="X198" s="1"/>
      <c r="Y198" s="1"/>
      <c r="Z198" s="1"/>
      <c r="AA198" s="44"/>
      <c r="AB198" s="44"/>
      <c r="AC198" s="235"/>
      <c r="AD198" s="44"/>
      <c r="AE198" s="161"/>
      <c r="AG198" s="32"/>
      <c r="AH198" s="4"/>
      <c r="AI198" s="8"/>
    </row>
    <row r="199" spans="2:46">
      <c r="B199" s="1378"/>
      <c r="C199" s="1379" t="s">
        <v>12</v>
      </c>
      <c r="D199" s="1693">
        <v>0.35</v>
      </c>
      <c r="E199" s="924">
        <v>21</v>
      </c>
      <c r="F199" s="925">
        <v>0.42</v>
      </c>
      <c r="G199" s="926">
        <v>0.49</v>
      </c>
      <c r="H199" s="1286">
        <v>245</v>
      </c>
      <c r="I199" s="1285">
        <v>385</v>
      </c>
      <c r="J199" s="1286">
        <v>385</v>
      </c>
      <c r="K199" s="1286">
        <v>87.5</v>
      </c>
      <c r="L199" s="1409">
        <v>4.2</v>
      </c>
      <c r="M199" s="1285">
        <v>385</v>
      </c>
      <c r="N199" s="1373">
        <v>3.5000000000000003E-2</v>
      </c>
      <c r="O199" s="1374">
        <v>1.0500000000000001E-2</v>
      </c>
      <c r="P199" s="927">
        <v>1.05</v>
      </c>
      <c r="Q199" s="1476"/>
      <c r="R199" s="32"/>
      <c r="S199" s="45"/>
      <c r="T199" s="4"/>
      <c r="U199" s="9"/>
      <c r="V199" s="44"/>
      <c r="W199" s="44"/>
      <c r="X199" s="708"/>
      <c r="AA199" s="46"/>
      <c r="AB199" s="227"/>
      <c r="AC199" s="46"/>
      <c r="AD199" s="46"/>
      <c r="AE199" s="65"/>
      <c r="AG199" s="44"/>
      <c r="AH199" s="4"/>
      <c r="AI199" s="8"/>
    </row>
    <row r="200" spans="2:46" ht="16.5" thickBot="1">
      <c r="B200" s="251"/>
      <c r="C200" s="1375" t="s">
        <v>783</v>
      </c>
      <c r="D200" s="1425" t="s">
        <v>290</v>
      </c>
      <c r="E200" s="1401">
        <f>(E198*100/E210)-35</f>
        <v>-11.133333333333336</v>
      </c>
      <c r="F200" s="1402">
        <f t="shared" ref="F200:P200" si="28">(F198*100/F210)-35</f>
        <v>1.5000000000000071</v>
      </c>
      <c r="G200" s="1402">
        <f t="shared" si="28"/>
        <v>-0.4285714285714235</v>
      </c>
      <c r="H200" s="1402">
        <f t="shared" si="28"/>
        <v>2.1942857142857122</v>
      </c>
      <c r="I200" s="1402">
        <f t="shared" si="28"/>
        <v>0.65106363636363795</v>
      </c>
      <c r="J200" s="1402">
        <f t="shared" si="28"/>
        <v>0.3727272727272819</v>
      </c>
      <c r="K200" s="1402">
        <f t="shared" si="28"/>
        <v>1.4040000000000106</v>
      </c>
      <c r="L200" s="1402">
        <f t="shared" si="28"/>
        <v>10.159166666666664</v>
      </c>
      <c r="M200" s="1402">
        <f t="shared" si="28"/>
        <v>-2.9475454545454554</v>
      </c>
      <c r="N200" s="1402">
        <f t="shared" si="28"/>
        <v>0.5</v>
      </c>
      <c r="O200" s="1402">
        <f t="shared" si="28"/>
        <v>-21</v>
      </c>
      <c r="P200" s="1414">
        <f t="shared" si="28"/>
        <v>1.7666666666666657</v>
      </c>
      <c r="Q200" s="1476"/>
      <c r="R200" s="32"/>
      <c r="S200" s="1749"/>
      <c r="T200" s="4"/>
      <c r="U200" s="9"/>
      <c r="V200" s="44"/>
      <c r="W200" s="234"/>
      <c r="X200" s="708"/>
      <c r="AA200" s="634"/>
      <c r="AB200" s="403"/>
      <c r="AC200" s="403"/>
      <c r="AD200" s="404"/>
      <c r="AE200" s="404"/>
      <c r="AF200" s="124"/>
      <c r="AJ200" s="20"/>
      <c r="AK200" s="346"/>
      <c r="AM200" s="20"/>
      <c r="AN200" s="20"/>
      <c r="AP200" s="43"/>
      <c r="AT200" s="13"/>
    </row>
    <row r="201" spans="2:46">
      <c r="B201" s="552"/>
      <c r="C201" s="172" t="s">
        <v>343</v>
      </c>
      <c r="D201" s="107"/>
      <c r="E201" s="55"/>
      <c r="F201" s="517"/>
      <c r="G201" s="517"/>
      <c r="H201" s="517"/>
      <c r="I201" s="1284"/>
      <c r="J201" s="1284"/>
      <c r="K201" s="1284"/>
      <c r="L201" s="1284"/>
      <c r="M201" s="1284"/>
      <c r="N201" s="1284"/>
      <c r="O201" s="1284"/>
      <c r="P201" s="1201"/>
      <c r="Q201" s="1476"/>
      <c r="R201" s="32"/>
      <c r="T201" s="40"/>
      <c r="V201" s="161"/>
      <c r="W201" s="161"/>
      <c r="X201" s="708"/>
      <c r="AA201" s="401"/>
      <c r="AB201" s="401"/>
      <c r="AC201" s="406"/>
      <c r="AD201" s="406"/>
      <c r="AE201" s="407"/>
      <c r="AF201" s="45"/>
    </row>
    <row r="202" spans="2:46" ht="15.75">
      <c r="B202" s="1587" t="s">
        <v>731</v>
      </c>
      <c r="C202" s="529" t="s">
        <v>555</v>
      </c>
      <c r="D202" s="508">
        <v>200</v>
      </c>
      <c r="E202" s="2073">
        <v>3.0539999999999998</v>
      </c>
      <c r="F202" s="367">
        <v>6.0000000000000001E-3</v>
      </c>
      <c r="G202" s="367">
        <v>7.0000000000000001E-3</v>
      </c>
      <c r="H202" s="1387">
        <v>0.94499999999999995</v>
      </c>
      <c r="I202" s="1415">
        <v>4.6909999999999998</v>
      </c>
      <c r="J202" s="1415">
        <v>3.637</v>
      </c>
      <c r="K202" s="1415">
        <v>2.7669999999999999</v>
      </c>
      <c r="L202" s="1415">
        <v>0.65500000000000003</v>
      </c>
      <c r="M202" s="1415">
        <v>89.07</v>
      </c>
      <c r="N202" s="1415">
        <v>0</v>
      </c>
      <c r="O202" s="1415">
        <v>0.01</v>
      </c>
      <c r="P202" s="2090">
        <v>0.02</v>
      </c>
      <c r="Q202" s="504">
        <v>76</v>
      </c>
      <c r="AF202" s="44"/>
      <c r="AJ202" s="20"/>
      <c r="AK202" s="20"/>
      <c r="AM202" s="20"/>
      <c r="AN202" s="20"/>
      <c r="AP202" s="4"/>
    </row>
    <row r="203" spans="2:46" ht="15.75" customHeight="1">
      <c r="B203" s="1742" t="s">
        <v>212</v>
      </c>
      <c r="C203" s="1787" t="s">
        <v>806</v>
      </c>
      <c r="D203" s="498">
        <v>90</v>
      </c>
      <c r="E203" s="2087">
        <v>0.15</v>
      </c>
      <c r="F203" s="1415">
        <v>0.15</v>
      </c>
      <c r="G203" s="2093">
        <v>7.3999999999999996E-2</v>
      </c>
      <c r="H203" s="1415">
        <v>8.4</v>
      </c>
      <c r="I203" s="2093">
        <v>32.58</v>
      </c>
      <c r="J203" s="1415">
        <v>48.54</v>
      </c>
      <c r="K203" s="2093">
        <v>10.16</v>
      </c>
      <c r="L203" s="1415">
        <v>0.32400000000000001</v>
      </c>
      <c r="M203" s="2093">
        <v>86.94</v>
      </c>
      <c r="N203" s="1415">
        <v>1E-3</v>
      </c>
      <c r="O203" s="2093">
        <v>5.9999999999999995E-4</v>
      </c>
      <c r="P203" s="2090">
        <v>0.11</v>
      </c>
      <c r="Q203" s="539">
        <v>57</v>
      </c>
      <c r="R203" s="45"/>
      <c r="T203" s="40"/>
      <c r="V203" s="711"/>
      <c r="W203" s="712"/>
      <c r="X203" s="1759"/>
      <c r="Y203" s="219"/>
      <c r="Z203" s="22"/>
      <c r="AA203" s="161"/>
      <c r="AB203" s="44"/>
      <c r="AC203" s="161"/>
      <c r="AD203" s="161"/>
      <c r="AE203" s="161"/>
      <c r="AF203" s="161"/>
      <c r="AG203" s="161"/>
      <c r="AH203" s="348"/>
      <c r="AI203" s="349"/>
      <c r="AJ203" s="350"/>
      <c r="AK203" s="42"/>
      <c r="AL203" s="42"/>
      <c r="AM203" s="42"/>
      <c r="AN203" s="42"/>
      <c r="AO203" s="42"/>
      <c r="AP203" s="42"/>
      <c r="AQ203" s="347"/>
      <c r="AR203" s="347"/>
      <c r="AS203" s="618"/>
    </row>
    <row r="204" spans="2:46" ht="10.5" customHeight="1">
      <c r="B204" s="1587" t="s">
        <v>10</v>
      </c>
      <c r="C204" s="503" t="s">
        <v>11</v>
      </c>
      <c r="D204" s="508">
        <v>20</v>
      </c>
      <c r="E204" s="229">
        <v>0.04</v>
      </c>
      <c r="F204" s="360">
        <v>0.01</v>
      </c>
      <c r="G204" s="360">
        <v>8.9999999999999993E-3</v>
      </c>
      <c r="H204" s="1264">
        <v>0</v>
      </c>
      <c r="I204" s="255">
        <v>31.67</v>
      </c>
      <c r="J204" s="255">
        <v>25.8</v>
      </c>
      <c r="K204" s="360">
        <v>8.1999999999999993</v>
      </c>
      <c r="L204" s="255">
        <v>0.02</v>
      </c>
      <c r="M204" s="255">
        <v>14.9</v>
      </c>
      <c r="N204" s="255">
        <v>0</v>
      </c>
      <c r="O204" s="255">
        <v>0</v>
      </c>
      <c r="P204" s="1451">
        <v>0</v>
      </c>
      <c r="Q204" s="504">
        <v>9</v>
      </c>
      <c r="R204" s="45"/>
      <c r="T204" s="40"/>
      <c r="V204" s="948"/>
      <c r="W204" s="948"/>
      <c r="X204" s="948"/>
      <c r="Y204" s="576"/>
      <c r="Z204" s="1"/>
      <c r="AA204" s="1"/>
      <c r="AB204" s="1"/>
      <c r="AC204" s="1"/>
      <c r="AD204" s="1"/>
      <c r="AF204" s="32"/>
      <c r="AG204" s="48"/>
      <c r="AH204" s="48"/>
      <c r="AI204" s="48"/>
      <c r="AJ204" s="351"/>
      <c r="AK204" s="48"/>
      <c r="AL204" s="48"/>
      <c r="AM204" s="48"/>
      <c r="AN204" s="48"/>
      <c r="AO204" s="48"/>
      <c r="AP204" s="48"/>
      <c r="AQ204" s="48"/>
      <c r="AR204" s="48"/>
      <c r="AS204" s="48"/>
    </row>
    <row r="205" spans="2:46" ht="16.5" customHeight="1" thickBot="1">
      <c r="B205" s="1587" t="s">
        <v>10</v>
      </c>
      <c r="C205" s="198" t="s">
        <v>428</v>
      </c>
      <c r="D205" s="521">
        <v>15</v>
      </c>
      <c r="E205" s="1405">
        <v>0</v>
      </c>
      <c r="F205" s="1406">
        <v>0</v>
      </c>
      <c r="G205" s="1406">
        <v>0</v>
      </c>
      <c r="H205" s="1407">
        <v>0</v>
      </c>
      <c r="I205" s="1350">
        <v>0</v>
      </c>
      <c r="J205" s="1350">
        <v>0</v>
      </c>
      <c r="K205" s="1406">
        <v>0</v>
      </c>
      <c r="L205" s="1350">
        <v>0</v>
      </c>
      <c r="M205" s="1350">
        <v>0</v>
      </c>
      <c r="N205" s="1350">
        <v>0</v>
      </c>
      <c r="O205" s="1350">
        <v>0</v>
      </c>
      <c r="P205" s="1353">
        <v>0</v>
      </c>
      <c r="Q205" s="1741">
        <v>11</v>
      </c>
      <c r="R205" s="30"/>
      <c r="T205" s="40"/>
      <c r="V205" s="161"/>
      <c r="W205" s="708"/>
      <c r="X205" s="3"/>
      <c r="Y205" s="40"/>
      <c r="Z205" s="1"/>
      <c r="AA205" s="608"/>
      <c r="AB205" s="599"/>
      <c r="AC205" s="599"/>
      <c r="AD205" s="599"/>
      <c r="AE205" s="599"/>
      <c r="AF205" s="32"/>
      <c r="AG205" s="161"/>
      <c r="AH205" s="399"/>
      <c r="AI205" s="161"/>
      <c r="AJ205" s="118"/>
      <c r="AK205" s="161"/>
      <c r="AL205" s="161"/>
      <c r="AM205" s="155"/>
      <c r="AN205" s="399"/>
      <c r="AO205" s="161"/>
      <c r="AP205" s="155"/>
      <c r="AQ205" s="161"/>
      <c r="AR205" s="621"/>
      <c r="AS205" s="161"/>
    </row>
    <row r="206" spans="2:46">
      <c r="B206" s="1408" t="s">
        <v>382</v>
      </c>
      <c r="C206" s="34"/>
      <c r="D206" s="1208">
        <f>SUM(D202:D205)</f>
        <v>325</v>
      </c>
      <c r="E206" s="522">
        <f>SUM(E202:E205)</f>
        <v>3.2439999999999998</v>
      </c>
      <c r="F206" s="1266">
        <f t="shared" ref="F206:P206" si="29">SUM(F202:F205)</f>
        <v>0.16600000000000001</v>
      </c>
      <c r="G206" s="1266">
        <f t="shared" si="29"/>
        <v>0.09</v>
      </c>
      <c r="H206" s="1266">
        <f t="shared" si="29"/>
        <v>9.3450000000000006</v>
      </c>
      <c r="I206" s="1266">
        <f t="shared" si="29"/>
        <v>68.941000000000003</v>
      </c>
      <c r="J206" s="1266">
        <f t="shared" si="29"/>
        <v>77.977000000000004</v>
      </c>
      <c r="K206" s="1266">
        <f t="shared" si="29"/>
        <v>21.126999999999999</v>
      </c>
      <c r="L206" s="1266">
        <f t="shared" si="29"/>
        <v>0.99900000000000011</v>
      </c>
      <c r="M206" s="1266">
        <f t="shared" si="29"/>
        <v>190.91</v>
      </c>
      <c r="N206" s="1266">
        <f t="shared" si="29"/>
        <v>1E-3</v>
      </c>
      <c r="O206" s="1266">
        <f>SUM(O202:O205)</f>
        <v>1.06E-2</v>
      </c>
      <c r="P206" s="1400">
        <f t="shared" si="29"/>
        <v>0.13</v>
      </c>
      <c r="Q206" s="343"/>
      <c r="T206" s="40"/>
      <c r="Y206" s="1"/>
      <c r="Z206" s="1"/>
      <c r="AA206" s="609"/>
      <c r="AB206" s="609"/>
      <c r="AC206" s="609"/>
      <c r="AD206" s="609"/>
      <c r="AE206" s="609"/>
      <c r="AF206" s="32"/>
      <c r="AG206" s="625"/>
      <c r="AH206" s="625"/>
      <c r="AI206" s="625"/>
      <c r="AJ206" s="633"/>
      <c r="AK206" s="625"/>
      <c r="AL206" s="625"/>
      <c r="AM206" s="625"/>
      <c r="AN206" s="625"/>
      <c r="AO206" s="626"/>
      <c r="AP206" s="626"/>
      <c r="AQ206" s="625"/>
      <c r="AR206" s="625"/>
      <c r="AS206" s="625"/>
    </row>
    <row r="207" spans="2:46">
      <c r="B207" s="460"/>
      <c r="C207" s="1219" t="s">
        <v>12</v>
      </c>
      <c r="D207" s="1693">
        <v>0.1</v>
      </c>
      <c r="E207" s="924">
        <v>6</v>
      </c>
      <c r="F207" s="925">
        <v>0.12</v>
      </c>
      <c r="G207" s="926">
        <v>0.14000000000000001</v>
      </c>
      <c r="H207" s="1286">
        <v>70</v>
      </c>
      <c r="I207" s="1285">
        <v>110</v>
      </c>
      <c r="J207" s="1286">
        <v>110</v>
      </c>
      <c r="K207" s="1286">
        <v>25</v>
      </c>
      <c r="L207" s="925">
        <v>1.2</v>
      </c>
      <c r="M207" s="1285">
        <v>110</v>
      </c>
      <c r="N207" s="925">
        <v>0.01</v>
      </c>
      <c r="O207" s="1345">
        <v>3.0000000000000001E-3</v>
      </c>
      <c r="P207" s="1287">
        <v>0.3</v>
      </c>
      <c r="Q207" s="343"/>
      <c r="S207" s="62"/>
      <c r="T207" s="179"/>
      <c r="U207" s="3"/>
      <c r="V207" s="1"/>
      <c r="W207" s="1"/>
      <c r="X207" s="1"/>
      <c r="Y207" s="1"/>
      <c r="Z207" s="1"/>
      <c r="AA207" s="1"/>
      <c r="AB207" s="1"/>
      <c r="AC207" s="1"/>
      <c r="AD207" s="1"/>
      <c r="AF207" s="30"/>
    </row>
    <row r="208" spans="2:46" ht="15.75" thickBot="1">
      <c r="B208" s="251"/>
      <c r="C208" s="1375" t="s">
        <v>783</v>
      </c>
      <c r="D208" s="1425" t="s">
        <v>290</v>
      </c>
      <c r="E208" s="1372">
        <f>(E206*100/E210)-10</f>
        <v>-4.5933333333333337</v>
      </c>
      <c r="F208" s="1370">
        <f t="shared" ref="F208:P208" si="30">(F206*100/F210)-10</f>
        <v>3.8333333333333357</v>
      </c>
      <c r="G208" s="1370">
        <f t="shared" si="30"/>
        <v>-3.5714285714285712</v>
      </c>
      <c r="H208" s="1370">
        <f t="shared" si="30"/>
        <v>-8.6649999999999991</v>
      </c>
      <c r="I208" s="1370">
        <f t="shared" si="30"/>
        <v>-3.7326363636363631</v>
      </c>
      <c r="J208" s="1370">
        <f t="shared" si="30"/>
        <v>-2.9111818181818174</v>
      </c>
      <c r="K208" s="1370">
        <f t="shared" si="30"/>
        <v>-1.5492000000000008</v>
      </c>
      <c r="L208" s="1370">
        <f t="shared" si="30"/>
        <v>-1.6749999999999989</v>
      </c>
      <c r="M208" s="1370">
        <f t="shared" si="30"/>
        <v>7.3554545454545455</v>
      </c>
      <c r="N208" s="1370">
        <f t="shared" si="30"/>
        <v>-9</v>
      </c>
      <c r="O208" s="1370">
        <f t="shared" si="30"/>
        <v>25.333333333333336</v>
      </c>
      <c r="P208" s="1371">
        <f t="shared" si="30"/>
        <v>-5.666666666666667</v>
      </c>
      <c r="Q208" s="343"/>
      <c r="S208" s="32"/>
      <c r="T208" s="4"/>
      <c r="U208" s="9"/>
      <c r="V208" s="1"/>
      <c r="W208" s="1"/>
      <c r="X208" s="1"/>
      <c r="Y208" s="1"/>
      <c r="Z208" s="1"/>
      <c r="AA208" s="161"/>
      <c r="AB208" s="161"/>
      <c r="AC208" s="161"/>
      <c r="AD208" s="161"/>
      <c r="AE208" s="127"/>
      <c r="AP208" s="43"/>
      <c r="AR208" s="43"/>
    </row>
    <row r="209" spans="2:44" ht="17.25" customHeight="1" thickBot="1">
      <c r="Q209" s="343"/>
      <c r="S209" s="1735"/>
      <c r="T209" s="40"/>
      <c r="V209" s="1"/>
      <c r="W209" s="1"/>
      <c r="X209" s="1"/>
      <c r="Y209" s="1"/>
      <c r="Z209" s="1"/>
      <c r="AA209" s="161"/>
      <c r="AB209" s="161"/>
      <c r="AC209" s="161"/>
      <c r="AD209" s="161"/>
      <c r="AE209" s="62"/>
      <c r="AJ209" s="635"/>
      <c r="AR209" s="43"/>
    </row>
    <row r="210" spans="2:44" ht="15.75" thickBot="1">
      <c r="B210" s="1803" t="s">
        <v>813</v>
      </c>
      <c r="C210" s="1805"/>
      <c r="D210" s="1804">
        <v>1</v>
      </c>
      <c r="E210" s="1696">
        <v>60</v>
      </c>
      <c r="F210" s="1697">
        <v>1.2</v>
      </c>
      <c r="G210" s="1697">
        <v>1.4</v>
      </c>
      <c r="H210" s="1698">
        <v>700</v>
      </c>
      <c r="I210" s="1699">
        <v>1100</v>
      </c>
      <c r="J210" s="1699">
        <v>1100</v>
      </c>
      <c r="K210" s="1699">
        <v>250</v>
      </c>
      <c r="L210" s="1699">
        <v>12</v>
      </c>
      <c r="M210" s="1699">
        <v>1100</v>
      </c>
      <c r="N210" s="1699">
        <v>0.1</v>
      </c>
      <c r="O210" s="1699">
        <v>0.03</v>
      </c>
      <c r="P210" s="1700">
        <v>3</v>
      </c>
      <c r="Q210" s="343"/>
      <c r="R210" s="62"/>
      <c r="S210" s="32"/>
      <c r="T210" s="4"/>
      <c r="U210" s="9"/>
      <c r="V210" s="19"/>
      <c r="W210" s="702"/>
      <c r="X210" s="702"/>
      <c r="Y210" s="703"/>
      <c r="Z210" s="1"/>
      <c r="AA210" s="44"/>
      <c r="AB210" s="44"/>
      <c r="AC210" s="44"/>
      <c r="AD210" s="44"/>
      <c r="AE210" s="161"/>
      <c r="AF210" s="44"/>
      <c r="AG210" s="32"/>
      <c r="AH210" s="4"/>
      <c r="AI210" s="8"/>
    </row>
    <row r="211" spans="2:44" ht="17.25" customHeight="1">
      <c r="B211" s="930"/>
      <c r="C211" s="34" t="s">
        <v>545</v>
      </c>
      <c r="D211" s="35"/>
      <c r="E211" s="153">
        <f>E186+E198</f>
        <v>28.78</v>
      </c>
      <c r="F211" s="256">
        <f t="shared" ref="F211:P211" si="31">F186+F198</f>
        <v>0.73767000000000005</v>
      </c>
      <c r="G211" s="256">
        <f t="shared" si="31"/>
        <v>0.83067000000000002</v>
      </c>
      <c r="H211" s="256">
        <f t="shared" si="31"/>
        <v>435.36400000000003</v>
      </c>
      <c r="I211" s="256">
        <f t="shared" si="31"/>
        <v>667.37740000000008</v>
      </c>
      <c r="J211" s="256">
        <f t="shared" si="31"/>
        <v>674.71</v>
      </c>
      <c r="K211" s="256">
        <f t="shared" si="31"/>
        <v>160.61700000000002</v>
      </c>
      <c r="L211" s="256">
        <f t="shared" si="31"/>
        <v>8.4210999999999991</v>
      </c>
      <c r="M211" s="256">
        <f t="shared" si="31"/>
        <v>627.577</v>
      </c>
      <c r="N211" s="256">
        <f t="shared" si="31"/>
        <v>6.3E-2</v>
      </c>
      <c r="O211" s="256">
        <f t="shared" si="31"/>
        <v>1.1070000000000002E-2</v>
      </c>
      <c r="P211" s="933">
        <f t="shared" si="31"/>
        <v>1.8521999999999998</v>
      </c>
      <c r="Q211" s="343"/>
      <c r="R211" s="32"/>
      <c r="S211" s="44"/>
      <c r="T211" s="599"/>
      <c r="U211" s="609"/>
      <c r="V211" s="704"/>
      <c r="W211" s="184"/>
      <c r="X211" s="705"/>
      <c r="Y211" s="332"/>
      <c r="Z211" s="1"/>
      <c r="AA211" s="44"/>
      <c r="AB211" s="44"/>
      <c r="AC211" s="44"/>
      <c r="AD211" s="44"/>
      <c r="AE211" s="161"/>
      <c r="AF211" s="32"/>
      <c r="AG211" s="21"/>
      <c r="AH211" s="16"/>
      <c r="AI211" s="17"/>
    </row>
    <row r="212" spans="2:44" ht="15.75" thickBot="1">
      <c r="B212" s="251"/>
      <c r="C212" s="931" t="s">
        <v>12</v>
      </c>
      <c r="D212" s="1717">
        <v>0.6</v>
      </c>
      <c r="E212" s="924">
        <v>36</v>
      </c>
      <c r="F212" s="925">
        <v>0.72</v>
      </c>
      <c r="G212" s="926">
        <v>0.84</v>
      </c>
      <c r="H212" s="1286">
        <v>420</v>
      </c>
      <c r="I212" s="1285">
        <v>660</v>
      </c>
      <c r="J212" s="1286">
        <v>660</v>
      </c>
      <c r="K212" s="1286">
        <v>150</v>
      </c>
      <c r="L212" s="925">
        <v>7.2</v>
      </c>
      <c r="M212" s="1285">
        <v>660</v>
      </c>
      <c r="N212" s="925">
        <v>0.06</v>
      </c>
      <c r="O212" s="1369">
        <v>1.7999999999999999E-2</v>
      </c>
      <c r="P212" s="1287">
        <v>1.8</v>
      </c>
      <c r="Q212" s="343"/>
      <c r="S212" s="44"/>
      <c r="T212" s="4"/>
      <c r="U212" s="9"/>
      <c r="V212" s="706"/>
      <c r="W212" s="18"/>
      <c r="X212" s="332"/>
      <c r="Y212" s="332"/>
      <c r="Z212" s="1"/>
      <c r="AA212" s="44"/>
      <c r="AB212" s="44"/>
      <c r="AC212" s="44"/>
      <c r="AD212" s="44"/>
      <c r="AE212" s="161"/>
      <c r="AF212" s="32"/>
      <c r="AH212" s="179"/>
    </row>
    <row r="213" spans="2:44" ht="15.75" thickBot="1">
      <c r="B213" s="56"/>
      <c r="C213" s="1375" t="s">
        <v>783</v>
      </c>
      <c r="D213" s="1716" t="s">
        <v>290</v>
      </c>
      <c r="E213" s="1372">
        <f>(E211*100/E210)-60</f>
        <v>-12.033333333333331</v>
      </c>
      <c r="F213" s="1370">
        <f t="shared" ref="F213:P213" si="32">(F211*100/F210)-60</f>
        <v>1.4725000000000108</v>
      </c>
      <c r="G213" s="1370">
        <f t="shared" si="32"/>
        <v>-0.66642857142856116</v>
      </c>
      <c r="H213" s="1370">
        <f t="shared" si="32"/>
        <v>2.1948571428571455</v>
      </c>
      <c r="I213" s="1370">
        <f t="shared" si="32"/>
        <v>0.67067272727273064</v>
      </c>
      <c r="J213" s="1370">
        <f t="shared" si="32"/>
        <v>1.3372727272727261</v>
      </c>
      <c r="K213" s="1370">
        <f t="shared" si="32"/>
        <v>4.2468000000000075</v>
      </c>
      <c r="L213" s="1370">
        <f t="shared" si="32"/>
        <v>10.17583333333333</v>
      </c>
      <c r="M213" s="1370">
        <f t="shared" si="32"/>
        <v>-2.9475454545454554</v>
      </c>
      <c r="N213" s="1370">
        <f t="shared" si="32"/>
        <v>2.9999999999999929</v>
      </c>
      <c r="O213" s="1370">
        <f t="shared" si="32"/>
        <v>-23.099999999999994</v>
      </c>
      <c r="P213" s="1371">
        <f t="shared" si="32"/>
        <v>1.7399999999999878</v>
      </c>
      <c r="Q213" s="343"/>
      <c r="T213" s="40"/>
      <c r="V213" s="44"/>
      <c r="W213" s="118"/>
      <c r="X213" s="642"/>
      <c r="Y213" s="707"/>
      <c r="Z213" s="1"/>
      <c r="AA213" s="44"/>
      <c r="AB213" s="44"/>
      <c r="AC213" s="235"/>
      <c r="AD213" s="44"/>
      <c r="AE213" s="161"/>
      <c r="AF213" s="32"/>
      <c r="AG213" s="30"/>
      <c r="AH213" s="4"/>
      <c r="AI213" s="9"/>
    </row>
    <row r="214" spans="2:44" ht="15.75" customHeight="1" thickBot="1">
      <c r="Q214" s="343"/>
      <c r="R214" s="44"/>
      <c r="S214" s="4"/>
      <c r="T214" s="9"/>
      <c r="U214" s="44"/>
      <c r="V214" s="44"/>
      <c r="W214" s="118"/>
      <c r="X214" s="642"/>
      <c r="Y214" s="641"/>
      <c r="Z214" s="1"/>
      <c r="AA214" s="46"/>
      <c r="AB214" s="227"/>
      <c r="AC214" s="213"/>
      <c r="AD214" s="46"/>
      <c r="AE214" s="65"/>
      <c r="AF214" s="32"/>
      <c r="AG214" s="32"/>
      <c r="AH214" s="4"/>
      <c r="AI214" s="9"/>
    </row>
    <row r="215" spans="2:44">
      <c r="B215" s="930"/>
      <c r="C215" s="34" t="s">
        <v>544</v>
      </c>
      <c r="D215" s="35"/>
      <c r="E215" s="153">
        <f>E198+E206</f>
        <v>17.564</v>
      </c>
      <c r="F215" s="256">
        <f t="shared" ref="F215:P215" si="33">F198+F206</f>
        <v>0.60400000000000009</v>
      </c>
      <c r="G215" s="256">
        <f t="shared" si="33"/>
        <v>0.57400000000000007</v>
      </c>
      <c r="H215" s="256">
        <f t="shared" si="33"/>
        <v>269.70500000000004</v>
      </c>
      <c r="I215" s="256">
        <f t="shared" si="33"/>
        <v>461.10270000000003</v>
      </c>
      <c r="J215" s="256">
        <f t="shared" si="33"/>
        <v>467.07700000000011</v>
      </c>
      <c r="K215" s="256">
        <f t="shared" si="33"/>
        <v>112.13700000000001</v>
      </c>
      <c r="L215" s="256">
        <f t="shared" si="33"/>
        <v>6.418099999999999</v>
      </c>
      <c r="M215" s="256">
        <f t="shared" si="33"/>
        <v>543.48699999999997</v>
      </c>
      <c r="N215" s="256">
        <f t="shared" si="33"/>
        <v>3.6500000000000005E-2</v>
      </c>
      <c r="O215" s="256">
        <f t="shared" si="33"/>
        <v>1.4800000000000001E-2</v>
      </c>
      <c r="P215" s="933">
        <f t="shared" si="33"/>
        <v>1.2330000000000001</v>
      </c>
      <c r="Q215" s="343"/>
      <c r="S215" s="40"/>
      <c r="U215" s="160"/>
      <c r="V215" s="44"/>
      <c r="W215" s="118"/>
      <c r="X215" s="3"/>
      <c r="Y215" s="641"/>
      <c r="Z215" s="1"/>
      <c r="AA215" s="1"/>
      <c r="AB215" s="1"/>
      <c r="AC215" s="1"/>
      <c r="AD215" s="1"/>
      <c r="AF215" s="30"/>
      <c r="AG215" s="32"/>
      <c r="AH215" s="13"/>
      <c r="AI215" s="158"/>
    </row>
    <row r="216" spans="2:44">
      <c r="B216" s="460"/>
      <c r="C216" s="1219" t="s">
        <v>12</v>
      </c>
      <c r="D216" s="1693">
        <v>0.45</v>
      </c>
      <c r="E216" s="924">
        <v>27</v>
      </c>
      <c r="F216" s="925">
        <v>0.54</v>
      </c>
      <c r="G216" s="926">
        <v>0.63</v>
      </c>
      <c r="H216" s="1286">
        <v>315</v>
      </c>
      <c r="I216" s="1285">
        <v>495</v>
      </c>
      <c r="J216" s="1286">
        <v>495</v>
      </c>
      <c r="K216" s="1286">
        <v>112.5</v>
      </c>
      <c r="L216" s="925">
        <v>5.4</v>
      </c>
      <c r="M216" s="1285">
        <v>495</v>
      </c>
      <c r="N216" s="1373">
        <v>4.4999999999999998E-2</v>
      </c>
      <c r="O216" s="1374">
        <v>1.35E-2</v>
      </c>
      <c r="P216" s="927">
        <v>1.35</v>
      </c>
      <c r="Q216" s="343"/>
      <c r="R216" s="4"/>
      <c r="S216" s="9"/>
      <c r="T216" s="44"/>
      <c r="U216" s="44"/>
      <c r="V216" s="44"/>
      <c r="W216" s="118"/>
      <c r="X216" s="642"/>
      <c r="Y216" s="641"/>
      <c r="Z216" s="1"/>
      <c r="AA216" s="44"/>
      <c r="AB216" s="235"/>
      <c r="AC216" s="44"/>
      <c r="AD216" s="44"/>
      <c r="AE216" s="161"/>
      <c r="AG216" s="373"/>
      <c r="AH216" s="13"/>
      <c r="AI216" s="22"/>
    </row>
    <row r="217" spans="2:44" ht="12.75" customHeight="1" thickBot="1">
      <c r="B217" s="251"/>
      <c r="C217" s="1375" t="s">
        <v>783</v>
      </c>
      <c r="D217" s="1425" t="s">
        <v>290</v>
      </c>
      <c r="E217" s="1372">
        <f>(E215*100/E210)-45</f>
        <v>-15.726666666666667</v>
      </c>
      <c r="F217" s="1370">
        <f t="shared" ref="F217:P217" si="34">(F215*100/F210)-45</f>
        <v>5.3333333333333428</v>
      </c>
      <c r="G217" s="1370">
        <f t="shared" si="34"/>
        <v>-3.9999999999999929</v>
      </c>
      <c r="H217" s="1370">
        <f t="shared" si="34"/>
        <v>-6.4707142857142799</v>
      </c>
      <c r="I217" s="1370">
        <f t="shared" si="34"/>
        <v>-3.0815727272727216</v>
      </c>
      <c r="J217" s="1370">
        <f t="shared" si="34"/>
        <v>-2.5384545454545346</v>
      </c>
      <c r="K217" s="1370">
        <f t="shared" si="34"/>
        <v>-0.14519999999999555</v>
      </c>
      <c r="L217" s="1370">
        <f t="shared" si="34"/>
        <v>8.4841666666666598</v>
      </c>
      <c r="M217" s="1370">
        <f t="shared" si="34"/>
        <v>4.4079090909090866</v>
      </c>
      <c r="N217" s="1370">
        <f t="shared" si="34"/>
        <v>-8.5</v>
      </c>
      <c r="O217" s="1370">
        <f t="shared" si="34"/>
        <v>4.3333333333333357</v>
      </c>
      <c r="P217" s="1371">
        <f t="shared" si="34"/>
        <v>-3.8999999999999986</v>
      </c>
      <c r="Q217" s="343"/>
      <c r="R217" s="4"/>
      <c r="S217" s="9"/>
      <c r="T217" s="44"/>
      <c r="U217" s="44"/>
      <c r="V217" s="44"/>
      <c r="W217" s="118"/>
      <c r="X217" s="642"/>
      <c r="Y217" s="641"/>
      <c r="Z217" s="1"/>
      <c r="AA217" s="44"/>
      <c r="AB217" s="235"/>
      <c r="AC217" s="44"/>
      <c r="AD217" s="44"/>
      <c r="AE217" s="127"/>
      <c r="AG217" s="373"/>
      <c r="AH217" s="13"/>
      <c r="AI217" s="22"/>
    </row>
    <row r="218" spans="2:44" ht="13.5" customHeight="1" thickBot="1">
      <c r="Q218" s="343"/>
      <c r="R218" s="4"/>
      <c r="S218" s="9"/>
      <c r="T218" s="44"/>
      <c r="U218" s="44"/>
      <c r="V218" s="44"/>
      <c r="W218" s="118"/>
      <c r="X218" s="642"/>
      <c r="Y218" s="641"/>
      <c r="Z218" s="1"/>
      <c r="AA218" s="161"/>
      <c r="AB218" s="155"/>
      <c r="AC218" s="161"/>
      <c r="AD218" s="621"/>
      <c r="AE218" s="161"/>
      <c r="AG218" s="33"/>
      <c r="AH218" s="4"/>
      <c r="AI218" s="9"/>
    </row>
    <row r="219" spans="2:44" ht="12.75" customHeight="1">
      <c r="B219" s="1377" t="s">
        <v>623</v>
      </c>
      <c r="C219" s="34"/>
      <c r="D219" s="35"/>
      <c r="E219" s="157">
        <f>E186+E198+E206</f>
        <v>32.024000000000001</v>
      </c>
      <c r="F219" s="116">
        <f t="shared" ref="F219:P219" si="35">F186+F198+F206</f>
        <v>0.90367000000000008</v>
      </c>
      <c r="G219" s="116">
        <f t="shared" si="35"/>
        <v>0.92066999999999999</v>
      </c>
      <c r="H219" s="1392">
        <f t="shared" si="35"/>
        <v>444.70900000000006</v>
      </c>
      <c r="I219" s="116">
        <f t="shared" si="35"/>
        <v>736.31840000000011</v>
      </c>
      <c r="J219" s="1392">
        <f t="shared" si="35"/>
        <v>752.68700000000001</v>
      </c>
      <c r="K219" s="1392">
        <f t="shared" si="35"/>
        <v>181.74400000000003</v>
      </c>
      <c r="L219" s="116">
        <f t="shared" si="35"/>
        <v>9.4200999999999997</v>
      </c>
      <c r="M219" s="1393">
        <f t="shared" si="35"/>
        <v>818.48699999999997</v>
      </c>
      <c r="N219" s="116">
        <f t="shared" si="35"/>
        <v>6.4000000000000001E-2</v>
      </c>
      <c r="O219" s="116">
        <f t="shared" si="35"/>
        <v>2.1670000000000002E-2</v>
      </c>
      <c r="P219" s="257">
        <f t="shared" si="35"/>
        <v>1.9821999999999997</v>
      </c>
      <c r="Q219" s="343"/>
      <c r="R219" s="4"/>
      <c r="S219" s="9"/>
      <c r="T219" s="44"/>
      <c r="U219" s="160"/>
      <c r="V219" s="44"/>
      <c r="W219" s="118"/>
      <c r="X219" s="343"/>
      <c r="Y219" s="654"/>
      <c r="Z219" s="1"/>
      <c r="AA219" s="161"/>
      <c r="AB219" s="161"/>
      <c r="AC219" s="161"/>
      <c r="AD219" s="161"/>
      <c r="AE219" s="161"/>
      <c r="AH219" s="40"/>
    </row>
    <row r="220" spans="2:44" ht="15.75" customHeight="1">
      <c r="B220" s="1378"/>
      <c r="C220" s="1379" t="s">
        <v>12</v>
      </c>
      <c r="D220" s="1693">
        <v>0.7</v>
      </c>
      <c r="E220" s="924">
        <v>42</v>
      </c>
      <c r="F220" s="925">
        <v>0.84</v>
      </c>
      <c r="G220" s="926">
        <v>0.98</v>
      </c>
      <c r="H220" s="1286">
        <v>490</v>
      </c>
      <c r="I220" s="1285">
        <v>770</v>
      </c>
      <c r="J220" s="1286">
        <v>770</v>
      </c>
      <c r="K220" s="1286">
        <v>175</v>
      </c>
      <c r="L220" s="925">
        <v>8.4</v>
      </c>
      <c r="M220" s="1285">
        <v>770</v>
      </c>
      <c r="N220" s="925">
        <v>7.0000000000000007E-2</v>
      </c>
      <c r="O220" s="1369">
        <v>2.1000000000000001E-2</v>
      </c>
      <c r="P220" s="1287">
        <v>2.1</v>
      </c>
      <c r="Q220" s="343"/>
      <c r="S220" s="8"/>
      <c r="T220" s="715"/>
      <c r="U220" s="715"/>
      <c r="V220" s="715"/>
      <c r="W220" s="716"/>
      <c r="X220" s="212"/>
      <c r="Y220" s="162"/>
      <c r="Z220" s="1"/>
      <c r="AA220" s="44"/>
      <c r="AB220" s="44"/>
      <c r="AC220" s="44"/>
      <c r="AD220" s="44"/>
      <c r="AE220" s="161"/>
      <c r="AG220" s="62"/>
      <c r="AH220" s="179"/>
    </row>
    <row r="221" spans="2:44" ht="15.75" thickBot="1">
      <c r="B221" s="251"/>
      <c r="C221" s="1375" t="s">
        <v>783</v>
      </c>
      <c r="D221" s="1425" t="s">
        <v>290</v>
      </c>
      <c r="E221" s="1372">
        <f>(E219*100/E210)-70</f>
        <v>-16.626666666666665</v>
      </c>
      <c r="F221" s="1370">
        <f t="shared" ref="F221:P221" si="36">(F219*100/F210)-70</f>
        <v>5.3058333333333394</v>
      </c>
      <c r="G221" s="1370">
        <f t="shared" si="36"/>
        <v>-4.2378571428571377</v>
      </c>
      <c r="H221" s="1370">
        <f t="shared" si="36"/>
        <v>-6.4701428571428465</v>
      </c>
      <c r="I221" s="1370">
        <f t="shared" si="36"/>
        <v>-3.0619636363636289</v>
      </c>
      <c r="J221" s="1370">
        <f t="shared" si="36"/>
        <v>-1.5739090909090976</v>
      </c>
      <c r="K221" s="1370">
        <f t="shared" si="36"/>
        <v>2.6976000000000084</v>
      </c>
      <c r="L221" s="1370">
        <f t="shared" si="36"/>
        <v>8.5008333333333326</v>
      </c>
      <c r="M221" s="1370">
        <f t="shared" si="36"/>
        <v>4.4079090909090866</v>
      </c>
      <c r="N221" s="1370">
        <f t="shared" si="36"/>
        <v>-6</v>
      </c>
      <c r="O221" s="1370">
        <f t="shared" si="36"/>
        <v>2.2333333333333485</v>
      </c>
      <c r="P221" s="1371">
        <f t="shared" si="36"/>
        <v>-3.9266666666666765</v>
      </c>
      <c r="Q221" s="343"/>
      <c r="S221" s="1"/>
      <c r="T221" s="1"/>
      <c r="U221" s="1"/>
      <c r="V221" s="1"/>
      <c r="W221" s="1"/>
      <c r="X221" s="219"/>
      <c r="Y221" s="179"/>
      <c r="Z221" s="1"/>
      <c r="AA221" s="44"/>
      <c r="AB221" s="44"/>
      <c r="AC221" s="44"/>
      <c r="AD221" s="44"/>
      <c r="AE221" s="161"/>
      <c r="AG221" s="127"/>
      <c r="AH221" s="123"/>
      <c r="AI221" s="158"/>
    </row>
    <row r="222" spans="2:44" ht="15" customHeight="1">
      <c r="E222" s="1411"/>
      <c r="F222" s="1410"/>
      <c r="G222" s="1410"/>
      <c r="H222" s="1410"/>
      <c r="I222" s="1411"/>
      <c r="J222" s="1411"/>
      <c r="K222" s="1411"/>
      <c r="L222" s="1411"/>
      <c r="M222" s="1412"/>
      <c r="N222" s="1416"/>
      <c r="O222" s="1410"/>
      <c r="P222" s="1411"/>
      <c r="Q222" s="1475"/>
      <c r="R222" s="179"/>
      <c r="S222" s="3"/>
      <c r="T222" s="1"/>
      <c r="U222" s="1"/>
      <c r="V222" s="1"/>
      <c r="W222" s="1"/>
      <c r="X222" s="1"/>
      <c r="Y222" s="1"/>
      <c r="Z222" s="1"/>
      <c r="AA222" s="44"/>
      <c r="AB222" s="44"/>
      <c r="AC222" s="44"/>
      <c r="AD222" s="44"/>
      <c r="AE222" s="161"/>
      <c r="AG222" s="32"/>
      <c r="AH222" s="4"/>
      <c r="AI222" s="8"/>
    </row>
    <row r="223" spans="2:44" ht="16.5" customHeight="1">
      <c r="D223" s="5" t="s">
        <v>298</v>
      </c>
      <c r="P223"/>
      <c r="Q223" s="343"/>
      <c r="R223" s="4"/>
      <c r="S223" s="9"/>
      <c r="T223" s="44"/>
      <c r="U223" s="44"/>
      <c r="V223" s="44"/>
      <c r="W223" s="118"/>
      <c r="X223" s="642"/>
      <c r="Y223" s="641"/>
      <c r="Z223" s="1"/>
      <c r="AA223" s="46"/>
      <c r="AB223" s="227"/>
      <c r="AC223" s="46"/>
      <c r="AD223" s="46"/>
      <c r="AE223" s="65"/>
      <c r="AG223" s="32"/>
      <c r="AH223" s="4"/>
      <c r="AI223" s="9"/>
    </row>
    <row r="224" spans="2:44" ht="20.25" customHeight="1">
      <c r="C224" s="1222" t="s">
        <v>595</v>
      </c>
      <c r="D224"/>
      <c r="E224" s="32"/>
      <c r="P224"/>
      <c r="Q224" s="343"/>
      <c r="R224" s="4"/>
      <c r="S224" s="9"/>
      <c r="T224" s="44"/>
      <c r="U224" s="44"/>
      <c r="V224" s="44"/>
      <c r="W224" s="118"/>
      <c r="X224" s="642"/>
      <c r="Y224" s="654"/>
      <c r="Z224" s="1"/>
      <c r="AA224" s="634"/>
      <c r="AB224" s="403"/>
      <c r="AC224" s="403"/>
      <c r="AD224" s="404"/>
      <c r="AE224" s="404"/>
      <c r="AG224" s="45"/>
      <c r="AH224" s="4"/>
      <c r="AI224" s="3"/>
    </row>
    <row r="225" spans="2:46" ht="14.25" customHeight="1">
      <c r="C225" s="7" t="s">
        <v>596</v>
      </c>
      <c r="D225" s="8"/>
      <c r="E225" s="2"/>
      <c r="F225"/>
      <c r="P225"/>
      <c r="Q225" s="343"/>
      <c r="R225" s="4"/>
      <c r="S225" s="9"/>
      <c r="T225" s="44"/>
      <c r="U225" s="44"/>
      <c r="V225" s="44"/>
      <c r="W225" s="118"/>
      <c r="X225" s="642"/>
      <c r="Y225" s="641"/>
      <c r="Z225" s="1"/>
      <c r="AA225" s="401"/>
      <c r="AB225" s="401"/>
      <c r="AC225" s="406"/>
      <c r="AD225" s="406"/>
      <c r="AE225" s="407"/>
      <c r="AG225" s="32"/>
      <c r="AH225" s="4"/>
      <c r="AI225" s="9"/>
    </row>
    <row r="226" spans="2:46" ht="18" customHeight="1">
      <c r="E226" s="1222" t="s">
        <v>598</v>
      </c>
      <c r="F226"/>
      <c r="G226" s="19"/>
      <c r="H226" s="19"/>
      <c r="K226" s="103"/>
      <c r="P226"/>
      <c r="Q226" s="343"/>
      <c r="R226" s="4"/>
      <c r="S226" s="9"/>
      <c r="T226" s="44"/>
      <c r="U226" s="44"/>
      <c r="V226" s="44"/>
      <c r="W226" s="118"/>
      <c r="X226" s="642"/>
      <c r="Y226" s="641"/>
      <c r="Z226" s="1"/>
      <c r="AA226" s="22"/>
      <c r="AB226" s="22"/>
      <c r="AC226" s="22"/>
      <c r="AD226" s="22"/>
      <c r="AE226" s="22"/>
      <c r="AG226" s="32"/>
      <c r="AH226" s="4"/>
      <c r="AI226" s="9"/>
    </row>
    <row r="227" spans="2:46">
      <c r="C227" s="1" t="s">
        <v>384</v>
      </c>
      <c r="K227" s="32"/>
      <c r="P227"/>
      <c r="Q227" s="343"/>
      <c r="R227" s="8"/>
      <c r="S227" s="9"/>
      <c r="T227" s="44"/>
      <c r="U227" s="44"/>
      <c r="V227" s="44"/>
      <c r="W227" s="118"/>
      <c r="X227" s="642"/>
      <c r="Y227" s="641"/>
      <c r="Z227" s="1"/>
      <c r="AA227" s="1"/>
      <c r="AB227" s="1"/>
      <c r="AC227" s="1"/>
      <c r="AD227" s="1"/>
      <c r="AG227" s="32"/>
      <c r="AH227" s="4"/>
      <c r="AI227" s="9"/>
    </row>
    <row r="228" spans="2:46">
      <c r="C228" s="19" t="s">
        <v>292</v>
      </c>
      <c r="K228" s="45"/>
      <c r="P228"/>
      <c r="Q228" s="343"/>
      <c r="R228" s="4"/>
      <c r="S228" s="9"/>
      <c r="T228" s="44"/>
      <c r="U228" s="44"/>
      <c r="V228" s="44"/>
      <c r="W228" s="118"/>
      <c r="X228" s="642"/>
      <c r="Y228" s="641"/>
      <c r="Z228" s="1"/>
      <c r="AH228" s="40"/>
    </row>
    <row r="229" spans="2:46" ht="15.75">
      <c r="B229" s="20" t="s">
        <v>631</v>
      </c>
      <c r="C229" s="13"/>
      <c r="D229"/>
      <c r="J229" s="20" t="s">
        <v>0</v>
      </c>
      <c r="K229"/>
      <c r="L229" s="2" t="s">
        <v>334</v>
      </c>
      <c r="M229" s="13"/>
      <c r="N229" s="13"/>
      <c r="O229" s="24"/>
      <c r="Q229" s="343"/>
      <c r="R229" s="402"/>
      <c r="S229" s="8"/>
      <c r="T229" s="219"/>
      <c r="U229" s="219"/>
      <c r="V229" s="219"/>
      <c r="W229" s="717"/>
      <c r="X229" s="212"/>
      <c r="Y229" s="162"/>
      <c r="Z229" s="1"/>
    </row>
    <row r="230" spans="2:46" ht="21.75" thickBot="1">
      <c r="C230" s="103" t="s">
        <v>636</v>
      </c>
      <c r="D230" s="23" t="s">
        <v>1</v>
      </c>
      <c r="E230"/>
      <c r="F230"/>
      <c r="H230" s="19"/>
      <c r="P230"/>
      <c r="Q230" s="343"/>
      <c r="R230" s="402"/>
      <c r="S230" s="1413"/>
      <c r="X230" s="219"/>
      <c r="Y230" s="179"/>
      <c r="Z230" s="1"/>
      <c r="AA230" s="1"/>
      <c r="AB230" s="1"/>
      <c r="AC230" s="1"/>
      <c r="AD230" s="1"/>
    </row>
    <row r="231" spans="2:46" ht="15.75" thickBot="1">
      <c r="B231" s="1364" t="s">
        <v>635</v>
      </c>
      <c r="C231" s="107"/>
      <c r="D231" s="1270" t="s">
        <v>263</v>
      </c>
      <c r="E231" s="1231" t="s">
        <v>599</v>
      </c>
      <c r="F231" s="1232"/>
      <c r="G231" s="1232"/>
      <c r="H231" s="1233"/>
      <c r="I231" s="1234" t="s">
        <v>600</v>
      </c>
      <c r="J231" s="31"/>
      <c r="K231" s="1235"/>
      <c r="L231" s="31"/>
      <c r="M231" s="31"/>
      <c r="N231" s="31"/>
      <c r="O231" s="31"/>
      <c r="P231" s="53"/>
      <c r="Q231" s="1364" t="s">
        <v>669</v>
      </c>
      <c r="R231" s="405"/>
      <c r="T231" s="407"/>
      <c r="U231" s="407"/>
      <c r="V231" s="407"/>
      <c r="W231" s="407"/>
      <c r="X231" s="219"/>
      <c r="Y231" s="1"/>
      <c r="Z231" s="1"/>
      <c r="AA231" s="13"/>
      <c r="AD231" s="24"/>
      <c r="AE231" s="30"/>
    </row>
    <row r="232" spans="2:46">
      <c r="B232" s="482" t="s">
        <v>601</v>
      </c>
      <c r="C232" s="477" t="s">
        <v>269</v>
      </c>
      <c r="D232" s="1271" t="s">
        <v>270</v>
      </c>
      <c r="E232" s="1237" t="s">
        <v>602</v>
      </c>
      <c r="F232" s="1238" t="s">
        <v>603</v>
      </c>
      <c r="G232" s="706" t="s">
        <v>604</v>
      </c>
      <c r="H232" s="1239" t="s">
        <v>605</v>
      </c>
      <c r="I232" s="1240" t="s">
        <v>606</v>
      </c>
      <c r="J232" s="1241" t="s">
        <v>607</v>
      </c>
      <c r="K232" s="1242" t="s">
        <v>608</v>
      </c>
      <c r="L232" s="1243" t="s">
        <v>609</v>
      </c>
      <c r="M232" s="1244" t="s">
        <v>610</v>
      </c>
      <c r="N232" s="752" t="s">
        <v>611</v>
      </c>
      <c r="O232" s="1244" t="s">
        <v>612</v>
      </c>
      <c r="P232" s="1245" t="s">
        <v>613</v>
      </c>
      <c r="Q232" s="1473" t="s">
        <v>657</v>
      </c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46" ht="15.75" thickBot="1">
      <c r="B233" s="488" t="s">
        <v>614</v>
      </c>
      <c r="C233" s="526"/>
      <c r="D233" s="484"/>
      <c r="E233" s="55"/>
      <c r="F233" s="1272"/>
      <c r="H233" s="1272"/>
      <c r="I233" s="1273" t="s">
        <v>615</v>
      </c>
      <c r="J233" s="127" t="s">
        <v>616</v>
      </c>
      <c r="K233" s="1274" t="s">
        <v>617</v>
      </c>
      <c r="L233" s="1275" t="s">
        <v>618</v>
      </c>
      <c r="M233" s="1274" t="s">
        <v>619</v>
      </c>
      <c r="N233" s="46" t="s">
        <v>620</v>
      </c>
      <c r="O233" s="1276" t="s">
        <v>621</v>
      </c>
      <c r="P233" s="1277" t="s">
        <v>622</v>
      </c>
      <c r="Q233" s="1474" t="s">
        <v>554</v>
      </c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46">
      <c r="B234" s="107"/>
      <c r="C234" s="1721" t="s">
        <v>204</v>
      </c>
      <c r="D234" s="1290"/>
      <c r="E234" s="1254"/>
      <c r="F234" s="492"/>
      <c r="G234" s="492"/>
      <c r="H234" s="1291"/>
      <c r="I234" s="1282"/>
      <c r="J234" s="1282"/>
      <c r="K234" s="1130"/>
      <c r="L234" s="1282"/>
      <c r="M234" s="1282"/>
      <c r="N234" s="1282"/>
      <c r="O234" s="1282"/>
      <c r="P234" s="1478"/>
      <c r="Q234" s="1481"/>
      <c r="S234" s="4"/>
      <c r="T234" s="9"/>
      <c r="U234" s="44"/>
      <c r="V234" s="44"/>
      <c r="W234" s="234"/>
      <c r="X234" s="708"/>
      <c r="Y234" s="642"/>
      <c r="Z234" s="641"/>
      <c r="AA234" s="14"/>
      <c r="AB234" s="13"/>
      <c r="AC234" s="13"/>
      <c r="AD234" s="13"/>
      <c r="AE234" s="13"/>
    </row>
    <row r="235" spans="2:46" ht="14.25" customHeight="1">
      <c r="B235" s="1292" t="s">
        <v>15</v>
      </c>
      <c r="C235" s="1736" t="s">
        <v>220</v>
      </c>
      <c r="D235" s="498" t="s">
        <v>244</v>
      </c>
      <c r="E235" s="2087">
        <v>0.08</v>
      </c>
      <c r="F235" s="1415">
        <v>0.155</v>
      </c>
      <c r="G235" s="2093">
        <v>0.28999999999999998</v>
      </c>
      <c r="H235" s="1415">
        <v>126.95</v>
      </c>
      <c r="I235" s="2093">
        <v>195.76</v>
      </c>
      <c r="J235" s="1415">
        <v>209.05</v>
      </c>
      <c r="K235" s="2093">
        <v>32.450000000000003</v>
      </c>
      <c r="L235" s="1415">
        <v>0.18</v>
      </c>
      <c r="M235" s="2093">
        <v>143.69</v>
      </c>
      <c r="N235" s="1415">
        <v>1.0999999999999999E-2</v>
      </c>
      <c r="O235" s="2093">
        <v>4.0000000000000001E-3</v>
      </c>
      <c r="P235" s="2090">
        <v>0.33</v>
      </c>
      <c r="Q235" s="1210">
        <v>39</v>
      </c>
      <c r="U235" s="44"/>
      <c r="V235" s="44"/>
      <c r="W235" s="44"/>
      <c r="X235" s="708"/>
      <c r="Z235" s="641"/>
      <c r="AA235" s="22"/>
      <c r="AB235" s="22"/>
      <c r="AC235" s="22"/>
      <c r="AD235" s="22"/>
      <c r="AE235" s="22"/>
    </row>
    <row r="236" spans="2:46" ht="9" customHeight="1">
      <c r="B236" s="1294"/>
      <c r="C236" s="1737" t="s">
        <v>245</v>
      </c>
      <c r="D236" s="1188"/>
      <c r="E236" s="1334"/>
      <c r="F236" s="1335"/>
      <c r="G236" s="1404"/>
      <c r="H236" s="1333"/>
      <c r="I236" s="1332"/>
      <c r="J236" s="1297"/>
      <c r="K236" s="1332"/>
      <c r="L236" s="1297"/>
      <c r="M236" s="1332"/>
      <c r="N236" s="1297"/>
      <c r="O236" s="1332"/>
      <c r="P236" s="1480"/>
      <c r="Q236" s="1754"/>
      <c r="R236" s="604"/>
      <c r="U236" s="44"/>
      <c r="V236" s="44"/>
      <c r="W236" s="44"/>
      <c r="X236" s="708"/>
      <c r="Z236" s="710"/>
      <c r="AA236" s="1"/>
      <c r="AB236" s="1"/>
      <c r="AC236" s="1"/>
      <c r="AD236" s="1"/>
    </row>
    <row r="237" spans="2:46" ht="16.5" customHeight="1">
      <c r="B237" s="1258" t="s">
        <v>692</v>
      </c>
      <c r="C237" s="507" t="s">
        <v>16</v>
      </c>
      <c r="D237" s="508">
        <v>200</v>
      </c>
      <c r="E237" s="229">
        <v>0.04</v>
      </c>
      <c r="F237" s="360">
        <v>0</v>
      </c>
      <c r="G237" s="360">
        <v>0.01</v>
      </c>
      <c r="H237" s="1264">
        <v>0.3</v>
      </c>
      <c r="I237" s="255">
        <v>4.5</v>
      </c>
      <c r="J237" s="255">
        <v>7.2</v>
      </c>
      <c r="K237" s="255">
        <v>3.8</v>
      </c>
      <c r="L237" s="255">
        <v>0.73</v>
      </c>
      <c r="M237" s="255">
        <v>20.77</v>
      </c>
      <c r="N237" s="255">
        <v>0</v>
      </c>
      <c r="O237" s="255">
        <v>0</v>
      </c>
      <c r="P237" s="1451">
        <v>0</v>
      </c>
      <c r="Q237" s="545">
        <v>72</v>
      </c>
      <c r="U237" s="44"/>
      <c r="V237" s="44"/>
      <c r="W237" s="44"/>
      <c r="X237" s="708"/>
      <c r="Z237" s="641"/>
      <c r="AA237" s="44"/>
      <c r="AB237" s="44"/>
      <c r="AC237" s="44"/>
      <c r="AD237" s="44"/>
      <c r="AE237" s="161"/>
    </row>
    <row r="238" spans="2:46" ht="15" customHeight="1">
      <c r="B238" s="531" t="s">
        <v>340</v>
      </c>
      <c r="C238" s="436" t="s">
        <v>326</v>
      </c>
      <c r="D238" s="530">
        <v>10</v>
      </c>
      <c r="E238" s="229">
        <v>0</v>
      </c>
      <c r="F238" s="360">
        <v>0</v>
      </c>
      <c r="G238" s="360">
        <v>0.01</v>
      </c>
      <c r="H238" s="1265">
        <v>40</v>
      </c>
      <c r="I238" s="255">
        <v>2.4</v>
      </c>
      <c r="J238" s="255">
        <v>3</v>
      </c>
      <c r="K238" s="360">
        <v>0</v>
      </c>
      <c r="L238" s="255">
        <v>0.02</v>
      </c>
      <c r="M238" s="255">
        <v>3</v>
      </c>
      <c r="N238" s="255">
        <v>0</v>
      </c>
      <c r="O238" s="255">
        <v>0</v>
      </c>
      <c r="P238" s="1451">
        <v>0</v>
      </c>
      <c r="Q238" s="580">
        <v>7</v>
      </c>
      <c r="R238" s="32"/>
      <c r="U238" s="44"/>
      <c r="V238" s="160"/>
      <c r="W238" s="44"/>
      <c r="X238" s="708"/>
      <c r="Z238" s="707"/>
      <c r="AA238" s="44"/>
      <c r="AB238" s="44"/>
      <c r="AC238" s="44"/>
      <c r="AD238" s="44"/>
      <c r="AE238" s="161"/>
      <c r="AJ238" s="20"/>
      <c r="AK238" s="346"/>
      <c r="AM238" s="20"/>
      <c r="AN238" s="20"/>
      <c r="AP238" s="43"/>
      <c r="AT238" s="13"/>
    </row>
    <row r="239" spans="2:46" ht="15" customHeight="1">
      <c r="B239" s="1258" t="s">
        <v>10</v>
      </c>
      <c r="C239" s="394" t="s">
        <v>11</v>
      </c>
      <c r="D239" s="508">
        <v>30</v>
      </c>
      <c r="E239" s="229">
        <v>0.06</v>
      </c>
      <c r="F239" s="360">
        <v>1.2E-2</v>
      </c>
      <c r="G239" s="360">
        <v>0.01</v>
      </c>
      <c r="H239" s="1264">
        <v>0</v>
      </c>
      <c r="I239" s="255">
        <v>47.5</v>
      </c>
      <c r="J239" s="255">
        <v>38.700000000000003</v>
      </c>
      <c r="K239" s="360">
        <v>12.3</v>
      </c>
      <c r="L239" s="255">
        <v>0.03</v>
      </c>
      <c r="M239" s="255">
        <v>22.3</v>
      </c>
      <c r="N239" s="255">
        <v>0</v>
      </c>
      <c r="O239" s="255">
        <v>0</v>
      </c>
      <c r="P239" s="1451">
        <v>0</v>
      </c>
      <c r="Q239" s="504">
        <v>9</v>
      </c>
      <c r="U239" s="622"/>
      <c r="V239" s="711"/>
      <c r="W239" s="712"/>
      <c r="X239" s="1759"/>
      <c r="Y239" s="219"/>
      <c r="Z239" s="22"/>
      <c r="AA239" s="44"/>
      <c r="AB239" s="44"/>
      <c r="AC239" s="44"/>
      <c r="AD239" s="44"/>
      <c r="AE239" s="161"/>
    </row>
    <row r="240" spans="2:46" ht="16.5" thickBot="1">
      <c r="B240" s="496" t="s">
        <v>855</v>
      </c>
      <c r="C240" s="801" t="s">
        <v>854</v>
      </c>
      <c r="D240" s="521">
        <v>150</v>
      </c>
      <c r="E240" s="533">
        <v>10.5</v>
      </c>
      <c r="F240" s="1484">
        <v>4.4999999999999998E-2</v>
      </c>
      <c r="G240" s="1484">
        <v>0.03</v>
      </c>
      <c r="H240" s="1259">
        <v>0</v>
      </c>
      <c r="I240" s="1260">
        <v>24.8</v>
      </c>
      <c r="J240" s="1260">
        <v>16.05</v>
      </c>
      <c r="K240" s="1329">
        <v>13.5</v>
      </c>
      <c r="L240" s="1260">
        <v>2.41</v>
      </c>
      <c r="M240" s="1260">
        <v>82.01</v>
      </c>
      <c r="N240" s="1260">
        <v>1.4E-2</v>
      </c>
      <c r="O240" s="1260">
        <v>0</v>
      </c>
      <c r="P240" s="1455">
        <v>0.42299999999999999</v>
      </c>
      <c r="Q240" s="579">
        <v>79</v>
      </c>
      <c r="R240" s="32"/>
      <c r="S240" s="405"/>
      <c r="U240" s="948"/>
      <c r="V240" s="948"/>
      <c r="W240" s="948"/>
      <c r="X240" s="948"/>
      <c r="Y240" s="945"/>
      <c r="Z240" s="1"/>
      <c r="AA240" s="44"/>
      <c r="AB240" s="44"/>
      <c r="AC240" s="235"/>
      <c r="AD240" s="44"/>
      <c r="AE240" s="161"/>
      <c r="AJ240" s="20"/>
      <c r="AK240" s="20"/>
      <c r="AM240" s="20"/>
      <c r="AN240" s="20"/>
      <c r="AP240" s="4"/>
    </row>
    <row r="241" spans="2:45" ht="15.75">
      <c r="B241" s="1408" t="s">
        <v>294</v>
      </c>
      <c r="C241" s="67"/>
      <c r="D241" s="1721">
        <f>D237+D238+D239+D240+135+15</f>
        <v>540</v>
      </c>
      <c r="E241" s="153">
        <f>SUM(E235:E240)</f>
        <v>10.68</v>
      </c>
      <c r="F241" s="256">
        <f>SUM(F235:F240)</f>
        <v>0.21200000000000002</v>
      </c>
      <c r="G241" s="256">
        <f t="shared" ref="G241:P241" si="37">SUM(G235:G240)</f>
        <v>0.35</v>
      </c>
      <c r="H241" s="256">
        <f t="shared" si="37"/>
        <v>167.25</v>
      </c>
      <c r="I241" s="256">
        <f t="shared" si="37"/>
        <v>274.95999999999998</v>
      </c>
      <c r="J241" s="256">
        <f t="shared" si="37"/>
        <v>274</v>
      </c>
      <c r="K241" s="256">
        <f t="shared" si="37"/>
        <v>62.05</v>
      </c>
      <c r="L241" s="256">
        <f t="shared" si="37"/>
        <v>3.37</v>
      </c>
      <c r="M241" s="256">
        <f t="shared" si="37"/>
        <v>271.77000000000004</v>
      </c>
      <c r="N241" s="256">
        <f>SUM(N235:N240)</f>
        <v>2.5000000000000001E-2</v>
      </c>
      <c r="O241" s="256">
        <f t="shared" si="37"/>
        <v>4.0000000000000001E-3</v>
      </c>
      <c r="P241" s="1834">
        <f t="shared" si="37"/>
        <v>0.753</v>
      </c>
      <c r="Q241" s="1476"/>
      <c r="R241" s="677"/>
      <c r="T241" s="1"/>
      <c r="U241" s="1"/>
      <c r="V241" s="1"/>
      <c r="W241" s="1"/>
      <c r="X241" s="1"/>
      <c r="Y241" s="1"/>
      <c r="Z241" s="1"/>
      <c r="AA241" s="46"/>
      <c r="AB241" s="227"/>
      <c r="AC241" s="213"/>
      <c r="AD241" s="46"/>
      <c r="AE241" s="65"/>
      <c r="AG241" s="347"/>
      <c r="AH241" s="348"/>
      <c r="AI241" s="349"/>
      <c r="AJ241" s="350"/>
      <c r="AK241" s="42"/>
      <c r="AL241" s="42"/>
      <c r="AM241" s="42"/>
      <c r="AN241" s="42"/>
      <c r="AO241" s="42"/>
      <c r="AP241" s="42"/>
      <c r="AQ241" s="347"/>
      <c r="AR241" s="347"/>
      <c r="AS241" s="618"/>
    </row>
    <row r="242" spans="2:45">
      <c r="B242" s="1378"/>
      <c r="C242" s="1379" t="s">
        <v>12</v>
      </c>
      <c r="D242" s="1709">
        <v>0.25</v>
      </c>
      <c r="E242" s="924">
        <v>15</v>
      </c>
      <c r="F242" s="925">
        <v>0.3</v>
      </c>
      <c r="G242" s="926">
        <v>0.35</v>
      </c>
      <c r="H242" s="1286">
        <v>175</v>
      </c>
      <c r="I242" s="1285">
        <v>275</v>
      </c>
      <c r="J242" s="1286">
        <v>275</v>
      </c>
      <c r="K242" s="1286">
        <v>62.5</v>
      </c>
      <c r="L242" s="925">
        <v>3</v>
      </c>
      <c r="M242" s="1285">
        <v>275</v>
      </c>
      <c r="N242" s="1373">
        <v>2.5000000000000001E-2</v>
      </c>
      <c r="O242" s="1374">
        <v>7.4999999999999997E-3</v>
      </c>
      <c r="P242" s="1453">
        <v>0.75</v>
      </c>
      <c r="Q242" s="1476"/>
      <c r="R242" s="32"/>
      <c r="S242" s="179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G242" s="48"/>
      <c r="AH242" s="48"/>
      <c r="AI242" s="48"/>
      <c r="AJ242" s="351"/>
      <c r="AK242" s="48"/>
      <c r="AL242" s="48"/>
      <c r="AM242" s="48"/>
      <c r="AN242" s="48"/>
      <c r="AO242" s="48"/>
      <c r="AP242" s="48"/>
      <c r="AQ242" s="48"/>
      <c r="AR242" s="48"/>
      <c r="AS242" s="48"/>
    </row>
    <row r="243" spans="2:45" ht="15.75" thickBot="1">
      <c r="B243" s="251"/>
      <c r="C243" s="1375" t="s">
        <v>783</v>
      </c>
      <c r="D243" s="1425" t="s">
        <v>290</v>
      </c>
      <c r="E243" s="1401">
        <f>(E241*100/E263)-25</f>
        <v>-7.1999999999999993</v>
      </c>
      <c r="F243" s="1402">
        <f t="shared" ref="F243:P243" si="38">(F241*100/F263)-25</f>
        <v>-7.3333333333333286</v>
      </c>
      <c r="G243" s="1402">
        <f t="shared" si="38"/>
        <v>0</v>
      </c>
      <c r="H243" s="1402">
        <f t="shared" si="38"/>
        <v>-1.1071428571428577</v>
      </c>
      <c r="I243" s="1402">
        <f t="shared" si="38"/>
        <v>-3.6363636363674345E-3</v>
      </c>
      <c r="J243" s="1402">
        <f t="shared" si="38"/>
        <v>-9.090909090908994E-2</v>
      </c>
      <c r="K243" s="1402">
        <f t="shared" si="38"/>
        <v>-0.17999999999999972</v>
      </c>
      <c r="L243" s="1402">
        <f t="shared" si="38"/>
        <v>3.0833333333333321</v>
      </c>
      <c r="M243" s="1402">
        <f t="shared" si="38"/>
        <v>-0.29363636363635948</v>
      </c>
      <c r="N243" s="1402">
        <f t="shared" si="38"/>
        <v>0</v>
      </c>
      <c r="O243" s="1402">
        <f t="shared" si="38"/>
        <v>-11.666666666666666</v>
      </c>
      <c r="P243" s="1753">
        <f t="shared" si="38"/>
        <v>9.9999999999997868E-2</v>
      </c>
      <c r="Q243" s="1476"/>
      <c r="R243" s="30"/>
      <c r="U243" s="44"/>
      <c r="V243" s="44"/>
      <c r="W243" s="44"/>
      <c r="X243" s="708"/>
      <c r="AA243" s="44"/>
      <c r="AB243" s="235"/>
      <c r="AC243" s="44"/>
      <c r="AD243" s="44"/>
      <c r="AE243" s="161"/>
      <c r="AG243" s="44"/>
      <c r="AH243" s="44"/>
      <c r="AI243" s="44"/>
      <c r="AJ243" s="118"/>
      <c r="AK243" s="44"/>
      <c r="AL243" s="44"/>
      <c r="AM243" s="44"/>
      <c r="AN243" s="44"/>
      <c r="AO243" s="44"/>
      <c r="AP243" s="44"/>
      <c r="AQ243" s="44"/>
      <c r="AR243" s="44"/>
      <c r="AS243" s="161"/>
    </row>
    <row r="244" spans="2:45">
      <c r="B244" s="107"/>
      <c r="C244" s="690" t="s">
        <v>153</v>
      </c>
      <c r="D244" s="107"/>
      <c r="E244" s="1296"/>
      <c r="F244" s="1297"/>
      <c r="G244" s="1297"/>
      <c r="H244" s="1297"/>
      <c r="I244" s="1297"/>
      <c r="J244" s="1297"/>
      <c r="K244" s="1297"/>
      <c r="L244" s="1297"/>
      <c r="M244" s="1297"/>
      <c r="N244" s="1297"/>
      <c r="O244" s="1297"/>
      <c r="P244" s="1480"/>
      <c r="Q244" s="1476"/>
      <c r="U244" s="44"/>
      <c r="V244" s="44"/>
      <c r="W244" s="44"/>
      <c r="X244" s="708"/>
      <c r="AA244" s="44"/>
      <c r="AB244" s="235"/>
      <c r="AC244" s="235"/>
      <c r="AD244" s="44"/>
      <c r="AE244" s="161"/>
      <c r="AG244" s="625"/>
      <c r="AH244" s="625"/>
      <c r="AI244" s="625"/>
      <c r="AJ244" s="633"/>
      <c r="AK244" s="625"/>
      <c r="AL244" s="625"/>
      <c r="AM244" s="625"/>
      <c r="AN244" s="625"/>
      <c r="AO244" s="626"/>
      <c r="AP244" s="626"/>
      <c r="AQ244" s="625"/>
      <c r="AR244" s="625"/>
      <c r="AS244" s="625"/>
    </row>
    <row r="245" spans="2:45">
      <c r="B245" s="1733" t="s">
        <v>672</v>
      </c>
      <c r="C245" s="529" t="s">
        <v>389</v>
      </c>
      <c r="D245" s="508">
        <v>60</v>
      </c>
      <c r="E245" s="229">
        <v>6</v>
      </c>
      <c r="F245" s="360">
        <v>0.02</v>
      </c>
      <c r="G245" s="360">
        <v>0.02</v>
      </c>
      <c r="H245" s="692">
        <v>6</v>
      </c>
      <c r="I245" s="1590">
        <v>13.8</v>
      </c>
      <c r="J245" s="255">
        <v>25</v>
      </c>
      <c r="K245" s="255">
        <v>8.4</v>
      </c>
      <c r="L245" s="255">
        <v>0.36</v>
      </c>
      <c r="M245" s="255">
        <v>56.7</v>
      </c>
      <c r="N245" s="255">
        <v>1.8E-3</v>
      </c>
      <c r="O245" s="255">
        <v>1.8000000000000001E-4</v>
      </c>
      <c r="P245" s="1451">
        <v>1.0200000000000001E-2</v>
      </c>
      <c r="Q245" s="504">
        <v>1</v>
      </c>
      <c r="U245" s="44"/>
      <c r="V245" s="44"/>
      <c r="W245" s="234"/>
      <c r="X245" s="708"/>
      <c r="AA245" s="161"/>
      <c r="AB245" s="155"/>
      <c r="AC245" s="161"/>
      <c r="AD245" s="161"/>
      <c r="AE245" s="161"/>
    </row>
    <row r="246" spans="2:45">
      <c r="B246" s="1731" t="s">
        <v>758</v>
      </c>
      <c r="C246" s="541" t="s">
        <v>139</v>
      </c>
      <c r="D246" s="508">
        <v>200</v>
      </c>
      <c r="E246" s="2065">
        <v>5.16</v>
      </c>
      <c r="F246" s="365">
        <v>7.0999999999999994E-2</v>
      </c>
      <c r="G246" s="365">
        <v>6.0000000000000001E-3</v>
      </c>
      <c r="H246" s="1264">
        <v>30.35</v>
      </c>
      <c r="I246" s="2072">
        <v>10.417999999999999</v>
      </c>
      <c r="J246" s="2072">
        <v>25.2</v>
      </c>
      <c r="K246" s="2072">
        <v>10.24</v>
      </c>
      <c r="L246" s="2072">
        <v>0.97</v>
      </c>
      <c r="M246" s="2072">
        <v>67.798000000000002</v>
      </c>
      <c r="N246" s="2072">
        <v>0.03</v>
      </c>
      <c r="O246" s="2072">
        <v>0</v>
      </c>
      <c r="P246" s="2071">
        <v>0.84799999999999998</v>
      </c>
      <c r="Q246" s="694">
        <v>17</v>
      </c>
      <c r="R246" s="62"/>
      <c r="U246" s="44"/>
      <c r="V246" s="44"/>
      <c r="W246" s="234"/>
      <c r="X246" s="708"/>
      <c r="AA246" s="161"/>
      <c r="AB246" s="161"/>
      <c r="AC246" s="161"/>
      <c r="AD246" s="161"/>
      <c r="AE246" s="161"/>
      <c r="AP246" s="43"/>
      <c r="AR246" s="43"/>
    </row>
    <row r="247" spans="2:45">
      <c r="B247" s="1587" t="s">
        <v>364</v>
      </c>
      <c r="C247" s="320" t="s">
        <v>365</v>
      </c>
      <c r="D247" s="508">
        <v>195</v>
      </c>
      <c r="E247" s="2065">
        <v>6.77</v>
      </c>
      <c r="F247" s="365">
        <v>4.5999999999999999E-2</v>
      </c>
      <c r="G247" s="365">
        <v>0.18099999999999999</v>
      </c>
      <c r="H247" s="1264">
        <v>67.900000000000006</v>
      </c>
      <c r="I247" s="2072">
        <v>67.385000000000005</v>
      </c>
      <c r="J247" s="2072">
        <v>51.9</v>
      </c>
      <c r="K247" s="2072">
        <v>21.19</v>
      </c>
      <c r="L247" s="2072">
        <v>1.95</v>
      </c>
      <c r="M247" s="2072">
        <v>60.534999999999997</v>
      </c>
      <c r="N247" s="2072">
        <v>0</v>
      </c>
      <c r="O247" s="2072">
        <v>0</v>
      </c>
      <c r="P247" s="2071">
        <v>0</v>
      </c>
      <c r="Q247" s="527">
        <v>49</v>
      </c>
      <c r="R247" s="30"/>
      <c r="U247" s="44"/>
      <c r="V247" s="44"/>
      <c r="W247" s="44"/>
      <c r="X247" s="708"/>
      <c r="AA247" s="160"/>
      <c r="AB247" s="160"/>
      <c r="AC247" s="160"/>
      <c r="AD247" s="160"/>
      <c r="AE247" s="161"/>
      <c r="AJ247" s="635"/>
      <c r="AR247" s="43"/>
    </row>
    <row r="248" spans="2:45">
      <c r="B248" s="1731" t="s">
        <v>868</v>
      </c>
      <c r="C248" s="673" t="s">
        <v>866</v>
      </c>
      <c r="D248" s="508">
        <v>200</v>
      </c>
      <c r="E248" s="2065">
        <v>1.0920000000000001</v>
      </c>
      <c r="F248" s="365">
        <v>6.3E-2</v>
      </c>
      <c r="G248" s="365">
        <v>0.2555</v>
      </c>
      <c r="H248" s="1264">
        <v>27.7515</v>
      </c>
      <c r="I248" s="2072">
        <v>224.77500000000001</v>
      </c>
      <c r="J248" s="2072">
        <v>173.6</v>
      </c>
      <c r="K248" s="365">
        <v>31.5</v>
      </c>
      <c r="L248" s="2072">
        <v>0.58799999999999997</v>
      </c>
      <c r="M248" s="2072">
        <v>120.77</v>
      </c>
      <c r="N248" s="2072">
        <v>0</v>
      </c>
      <c r="O248" s="2072">
        <v>5.4000000000000001E-4</v>
      </c>
      <c r="P248" s="2071">
        <v>6.2E-2</v>
      </c>
      <c r="Q248" s="527">
        <v>67</v>
      </c>
      <c r="R248" s="62"/>
      <c r="U248" s="44"/>
      <c r="V248" s="44"/>
      <c r="W248" s="44"/>
      <c r="X248" s="708"/>
      <c r="AA248" s="44"/>
      <c r="AB248" s="708"/>
      <c r="AC248" s="161"/>
      <c r="AD248" s="161"/>
      <c r="AE248" s="161"/>
      <c r="AF248" s="161"/>
      <c r="AG248" s="161"/>
      <c r="AH248" s="161"/>
      <c r="AI248" s="161"/>
      <c r="AJ248" s="161"/>
      <c r="AK248" s="343"/>
    </row>
    <row r="249" spans="2:45" ht="15.75">
      <c r="B249" s="1734" t="s">
        <v>690</v>
      </c>
      <c r="C249" s="599" t="s">
        <v>840</v>
      </c>
      <c r="D249" s="508">
        <v>20</v>
      </c>
      <c r="E249" s="229">
        <v>0</v>
      </c>
      <c r="F249" s="360">
        <v>0.14000000000000001</v>
      </c>
      <c r="G249" s="360">
        <v>0.2</v>
      </c>
      <c r="H249" s="1264">
        <v>113</v>
      </c>
      <c r="I249" s="255">
        <v>81.33</v>
      </c>
      <c r="J249" s="255">
        <v>90</v>
      </c>
      <c r="K249" s="255">
        <v>5.13</v>
      </c>
      <c r="L249" s="2077">
        <v>0</v>
      </c>
      <c r="M249" s="255">
        <v>25.6</v>
      </c>
      <c r="N249" s="255">
        <v>0</v>
      </c>
      <c r="O249" s="255">
        <v>0.01</v>
      </c>
      <c r="P249" s="1451">
        <v>0.13</v>
      </c>
      <c r="Q249" s="504">
        <v>8</v>
      </c>
      <c r="R249" s="62"/>
      <c r="U249" s="44"/>
      <c r="V249" s="44"/>
      <c r="W249" s="44"/>
      <c r="X249" s="708"/>
      <c r="AA249" s="44"/>
      <c r="AB249" s="44"/>
      <c r="AC249" s="44"/>
      <c r="AD249" s="44"/>
      <c r="AE249" s="161"/>
      <c r="AG249" s="39"/>
      <c r="AH249" s="4"/>
      <c r="AI249" s="40"/>
    </row>
    <row r="250" spans="2:45" ht="15.75">
      <c r="B250" s="1587" t="s">
        <v>10</v>
      </c>
      <c r="C250" s="299" t="s">
        <v>11</v>
      </c>
      <c r="D250" s="508">
        <v>50</v>
      </c>
      <c r="E250" s="229">
        <v>0.1</v>
      </c>
      <c r="F250" s="360">
        <v>0.02</v>
      </c>
      <c r="G250" s="360">
        <v>1.7000000000000001E-2</v>
      </c>
      <c r="H250" s="1264">
        <v>0</v>
      </c>
      <c r="I250" s="255">
        <v>79.166700000000006</v>
      </c>
      <c r="J250" s="255">
        <v>64.5</v>
      </c>
      <c r="K250" s="360">
        <v>20.5</v>
      </c>
      <c r="L250" s="255">
        <v>0.05</v>
      </c>
      <c r="M250" s="255">
        <v>37.167000000000002</v>
      </c>
      <c r="N250" s="255">
        <v>0</v>
      </c>
      <c r="O250" s="255">
        <v>0</v>
      </c>
      <c r="P250" s="1451">
        <v>0</v>
      </c>
      <c r="Q250" s="504">
        <v>9</v>
      </c>
      <c r="R250" s="32"/>
      <c r="S250" s="402"/>
      <c r="U250" s="622"/>
      <c r="V250" s="711"/>
      <c r="W250" s="1759"/>
      <c r="X250" s="1759"/>
      <c r="Y250" s="219"/>
      <c r="Z250" s="22"/>
      <c r="AA250" s="427"/>
      <c r="AB250" s="227"/>
      <c r="AC250" s="46"/>
      <c r="AD250" s="46"/>
      <c r="AE250" s="47"/>
      <c r="AG250" s="39"/>
      <c r="AI250" s="40"/>
    </row>
    <row r="251" spans="2:45" ht="15.75" thickBot="1">
      <c r="B251" s="1732" t="s">
        <v>10</v>
      </c>
      <c r="C251" s="547" t="s">
        <v>719</v>
      </c>
      <c r="D251" s="521">
        <v>30</v>
      </c>
      <c r="E251" s="366">
        <v>0</v>
      </c>
      <c r="F251" s="368">
        <v>0.06</v>
      </c>
      <c r="G251" s="368">
        <v>0</v>
      </c>
      <c r="H251" s="692">
        <v>0</v>
      </c>
      <c r="I251" s="255">
        <v>24.9</v>
      </c>
      <c r="J251" s="255">
        <v>58.2</v>
      </c>
      <c r="K251" s="360">
        <v>17.100000000000001</v>
      </c>
      <c r="L251" s="255">
        <v>0.03</v>
      </c>
      <c r="M251" s="255">
        <v>43.2</v>
      </c>
      <c r="N251" s="255">
        <v>1E-3</v>
      </c>
      <c r="O251" s="255">
        <v>0</v>
      </c>
      <c r="P251" s="1451">
        <v>0</v>
      </c>
      <c r="Q251" s="539">
        <v>10</v>
      </c>
      <c r="R251" s="32"/>
      <c r="S251" s="405"/>
      <c r="U251" s="948"/>
      <c r="V251" s="948"/>
      <c r="W251" s="948"/>
      <c r="X251" s="948"/>
      <c r="Y251" s="1765"/>
      <c r="Z251" s="1"/>
      <c r="AA251" s="634"/>
      <c r="AB251" s="403"/>
      <c r="AC251" s="403"/>
      <c r="AD251" s="404"/>
      <c r="AE251" s="404"/>
      <c r="AH251" s="179"/>
    </row>
    <row r="252" spans="2:45">
      <c r="B252" s="1720" t="s">
        <v>278</v>
      </c>
      <c r="C252" s="1746"/>
      <c r="D252" s="1745">
        <f>SUM(D245:D251)</f>
        <v>755</v>
      </c>
      <c r="E252" s="153">
        <f>SUM(E245:E251)</f>
        <v>19.122</v>
      </c>
      <c r="F252" s="256">
        <f>SUM(F245:F251)</f>
        <v>0.42000000000000004</v>
      </c>
      <c r="G252" s="256">
        <f t="shared" ref="G252:P252" si="39">SUM(G245:G251)</f>
        <v>0.6795000000000001</v>
      </c>
      <c r="H252" s="256">
        <f t="shared" si="39"/>
        <v>245.00149999999999</v>
      </c>
      <c r="I252" s="256">
        <f t="shared" si="39"/>
        <v>501.7747</v>
      </c>
      <c r="J252" s="256">
        <f t="shared" si="39"/>
        <v>488.4</v>
      </c>
      <c r="K252" s="256">
        <f t="shared" si="39"/>
        <v>114.06</v>
      </c>
      <c r="L252" s="256">
        <f>SUM(L245:L251)</f>
        <v>3.948</v>
      </c>
      <c r="M252" s="256">
        <f t="shared" si="39"/>
        <v>411.77000000000004</v>
      </c>
      <c r="N252" s="256">
        <f>SUM(N245:N251)</f>
        <v>3.2800000000000003E-2</v>
      </c>
      <c r="O252" s="256">
        <f t="shared" si="39"/>
        <v>1.072E-2</v>
      </c>
      <c r="P252" s="1834">
        <f t="shared" si="39"/>
        <v>1.0501999999999998</v>
      </c>
      <c r="Q252" s="1476"/>
      <c r="R252" s="32"/>
      <c r="S252" s="179"/>
      <c r="U252" s="1"/>
      <c r="V252" s="1"/>
      <c r="W252" s="1"/>
      <c r="X252" s="1"/>
      <c r="Y252" s="1"/>
      <c r="Z252" s="1"/>
      <c r="AA252" s="401"/>
      <c r="AB252" s="401"/>
      <c r="AC252" s="406"/>
      <c r="AD252" s="406"/>
      <c r="AE252" s="407"/>
      <c r="AG252" s="373"/>
      <c r="AH252" s="4"/>
      <c r="AI252" s="9"/>
    </row>
    <row r="253" spans="2:45" ht="18.75" customHeight="1">
      <c r="B253" s="60"/>
      <c r="C253" s="713" t="s">
        <v>12</v>
      </c>
      <c r="D253" s="1709">
        <v>0.35</v>
      </c>
      <c r="E253" s="924">
        <v>21</v>
      </c>
      <c r="F253" s="925">
        <v>0.42</v>
      </c>
      <c r="G253" s="926">
        <v>0.49</v>
      </c>
      <c r="H253" s="1286">
        <v>245</v>
      </c>
      <c r="I253" s="1285">
        <v>385</v>
      </c>
      <c r="J253" s="1286">
        <v>385</v>
      </c>
      <c r="K253" s="1286">
        <v>87.5</v>
      </c>
      <c r="L253" s="925">
        <v>4.2</v>
      </c>
      <c r="M253" s="1285">
        <v>385</v>
      </c>
      <c r="N253" s="1373">
        <v>3.5000000000000003E-2</v>
      </c>
      <c r="O253" s="1374">
        <v>1.0500000000000001E-2</v>
      </c>
      <c r="P253" s="1453">
        <v>1.05</v>
      </c>
      <c r="Q253" s="1476"/>
      <c r="S253" s="4"/>
      <c r="T253" s="9"/>
      <c r="U253" s="44"/>
      <c r="V253" s="44"/>
      <c r="W253" s="44"/>
      <c r="X253" s="708"/>
      <c r="Z253" s="641"/>
      <c r="AA253" s="1"/>
      <c r="AB253" s="1"/>
      <c r="AC253" s="1"/>
      <c r="AD253" s="1"/>
      <c r="AH253" s="123"/>
      <c r="AI253" s="3"/>
    </row>
    <row r="254" spans="2:45" ht="15.75" thickBot="1">
      <c r="B254" s="251"/>
      <c r="C254" s="1375" t="s">
        <v>783</v>
      </c>
      <c r="D254" s="1425" t="s">
        <v>290</v>
      </c>
      <c r="E254" s="1401">
        <f>(E252*100/E263)-35</f>
        <v>-3.129999999999999</v>
      </c>
      <c r="F254" s="1402">
        <f t="shared" ref="F254:P254" si="40">(F252*100/F263)-35</f>
        <v>0</v>
      </c>
      <c r="G254" s="1402">
        <f t="shared" si="40"/>
        <v>13.535714285714299</v>
      </c>
      <c r="H254" s="1402">
        <f t="shared" si="40"/>
        <v>2.1428571428572241E-4</v>
      </c>
      <c r="I254" s="1402">
        <f t="shared" si="40"/>
        <v>10.615881818181819</v>
      </c>
      <c r="J254" s="1402">
        <f t="shared" si="40"/>
        <v>9.3999999999999986</v>
      </c>
      <c r="K254" s="1402">
        <f>(K252*100/K263)-35</f>
        <v>10.624000000000002</v>
      </c>
      <c r="L254" s="1402">
        <f t="shared" si="40"/>
        <v>-2.1000000000000014</v>
      </c>
      <c r="M254" s="1402">
        <f t="shared" si="40"/>
        <v>2.4336363636363672</v>
      </c>
      <c r="N254" s="1402">
        <f t="shared" si="40"/>
        <v>-2.2000000000000028</v>
      </c>
      <c r="O254" s="1402">
        <f t="shared" si="40"/>
        <v>0.73333333333333428</v>
      </c>
      <c r="P254" s="1753">
        <f t="shared" si="40"/>
        <v>6.6666666666606034E-3</v>
      </c>
      <c r="Q254" s="1476"/>
      <c r="R254" s="216"/>
      <c r="S254" s="4"/>
      <c r="T254" s="9"/>
      <c r="U254" s="44"/>
      <c r="V254" s="44"/>
      <c r="W254" s="234"/>
      <c r="X254" s="708"/>
      <c r="Z254" s="641"/>
      <c r="AA254" s="1"/>
      <c r="AB254" s="1"/>
      <c r="AC254" s="1"/>
      <c r="AD254" s="1"/>
      <c r="AG254" s="62"/>
      <c r="AH254" s="123"/>
      <c r="AI254" s="158"/>
    </row>
    <row r="255" spans="2:45">
      <c r="B255" s="552"/>
      <c r="C255" s="172" t="s">
        <v>343</v>
      </c>
      <c r="D255" s="93"/>
      <c r="E255" s="1713"/>
      <c r="F255" s="1284"/>
      <c r="G255" s="1284"/>
      <c r="H255" s="1284"/>
      <c r="I255" s="1284"/>
      <c r="J255" s="1284"/>
      <c r="K255" s="1284"/>
      <c r="L255" s="1284"/>
      <c r="M255" s="1284"/>
      <c r="N255" s="1284"/>
      <c r="O255" s="1284"/>
      <c r="P255" s="1201"/>
      <c r="Q255" s="1476"/>
      <c r="S255" s="4"/>
      <c r="T255" s="1"/>
      <c r="U255" s="161"/>
      <c r="V255" s="161"/>
      <c r="W255" s="161"/>
      <c r="X255" s="708"/>
      <c r="Y255" s="3"/>
      <c r="Z255" s="40"/>
      <c r="AE255" s="32"/>
      <c r="AG255" s="45"/>
      <c r="AH255" s="4"/>
      <c r="AI255" s="9"/>
    </row>
    <row r="256" spans="2:45" ht="13.5" customHeight="1">
      <c r="B256" s="1587" t="s">
        <v>730</v>
      </c>
      <c r="C256" s="394" t="s">
        <v>696</v>
      </c>
      <c r="D256" s="508">
        <v>180</v>
      </c>
      <c r="E256" s="2065">
        <v>8.0000000000000002E-3</v>
      </c>
      <c r="F256" s="365">
        <v>0</v>
      </c>
      <c r="G256" s="365">
        <v>2E-3</v>
      </c>
      <c r="H256" s="1264">
        <v>0.06</v>
      </c>
      <c r="I256" s="2072">
        <v>0.88</v>
      </c>
      <c r="J256" s="2072">
        <v>1.44</v>
      </c>
      <c r="K256" s="2072">
        <v>0.76</v>
      </c>
      <c r="L256" s="2072">
        <v>0.14199999999999999</v>
      </c>
      <c r="M256" s="2072">
        <v>18.54</v>
      </c>
      <c r="N256" s="2072">
        <v>0</v>
      </c>
      <c r="O256" s="255">
        <v>0</v>
      </c>
      <c r="P256" s="1451">
        <v>0</v>
      </c>
      <c r="Q256" s="520">
        <v>77</v>
      </c>
      <c r="S256" s="4"/>
      <c r="T256" s="1"/>
      <c r="U256" s="161"/>
      <c r="V256" s="161"/>
      <c r="W256" s="161"/>
      <c r="X256" s="708"/>
      <c r="Y256" s="3"/>
      <c r="Z256" s="40"/>
      <c r="AA256" s="14"/>
      <c r="AB256" s="13"/>
      <c r="AC256" s="13"/>
      <c r="AD256" s="13"/>
      <c r="AE256" s="13"/>
      <c r="AG256" s="32"/>
      <c r="AH256" s="4"/>
      <c r="AI256" s="9"/>
    </row>
    <row r="257" spans="2:35" ht="12" customHeight="1">
      <c r="B257" s="499" t="s">
        <v>552</v>
      </c>
      <c r="C257" s="547" t="s">
        <v>667</v>
      </c>
      <c r="D257" s="1293" t="s">
        <v>503</v>
      </c>
      <c r="E257" s="2092">
        <v>5.99</v>
      </c>
      <c r="F257" s="367">
        <v>0.12</v>
      </c>
      <c r="G257" s="2085">
        <v>0.13800000000000001</v>
      </c>
      <c r="H257" s="1387">
        <v>69.94</v>
      </c>
      <c r="I257" s="2093">
        <v>109.12</v>
      </c>
      <c r="J257" s="1415">
        <v>108.6</v>
      </c>
      <c r="K257" s="2093">
        <v>24.24</v>
      </c>
      <c r="L257" s="1415">
        <v>1.0580000000000001</v>
      </c>
      <c r="M257" s="2093">
        <v>88.4</v>
      </c>
      <c r="N257" s="1415">
        <v>0.01</v>
      </c>
      <c r="O257" s="2093">
        <v>3.0000000000000001E-3</v>
      </c>
      <c r="P257" s="2090">
        <v>0.3</v>
      </c>
      <c r="Q257" s="539">
        <v>38</v>
      </c>
      <c r="R257" s="62"/>
      <c r="S257" s="402"/>
      <c r="T257" s="179"/>
      <c r="U257" s="622"/>
      <c r="V257" s="711"/>
      <c r="W257" s="712"/>
      <c r="X257" s="1759"/>
      <c r="Y257" s="219"/>
      <c r="Z257" s="22"/>
      <c r="AA257" s="22"/>
      <c r="AB257" s="22"/>
      <c r="AC257" s="22"/>
      <c r="AD257" s="22"/>
      <c r="AE257" s="22"/>
      <c r="AG257" s="32"/>
      <c r="AH257" s="4"/>
      <c r="AI257" s="9"/>
    </row>
    <row r="258" spans="2:35" ht="15.75" thickBot="1">
      <c r="B258" s="794"/>
      <c r="C258" s="884" t="s">
        <v>245</v>
      </c>
      <c r="D258" s="516"/>
      <c r="E258" s="1418"/>
      <c r="F258" s="1350"/>
      <c r="G258" s="1348"/>
      <c r="H258" s="1419"/>
      <c r="I258" s="1247"/>
      <c r="J258" s="1246"/>
      <c r="K258" s="1247"/>
      <c r="L258" s="1246"/>
      <c r="M258" s="1247"/>
      <c r="N258" s="1246"/>
      <c r="O258" s="1247"/>
      <c r="P258" s="1027"/>
      <c r="Q258" s="1482"/>
      <c r="R258" s="333"/>
      <c r="S258" s="405"/>
      <c r="U258" s="948"/>
      <c r="V258" s="948"/>
      <c r="W258" s="948"/>
      <c r="X258" s="948"/>
      <c r="Y258" s="945"/>
      <c r="Z258" s="1"/>
      <c r="AA258" s="1"/>
      <c r="AB258" s="1"/>
      <c r="AC258" s="1"/>
      <c r="AD258" s="1"/>
      <c r="AH258" s="40"/>
    </row>
    <row r="259" spans="2:35">
      <c r="B259" s="1408" t="s">
        <v>382</v>
      </c>
      <c r="C259" s="34"/>
      <c r="D259" s="172">
        <f>D256+130+20</f>
        <v>330</v>
      </c>
      <c r="E259" s="153">
        <f>SUM(E256:E258)</f>
        <v>5.9980000000000002</v>
      </c>
      <c r="F259" s="256">
        <f>SUM(F256:F258)</f>
        <v>0.12</v>
      </c>
      <c r="G259" s="256">
        <f t="shared" ref="G259:P259" si="41">SUM(G256:G258)</f>
        <v>0.14000000000000001</v>
      </c>
      <c r="H259" s="256">
        <f t="shared" si="41"/>
        <v>70</v>
      </c>
      <c r="I259" s="256">
        <f t="shared" si="41"/>
        <v>110</v>
      </c>
      <c r="J259" s="256">
        <f t="shared" si="41"/>
        <v>110.03999999999999</v>
      </c>
      <c r="K259" s="256">
        <f t="shared" si="41"/>
        <v>25</v>
      </c>
      <c r="L259" s="256">
        <f t="shared" si="41"/>
        <v>1.2</v>
      </c>
      <c r="M259" s="256">
        <f t="shared" si="41"/>
        <v>106.94</v>
      </c>
      <c r="N259" s="256">
        <f>SUM(N256:N258)</f>
        <v>0.01</v>
      </c>
      <c r="O259" s="256">
        <f t="shared" si="41"/>
        <v>3.0000000000000001E-3</v>
      </c>
      <c r="P259" s="933">
        <f t="shared" si="41"/>
        <v>0.3</v>
      </c>
      <c r="Q259" s="343"/>
      <c r="R259" s="32"/>
      <c r="S259" s="4"/>
      <c r="T259" s="44"/>
      <c r="U259" s="44"/>
      <c r="V259" s="44"/>
      <c r="W259" s="118"/>
      <c r="X259" s="642"/>
      <c r="Y259" s="641"/>
      <c r="Z259" s="1"/>
      <c r="AA259" s="44"/>
      <c r="AB259" s="235"/>
      <c r="AC259" s="44"/>
      <c r="AD259" s="44"/>
      <c r="AE259" s="161"/>
      <c r="AG259" s="62"/>
      <c r="AH259" s="179"/>
    </row>
    <row r="260" spans="2:35">
      <c r="B260" s="1378"/>
      <c r="C260" s="1379" t="s">
        <v>12</v>
      </c>
      <c r="D260" s="1744">
        <v>0.1</v>
      </c>
      <c r="E260" s="924">
        <v>6</v>
      </c>
      <c r="F260" s="925">
        <v>0.12</v>
      </c>
      <c r="G260" s="926">
        <v>0.14000000000000001</v>
      </c>
      <c r="H260" s="1286">
        <v>70</v>
      </c>
      <c r="I260" s="1285">
        <v>110</v>
      </c>
      <c r="J260" s="1286">
        <v>110</v>
      </c>
      <c r="K260" s="1286">
        <v>25</v>
      </c>
      <c r="L260" s="925">
        <v>1.2</v>
      </c>
      <c r="M260" s="1285">
        <v>110</v>
      </c>
      <c r="N260" s="925">
        <v>0.01</v>
      </c>
      <c r="O260" s="1345">
        <v>3.0000000000000001E-3</v>
      </c>
      <c r="P260" s="1287">
        <v>0.3</v>
      </c>
      <c r="Q260" s="343"/>
      <c r="S260" s="4"/>
      <c r="U260" s="44"/>
      <c r="V260" s="44"/>
      <c r="W260" s="118"/>
      <c r="X260" s="642"/>
      <c r="Y260" s="641"/>
      <c r="Z260" s="1"/>
      <c r="AA260" s="161"/>
      <c r="AB260" s="161"/>
      <c r="AC260" s="161"/>
      <c r="AD260" s="161"/>
      <c r="AE260" s="161"/>
      <c r="AG260" s="32"/>
      <c r="AH260" s="4"/>
      <c r="AI260" s="8"/>
    </row>
    <row r="261" spans="2:35" ht="15.75" thickBot="1">
      <c r="B261" s="251"/>
      <c r="C261" s="1375" t="s">
        <v>783</v>
      </c>
      <c r="D261" s="1425" t="s">
        <v>290</v>
      </c>
      <c r="E261" s="1401">
        <f>(E259*100/E263)-10</f>
        <v>-3.333333333332078E-3</v>
      </c>
      <c r="F261" s="1402">
        <f t="shared" ref="F261:P261" si="42">(F259*100/F263)-10</f>
        <v>0</v>
      </c>
      <c r="G261" s="1402">
        <f t="shared" si="42"/>
        <v>0</v>
      </c>
      <c r="H261" s="1402">
        <f t="shared" si="42"/>
        <v>0</v>
      </c>
      <c r="I261" s="1402">
        <f t="shared" si="42"/>
        <v>0</v>
      </c>
      <c r="J261" s="1402">
        <f t="shared" si="42"/>
        <v>3.6363636363638818E-3</v>
      </c>
      <c r="K261" s="1402">
        <f t="shared" si="42"/>
        <v>0</v>
      </c>
      <c r="L261" s="1402">
        <f t="shared" si="42"/>
        <v>0</v>
      </c>
      <c r="M261" s="1402">
        <f t="shared" si="42"/>
        <v>-0.27818181818181742</v>
      </c>
      <c r="N261" s="1402">
        <f t="shared" si="42"/>
        <v>0</v>
      </c>
      <c r="O261" s="1402">
        <f t="shared" si="42"/>
        <v>0</v>
      </c>
      <c r="P261" s="1414">
        <f t="shared" si="42"/>
        <v>0</v>
      </c>
      <c r="Q261" s="343"/>
      <c r="S261" s="4"/>
      <c r="U261" s="716"/>
      <c r="V261" s="715"/>
      <c r="W261" s="716"/>
      <c r="X261" s="212"/>
      <c r="Y261" s="162"/>
      <c r="Z261" s="1"/>
      <c r="AA261" s="44"/>
      <c r="AB261" s="44"/>
      <c r="AC261" s="44"/>
      <c r="AD261" s="44"/>
      <c r="AE261" s="161"/>
      <c r="AG261" s="32"/>
      <c r="AH261" s="4"/>
      <c r="AI261" s="4"/>
    </row>
    <row r="262" spans="2:35" ht="15.75" thickBot="1">
      <c r="Q262" s="343"/>
      <c r="S262" s="40"/>
      <c r="X262" s="219"/>
      <c r="Y262" s="179"/>
      <c r="Z262" s="1"/>
      <c r="AA262" s="44"/>
      <c r="AB262" s="44"/>
      <c r="AC262" s="44"/>
      <c r="AD262" s="44"/>
      <c r="AE262" s="161"/>
      <c r="AG262" s="32"/>
      <c r="AH262" s="4"/>
      <c r="AI262" s="9"/>
    </row>
    <row r="263" spans="2:35" ht="15.75" thickBot="1">
      <c r="B263" s="1803" t="s">
        <v>818</v>
      </c>
      <c r="C263" s="1694"/>
      <c r="D263" s="1695">
        <v>1</v>
      </c>
      <c r="E263" s="1696">
        <v>60</v>
      </c>
      <c r="F263" s="1697">
        <v>1.2</v>
      </c>
      <c r="G263" s="1697">
        <v>1.4</v>
      </c>
      <c r="H263" s="1698">
        <v>700</v>
      </c>
      <c r="I263" s="1699">
        <v>1100</v>
      </c>
      <c r="J263" s="1699">
        <v>1100</v>
      </c>
      <c r="K263" s="1699">
        <v>250</v>
      </c>
      <c r="L263" s="1699">
        <v>12</v>
      </c>
      <c r="M263" s="1699">
        <v>1100</v>
      </c>
      <c r="N263" s="1699">
        <v>0.1</v>
      </c>
      <c r="O263" s="1699">
        <v>0.03</v>
      </c>
      <c r="P263" s="1700">
        <v>3</v>
      </c>
      <c r="Q263" s="343"/>
      <c r="S263" s="40"/>
      <c r="U263" s="407"/>
      <c r="V263" s="407"/>
      <c r="W263" s="407"/>
      <c r="X263" s="219"/>
      <c r="Y263" s="1"/>
      <c r="Z263" s="1"/>
      <c r="AA263" s="44"/>
      <c r="AB263" s="44"/>
      <c r="AC263" s="44"/>
      <c r="AD263" s="44"/>
      <c r="AE263" s="161"/>
      <c r="AG263" s="30"/>
      <c r="AH263" s="4"/>
      <c r="AI263" s="9"/>
    </row>
    <row r="264" spans="2:35" ht="15.75" thickBot="1">
      <c r="Q264" s="343"/>
      <c r="S264" s="1"/>
      <c r="T264" s="1"/>
      <c r="U264" s="1"/>
      <c r="V264" s="1"/>
      <c r="W264" s="1"/>
      <c r="X264" s="1"/>
      <c r="Y264" s="1"/>
      <c r="Z264" s="1"/>
      <c r="AA264" s="46"/>
      <c r="AB264" s="227"/>
      <c r="AC264" s="213"/>
      <c r="AD264" s="46"/>
      <c r="AE264" s="65"/>
      <c r="AG264" s="32"/>
      <c r="AH264" s="4"/>
      <c r="AI264" s="9"/>
    </row>
    <row r="265" spans="2:35">
      <c r="B265" s="930"/>
      <c r="C265" s="34" t="s">
        <v>545</v>
      </c>
      <c r="D265" s="35"/>
      <c r="E265" s="153">
        <f>E241+E252</f>
        <v>29.802</v>
      </c>
      <c r="F265" s="256">
        <f t="shared" ref="F265:O265" si="43">F241+F252</f>
        <v>0.63200000000000012</v>
      </c>
      <c r="G265" s="256">
        <f t="shared" si="43"/>
        <v>1.0295000000000001</v>
      </c>
      <c r="H265" s="256">
        <f t="shared" si="43"/>
        <v>412.25149999999996</v>
      </c>
      <c r="I265" s="256">
        <f t="shared" si="43"/>
        <v>776.73469999999998</v>
      </c>
      <c r="J265" s="256">
        <f t="shared" si="43"/>
        <v>762.4</v>
      </c>
      <c r="K265" s="256">
        <f t="shared" si="43"/>
        <v>176.11</v>
      </c>
      <c r="L265" s="256">
        <f t="shared" si="43"/>
        <v>7.3179999999999996</v>
      </c>
      <c r="M265" s="256">
        <f t="shared" si="43"/>
        <v>683.54000000000008</v>
      </c>
      <c r="N265" s="256">
        <f t="shared" si="43"/>
        <v>5.7800000000000004E-2</v>
      </c>
      <c r="O265" s="256">
        <f t="shared" si="43"/>
        <v>1.472E-2</v>
      </c>
      <c r="P265" s="933">
        <f>P241+P252</f>
        <v>1.8031999999999999</v>
      </c>
      <c r="Q265" s="343"/>
      <c r="AA265" s="1"/>
      <c r="AB265" s="1"/>
      <c r="AC265" s="1"/>
      <c r="AD265" s="1"/>
      <c r="AG265" s="32"/>
      <c r="AH265" s="4"/>
      <c r="AI265" s="9"/>
    </row>
    <row r="266" spans="2:35">
      <c r="B266" s="460"/>
      <c r="C266" s="1219" t="s">
        <v>12</v>
      </c>
      <c r="D266" s="1693">
        <v>0.6</v>
      </c>
      <c r="E266" s="924">
        <v>36</v>
      </c>
      <c r="F266" s="925">
        <v>0.72</v>
      </c>
      <c r="G266" s="926">
        <v>0.84</v>
      </c>
      <c r="H266" s="1286">
        <v>420</v>
      </c>
      <c r="I266" s="1285">
        <v>660</v>
      </c>
      <c r="J266" s="1286">
        <v>660</v>
      </c>
      <c r="K266" s="1286">
        <v>150</v>
      </c>
      <c r="L266" s="925">
        <v>7.2</v>
      </c>
      <c r="M266" s="1285">
        <v>660</v>
      </c>
      <c r="N266" s="925">
        <v>0.06</v>
      </c>
      <c r="O266" s="1369">
        <v>1.7999999999999999E-2</v>
      </c>
      <c r="P266" s="1287">
        <v>1.8</v>
      </c>
      <c r="Q266" s="343"/>
      <c r="AA266" s="371"/>
      <c r="AB266" s="640"/>
      <c r="AC266" s="371"/>
      <c r="AD266" s="371"/>
      <c r="AE266" s="161"/>
      <c r="AG266" s="32"/>
      <c r="AH266" s="4"/>
      <c r="AI266" s="9"/>
    </row>
    <row r="267" spans="2:35" ht="15.75" thickBot="1">
      <c r="B267" s="251"/>
      <c r="C267" s="1375" t="s">
        <v>783</v>
      </c>
      <c r="D267" s="1425" t="s">
        <v>290</v>
      </c>
      <c r="E267" s="1401">
        <f>(E265*100/E263)-60</f>
        <v>-10.330000000000005</v>
      </c>
      <c r="F267" s="1402">
        <f t="shared" ref="F267:P267" si="44">(F265*100/F263)-60</f>
        <v>-7.3333333333333215</v>
      </c>
      <c r="G267" s="1402">
        <f t="shared" si="44"/>
        <v>13.535714285714292</v>
      </c>
      <c r="H267" s="1402">
        <f t="shared" si="44"/>
        <v>-1.1069285714285826</v>
      </c>
      <c r="I267" s="1402">
        <f t="shared" si="44"/>
        <v>10.612245454545459</v>
      </c>
      <c r="J267" s="1402">
        <f t="shared" si="44"/>
        <v>9.3090909090909122</v>
      </c>
      <c r="K267" s="1402">
        <f t="shared" si="44"/>
        <v>10.444000000000003</v>
      </c>
      <c r="L267" s="1402">
        <f t="shared" si="44"/>
        <v>0.98333333333332718</v>
      </c>
      <c r="M267" s="1402">
        <f t="shared" si="44"/>
        <v>2.1400000000000148</v>
      </c>
      <c r="N267" s="1402">
        <f t="shared" si="44"/>
        <v>-2.2000000000000028</v>
      </c>
      <c r="O267" s="1402">
        <f t="shared" si="44"/>
        <v>-10.93333333333333</v>
      </c>
      <c r="P267" s="1414">
        <f t="shared" si="44"/>
        <v>0.10666666666666202</v>
      </c>
      <c r="Q267" s="343"/>
      <c r="AA267" s="44"/>
      <c r="AB267" s="235"/>
      <c r="AC267" s="44"/>
      <c r="AD267" s="44"/>
      <c r="AE267" s="161"/>
    </row>
    <row r="268" spans="2:35" ht="15.75" thickBot="1">
      <c r="Q268" s="343"/>
      <c r="AA268" s="44"/>
      <c r="AB268" s="44"/>
      <c r="AC268" s="44"/>
      <c r="AD268" s="44"/>
      <c r="AE268" s="161"/>
    </row>
    <row r="269" spans="2:35">
      <c r="B269" s="930"/>
      <c r="C269" s="34" t="s">
        <v>544</v>
      </c>
      <c r="D269" s="35"/>
      <c r="E269" s="153">
        <f>E252+E259</f>
        <v>25.12</v>
      </c>
      <c r="F269" s="256">
        <f t="shared" ref="F269:P269" si="45">F252+F259</f>
        <v>0.54</v>
      </c>
      <c r="G269" s="256">
        <f t="shared" si="45"/>
        <v>0.81950000000000012</v>
      </c>
      <c r="H269" s="256">
        <f t="shared" si="45"/>
        <v>315.00149999999996</v>
      </c>
      <c r="I269" s="256">
        <f t="shared" si="45"/>
        <v>611.77469999999994</v>
      </c>
      <c r="J269" s="256">
        <f t="shared" si="45"/>
        <v>598.43999999999994</v>
      </c>
      <c r="K269" s="256">
        <f t="shared" si="45"/>
        <v>139.06</v>
      </c>
      <c r="L269" s="256">
        <f t="shared" si="45"/>
        <v>5.1479999999999997</v>
      </c>
      <c r="M269" s="256">
        <f t="shared" si="45"/>
        <v>518.71</v>
      </c>
      <c r="N269" s="256">
        <f t="shared" si="45"/>
        <v>4.2800000000000005E-2</v>
      </c>
      <c r="O269" s="256">
        <f t="shared" si="45"/>
        <v>1.372E-2</v>
      </c>
      <c r="P269" s="933">
        <f t="shared" si="45"/>
        <v>1.3501999999999998</v>
      </c>
      <c r="Q269" s="343"/>
      <c r="AA269" s="44"/>
      <c r="AB269" s="44"/>
      <c r="AC269" s="44"/>
      <c r="AD269" s="44"/>
      <c r="AE269" s="161"/>
    </row>
    <row r="270" spans="2:35">
      <c r="B270" s="460"/>
      <c r="C270" s="1219" t="s">
        <v>12</v>
      </c>
      <c r="D270" s="1693">
        <v>0.45</v>
      </c>
      <c r="E270" s="924">
        <v>27</v>
      </c>
      <c r="F270" s="925">
        <v>0.54</v>
      </c>
      <c r="G270" s="926">
        <v>0.63</v>
      </c>
      <c r="H270" s="1286">
        <v>315</v>
      </c>
      <c r="I270" s="1285">
        <v>495</v>
      </c>
      <c r="J270" s="1286">
        <v>495</v>
      </c>
      <c r="K270" s="1286">
        <v>112.5</v>
      </c>
      <c r="L270" s="925">
        <v>5.4</v>
      </c>
      <c r="M270" s="1285">
        <v>495</v>
      </c>
      <c r="N270" s="1373">
        <v>4.4999999999999998E-2</v>
      </c>
      <c r="O270" s="1374">
        <v>1.35E-2</v>
      </c>
      <c r="P270" s="927">
        <v>1.35</v>
      </c>
      <c r="Q270" s="343"/>
      <c r="AA270" s="44"/>
      <c r="AB270" s="44"/>
      <c r="AC270" s="44"/>
      <c r="AD270" s="44"/>
      <c r="AE270" s="161"/>
    </row>
    <row r="271" spans="2:35" ht="15.75" thickBot="1">
      <c r="B271" s="251"/>
      <c r="C271" s="1375" t="s">
        <v>783</v>
      </c>
      <c r="D271" s="1425" t="s">
        <v>290</v>
      </c>
      <c r="E271" s="1401">
        <f>(E269*100/E263)-45</f>
        <v>-3.1333333333333329</v>
      </c>
      <c r="F271" s="1402">
        <f t="shared" ref="F271:P271" si="46">(F269*100/F263)-45</f>
        <v>0</v>
      </c>
      <c r="G271" s="1402">
        <f t="shared" si="46"/>
        <v>13.535714285714299</v>
      </c>
      <c r="H271" s="1402">
        <f t="shared" si="46"/>
        <v>2.1428571428572241E-4</v>
      </c>
      <c r="I271" s="1402">
        <f t="shared" si="46"/>
        <v>10.615881818181812</v>
      </c>
      <c r="J271" s="1402">
        <f t="shared" si="46"/>
        <v>9.4036363636363589</v>
      </c>
      <c r="K271" s="1402">
        <f t="shared" si="46"/>
        <v>10.624000000000002</v>
      </c>
      <c r="L271" s="1402">
        <f t="shared" si="46"/>
        <v>-2.1000000000000014</v>
      </c>
      <c r="M271" s="1402">
        <f t="shared" si="46"/>
        <v>2.1554545454545462</v>
      </c>
      <c r="N271" s="1402">
        <f t="shared" si="46"/>
        <v>-2.2000000000000028</v>
      </c>
      <c r="O271" s="1402">
        <f t="shared" si="46"/>
        <v>0.73333333333333428</v>
      </c>
      <c r="P271" s="1414">
        <f t="shared" si="46"/>
        <v>6.6666666666606034E-3</v>
      </c>
      <c r="Q271" s="343"/>
      <c r="AA271" s="44"/>
      <c r="AB271" s="44"/>
      <c r="AC271" s="235"/>
      <c r="AD271" s="44"/>
      <c r="AE271" s="161"/>
    </row>
    <row r="272" spans="2:35" ht="15.75" thickBot="1">
      <c r="K272"/>
      <c r="P272"/>
      <c r="Q272" s="343"/>
      <c r="AA272" s="46"/>
      <c r="AB272" s="227"/>
      <c r="AC272" s="46"/>
      <c r="AD272" s="46"/>
      <c r="AE272" s="65"/>
    </row>
    <row r="273" spans="2:46">
      <c r="B273" s="1710" t="s">
        <v>623</v>
      </c>
      <c r="C273" s="1711"/>
      <c r="D273" s="1712"/>
      <c r="E273" s="1420">
        <f>E241+E252+E259</f>
        <v>35.799999999999997</v>
      </c>
      <c r="F273" s="1302">
        <f t="shared" ref="F273:P273" si="47">F241+F252+F259</f>
        <v>0.75200000000000011</v>
      </c>
      <c r="G273" s="1302">
        <f t="shared" si="47"/>
        <v>1.1695000000000002</v>
      </c>
      <c r="H273" s="1302">
        <f t="shared" si="47"/>
        <v>482.25149999999996</v>
      </c>
      <c r="I273" s="1302">
        <f t="shared" si="47"/>
        <v>886.73469999999998</v>
      </c>
      <c r="J273" s="1302">
        <f t="shared" si="47"/>
        <v>872.43999999999994</v>
      </c>
      <c r="K273" s="1302">
        <f t="shared" si="47"/>
        <v>201.11</v>
      </c>
      <c r="L273" s="1302">
        <f t="shared" si="47"/>
        <v>8.5179999999999989</v>
      </c>
      <c r="M273" s="1302">
        <f t="shared" si="47"/>
        <v>790.48</v>
      </c>
      <c r="N273" s="1302">
        <f t="shared" si="47"/>
        <v>6.7799999999999999E-2</v>
      </c>
      <c r="O273" s="1302">
        <f t="shared" si="47"/>
        <v>1.772E-2</v>
      </c>
      <c r="P273" s="1421">
        <f t="shared" si="47"/>
        <v>2.1031999999999997</v>
      </c>
      <c r="Q273" s="343"/>
      <c r="AA273" s="634"/>
      <c r="AB273" s="403"/>
      <c r="AC273" s="403"/>
      <c r="AD273" s="404"/>
      <c r="AE273" s="404"/>
    </row>
    <row r="274" spans="2:46">
      <c r="B274" s="60"/>
      <c r="C274" s="713" t="s">
        <v>12</v>
      </c>
      <c r="D274" s="1709">
        <v>0.7</v>
      </c>
      <c r="E274" s="924">
        <v>42</v>
      </c>
      <c r="F274" s="925">
        <v>0.84</v>
      </c>
      <c r="G274" s="926">
        <v>0.98</v>
      </c>
      <c r="H274" s="1286">
        <v>490</v>
      </c>
      <c r="I274" s="1285">
        <v>770</v>
      </c>
      <c r="J274" s="1286">
        <v>770</v>
      </c>
      <c r="K274" s="1286">
        <v>175</v>
      </c>
      <c r="L274" s="925">
        <v>8.4</v>
      </c>
      <c r="M274" s="1285">
        <v>770</v>
      </c>
      <c r="N274" s="925">
        <v>7.0000000000000007E-2</v>
      </c>
      <c r="O274" s="1369">
        <v>2.1000000000000001E-2</v>
      </c>
      <c r="P274" s="1287">
        <v>2.1</v>
      </c>
      <c r="Q274" s="343"/>
      <c r="AA274" s="401"/>
      <c r="AB274" s="401"/>
      <c r="AC274" s="406"/>
      <c r="AD274" s="406"/>
      <c r="AE274" s="407"/>
    </row>
    <row r="275" spans="2:46" ht="15.75" thickBot="1">
      <c r="B275" s="251"/>
      <c r="C275" s="1375" t="s">
        <v>783</v>
      </c>
      <c r="D275" s="1425" t="s">
        <v>290</v>
      </c>
      <c r="E275" s="1401">
        <f>(E273*100/E263)-70</f>
        <v>-10.333333333333343</v>
      </c>
      <c r="F275" s="1402">
        <f t="shared" ref="F275:P275" si="48">(F273*100/F263)-70</f>
        <v>-7.3333333333333144</v>
      </c>
      <c r="G275" s="1402">
        <f t="shared" si="48"/>
        <v>13.535714285714306</v>
      </c>
      <c r="H275" s="1402">
        <f t="shared" si="48"/>
        <v>-1.1069285714285826</v>
      </c>
      <c r="I275" s="1402">
        <f t="shared" si="48"/>
        <v>10.612245454545459</v>
      </c>
      <c r="J275" s="1402">
        <f t="shared" si="48"/>
        <v>9.3127272727272725</v>
      </c>
      <c r="K275" s="1402">
        <f t="shared" si="48"/>
        <v>10.444000000000003</v>
      </c>
      <c r="L275" s="1402">
        <f t="shared" si="48"/>
        <v>0.98333333333332007</v>
      </c>
      <c r="M275" s="1402">
        <f t="shared" si="48"/>
        <v>1.8618181818181796</v>
      </c>
      <c r="N275" s="1402">
        <f t="shared" si="48"/>
        <v>-2.2000000000000028</v>
      </c>
      <c r="O275" s="1402">
        <f t="shared" si="48"/>
        <v>-10.93333333333333</v>
      </c>
      <c r="P275" s="1414">
        <f t="shared" si="48"/>
        <v>0.10666666666665492</v>
      </c>
      <c r="Q275" s="343"/>
      <c r="AA275" s="1"/>
      <c r="AB275" s="1"/>
      <c r="AC275" s="1"/>
      <c r="AD275" s="1"/>
    </row>
    <row r="276" spans="2:46">
      <c r="Q276" s="343"/>
      <c r="AA276" s="1"/>
      <c r="AB276" s="1"/>
      <c r="AC276" s="1"/>
      <c r="AD276" s="1"/>
    </row>
    <row r="277" spans="2:46" ht="15.75">
      <c r="C277" s="1222" t="s">
        <v>595</v>
      </c>
      <c r="D277"/>
      <c r="E277" s="32"/>
      <c r="K277" s="373"/>
      <c r="P277"/>
      <c r="Q277" s="343"/>
      <c r="AA277" s="1"/>
      <c r="AB277" s="1"/>
      <c r="AC277" s="1"/>
      <c r="AD277" s="1"/>
      <c r="AJ277" s="20"/>
      <c r="AK277" s="346"/>
      <c r="AM277" s="20"/>
      <c r="AN277" s="20"/>
      <c r="AP277" s="43"/>
      <c r="AT277" s="13"/>
    </row>
    <row r="278" spans="2:46">
      <c r="C278" s="7" t="s">
        <v>596</v>
      </c>
      <c r="D278" s="8"/>
      <c r="E278" s="2"/>
      <c r="K278"/>
      <c r="P278"/>
      <c r="Q278" s="343"/>
      <c r="AA278" s="1"/>
      <c r="AB278" s="1"/>
      <c r="AC278" s="1"/>
      <c r="AD278" s="1"/>
    </row>
    <row r="279" spans="2:46" ht="15.75">
      <c r="C279" s="1" t="s">
        <v>384</v>
      </c>
      <c r="D279"/>
      <c r="E279"/>
      <c r="F279"/>
      <c r="K279" s="62"/>
      <c r="P279"/>
      <c r="Q279" s="343"/>
      <c r="AA279" s="1"/>
      <c r="AB279" s="1"/>
      <c r="AC279" s="1"/>
      <c r="AD279" s="1"/>
      <c r="AJ279" s="20"/>
      <c r="AK279" s="20"/>
      <c r="AM279" s="20"/>
      <c r="AN279" s="20"/>
      <c r="AP279" s="4"/>
    </row>
    <row r="280" spans="2:46" ht="15.75">
      <c r="C280" s="19" t="s">
        <v>292</v>
      </c>
      <c r="E280"/>
      <c r="F280"/>
      <c r="G280" s="19"/>
      <c r="H280" s="19"/>
      <c r="K280" s="127"/>
      <c r="P280"/>
      <c r="Q280" s="343"/>
      <c r="AA280" s="1"/>
      <c r="AB280" s="1"/>
      <c r="AC280" s="1"/>
      <c r="AD280" s="1"/>
      <c r="AG280" s="347"/>
      <c r="AH280" s="348"/>
      <c r="AI280" s="349"/>
      <c r="AJ280" s="350"/>
      <c r="AK280" s="42"/>
      <c r="AL280" s="42"/>
      <c r="AM280" s="42"/>
      <c r="AN280" s="42"/>
      <c r="AO280" s="42"/>
      <c r="AP280" s="42"/>
      <c r="AQ280" s="347"/>
      <c r="AR280" s="347"/>
      <c r="AS280" s="618"/>
    </row>
    <row r="281" spans="2:46" ht="15.75">
      <c r="C281" s="1222" t="s">
        <v>598</v>
      </c>
      <c r="D281"/>
      <c r="J281" s="20" t="s">
        <v>0</v>
      </c>
      <c r="K281"/>
      <c r="L281" s="2" t="s">
        <v>334</v>
      </c>
      <c r="M281" s="13"/>
      <c r="N281" s="13"/>
      <c r="O281" s="24"/>
      <c r="Q281" s="343"/>
      <c r="AA281" s="1"/>
      <c r="AB281" s="1"/>
      <c r="AC281" s="1"/>
      <c r="AD281" s="1"/>
      <c r="AG281" s="48"/>
      <c r="AH281" s="48"/>
      <c r="AI281" s="48"/>
      <c r="AJ281" s="351"/>
      <c r="AK281" s="48"/>
      <c r="AL281" s="48"/>
      <c r="AM281" s="48"/>
      <c r="AN281" s="48"/>
      <c r="AO281" s="48"/>
      <c r="AP281" s="48"/>
      <c r="AQ281" s="48"/>
      <c r="AR281" s="48"/>
      <c r="AS281" s="48"/>
    </row>
    <row r="282" spans="2:46" ht="21.75" thickBot="1">
      <c r="B282" s="20" t="s">
        <v>631</v>
      </c>
      <c r="E282"/>
      <c r="F282"/>
      <c r="G282" s="23" t="s">
        <v>1</v>
      </c>
      <c r="H282" s="19"/>
      <c r="K282" s="32"/>
      <c r="P282"/>
      <c r="Q282" s="343"/>
      <c r="AG282" s="44"/>
      <c r="AH282" s="44"/>
      <c r="AI282" s="160"/>
      <c r="AJ282" s="118"/>
      <c r="AK282" s="44"/>
      <c r="AL282" s="161"/>
      <c r="AM282" s="161"/>
      <c r="AN282" s="161"/>
      <c r="AO282" s="161"/>
      <c r="AP282" s="161"/>
      <c r="AQ282" s="161"/>
      <c r="AR282" s="161"/>
      <c r="AS282" s="161"/>
    </row>
    <row r="283" spans="2:46" ht="15.75" thickBot="1">
      <c r="B283" s="1364" t="s">
        <v>635</v>
      </c>
      <c r="C283" s="1363" t="s">
        <v>634</v>
      </c>
      <c r="D283" s="1270" t="s">
        <v>263</v>
      </c>
      <c r="E283" s="1231" t="s">
        <v>599</v>
      </c>
      <c r="F283" s="1232"/>
      <c r="G283" s="1232"/>
      <c r="H283" s="1233"/>
      <c r="I283" s="1234" t="s">
        <v>600</v>
      </c>
      <c r="J283" s="31"/>
      <c r="K283" s="1235"/>
      <c r="L283" s="31"/>
      <c r="M283" s="31"/>
      <c r="N283" s="31"/>
      <c r="O283" s="31"/>
      <c r="P283" s="53"/>
      <c r="Q283" s="1364" t="s">
        <v>669</v>
      </c>
      <c r="AG283" s="625"/>
      <c r="AH283" s="625"/>
      <c r="AI283" s="625"/>
      <c r="AJ283" s="633"/>
      <c r="AK283" s="625"/>
      <c r="AL283" s="625"/>
      <c r="AM283" s="625"/>
      <c r="AN283" s="625"/>
      <c r="AO283" s="626"/>
      <c r="AP283" s="626"/>
      <c r="AQ283" s="625"/>
      <c r="AR283" s="625"/>
      <c r="AS283" s="625"/>
    </row>
    <row r="284" spans="2:46" ht="16.5" customHeight="1">
      <c r="B284" s="1365" t="s">
        <v>601</v>
      </c>
      <c r="C284" s="477" t="s">
        <v>269</v>
      </c>
      <c r="D284" s="1271" t="s">
        <v>270</v>
      </c>
      <c r="E284" s="1237" t="s">
        <v>602</v>
      </c>
      <c r="F284" s="1238" t="s">
        <v>603</v>
      </c>
      <c r="G284" s="706" t="s">
        <v>604</v>
      </c>
      <c r="H284" s="1239" t="s">
        <v>605</v>
      </c>
      <c r="I284" s="1240" t="s">
        <v>606</v>
      </c>
      <c r="J284" s="1241" t="s">
        <v>607</v>
      </c>
      <c r="K284" s="1242" t="s">
        <v>608</v>
      </c>
      <c r="L284" s="1243" t="s">
        <v>609</v>
      </c>
      <c r="M284" s="1244" t="s">
        <v>610</v>
      </c>
      <c r="N284" s="752" t="s">
        <v>611</v>
      </c>
      <c r="O284" s="1244" t="s">
        <v>612</v>
      </c>
      <c r="P284" s="1245" t="s">
        <v>613</v>
      </c>
      <c r="Q284" s="1473" t="s">
        <v>657</v>
      </c>
      <c r="S284" s="179"/>
      <c r="T284" s="9"/>
      <c r="AA284" s="13"/>
      <c r="AD284" s="24"/>
      <c r="AE284" s="30"/>
    </row>
    <row r="285" spans="2:46" ht="14.25" customHeight="1" thickBot="1">
      <c r="B285" s="488" t="s">
        <v>614</v>
      </c>
      <c r="C285" s="526"/>
      <c r="D285" s="484"/>
      <c r="E285" s="516"/>
      <c r="F285" s="1246"/>
      <c r="G285" s="1247"/>
      <c r="H285" s="1246"/>
      <c r="I285" s="1248" t="s">
        <v>615</v>
      </c>
      <c r="J285" s="1249" t="s">
        <v>616</v>
      </c>
      <c r="K285" s="1250" t="s">
        <v>617</v>
      </c>
      <c r="L285" s="1251" t="s">
        <v>618</v>
      </c>
      <c r="M285" s="1250" t="s">
        <v>619</v>
      </c>
      <c r="N285" s="1087" t="s">
        <v>620</v>
      </c>
      <c r="O285" s="1252" t="s">
        <v>621</v>
      </c>
      <c r="P285" s="1253" t="s">
        <v>622</v>
      </c>
      <c r="Q285" s="1474" t="s">
        <v>554</v>
      </c>
      <c r="R285" s="179"/>
      <c r="S285" s="4"/>
      <c r="T285" s="9"/>
      <c r="AB285" s="18"/>
      <c r="AD285" s="2"/>
      <c r="AE285" s="32"/>
      <c r="AP285" s="43"/>
      <c r="AR285" s="43"/>
    </row>
    <row r="286" spans="2:46" ht="15.75" customHeight="1">
      <c r="B286" s="107"/>
      <c r="C286" s="690" t="s">
        <v>204</v>
      </c>
      <c r="D286" s="490"/>
      <c r="E286" s="1254"/>
      <c r="F286" s="492"/>
      <c r="G286" s="492"/>
      <c r="H286" s="691"/>
      <c r="I286" s="1282"/>
      <c r="J286" s="1282"/>
      <c r="K286" s="1299"/>
      <c r="L286" s="1282"/>
      <c r="M286" s="1282"/>
      <c r="N286" s="1282"/>
      <c r="O286" s="1282"/>
      <c r="P286" s="1478"/>
      <c r="Q286" s="1481"/>
      <c r="R286" s="681"/>
      <c r="S286" s="4"/>
      <c r="T286" s="9"/>
      <c r="U286" s="161"/>
      <c r="V286" s="161"/>
      <c r="W286" s="161"/>
      <c r="X286" s="708"/>
      <c r="AA286" s="608"/>
      <c r="AB286" s="599"/>
      <c r="AC286" s="599"/>
      <c r="AD286" s="599"/>
      <c r="AE286" s="599"/>
      <c r="AJ286" s="635"/>
      <c r="AR286" s="43"/>
    </row>
    <row r="287" spans="2:46" ht="13.5" customHeight="1">
      <c r="B287" s="747" t="s">
        <v>386</v>
      </c>
      <c r="C287" s="264" t="s">
        <v>838</v>
      </c>
      <c r="D287" s="498">
        <v>60</v>
      </c>
      <c r="E287" s="2073">
        <v>11.885999999999999</v>
      </c>
      <c r="F287" s="367">
        <v>1.4E-2</v>
      </c>
      <c r="G287" s="367">
        <v>1.7000000000000001E-2</v>
      </c>
      <c r="H287" s="1281">
        <v>0</v>
      </c>
      <c r="I287" s="2072">
        <v>31.346</v>
      </c>
      <c r="J287" s="2072">
        <v>20.372</v>
      </c>
      <c r="K287" s="365">
        <v>9.6069999999999993</v>
      </c>
      <c r="L287" s="2072">
        <v>0.40100000000000002</v>
      </c>
      <c r="M287" s="2072">
        <v>57.4</v>
      </c>
      <c r="N287" s="2074">
        <v>1.24E-2</v>
      </c>
      <c r="O287" s="2072">
        <v>0</v>
      </c>
      <c r="P287" s="2071">
        <v>7.0000000000000007E-2</v>
      </c>
      <c r="Q287" s="539">
        <v>4</v>
      </c>
      <c r="R287" s="682"/>
      <c r="S287" s="123"/>
      <c r="T287" s="9"/>
      <c r="U287" s="234"/>
      <c r="V287" s="651"/>
      <c r="W287" s="234"/>
      <c r="X287" s="728"/>
      <c r="AA287" s="609"/>
      <c r="AB287" s="609"/>
      <c r="AC287" s="609"/>
      <c r="AD287" s="609"/>
      <c r="AE287" s="609"/>
      <c r="AG287" s="411"/>
      <c r="AH287" s="40"/>
    </row>
    <row r="288" spans="2:46">
      <c r="B288" s="505" t="s">
        <v>849</v>
      </c>
      <c r="C288" s="551" t="s">
        <v>568</v>
      </c>
      <c r="D288" s="498">
        <v>90</v>
      </c>
      <c r="E288" s="374">
        <v>0.12</v>
      </c>
      <c r="F288" s="365">
        <v>7.2999999999999995E-2</v>
      </c>
      <c r="G288" s="375">
        <v>7.4999999999999997E-2</v>
      </c>
      <c r="H288" s="1279">
        <v>89.8</v>
      </c>
      <c r="I288" s="255">
        <v>85.81</v>
      </c>
      <c r="J288" s="255">
        <v>89.37</v>
      </c>
      <c r="K288" s="255">
        <v>14.5</v>
      </c>
      <c r="L288" s="2072">
        <v>1.0009999999999999</v>
      </c>
      <c r="M288" s="255">
        <v>42.9</v>
      </c>
      <c r="N288" s="1367">
        <v>0.01</v>
      </c>
      <c r="O288" s="2072">
        <v>1.6999999999999999E-3</v>
      </c>
      <c r="P288" s="1451">
        <v>0.41</v>
      </c>
      <c r="Q288" s="527">
        <v>44</v>
      </c>
      <c r="R288" s="683"/>
      <c r="S288" s="4"/>
      <c r="T288" s="9"/>
      <c r="U288" s="44"/>
      <c r="V288" s="44"/>
      <c r="W288" s="234"/>
      <c r="X288" s="728"/>
      <c r="AA288" s="1"/>
      <c r="AB288" s="1"/>
      <c r="AC288" s="1"/>
      <c r="AD288" s="1"/>
      <c r="AH288" s="40"/>
    </row>
    <row r="289" spans="2:35">
      <c r="B289" s="496" t="s">
        <v>844</v>
      </c>
      <c r="C289" s="549" t="s">
        <v>407</v>
      </c>
      <c r="D289" s="508">
        <v>160</v>
      </c>
      <c r="E289" s="2065">
        <v>1.8</v>
      </c>
      <c r="F289" s="365">
        <v>0.15390000000000001</v>
      </c>
      <c r="G289" s="365">
        <v>0.22900000000000001</v>
      </c>
      <c r="H289" s="1279">
        <v>80.63</v>
      </c>
      <c r="I289" s="2072">
        <v>69.06</v>
      </c>
      <c r="J289" s="2072">
        <v>80.231999999999999</v>
      </c>
      <c r="K289" s="2072">
        <v>10.731999999999999</v>
      </c>
      <c r="L289" s="2072">
        <v>0.97299999999999998</v>
      </c>
      <c r="M289" s="2072">
        <v>73.599999999999994</v>
      </c>
      <c r="N289" s="2074">
        <v>2E-3</v>
      </c>
      <c r="O289" s="2072">
        <v>1.92E-3</v>
      </c>
      <c r="P289" s="2071">
        <v>0.27</v>
      </c>
      <c r="Q289" s="504">
        <v>30</v>
      </c>
      <c r="R289" s="683"/>
      <c r="S289" s="4"/>
      <c r="T289" s="9"/>
      <c r="U289" s="44"/>
      <c r="V289" s="44"/>
      <c r="W289" s="234"/>
      <c r="X289" s="708"/>
      <c r="AA289" s="44"/>
      <c r="AB289" s="235"/>
      <c r="AC289" s="44"/>
      <c r="AD289" s="44"/>
      <c r="AE289" s="161"/>
      <c r="AG289" s="2"/>
      <c r="AH289" s="40"/>
    </row>
    <row r="290" spans="2:35">
      <c r="B290" s="496" t="s">
        <v>760</v>
      </c>
      <c r="C290" s="547" t="s">
        <v>699</v>
      </c>
      <c r="D290" s="508">
        <v>190</v>
      </c>
      <c r="E290" s="2065">
        <v>2.016</v>
      </c>
      <c r="F290" s="365">
        <v>1.15E-2</v>
      </c>
      <c r="G290" s="365">
        <v>1.15E-2</v>
      </c>
      <c r="H290" s="1279">
        <v>4.5750000000000002</v>
      </c>
      <c r="I290" s="2072">
        <v>24.680399999999999</v>
      </c>
      <c r="J290" s="2072">
        <v>7.5250000000000004</v>
      </c>
      <c r="K290" s="2072">
        <v>3.9580000000000002</v>
      </c>
      <c r="L290" s="2072">
        <v>0.57599999999999996</v>
      </c>
      <c r="M290" s="2072">
        <v>55.54</v>
      </c>
      <c r="N290" s="2072">
        <v>0</v>
      </c>
      <c r="O290" s="2072">
        <v>0.01</v>
      </c>
      <c r="P290" s="2071">
        <v>0.02</v>
      </c>
      <c r="Q290" s="527">
        <v>65</v>
      </c>
      <c r="AE290" s="161"/>
      <c r="AG290" s="32"/>
      <c r="AH290" s="4"/>
      <c r="AI290" s="8"/>
    </row>
    <row r="291" spans="2:35" ht="14.25" customHeight="1">
      <c r="B291" s="505" t="s">
        <v>10</v>
      </c>
      <c r="C291" s="503" t="s">
        <v>11</v>
      </c>
      <c r="D291" s="508">
        <v>30</v>
      </c>
      <c r="E291" s="229">
        <v>0.06</v>
      </c>
      <c r="F291" s="360">
        <v>1.2E-2</v>
      </c>
      <c r="G291" s="360">
        <v>0.01</v>
      </c>
      <c r="H291" s="1264">
        <v>0</v>
      </c>
      <c r="I291" s="255">
        <v>47.5</v>
      </c>
      <c r="J291" s="255">
        <v>38.700000000000003</v>
      </c>
      <c r="K291" s="360">
        <v>12.3</v>
      </c>
      <c r="L291" s="255">
        <v>0.03</v>
      </c>
      <c r="M291" s="255">
        <v>22.3</v>
      </c>
      <c r="N291" s="255">
        <v>0</v>
      </c>
      <c r="O291" s="255">
        <v>0</v>
      </c>
      <c r="P291" s="1451">
        <v>0</v>
      </c>
      <c r="Q291" s="504">
        <v>9</v>
      </c>
      <c r="R291" s="181"/>
      <c r="S291" s="4"/>
      <c r="T291" s="9"/>
      <c r="U291" s="44"/>
      <c r="V291" s="44"/>
      <c r="W291" s="44"/>
      <c r="X291" s="708"/>
      <c r="AA291" s="161"/>
      <c r="AB291" s="161"/>
      <c r="AC291" s="161"/>
      <c r="AD291" s="161"/>
      <c r="AE291" s="161"/>
      <c r="AG291" s="32"/>
      <c r="AH291" s="13"/>
      <c r="AI291" s="8"/>
    </row>
    <row r="292" spans="2:35" ht="12.75" customHeight="1" thickBot="1">
      <c r="B292" s="511" t="s">
        <v>10</v>
      </c>
      <c r="C292" s="510" t="s">
        <v>719</v>
      </c>
      <c r="D292" s="521">
        <v>20</v>
      </c>
      <c r="E292" s="366">
        <v>0</v>
      </c>
      <c r="F292" s="368">
        <v>0.04</v>
      </c>
      <c r="G292" s="368">
        <v>0</v>
      </c>
      <c r="H292" s="1264">
        <v>0</v>
      </c>
      <c r="I292" s="255">
        <v>16.600000000000001</v>
      </c>
      <c r="J292" s="255">
        <v>38.799999999999997</v>
      </c>
      <c r="K292" s="360">
        <v>11.4</v>
      </c>
      <c r="L292" s="255">
        <v>0.02</v>
      </c>
      <c r="M292" s="255">
        <v>28.8</v>
      </c>
      <c r="N292" s="1367">
        <v>5.0000000000000001E-4</v>
      </c>
      <c r="O292" s="255">
        <v>0</v>
      </c>
      <c r="P292" s="1451">
        <v>0</v>
      </c>
      <c r="Q292" s="504">
        <v>10</v>
      </c>
      <c r="T292" s="835"/>
      <c r="U292" s="622"/>
      <c r="V292" s="711"/>
      <c r="W292" s="712"/>
      <c r="X292" s="1759"/>
      <c r="Y292" s="219"/>
      <c r="Z292" s="22"/>
      <c r="AA292" s="44"/>
      <c r="AB292" s="44"/>
      <c r="AC292" s="44"/>
      <c r="AD292" s="44"/>
      <c r="AE292" s="161"/>
      <c r="AG292" s="124"/>
    </row>
    <row r="293" spans="2:35" ht="17.25" customHeight="1">
      <c r="B293" s="512" t="s">
        <v>294</v>
      </c>
      <c r="D293" s="835">
        <f>SUM(D287:D292)</f>
        <v>550</v>
      </c>
      <c r="E293" s="513">
        <f>SUM(E287:E292)</f>
        <v>15.882</v>
      </c>
      <c r="F293" s="1266">
        <f>SUM(F287:F292)</f>
        <v>0.3044</v>
      </c>
      <c r="G293" s="1266">
        <f t="shared" ref="G293:P293" si="49">SUM(G287:G292)</f>
        <v>0.34250000000000003</v>
      </c>
      <c r="H293" s="1266">
        <f t="shared" si="49"/>
        <v>175.005</v>
      </c>
      <c r="I293" s="1266">
        <f t="shared" si="49"/>
        <v>274.99639999999999</v>
      </c>
      <c r="J293" s="1266">
        <f t="shared" si="49"/>
        <v>274.99900000000002</v>
      </c>
      <c r="K293" s="1266">
        <f t="shared" si="49"/>
        <v>62.496999999999993</v>
      </c>
      <c r="L293" s="1266">
        <f t="shared" si="49"/>
        <v>3.0009999999999999</v>
      </c>
      <c r="M293" s="1266">
        <f t="shared" si="49"/>
        <v>280.53999999999996</v>
      </c>
      <c r="N293" s="1266">
        <f t="shared" si="49"/>
        <v>2.4899999999999999E-2</v>
      </c>
      <c r="O293" s="1266">
        <f>SUM(O287:O292)</f>
        <v>1.362E-2</v>
      </c>
      <c r="P293" s="1400">
        <f t="shared" si="49"/>
        <v>0.77</v>
      </c>
      <c r="Q293" s="1476"/>
      <c r="S293" s="713"/>
      <c r="U293" s="948"/>
      <c r="V293" s="948"/>
      <c r="W293" s="948"/>
      <c r="X293" s="948"/>
      <c r="Y293" s="945"/>
      <c r="Z293" s="1"/>
      <c r="AA293" s="161"/>
      <c r="AB293" s="161"/>
      <c r="AC293" s="161"/>
      <c r="AD293" s="161"/>
      <c r="AE293" s="161"/>
      <c r="AH293" s="179"/>
    </row>
    <row r="294" spans="2:35" ht="15.75" customHeight="1">
      <c r="B294" s="1378"/>
      <c r="C294" s="1379" t="s">
        <v>12</v>
      </c>
      <c r="D294" s="1693">
        <v>0.25</v>
      </c>
      <c r="E294" s="924">
        <v>15</v>
      </c>
      <c r="F294" s="925">
        <v>0.3</v>
      </c>
      <c r="G294" s="926">
        <v>0.35</v>
      </c>
      <c r="H294" s="1286">
        <v>175</v>
      </c>
      <c r="I294" s="1285">
        <v>275</v>
      </c>
      <c r="J294" s="1286">
        <v>275</v>
      </c>
      <c r="K294" s="1286">
        <v>62.5</v>
      </c>
      <c r="L294" s="925">
        <v>3</v>
      </c>
      <c r="M294" s="1424">
        <v>275</v>
      </c>
      <c r="N294" s="1373">
        <v>2.5000000000000001E-2</v>
      </c>
      <c r="O294" s="1374">
        <v>7.4999999999999997E-3</v>
      </c>
      <c r="P294" s="927">
        <v>0.75</v>
      </c>
      <c r="Q294" s="1476"/>
      <c r="R294" s="179"/>
      <c r="S294" s="179"/>
      <c r="U294" s="1"/>
      <c r="V294" s="1"/>
      <c r="W294" s="1"/>
      <c r="X294" s="1"/>
      <c r="Y294" s="1"/>
      <c r="Z294" s="1"/>
      <c r="AA294" s="44"/>
      <c r="AB294" s="44"/>
      <c r="AC294" s="44"/>
      <c r="AD294" s="44"/>
      <c r="AE294" s="161"/>
    </row>
    <row r="295" spans="2:35" ht="15" customHeight="1" thickBot="1">
      <c r="B295" s="251"/>
      <c r="C295" s="1375" t="s">
        <v>782</v>
      </c>
      <c r="D295" s="1425" t="s">
        <v>290</v>
      </c>
      <c r="E295" s="1401">
        <f>(E293*100/E317)-25</f>
        <v>1.4700000000000024</v>
      </c>
      <c r="F295" s="1402">
        <f t="shared" ref="F295:P295" si="50">(F293*100/F317)-25</f>
        <v>0.36666666666666714</v>
      </c>
      <c r="G295" s="1402">
        <f t="shared" si="50"/>
        <v>-0.5357142857142847</v>
      </c>
      <c r="H295" s="1402">
        <f t="shared" si="50"/>
        <v>7.1428571428455712E-4</v>
      </c>
      <c r="I295" s="1402">
        <f t="shared" si="50"/>
        <v>-3.2727272727228751E-4</v>
      </c>
      <c r="J295" s="1402">
        <f t="shared" si="50"/>
        <v>-9.0909090907587142E-5</v>
      </c>
      <c r="K295" s="1402">
        <f t="shared" si="50"/>
        <v>-1.2000000000043087E-3</v>
      </c>
      <c r="L295" s="1402">
        <f t="shared" si="50"/>
        <v>8.3333333333293069E-3</v>
      </c>
      <c r="M295" s="1402">
        <f t="shared" si="50"/>
        <v>0.50363636363636033</v>
      </c>
      <c r="N295" s="1402">
        <f t="shared" si="50"/>
        <v>-0.10000000000000497</v>
      </c>
      <c r="O295" s="1402">
        <f t="shared" si="50"/>
        <v>20.400000000000006</v>
      </c>
      <c r="P295" s="1414">
        <f t="shared" si="50"/>
        <v>0.66666666666666785</v>
      </c>
      <c r="Q295" s="1476"/>
      <c r="R295" s="681"/>
      <c r="S295" s="4"/>
      <c r="T295" s="9"/>
      <c r="U295" s="44"/>
      <c r="V295" s="44"/>
      <c r="W295" s="44"/>
      <c r="X295" s="708"/>
      <c r="AA295" s="44"/>
      <c r="AB295" s="44"/>
      <c r="AC295" s="44"/>
      <c r="AD295" s="44"/>
      <c r="AE295" s="161"/>
    </row>
    <row r="296" spans="2:35" ht="15" customHeight="1">
      <c r="B296" s="107"/>
      <c r="C296" s="489" t="s">
        <v>153</v>
      </c>
      <c r="D296" s="107"/>
      <c r="E296" s="659"/>
      <c r="F296" s="1706"/>
      <c r="G296" s="1706"/>
      <c r="H296" s="1706"/>
      <c r="I296" s="1297"/>
      <c r="J296" s="1297"/>
      <c r="K296" s="1297"/>
      <c r="L296" s="1297"/>
      <c r="M296" s="1297"/>
      <c r="N296" s="1297"/>
      <c r="O296" s="1297"/>
      <c r="P296" s="1480"/>
      <c r="Q296" s="1476"/>
      <c r="R296" s="682"/>
      <c r="S296" s="4"/>
      <c r="T296" s="9"/>
      <c r="U296" s="371"/>
      <c r="V296" s="371"/>
      <c r="W296" s="640"/>
      <c r="X296" s="708"/>
      <c r="AA296" s="46"/>
      <c r="AB296" s="227"/>
      <c r="AC296" s="227"/>
      <c r="AD296" s="46"/>
      <c r="AE296" s="65"/>
    </row>
    <row r="297" spans="2:35">
      <c r="B297" s="595" t="s">
        <v>673</v>
      </c>
      <c r="C297" s="529" t="s">
        <v>402</v>
      </c>
      <c r="D297" s="508">
        <v>60</v>
      </c>
      <c r="E297" s="229">
        <v>15</v>
      </c>
      <c r="F297" s="360">
        <v>0.04</v>
      </c>
      <c r="G297" s="360">
        <v>0.02</v>
      </c>
      <c r="H297" s="1278">
        <v>79.8</v>
      </c>
      <c r="I297" s="255">
        <v>8.4</v>
      </c>
      <c r="J297" s="1590">
        <v>15.6</v>
      </c>
      <c r="K297" s="255">
        <v>12</v>
      </c>
      <c r="L297" s="255">
        <v>0.54</v>
      </c>
      <c r="M297" s="255">
        <v>74</v>
      </c>
      <c r="N297" s="255">
        <v>0.02</v>
      </c>
      <c r="O297" s="748">
        <v>2.3999999999999998E-3</v>
      </c>
      <c r="P297" s="1451">
        <v>0.12</v>
      </c>
      <c r="Q297" s="504">
        <v>2</v>
      </c>
      <c r="R297" s="683"/>
      <c r="S297" s="4"/>
      <c r="T297" s="9"/>
      <c r="U297" s="371"/>
      <c r="V297" s="371"/>
      <c r="W297" s="640"/>
      <c r="X297" s="708"/>
      <c r="AA297" s="1"/>
      <c r="AB297" s="1"/>
      <c r="AC297" s="1"/>
      <c r="AD297" s="1"/>
      <c r="AG297" s="45"/>
      <c r="AH297" s="4"/>
      <c r="AI297" s="46"/>
    </row>
    <row r="298" spans="2:35" ht="15.75" customHeight="1">
      <c r="B298" s="496" t="s">
        <v>761</v>
      </c>
      <c r="C298" s="541" t="s">
        <v>286</v>
      </c>
      <c r="D298" s="508">
        <v>200</v>
      </c>
      <c r="E298" s="2086">
        <v>1.4E-2</v>
      </c>
      <c r="F298" s="372">
        <v>7.5999999999999998E-2</v>
      </c>
      <c r="G298" s="372">
        <v>0.13600000000000001</v>
      </c>
      <c r="H298" s="1279">
        <v>163.185</v>
      </c>
      <c r="I298" s="2072">
        <v>135.88</v>
      </c>
      <c r="J298" s="2072">
        <v>56.9</v>
      </c>
      <c r="K298" s="2072">
        <v>14.22</v>
      </c>
      <c r="L298" s="2072">
        <v>0.42599999999999999</v>
      </c>
      <c r="M298" s="2072">
        <v>0</v>
      </c>
      <c r="N298" s="2072">
        <v>6.0000000000000001E-3</v>
      </c>
      <c r="O298" s="2072">
        <v>0</v>
      </c>
      <c r="P298" s="2071">
        <v>1.04</v>
      </c>
      <c r="Q298" s="694">
        <v>18</v>
      </c>
      <c r="R298" s="681"/>
      <c r="S298" s="4"/>
      <c r="T298" s="9"/>
      <c r="U298" s="44"/>
      <c r="V298" s="44"/>
      <c r="W298" s="234"/>
      <c r="X298" s="708"/>
      <c r="AA298" s="371"/>
      <c r="AB298" s="640"/>
      <c r="AC298" s="371"/>
      <c r="AD298" s="371"/>
      <c r="AE298" s="161"/>
      <c r="AG298" s="373"/>
      <c r="AH298" s="4"/>
      <c r="AI298" s="46"/>
    </row>
    <row r="299" spans="2:35" ht="13.5" customHeight="1">
      <c r="B299" s="505" t="s">
        <v>483</v>
      </c>
      <c r="C299" s="283" t="s">
        <v>553</v>
      </c>
      <c r="D299" s="508">
        <v>90</v>
      </c>
      <c r="E299" s="2086">
        <v>5.5800000000000002E-2</v>
      </c>
      <c r="F299" s="372">
        <v>6.7000000000000004E-2</v>
      </c>
      <c r="G299" s="372">
        <v>0.13900000000000001</v>
      </c>
      <c r="H299" s="1279">
        <v>12.09</v>
      </c>
      <c r="I299" s="2072">
        <v>13.539</v>
      </c>
      <c r="J299" s="2072">
        <v>48.39</v>
      </c>
      <c r="K299" s="2072">
        <v>10.311</v>
      </c>
      <c r="L299" s="2072">
        <v>0.85299999999999998</v>
      </c>
      <c r="M299" s="2072">
        <v>10.3</v>
      </c>
      <c r="N299" s="2072">
        <v>1.1999999999999999E-3</v>
      </c>
      <c r="O299" s="2072">
        <v>0</v>
      </c>
      <c r="P299" s="2071">
        <v>0</v>
      </c>
      <c r="Q299" s="527">
        <v>59</v>
      </c>
      <c r="R299" s="682"/>
      <c r="S299" s="4"/>
      <c r="T299" s="1"/>
      <c r="U299" s="161"/>
      <c r="V299" s="161"/>
      <c r="W299" s="161"/>
      <c r="X299" s="708"/>
      <c r="AA299" s="44"/>
      <c r="AB299" s="44"/>
      <c r="AC299" s="44"/>
      <c r="AD299" s="44"/>
      <c r="AE299" s="127"/>
      <c r="AG299" s="44"/>
      <c r="AH299" s="4"/>
      <c r="AI299" s="8"/>
    </row>
    <row r="300" spans="2:35" ht="12.75" customHeight="1">
      <c r="B300" s="1623" t="s">
        <v>788</v>
      </c>
      <c r="C300" s="283" t="s">
        <v>643</v>
      </c>
      <c r="D300" s="498" t="s">
        <v>708</v>
      </c>
      <c r="E300" s="2092">
        <v>0.21199999999999999</v>
      </c>
      <c r="F300" s="367">
        <v>0.11700000000000001</v>
      </c>
      <c r="G300" s="2085">
        <v>0.11</v>
      </c>
      <c r="H300" s="1387">
        <v>61.325000000000003</v>
      </c>
      <c r="I300" s="2093">
        <v>16.72</v>
      </c>
      <c r="J300" s="1415">
        <v>81.41</v>
      </c>
      <c r="K300" s="2093">
        <v>9.1300000000000008</v>
      </c>
      <c r="L300" s="1415">
        <v>1.0840000000000001</v>
      </c>
      <c r="M300" s="2093">
        <v>1.484</v>
      </c>
      <c r="N300" s="1415">
        <v>6.8999999999999999E-3</v>
      </c>
      <c r="O300" s="2093">
        <v>3.0000000000000001E-3</v>
      </c>
      <c r="P300" s="2090">
        <v>5.4999999999999997E-3</v>
      </c>
      <c r="Q300" s="539">
        <v>31</v>
      </c>
      <c r="R300" s="683"/>
      <c r="S300" s="4"/>
      <c r="T300" s="9"/>
      <c r="U300" s="44"/>
      <c r="V300" s="44"/>
      <c r="W300" s="44"/>
      <c r="X300" s="708"/>
      <c r="AA300" s="611"/>
      <c r="AB300" s="611"/>
      <c r="AC300" s="612"/>
      <c r="AD300" s="610"/>
      <c r="AE300" s="399"/>
      <c r="AG300" s="44"/>
      <c r="AH300" s="4"/>
      <c r="AI300" s="8"/>
    </row>
    <row r="301" spans="2:35" ht="10.5" customHeight="1">
      <c r="B301" s="1294"/>
      <c r="C301" s="177" t="s">
        <v>644</v>
      </c>
      <c r="D301" s="540"/>
      <c r="E301" s="659"/>
      <c r="F301" s="660"/>
      <c r="G301" s="161"/>
      <c r="H301" s="1422"/>
      <c r="J301" s="1272"/>
      <c r="L301" s="1272"/>
      <c r="N301" s="1272"/>
      <c r="P301" s="1483"/>
      <c r="Q301" s="545"/>
      <c r="S301" s="4"/>
      <c r="T301" s="9"/>
      <c r="U301" s="44"/>
      <c r="V301" s="44"/>
      <c r="W301" s="44"/>
      <c r="X301" s="708"/>
      <c r="AA301" s="44"/>
      <c r="AB301" s="44"/>
      <c r="AC301" s="44"/>
      <c r="AD301" s="44"/>
      <c r="AE301" s="161"/>
      <c r="AG301" s="33"/>
      <c r="AH301" s="4"/>
      <c r="AI301" s="8"/>
    </row>
    <row r="302" spans="2:35" ht="14.25" customHeight="1">
      <c r="B302" s="505" t="s">
        <v>682</v>
      </c>
      <c r="C302" s="254" t="s">
        <v>580</v>
      </c>
      <c r="D302" s="508">
        <v>200</v>
      </c>
      <c r="E302" s="2065">
        <v>2.33</v>
      </c>
      <c r="F302" s="365">
        <v>2E-3</v>
      </c>
      <c r="G302" s="365">
        <v>4.0000000000000001E-3</v>
      </c>
      <c r="H302" s="1264">
        <v>0</v>
      </c>
      <c r="I302" s="2072">
        <v>70.400000000000006</v>
      </c>
      <c r="J302" s="2072">
        <v>36</v>
      </c>
      <c r="K302" s="2072">
        <v>0.8</v>
      </c>
      <c r="L302" s="2072">
        <v>1.31</v>
      </c>
      <c r="M302" s="2072">
        <v>152</v>
      </c>
      <c r="N302" s="2072">
        <v>0</v>
      </c>
      <c r="O302" s="2072">
        <v>0</v>
      </c>
      <c r="P302" s="2071">
        <v>0</v>
      </c>
      <c r="Q302" s="504">
        <v>61</v>
      </c>
      <c r="S302" s="4"/>
      <c r="T302" s="9"/>
      <c r="U302" s="44"/>
      <c r="V302" s="44"/>
      <c r="W302" s="44"/>
      <c r="X302" s="708"/>
      <c r="AA302" s="44"/>
      <c r="AB302" s="44"/>
      <c r="AC302" s="44"/>
      <c r="AD302" s="44"/>
      <c r="AE302" s="161"/>
      <c r="AH302" s="40"/>
    </row>
    <row r="303" spans="2:35" ht="16.5" customHeight="1">
      <c r="B303" s="505" t="s">
        <v>10</v>
      </c>
      <c r="C303" s="394" t="s">
        <v>11</v>
      </c>
      <c r="D303" s="508">
        <v>50</v>
      </c>
      <c r="E303" s="229">
        <v>0.1</v>
      </c>
      <c r="F303" s="360">
        <v>0.02</v>
      </c>
      <c r="G303" s="360">
        <v>1.7000000000000001E-2</v>
      </c>
      <c r="H303" s="1264">
        <v>0</v>
      </c>
      <c r="I303" s="255">
        <v>79.166700000000006</v>
      </c>
      <c r="J303" s="255">
        <v>64.5</v>
      </c>
      <c r="K303" s="360">
        <v>20.5</v>
      </c>
      <c r="L303" s="255">
        <v>0.05</v>
      </c>
      <c r="M303" s="255">
        <v>37.167000000000002</v>
      </c>
      <c r="N303" s="255">
        <v>0</v>
      </c>
      <c r="O303" s="255">
        <v>0</v>
      </c>
      <c r="P303" s="1451">
        <v>0</v>
      </c>
      <c r="Q303" s="504">
        <v>9</v>
      </c>
      <c r="R303" s="181"/>
      <c r="S303" s="4"/>
      <c r="T303" s="9"/>
      <c r="U303" s="44"/>
      <c r="V303" s="160"/>
      <c r="W303" s="44"/>
      <c r="X303" s="708"/>
      <c r="AA303" s="44"/>
      <c r="AB303" s="44"/>
      <c r="AC303" s="44"/>
      <c r="AD303" s="44"/>
      <c r="AE303" s="161"/>
      <c r="AH303" s="40"/>
    </row>
    <row r="304" spans="2:35" ht="12.75" customHeight="1">
      <c r="B304" s="499" t="s">
        <v>10</v>
      </c>
      <c r="C304" s="453" t="s">
        <v>719</v>
      </c>
      <c r="D304" s="498">
        <v>30</v>
      </c>
      <c r="E304" s="366">
        <v>0</v>
      </c>
      <c r="F304" s="368">
        <v>0.06</v>
      </c>
      <c r="G304" s="368">
        <v>0</v>
      </c>
      <c r="H304" s="692">
        <v>0</v>
      </c>
      <c r="I304" s="255">
        <v>24.9</v>
      </c>
      <c r="J304" s="255">
        <v>58.2</v>
      </c>
      <c r="K304" s="360">
        <v>17.100000000000001</v>
      </c>
      <c r="L304" s="255">
        <v>0.03</v>
      </c>
      <c r="M304" s="255">
        <v>43.2</v>
      </c>
      <c r="N304" s="255">
        <v>1E-3</v>
      </c>
      <c r="O304" s="255">
        <v>0</v>
      </c>
      <c r="P304" s="1451">
        <v>0</v>
      </c>
      <c r="Q304" s="539">
        <v>10</v>
      </c>
      <c r="S304" s="402"/>
      <c r="T304" s="179"/>
      <c r="U304" s="622"/>
      <c r="V304" s="711"/>
      <c r="W304" s="712"/>
      <c r="X304" s="1759"/>
      <c r="Y304" s="219"/>
      <c r="Z304" s="22"/>
      <c r="AA304" s="44"/>
      <c r="AB304" s="44"/>
      <c r="AC304" s="235"/>
      <c r="AD304" s="44"/>
      <c r="AE304" s="161"/>
      <c r="AG304" s="62"/>
      <c r="AH304" s="179"/>
    </row>
    <row r="305" spans="2:35" ht="15.75" thickBot="1">
      <c r="B305" s="1738" t="s">
        <v>857</v>
      </c>
      <c r="C305" s="510" t="s">
        <v>861</v>
      </c>
      <c r="D305" s="521">
        <v>105</v>
      </c>
      <c r="E305" s="366">
        <v>53</v>
      </c>
      <c r="F305" s="367">
        <v>4.2000000000000003E-2</v>
      </c>
      <c r="G305" s="368">
        <v>0.06</v>
      </c>
      <c r="H305" s="678">
        <v>8.4</v>
      </c>
      <c r="I305" s="357">
        <v>35.99</v>
      </c>
      <c r="J305" s="357">
        <v>24</v>
      </c>
      <c r="K305" s="357">
        <v>3.4390000000000001</v>
      </c>
      <c r="L305" s="357">
        <v>0.29399999999999998</v>
      </c>
      <c r="M305" s="357">
        <v>66.849999999999994</v>
      </c>
      <c r="N305" s="357">
        <v>0</v>
      </c>
      <c r="O305" s="357">
        <v>0</v>
      </c>
      <c r="P305" s="1452">
        <v>0</v>
      </c>
      <c r="Q305" s="680">
        <v>81</v>
      </c>
      <c r="R305" s="179"/>
      <c r="S305" s="713"/>
      <c r="U305" s="948"/>
      <c r="V305" s="948"/>
      <c r="W305" s="948"/>
      <c r="X305" s="948"/>
      <c r="Y305" s="945"/>
      <c r="Z305" s="1"/>
      <c r="AA305" s="46"/>
      <c r="AB305" s="227"/>
      <c r="AC305" s="46"/>
      <c r="AD305" s="46"/>
      <c r="AE305" s="65"/>
      <c r="AG305" s="62"/>
      <c r="AH305" s="4"/>
      <c r="AI305" s="123"/>
    </row>
    <row r="306" spans="2:35">
      <c r="B306" s="1408" t="s">
        <v>278</v>
      </c>
      <c r="C306" s="718"/>
      <c r="D306" s="524">
        <f>D297+D298+D299+D302+D303+D304+D305+145+30</f>
        <v>910</v>
      </c>
      <c r="E306" s="522">
        <f>SUM(E297:E305)</f>
        <v>70.711799999999997</v>
      </c>
      <c r="F306" s="1266">
        <f>SUM(F297:F305)</f>
        <v>0.42399999999999999</v>
      </c>
      <c r="G306" s="1266">
        <f t="shared" ref="G306:P306" si="51">SUM(G297:G305)</f>
        <v>0.48600000000000004</v>
      </c>
      <c r="H306" s="1266">
        <f t="shared" si="51"/>
        <v>324.8</v>
      </c>
      <c r="I306" s="1266">
        <f t="shared" si="51"/>
        <v>384.9957</v>
      </c>
      <c r="J306" s="1266">
        <f t="shared" si="51"/>
        <v>385</v>
      </c>
      <c r="K306" s="1266">
        <f t="shared" si="51"/>
        <v>87.5</v>
      </c>
      <c r="L306" s="1266">
        <f t="shared" si="51"/>
        <v>4.5869999999999997</v>
      </c>
      <c r="M306" s="1266">
        <f t="shared" si="51"/>
        <v>385.00099999999998</v>
      </c>
      <c r="N306" s="1266">
        <f t="shared" si="51"/>
        <v>3.5100000000000006E-2</v>
      </c>
      <c r="O306" s="1266">
        <f>SUM(O297:O305)</f>
        <v>5.4000000000000003E-3</v>
      </c>
      <c r="P306" s="1390">
        <f t="shared" si="51"/>
        <v>1.1655000000000002</v>
      </c>
      <c r="Q306" s="1476"/>
      <c r="R306" s="681"/>
      <c r="S306" s="179"/>
      <c r="U306" s="1"/>
      <c r="V306" s="1"/>
      <c r="W306" s="1"/>
      <c r="X306" s="1"/>
      <c r="Y306" s="1"/>
      <c r="Z306" s="1"/>
      <c r="AA306" s="634"/>
      <c r="AB306" s="403"/>
      <c r="AC306" s="403"/>
      <c r="AD306" s="404"/>
      <c r="AE306" s="404"/>
      <c r="AH306" s="179"/>
    </row>
    <row r="307" spans="2:35" ht="13.5" customHeight="1">
      <c r="B307" s="1378"/>
      <c r="C307" s="1379" t="s">
        <v>12</v>
      </c>
      <c r="D307" s="1744">
        <v>0.35</v>
      </c>
      <c r="E307" s="924">
        <v>21</v>
      </c>
      <c r="F307" s="925">
        <v>0.42</v>
      </c>
      <c r="G307" s="926">
        <v>0.49</v>
      </c>
      <c r="H307" s="1286">
        <v>245</v>
      </c>
      <c r="I307" s="1285">
        <v>385</v>
      </c>
      <c r="J307" s="1286">
        <v>385</v>
      </c>
      <c r="K307" s="1286">
        <v>87.5</v>
      </c>
      <c r="L307" s="925">
        <v>4.2</v>
      </c>
      <c r="M307" s="1285">
        <v>385</v>
      </c>
      <c r="N307" s="1373">
        <v>3.5000000000000003E-2</v>
      </c>
      <c r="O307" s="1374">
        <v>1.0500000000000001E-2</v>
      </c>
      <c r="P307" s="1453">
        <v>1.05</v>
      </c>
      <c r="Q307" s="1476"/>
      <c r="R307" s="682"/>
      <c r="S307" s="4"/>
      <c r="T307" s="65"/>
      <c r="U307" s="44"/>
      <c r="V307" s="44"/>
      <c r="W307" s="44"/>
      <c r="X307" s="708"/>
      <c r="AA307" s="401"/>
      <c r="AB307" s="401"/>
      <c r="AC307" s="406"/>
      <c r="AD307" s="406"/>
      <c r="AE307" s="407"/>
      <c r="AG307" s="127"/>
      <c r="AH307" s="4"/>
      <c r="AI307" s="9"/>
    </row>
    <row r="308" spans="2:35" ht="13.5" customHeight="1" thickBot="1">
      <c r="B308" s="251"/>
      <c r="C308" s="1375" t="s">
        <v>782</v>
      </c>
      <c r="D308" s="1425" t="s">
        <v>290</v>
      </c>
      <c r="E308" s="1401">
        <f>(E306*100/E317)-35</f>
        <v>82.852999999999994</v>
      </c>
      <c r="F308" s="1402">
        <f t="shared" ref="F308:P308" si="52">(F306*100/F317)-35</f>
        <v>0.3333333333333357</v>
      </c>
      <c r="G308" s="1402">
        <f t="shared" si="52"/>
        <v>-0.2857142857142847</v>
      </c>
      <c r="H308" s="1402">
        <f t="shared" si="52"/>
        <v>11.399999999999999</v>
      </c>
      <c r="I308" s="1402">
        <f t="shared" si="52"/>
        <v>-3.9090909091044068E-4</v>
      </c>
      <c r="J308" s="1402">
        <f t="shared" si="52"/>
        <v>0</v>
      </c>
      <c r="K308" s="1402">
        <f t="shared" si="52"/>
        <v>0</v>
      </c>
      <c r="L308" s="1402">
        <f t="shared" si="52"/>
        <v>3.2250000000000014</v>
      </c>
      <c r="M308" s="1402">
        <f t="shared" si="52"/>
        <v>9.0909090907587142E-5</v>
      </c>
      <c r="N308" s="1402">
        <f t="shared" si="52"/>
        <v>0.10000000000000142</v>
      </c>
      <c r="O308" s="1402">
        <f t="shared" si="52"/>
        <v>-16.999999999999996</v>
      </c>
      <c r="P308" s="1414">
        <f t="shared" si="52"/>
        <v>3.8500000000000085</v>
      </c>
      <c r="Q308" s="1476"/>
      <c r="R308" s="683"/>
      <c r="T308" s="9"/>
      <c r="U308" s="44"/>
      <c r="V308" s="44"/>
      <c r="W308" s="234"/>
      <c r="X308" s="708"/>
      <c r="AA308" s="1"/>
      <c r="AB308" s="1"/>
      <c r="AC308" s="1"/>
      <c r="AD308" s="1"/>
      <c r="AG308" s="45"/>
      <c r="AH308" s="4"/>
      <c r="AI308" s="9"/>
    </row>
    <row r="309" spans="2:35" ht="18" customHeight="1">
      <c r="B309" s="552"/>
      <c r="C309" s="745" t="s">
        <v>343</v>
      </c>
      <c r="D309" s="107"/>
      <c r="E309" s="55"/>
      <c r="F309" s="517"/>
      <c r="G309" s="517"/>
      <c r="H309" s="517"/>
      <c r="I309" s="1284"/>
      <c r="J309" s="1284"/>
      <c r="K309" s="1289"/>
      <c r="L309" s="1284"/>
      <c r="M309" s="1284"/>
      <c r="N309" s="1284"/>
      <c r="O309" s="1284"/>
      <c r="P309" s="1201"/>
      <c r="Q309" s="1476"/>
      <c r="S309" s="4"/>
      <c r="T309" s="9"/>
      <c r="U309" s="161"/>
      <c r="V309" s="161"/>
      <c r="W309" s="161"/>
      <c r="X309" s="708"/>
      <c r="Y309" s="3"/>
      <c r="Z309" s="40"/>
      <c r="AA309" s="608"/>
      <c r="AB309" s="599"/>
      <c r="AC309" s="599"/>
      <c r="AD309" s="599"/>
      <c r="AE309" s="599"/>
      <c r="AG309" s="373"/>
      <c r="AH309" s="230"/>
      <c r="AI309" s="158"/>
    </row>
    <row r="310" spans="2:35" ht="12.75" customHeight="1">
      <c r="B310" s="1747" t="s">
        <v>746</v>
      </c>
      <c r="C310" s="1736" t="s">
        <v>577</v>
      </c>
      <c r="D310" s="398">
        <v>200</v>
      </c>
      <c r="E310" s="2065">
        <v>1.1279999999999999</v>
      </c>
      <c r="F310" s="365">
        <v>0</v>
      </c>
      <c r="G310" s="365">
        <v>2E-3</v>
      </c>
      <c r="H310" s="1279">
        <v>0.14000000000000001</v>
      </c>
      <c r="I310" s="2072">
        <v>3.47</v>
      </c>
      <c r="J310" s="2072">
        <v>2.74</v>
      </c>
      <c r="K310" s="2072">
        <v>1.46</v>
      </c>
      <c r="L310" s="2072">
        <v>0.222</v>
      </c>
      <c r="M310" s="2072">
        <v>28.15</v>
      </c>
      <c r="N310" s="2072">
        <v>0</v>
      </c>
      <c r="O310" s="2072">
        <v>0</v>
      </c>
      <c r="P310" s="2071">
        <v>0.16</v>
      </c>
      <c r="Q310" s="504">
        <v>74</v>
      </c>
      <c r="S310" s="402"/>
      <c r="T310" s="179"/>
      <c r="U310" s="216"/>
      <c r="AA310" s="609"/>
      <c r="AB310" s="609"/>
      <c r="AC310" s="609"/>
      <c r="AD310" s="609"/>
      <c r="AE310" s="609"/>
      <c r="AG310" s="32"/>
      <c r="AH310" s="4"/>
      <c r="AI310" s="9"/>
    </row>
    <row r="311" spans="2:35" ht="14.25" customHeight="1">
      <c r="B311" s="499" t="s">
        <v>809</v>
      </c>
      <c r="C311" s="1791" t="s">
        <v>808</v>
      </c>
      <c r="D311" s="498">
        <v>90</v>
      </c>
      <c r="E311" s="2092">
        <v>0.4</v>
      </c>
      <c r="F311" s="367">
        <v>0.08</v>
      </c>
      <c r="G311" s="2085">
        <v>0.13800000000000001</v>
      </c>
      <c r="H311" s="1387">
        <v>69.86</v>
      </c>
      <c r="I311" s="2093">
        <v>89.98</v>
      </c>
      <c r="J311" s="1415">
        <v>68.459999999999994</v>
      </c>
      <c r="K311" s="2093">
        <v>12.14</v>
      </c>
      <c r="L311" s="1415">
        <v>0.96</v>
      </c>
      <c r="M311" s="2093">
        <v>15.6</v>
      </c>
      <c r="N311" s="1415">
        <v>0.01</v>
      </c>
      <c r="O311" s="2093">
        <v>3.0000000000000001E-3</v>
      </c>
      <c r="P311" s="2090">
        <v>0.14000000000000001</v>
      </c>
      <c r="Q311" s="539">
        <v>45</v>
      </c>
      <c r="S311" s="296"/>
      <c r="T311" s="9"/>
      <c r="U311" s="216"/>
      <c r="AA311" s="1"/>
      <c r="AB311" s="1"/>
      <c r="AC311" s="1"/>
      <c r="AD311" s="1"/>
      <c r="AG311" s="32"/>
      <c r="AH311" s="4"/>
      <c r="AI311" s="9"/>
    </row>
    <row r="312" spans="2:35" ht="12.75" customHeight="1" thickBot="1">
      <c r="B312" s="511" t="s">
        <v>10</v>
      </c>
      <c r="C312" s="510" t="s">
        <v>719</v>
      </c>
      <c r="D312" s="521">
        <v>20</v>
      </c>
      <c r="E312" s="366">
        <v>0</v>
      </c>
      <c r="F312" s="368">
        <v>0.04</v>
      </c>
      <c r="G312" s="368">
        <v>0</v>
      </c>
      <c r="H312" s="1264">
        <v>0</v>
      </c>
      <c r="I312" s="255">
        <v>16.600000000000001</v>
      </c>
      <c r="J312" s="255">
        <v>38.799999999999997</v>
      </c>
      <c r="K312" s="360">
        <v>11.4</v>
      </c>
      <c r="L312" s="255">
        <v>0.02</v>
      </c>
      <c r="M312" s="255">
        <v>28.8</v>
      </c>
      <c r="N312" s="1367">
        <v>5.0000000000000001E-4</v>
      </c>
      <c r="O312" s="255">
        <v>0</v>
      </c>
      <c r="P312" s="1451">
        <v>0</v>
      </c>
      <c r="Q312" s="504">
        <v>10</v>
      </c>
      <c r="S312" s="296"/>
      <c r="T312" s="1"/>
      <c r="AA312" s="611"/>
      <c r="AB312" s="611"/>
      <c r="AC312" s="612"/>
      <c r="AD312" s="612"/>
      <c r="AE312" s="161"/>
      <c r="AG312" s="62"/>
      <c r="AH312" s="179"/>
    </row>
    <row r="313" spans="2:35" ht="15.75" customHeight="1">
      <c r="B313" s="512" t="s">
        <v>382</v>
      </c>
      <c r="C313" s="402"/>
      <c r="D313" s="179">
        <f>SUM(D310:D312)</f>
        <v>310</v>
      </c>
      <c r="E313" s="522">
        <f>SUM(E310:E312)</f>
        <v>1.528</v>
      </c>
      <c r="F313" s="1266">
        <f>SUM(F310:F312)</f>
        <v>0.12</v>
      </c>
      <c r="G313" s="1266">
        <f t="shared" ref="G313:P313" si="53">SUM(G310:G312)</f>
        <v>0.14000000000000001</v>
      </c>
      <c r="H313" s="1266">
        <f t="shared" si="53"/>
        <v>70</v>
      </c>
      <c r="I313" s="1266">
        <f t="shared" si="53"/>
        <v>110.05000000000001</v>
      </c>
      <c r="J313" s="1266">
        <f t="shared" si="53"/>
        <v>109.99999999999999</v>
      </c>
      <c r="K313" s="1266">
        <f t="shared" si="53"/>
        <v>25</v>
      </c>
      <c r="L313" s="1266">
        <f t="shared" si="53"/>
        <v>1.202</v>
      </c>
      <c r="M313" s="1266">
        <f>SUM(M310:M312)</f>
        <v>72.55</v>
      </c>
      <c r="N313" s="1266">
        <f t="shared" si="53"/>
        <v>1.0500000000000001E-2</v>
      </c>
      <c r="O313" s="1266">
        <f t="shared" si="53"/>
        <v>3.0000000000000001E-3</v>
      </c>
      <c r="P313" s="1400">
        <f t="shared" si="53"/>
        <v>0.30000000000000004</v>
      </c>
      <c r="Q313" s="343"/>
      <c r="AA313" s="44"/>
      <c r="AB313" s="235"/>
      <c r="AC313" s="44"/>
      <c r="AD313" s="44"/>
      <c r="AE313" s="161"/>
      <c r="AG313" s="62"/>
      <c r="AH313" s="4"/>
      <c r="AI313" s="158"/>
    </row>
    <row r="314" spans="2:35" ht="14.25" customHeight="1">
      <c r="B314" s="1378"/>
      <c r="C314" s="1379" t="s">
        <v>12</v>
      </c>
      <c r="D314" s="1693">
        <v>0.1</v>
      </c>
      <c r="E314" s="924">
        <v>6</v>
      </c>
      <c r="F314" s="925">
        <v>0.12</v>
      </c>
      <c r="G314" s="926">
        <v>0.14000000000000001</v>
      </c>
      <c r="H314" s="1286">
        <v>70</v>
      </c>
      <c r="I314" s="1285">
        <v>110</v>
      </c>
      <c r="J314" s="1286">
        <v>110</v>
      </c>
      <c r="K314" s="1286">
        <v>25</v>
      </c>
      <c r="L314" s="925">
        <v>1.2</v>
      </c>
      <c r="M314" s="1285">
        <v>110</v>
      </c>
      <c r="N314" s="925">
        <v>0.01</v>
      </c>
      <c r="O314" s="1345">
        <v>3.0000000000000001E-3</v>
      </c>
      <c r="P314" s="927">
        <v>0.3</v>
      </c>
      <c r="Q314" s="343"/>
      <c r="AA314" s="44"/>
      <c r="AB314" s="235"/>
      <c r="AC314" s="44"/>
      <c r="AD314" s="44"/>
      <c r="AE314" s="127"/>
      <c r="AG314" s="32"/>
      <c r="AH314" s="123"/>
      <c r="AI314" s="65"/>
    </row>
    <row r="315" spans="2:35" ht="15.75" thickBot="1">
      <c r="B315" s="251"/>
      <c r="C315" s="1375" t="s">
        <v>782</v>
      </c>
      <c r="D315" s="1425" t="s">
        <v>290</v>
      </c>
      <c r="E315" s="1401">
        <f>(E313*100/E317)-10</f>
        <v>-7.4533333333333331</v>
      </c>
      <c r="F315" s="1402">
        <f t="shared" ref="F315:P315" si="54">(F313*100/F317)-10</f>
        <v>0</v>
      </c>
      <c r="G315" s="1402">
        <f t="shared" si="54"/>
        <v>0</v>
      </c>
      <c r="H315" s="1402">
        <f t="shared" si="54"/>
        <v>0</v>
      </c>
      <c r="I315" s="1402">
        <f t="shared" si="54"/>
        <v>4.5454545454557405E-3</v>
      </c>
      <c r="J315" s="1402">
        <f t="shared" si="54"/>
        <v>0</v>
      </c>
      <c r="K315" s="1402">
        <f t="shared" si="54"/>
        <v>0</v>
      </c>
      <c r="L315" s="1402">
        <f t="shared" si="54"/>
        <v>1.6666666666665719E-2</v>
      </c>
      <c r="M315" s="1402">
        <f t="shared" si="54"/>
        <v>-3.4045454545454543</v>
      </c>
      <c r="N315" s="1402">
        <f t="shared" si="54"/>
        <v>0.5</v>
      </c>
      <c r="O315" s="1402">
        <f t="shared" si="54"/>
        <v>0</v>
      </c>
      <c r="P315" s="1414">
        <f t="shared" si="54"/>
        <v>0</v>
      </c>
      <c r="Q315" s="343"/>
      <c r="S315" s="185"/>
      <c r="AA315" s="44"/>
      <c r="AB315" s="44"/>
      <c r="AC315" s="44"/>
      <c r="AD315" s="44"/>
      <c r="AE315" s="161"/>
    </row>
    <row r="316" spans="2:35" ht="15.75" thickBot="1">
      <c r="E316" s="204"/>
      <c r="F316" s="204"/>
      <c r="G316" s="204"/>
      <c r="H316" s="204"/>
      <c r="I316" s="204"/>
      <c r="J316" s="213"/>
      <c r="K316" s="213"/>
      <c r="L316" s="204"/>
      <c r="M316" s="213"/>
      <c r="N316" s="204"/>
      <c r="O316" s="204"/>
      <c r="P316" s="204"/>
      <c r="Q316" s="343"/>
      <c r="AA316" s="44"/>
      <c r="AB316" s="44"/>
      <c r="AC316" s="44"/>
      <c r="AD316" s="44"/>
      <c r="AE316" s="161"/>
      <c r="AG316" s="32"/>
      <c r="AH316" s="4"/>
      <c r="AI316" s="9"/>
    </row>
    <row r="317" spans="2:35" ht="15.75" thickBot="1">
      <c r="B317" s="1803" t="s">
        <v>818</v>
      </c>
      <c r="C317" s="1694"/>
      <c r="D317" s="1695">
        <v>1</v>
      </c>
      <c r="E317" s="1696">
        <v>60</v>
      </c>
      <c r="F317" s="1697">
        <v>1.2</v>
      </c>
      <c r="G317" s="1697">
        <v>1.4</v>
      </c>
      <c r="H317" s="1698">
        <v>700</v>
      </c>
      <c r="I317" s="1699">
        <v>1100</v>
      </c>
      <c r="J317" s="1699">
        <v>1100</v>
      </c>
      <c r="K317" s="1699">
        <v>250</v>
      </c>
      <c r="L317" s="1699">
        <v>12</v>
      </c>
      <c r="M317" s="1699">
        <v>1100</v>
      </c>
      <c r="N317" s="1699">
        <v>0.1</v>
      </c>
      <c r="O317" s="1699">
        <v>0.03</v>
      </c>
      <c r="P317" s="1700">
        <v>3</v>
      </c>
      <c r="Q317" s="343"/>
      <c r="AA317" s="427"/>
      <c r="AB317" s="227"/>
      <c r="AC317" s="213"/>
      <c r="AD317" s="213"/>
      <c r="AE317" s="65"/>
      <c r="AG317" s="32"/>
      <c r="AH317" s="4"/>
      <c r="AI317" s="9"/>
    </row>
    <row r="318" spans="2:35" ht="16.5" customHeight="1" thickBot="1">
      <c r="Q318" s="343"/>
      <c r="AA318" s="1"/>
      <c r="AB318" s="1"/>
      <c r="AC318" s="1"/>
      <c r="AD318" s="1"/>
      <c r="AG318" s="32"/>
      <c r="AH318" s="4"/>
      <c r="AI318" s="9"/>
    </row>
    <row r="319" spans="2:35" ht="16.5" customHeight="1">
      <c r="B319" s="930"/>
      <c r="C319" s="34" t="s">
        <v>545</v>
      </c>
      <c r="D319" s="35"/>
      <c r="E319" s="153">
        <f>E293+E306</f>
        <v>86.593800000000002</v>
      </c>
      <c r="F319" s="256">
        <f t="shared" ref="F319:P319" si="55">F293+F306</f>
        <v>0.72839999999999994</v>
      </c>
      <c r="G319" s="256">
        <f t="shared" si="55"/>
        <v>0.82850000000000001</v>
      </c>
      <c r="H319" s="256">
        <f t="shared" si="55"/>
        <v>499.80500000000001</v>
      </c>
      <c r="I319" s="256">
        <f t="shared" si="55"/>
        <v>659.99209999999994</v>
      </c>
      <c r="J319" s="256">
        <f t="shared" si="55"/>
        <v>659.99900000000002</v>
      </c>
      <c r="K319" s="256">
        <f t="shared" si="55"/>
        <v>149.99699999999999</v>
      </c>
      <c r="L319" s="256">
        <f t="shared" si="55"/>
        <v>7.5879999999999992</v>
      </c>
      <c r="M319" s="256">
        <f t="shared" si="55"/>
        <v>665.54099999999994</v>
      </c>
      <c r="N319" s="256">
        <f t="shared" si="55"/>
        <v>6.0000000000000005E-2</v>
      </c>
      <c r="O319" s="256">
        <f t="shared" si="55"/>
        <v>1.9020000000000002E-2</v>
      </c>
      <c r="P319" s="933">
        <f t="shared" si="55"/>
        <v>1.9355000000000002</v>
      </c>
      <c r="Q319" s="343"/>
      <c r="AA319" s="632"/>
      <c r="AB319" s="155"/>
      <c r="AC319" s="161"/>
      <c r="AD319" s="161"/>
      <c r="AE319" s="161"/>
      <c r="AG319" s="30"/>
      <c r="AH319" s="4"/>
      <c r="AI319" s="9"/>
    </row>
    <row r="320" spans="2:35" ht="15.75" customHeight="1">
      <c r="B320" s="460"/>
      <c r="C320" s="1219" t="s">
        <v>12</v>
      </c>
      <c r="D320" s="1693">
        <v>0.6</v>
      </c>
      <c r="E320" s="924">
        <v>36</v>
      </c>
      <c r="F320" s="925">
        <v>0.72</v>
      </c>
      <c r="G320" s="926">
        <v>0.84</v>
      </c>
      <c r="H320" s="1286">
        <v>420</v>
      </c>
      <c r="I320" s="1285">
        <v>660</v>
      </c>
      <c r="J320" s="1286">
        <v>660</v>
      </c>
      <c r="K320" s="1286">
        <v>150</v>
      </c>
      <c r="L320" s="925">
        <v>7.2</v>
      </c>
      <c r="M320" s="1285">
        <v>660</v>
      </c>
      <c r="N320" s="925">
        <v>0.06</v>
      </c>
      <c r="O320" s="1369">
        <v>1.7999999999999999E-2</v>
      </c>
      <c r="P320" s="1287">
        <v>1.8</v>
      </c>
      <c r="Q320" s="343"/>
      <c r="AA320" s="161"/>
      <c r="AB320" s="161"/>
      <c r="AC320" s="161"/>
      <c r="AD320" s="161"/>
      <c r="AE320" s="161"/>
    </row>
    <row r="321" spans="2:45" ht="14.25" customHeight="1" thickBot="1">
      <c r="B321" s="251"/>
      <c r="C321" s="1375" t="s">
        <v>782</v>
      </c>
      <c r="D321" s="1425" t="s">
        <v>290</v>
      </c>
      <c r="E321" s="1401">
        <f>(E319*100/E317)-60</f>
        <v>84.323000000000008</v>
      </c>
      <c r="F321" s="1402">
        <f t="shared" ref="F321:P321" si="56">(F319*100/F317)-60</f>
        <v>0.69999999999999574</v>
      </c>
      <c r="G321" s="1402">
        <f t="shared" si="56"/>
        <v>-0.8214285714285694</v>
      </c>
      <c r="H321" s="1402">
        <f t="shared" si="56"/>
        <v>11.400714285714287</v>
      </c>
      <c r="I321" s="1402">
        <f t="shared" si="56"/>
        <v>-7.1818181818628091E-4</v>
      </c>
      <c r="J321" s="1402">
        <f t="shared" si="56"/>
        <v>-9.0909090900481715E-5</v>
      </c>
      <c r="K321" s="1402">
        <f t="shared" si="56"/>
        <v>-1.2000000000043087E-3</v>
      </c>
      <c r="L321" s="1402">
        <f t="shared" si="56"/>
        <v>3.2333333333333272</v>
      </c>
      <c r="M321" s="1402">
        <f t="shared" si="56"/>
        <v>0.50372727272726792</v>
      </c>
      <c r="N321" s="1402">
        <f t="shared" si="56"/>
        <v>0</v>
      </c>
      <c r="O321" s="1402">
        <f t="shared" si="56"/>
        <v>3.4000000000000057</v>
      </c>
      <c r="P321" s="1414">
        <f t="shared" si="56"/>
        <v>4.5166666666666657</v>
      </c>
      <c r="Q321" s="343"/>
      <c r="AA321" s="44"/>
      <c r="AB321" s="44"/>
      <c r="AC321" s="44"/>
      <c r="AD321" s="44"/>
      <c r="AE321" s="161"/>
    </row>
    <row r="322" spans="2:45" ht="15.75" thickBot="1">
      <c r="Q322" s="343"/>
      <c r="AA322" s="160"/>
      <c r="AB322" s="160"/>
      <c r="AC322" s="160"/>
      <c r="AD322" s="160"/>
      <c r="AE322" s="161"/>
    </row>
    <row r="323" spans="2:45" ht="13.5" customHeight="1">
      <c r="B323" s="930"/>
      <c r="C323" s="34" t="s">
        <v>544</v>
      </c>
      <c r="D323" s="35"/>
      <c r="E323" s="153">
        <f>E306+E313</f>
        <v>72.239800000000002</v>
      </c>
      <c r="F323" s="256">
        <f>F306+F313</f>
        <v>0.54400000000000004</v>
      </c>
      <c r="G323" s="256">
        <f t="shared" ref="G323:P323" si="57">G306+G313</f>
        <v>0.62600000000000011</v>
      </c>
      <c r="H323" s="256">
        <f t="shared" si="57"/>
        <v>394.8</v>
      </c>
      <c r="I323" s="256">
        <f t="shared" si="57"/>
        <v>495.04570000000001</v>
      </c>
      <c r="J323" s="256">
        <f t="shared" si="57"/>
        <v>495</v>
      </c>
      <c r="K323" s="256">
        <f t="shared" si="57"/>
        <v>112.5</v>
      </c>
      <c r="L323" s="256">
        <f t="shared" si="57"/>
        <v>5.7889999999999997</v>
      </c>
      <c r="M323" s="256">
        <f t="shared" si="57"/>
        <v>457.55099999999999</v>
      </c>
      <c r="N323" s="256">
        <f t="shared" si="57"/>
        <v>4.5600000000000009E-2</v>
      </c>
      <c r="O323" s="256">
        <f t="shared" si="57"/>
        <v>8.4000000000000012E-3</v>
      </c>
      <c r="P323" s="933">
        <f t="shared" si="57"/>
        <v>1.4655000000000002</v>
      </c>
      <c r="Q323" s="343"/>
      <c r="AA323" s="44"/>
      <c r="AB323" s="44"/>
      <c r="AC323" s="44"/>
      <c r="AD323" s="44"/>
      <c r="AE323" s="161"/>
      <c r="AJ323" s="20"/>
      <c r="AK323" s="346"/>
      <c r="AM323" s="20"/>
      <c r="AN323" s="20"/>
      <c r="AP323" s="43"/>
    </row>
    <row r="324" spans="2:45" ht="13.5" customHeight="1">
      <c r="B324" s="460"/>
      <c r="C324" s="1219" t="s">
        <v>12</v>
      </c>
      <c r="D324" s="1693">
        <v>0.45</v>
      </c>
      <c r="E324" s="924">
        <v>27</v>
      </c>
      <c r="F324" s="925">
        <v>0.54</v>
      </c>
      <c r="G324" s="926">
        <v>0.63</v>
      </c>
      <c r="H324" s="1286">
        <v>315</v>
      </c>
      <c r="I324" s="1285">
        <v>495</v>
      </c>
      <c r="J324" s="1286">
        <v>495</v>
      </c>
      <c r="K324" s="1286">
        <v>112.5</v>
      </c>
      <c r="L324" s="925">
        <v>5.4</v>
      </c>
      <c r="M324" s="1285">
        <v>495</v>
      </c>
      <c r="N324" s="1373">
        <v>4.4999999999999998E-2</v>
      </c>
      <c r="O324" s="1374">
        <v>1.35E-2</v>
      </c>
      <c r="P324" s="927">
        <v>1.35</v>
      </c>
      <c r="Q324" s="343"/>
      <c r="AA324" s="44"/>
      <c r="AB324" s="44"/>
      <c r="AC324" s="44"/>
      <c r="AD324" s="44"/>
      <c r="AE324" s="161"/>
    </row>
    <row r="325" spans="2:45" ht="15" customHeight="1" thickBot="1">
      <c r="B325" s="251"/>
      <c r="C325" s="1375" t="s">
        <v>782</v>
      </c>
      <c r="D325" s="1425" t="s">
        <v>290</v>
      </c>
      <c r="E325" s="1401">
        <f>(E323*100/E317)-45</f>
        <v>75.399666666666675</v>
      </c>
      <c r="F325" s="1402">
        <f t="shared" ref="F325:P325" si="58">(F323*100/F317)-45</f>
        <v>0.33333333333334281</v>
      </c>
      <c r="G325" s="1402">
        <f t="shared" si="58"/>
        <v>-0.28571428571427759</v>
      </c>
      <c r="H325" s="1402">
        <f t="shared" si="58"/>
        <v>11.399999999999999</v>
      </c>
      <c r="I325" s="1402">
        <f t="shared" si="58"/>
        <v>4.1545454545470761E-3</v>
      </c>
      <c r="J325" s="1402">
        <f t="shared" si="58"/>
        <v>0</v>
      </c>
      <c r="K325" s="1402">
        <f t="shared" si="58"/>
        <v>0</v>
      </c>
      <c r="L325" s="1402">
        <f t="shared" si="58"/>
        <v>3.2416666666666671</v>
      </c>
      <c r="M325" s="1402">
        <f t="shared" si="58"/>
        <v>-3.4044545454545485</v>
      </c>
      <c r="N325" s="1402">
        <f t="shared" si="58"/>
        <v>0.60000000000000142</v>
      </c>
      <c r="O325" s="1402">
        <f t="shared" si="58"/>
        <v>-16.999999999999996</v>
      </c>
      <c r="P325" s="1414">
        <f t="shared" si="58"/>
        <v>3.8500000000000014</v>
      </c>
      <c r="Q325" s="343"/>
      <c r="AA325" s="44"/>
      <c r="AB325" s="44"/>
      <c r="AC325" s="235"/>
      <c r="AD325" s="44"/>
      <c r="AE325" s="161"/>
      <c r="AJ325" s="20"/>
      <c r="AK325" s="20"/>
      <c r="AM325" s="20"/>
      <c r="AN325" s="20"/>
      <c r="AP325" s="4"/>
    </row>
    <row r="326" spans="2:45" ht="14.25" customHeight="1" thickBot="1">
      <c r="P326"/>
      <c r="Q326" s="343"/>
      <c r="AA326" s="427"/>
      <c r="AB326" s="227"/>
      <c r="AC326" s="46"/>
      <c r="AD326" s="46"/>
      <c r="AE326" s="65"/>
      <c r="AG326" s="347"/>
      <c r="AH326" s="348"/>
      <c r="AI326" s="349"/>
      <c r="AJ326" s="350"/>
      <c r="AK326" s="42"/>
      <c r="AL326" s="42"/>
      <c r="AM326" s="42"/>
      <c r="AN326" s="42"/>
      <c r="AO326" s="42"/>
      <c r="AP326" s="42"/>
      <c r="AQ326" s="347"/>
      <c r="AR326" s="347"/>
      <c r="AS326" s="618"/>
    </row>
    <row r="327" spans="2:45" ht="15.75" thickBot="1">
      <c r="B327" s="1269" t="s">
        <v>623</v>
      </c>
      <c r="C327" s="34"/>
      <c r="D327" s="35"/>
      <c r="E327" s="1301">
        <f>E293+E306+E313</f>
        <v>88.121800000000007</v>
      </c>
      <c r="F327" s="1302">
        <f>F293+F306+F313</f>
        <v>0.84839999999999993</v>
      </c>
      <c r="G327" s="1302">
        <f t="shared" ref="G327:P327" si="59">G293+G306+G313</f>
        <v>0.96850000000000003</v>
      </c>
      <c r="H327" s="1302">
        <f t="shared" si="59"/>
        <v>569.80500000000006</v>
      </c>
      <c r="I327" s="1302">
        <f t="shared" si="59"/>
        <v>770.04209999999989</v>
      </c>
      <c r="J327" s="1302">
        <f t="shared" si="59"/>
        <v>769.99900000000002</v>
      </c>
      <c r="K327" s="1302">
        <f t="shared" si="59"/>
        <v>174.99699999999999</v>
      </c>
      <c r="L327" s="1302">
        <f t="shared" si="59"/>
        <v>8.7899999999999991</v>
      </c>
      <c r="M327" s="1302">
        <f t="shared" si="59"/>
        <v>738.09099999999989</v>
      </c>
      <c r="N327" s="1302">
        <f t="shared" si="59"/>
        <v>7.0500000000000007E-2</v>
      </c>
      <c r="O327" s="1302">
        <f t="shared" si="59"/>
        <v>2.2020000000000001E-2</v>
      </c>
      <c r="P327" s="1421">
        <f t="shared" si="59"/>
        <v>2.2355</v>
      </c>
      <c r="Q327" s="343"/>
      <c r="AA327" s="634"/>
      <c r="AB327" s="403"/>
      <c r="AC327" s="403"/>
      <c r="AD327" s="404"/>
      <c r="AE327" s="404"/>
      <c r="AG327" s="48"/>
      <c r="AH327" s="48"/>
      <c r="AI327" s="48"/>
      <c r="AJ327" s="351"/>
      <c r="AK327" s="48"/>
      <c r="AL327" s="48"/>
      <c r="AM327" s="48"/>
      <c r="AN327" s="48"/>
      <c r="AO327" s="48"/>
      <c r="AP327" s="48"/>
      <c r="AQ327" s="48"/>
      <c r="AR327" s="48"/>
      <c r="AS327" s="48"/>
    </row>
    <row r="328" spans="2:45">
      <c r="B328" s="93"/>
      <c r="C328" s="1213" t="s">
        <v>12</v>
      </c>
      <c r="D328" s="1693">
        <v>0.7</v>
      </c>
      <c r="E328" s="924">
        <v>42</v>
      </c>
      <c r="F328" s="925">
        <v>0.84</v>
      </c>
      <c r="G328" s="926">
        <v>0.98</v>
      </c>
      <c r="H328" s="1286">
        <v>490</v>
      </c>
      <c r="I328" s="1285">
        <v>770</v>
      </c>
      <c r="J328" s="1286">
        <v>770</v>
      </c>
      <c r="K328" s="1286">
        <v>175</v>
      </c>
      <c r="L328" s="925">
        <v>8.4</v>
      </c>
      <c r="M328" s="1285">
        <v>770</v>
      </c>
      <c r="N328" s="925">
        <v>7.0000000000000007E-2</v>
      </c>
      <c r="O328" s="1369">
        <v>2.1000000000000001E-2</v>
      </c>
      <c r="P328" s="1287">
        <v>2.1</v>
      </c>
      <c r="Q328" s="343"/>
      <c r="AA328" s="401"/>
      <c r="AB328" s="401"/>
      <c r="AC328" s="406"/>
      <c r="AD328" s="406"/>
      <c r="AE328" s="407"/>
      <c r="AG328" s="44"/>
      <c r="AH328" s="44"/>
      <c r="AI328" s="44"/>
      <c r="AJ328" s="118"/>
      <c r="AK328" s="371"/>
      <c r="AL328" s="371"/>
      <c r="AM328" s="371"/>
      <c r="AN328" s="371"/>
      <c r="AO328" s="44"/>
      <c r="AP328" s="235"/>
      <c r="AQ328" s="44"/>
      <c r="AR328" s="44"/>
      <c r="AS328" s="161"/>
    </row>
    <row r="329" spans="2:45" ht="15.75" thickBot="1">
      <c r="B329" s="251"/>
      <c r="C329" s="1375" t="s">
        <v>782</v>
      </c>
      <c r="D329" s="1425" t="s">
        <v>290</v>
      </c>
      <c r="E329" s="1401">
        <f>(E327*100/E317)-70</f>
        <v>76.86966666666666</v>
      </c>
      <c r="F329" s="1402">
        <f t="shared" ref="F329:P329" si="60">(F327*100/F317)-70</f>
        <v>0.69999999999998863</v>
      </c>
      <c r="G329" s="1402">
        <f t="shared" si="60"/>
        <v>-0.82142857142855519</v>
      </c>
      <c r="H329" s="1402">
        <f t="shared" si="60"/>
        <v>11.400714285714301</v>
      </c>
      <c r="I329" s="1402">
        <f t="shared" si="60"/>
        <v>3.8272727272641305E-3</v>
      </c>
      <c r="J329" s="1402">
        <f t="shared" si="60"/>
        <v>-9.0909090900481715E-5</v>
      </c>
      <c r="K329" s="1402">
        <f t="shared" si="60"/>
        <v>-1.2000000000114142E-3</v>
      </c>
      <c r="L329" s="1402">
        <f t="shared" si="60"/>
        <v>3.2499999999999858</v>
      </c>
      <c r="M329" s="1402">
        <f t="shared" si="60"/>
        <v>-2.9008181818181953</v>
      </c>
      <c r="N329" s="1402">
        <f t="shared" si="60"/>
        <v>0.5</v>
      </c>
      <c r="O329" s="1402">
        <f t="shared" si="60"/>
        <v>3.4000000000000057</v>
      </c>
      <c r="P329" s="1414">
        <f t="shared" si="60"/>
        <v>4.5166666666666657</v>
      </c>
      <c r="Q329" s="343"/>
      <c r="AA329" s="1"/>
      <c r="AB329" s="1"/>
      <c r="AC329" s="1"/>
      <c r="AD329" s="1"/>
      <c r="AG329" s="625"/>
      <c r="AH329" s="625"/>
      <c r="AI329" s="625"/>
      <c r="AJ329" s="633"/>
      <c r="AK329" s="625"/>
      <c r="AL329" s="625"/>
      <c r="AM329" s="625"/>
      <c r="AN329" s="625"/>
      <c r="AO329" s="626"/>
      <c r="AP329" s="626"/>
      <c r="AQ329" s="625"/>
      <c r="AR329" s="625"/>
      <c r="AS329" s="625"/>
    </row>
    <row r="330" spans="2:45" ht="14.25" customHeight="1">
      <c r="K330" s="62"/>
      <c r="P330"/>
      <c r="Q330" s="343"/>
      <c r="AA330" s="1"/>
      <c r="AB330" s="1"/>
      <c r="AC330" s="1"/>
      <c r="AD330" s="1"/>
    </row>
    <row r="331" spans="2:45" ht="11.25" customHeight="1">
      <c r="Q331" s="343"/>
      <c r="AA331" s="14"/>
      <c r="AB331" s="13"/>
      <c r="AC331" s="13"/>
      <c r="AD331" s="13"/>
    </row>
    <row r="332" spans="2:45" ht="13.5" customHeight="1">
      <c r="Q332" s="343"/>
      <c r="AA332" s="22"/>
      <c r="AB332" s="22"/>
      <c r="AC332" s="22"/>
      <c r="AD332" s="22"/>
      <c r="AE332" s="22"/>
    </row>
    <row r="333" spans="2:45">
      <c r="C333" s="1222" t="s">
        <v>647</v>
      </c>
      <c r="D333"/>
      <c r="E333" s="32"/>
      <c r="K333" s="32"/>
      <c r="P333"/>
      <c r="Q333" s="343"/>
      <c r="AA333" s="644"/>
      <c r="AB333" s="644"/>
      <c r="AC333" s="644"/>
      <c r="AD333" s="644"/>
      <c r="AE333" s="643"/>
    </row>
    <row r="334" spans="2:45" ht="12.75" customHeight="1">
      <c r="C334" s="7" t="s">
        <v>648</v>
      </c>
      <c r="D334" s="8"/>
      <c r="E334" s="1" t="s">
        <v>649</v>
      </c>
      <c r="K334"/>
      <c r="P334"/>
      <c r="Q334" s="343"/>
      <c r="AA334" s="645"/>
      <c r="AB334" s="645"/>
      <c r="AC334" s="645"/>
      <c r="AD334" s="645"/>
      <c r="AE334" s="645"/>
    </row>
    <row r="335" spans="2:45">
      <c r="C335" s="1222" t="s">
        <v>598</v>
      </c>
      <c r="D335" s="19" t="s">
        <v>650</v>
      </c>
      <c r="E335"/>
      <c r="P335"/>
      <c r="Q335" s="343"/>
      <c r="AA335" s="401"/>
      <c r="AB335" s="401"/>
      <c r="AC335" s="401"/>
      <c r="AD335" s="407"/>
      <c r="AE335" s="647"/>
    </row>
    <row r="336" spans="2:45" ht="14.25" customHeight="1" thickBot="1">
      <c r="C336" s="20" t="s">
        <v>631</v>
      </c>
      <c r="D336"/>
      <c r="G336" s="604" t="s">
        <v>1</v>
      </c>
      <c r="J336" s="20" t="s">
        <v>0</v>
      </c>
      <c r="K336"/>
      <c r="L336" s="2" t="s">
        <v>334</v>
      </c>
      <c r="M336" s="13"/>
      <c r="N336" s="13"/>
      <c r="O336" s="24"/>
      <c r="Q336" s="343"/>
      <c r="AA336" s="642"/>
      <c r="AB336" s="642"/>
      <c r="AC336" s="642"/>
      <c r="AD336" s="642"/>
    </row>
    <row r="337" spans="2:31">
      <c r="B337" s="1358" t="s">
        <v>630</v>
      </c>
      <c r="C337" s="57"/>
      <c r="D337" s="554"/>
      <c r="E337" s="1231" t="s">
        <v>599</v>
      </c>
      <c r="F337" s="1232"/>
      <c r="G337" s="1232"/>
      <c r="H337" s="1233"/>
      <c r="I337" s="1234" t="s">
        <v>600</v>
      </c>
      <c r="J337" s="31"/>
      <c r="K337" s="1235"/>
      <c r="L337" s="31"/>
      <c r="M337" s="31"/>
      <c r="N337" s="31"/>
      <c r="O337" s="31"/>
      <c r="P337" s="53"/>
      <c r="Q337" s="343"/>
      <c r="AA337" s="644"/>
      <c r="AB337" s="643"/>
      <c r="AC337" s="643"/>
      <c r="AD337" s="648"/>
      <c r="AE337" s="649"/>
    </row>
    <row r="338" spans="2:31">
      <c r="B338" s="60"/>
      <c r="C338" s="665" t="s">
        <v>537</v>
      </c>
      <c r="D338" s="557"/>
      <c r="E338" s="1237" t="s">
        <v>602</v>
      </c>
      <c r="F338" s="1238" t="s">
        <v>603</v>
      </c>
      <c r="G338" s="706" t="s">
        <v>604</v>
      </c>
      <c r="H338" s="1239" t="s">
        <v>605</v>
      </c>
      <c r="I338" s="1303" t="s">
        <v>606</v>
      </c>
      <c r="J338" s="1304" t="s">
        <v>607</v>
      </c>
      <c r="K338" s="1305" t="s">
        <v>608</v>
      </c>
      <c r="L338" s="1306" t="s">
        <v>609</v>
      </c>
      <c r="M338" s="1307" t="s">
        <v>610</v>
      </c>
      <c r="N338" s="936" t="s">
        <v>611</v>
      </c>
      <c r="O338" s="1307" t="s">
        <v>612</v>
      </c>
      <c r="P338" s="1308" t="s">
        <v>613</v>
      </c>
      <c r="Q338" s="343"/>
      <c r="AA338" s="1"/>
      <c r="AB338" s="1"/>
      <c r="AC338" s="1"/>
      <c r="AD338" s="1"/>
    </row>
    <row r="339" spans="2:31" ht="14.25" customHeight="1" thickBot="1">
      <c r="B339" s="56"/>
      <c r="C339" s="726" t="s">
        <v>338</v>
      </c>
      <c r="D339" s="525"/>
      <c r="E339" s="55"/>
      <c r="F339" s="1272"/>
      <c r="H339" s="1272"/>
      <c r="I339" s="1347" t="s">
        <v>615</v>
      </c>
      <c r="J339" s="1348" t="s">
        <v>616</v>
      </c>
      <c r="K339" s="1350" t="s">
        <v>617</v>
      </c>
      <c r="L339" s="1353" t="s">
        <v>618</v>
      </c>
      <c r="M339" s="1351" t="s">
        <v>619</v>
      </c>
      <c r="N339" s="1349" t="s">
        <v>620</v>
      </c>
      <c r="O339" s="1351" t="s">
        <v>621</v>
      </c>
      <c r="P339" s="1352" t="s">
        <v>622</v>
      </c>
      <c r="Q339" s="343"/>
      <c r="AA339" s="615"/>
      <c r="AB339" s="615"/>
      <c r="AC339" s="613"/>
      <c r="AD339" s="613"/>
      <c r="AE339" s="614"/>
    </row>
    <row r="340" spans="2:31" ht="11.25" customHeight="1">
      <c r="B340" s="1845" t="s">
        <v>818</v>
      </c>
      <c r="C340" s="903"/>
      <c r="D340" s="904">
        <v>1</v>
      </c>
      <c r="E340" s="412">
        <v>60</v>
      </c>
      <c r="F340" s="58">
        <v>1.2</v>
      </c>
      <c r="G340" s="58">
        <v>1.4</v>
      </c>
      <c r="H340" s="59">
        <v>700</v>
      </c>
      <c r="I340" s="1310">
        <v>1100</v>
      </c>
      <c r="J340" s="1310">
        <v>1100</v>
      </c>
      <c r="K340" s="1310">
        <v>250</v>
      </c>
      <c r="L340" s="1310">
        <v>12</v>
      </c>
      <c r="M340" s="1310">
        <v>1100</v>
      </c>
      <c r="N340" s="1310">
        <v>0.1</v>
      </c>
      <c r="O340" s="1310">
        <v>0.03</v>
      </c>
      <c r="P340" s="1311">
        <v>3</v>
      </c>
      <c r="Q340" s="343"/>
      <c r="AA340" s="1"/>
      <c r="AB340" s="1"/>
      <c r="AC340" s="1"/>
      <c r="AD340" s="1"/>
    </row>
    <row r="341" spans="2:31" ht="12" customHeight="1">
      <c r="B341" s="178"/>
      <c r="C341" s="158" t="s">
        <v>146</v>
      </c>
      <c r="D341" s="566"/>
      <c r="E341" s="684"/>
      <c r="F341" s="413"/>
      <c r="G341" s="413"/>
      <c r="H341" s="413"/>
      <c r="I341" s="413"/>
      <c r="J341" s="413"/>
      <c r="K341" s="413"/>
      <c r="L341" s="413"/>
      <c r="M341" s="413"/>
      <c r="N341" s="413"/>
      <c r="O341" s="413"/>
      <c r="P341" s="685"/>
      <c r="Q341" s="343"/>
      <c r="AA341" s="1"/>
      <c r="AB341" s="1"/>
      <c r="AC341" s="1"/>
      <c r="AD341" s="1"/>
    </row>
    <row r="342" spans="2:31">
      <c r="B342" s="1312" t="s">
        <v>624</v>
      </c>
      <c r="C342" s="568" t="s">
        <v>535</v>
      </c>
      <c r="D342" s="377">
        <v>0.25</v>
      </c>
      <c r="E342" s="1313">
        <v>15</v>
      </c>
      <c r="F342" s="1314">
        <v>0.3</v>
      </c>
      <c r="G342" s="1314">
        <v>0.35</v>
      </c>
      <c r="H342" s="1315">
        <v>175</v>
      </c>
      <c r="I342" s="1315">
        <v>275</v>
      </c>
      <c r="J342" s="1315">
        <v>275</v>
      </c>
      <c r="K342" s="1316">
        <v>62.5</v>
      </c>
      <c r="L342" s="1314">
        <v>3</v>
      </c>
      <c r="M342" s="1315">
        <v>275</v>
      </c>
      <c r="N342" s="1317">
        <v>2.5000000000000001E-2</v>
      </c>
      <c r="O342" s="1317">
        <v>7.4999999999999997E-3</v>
      </c>
      <c r="P342" s="1361">
        <v>0.75</v>
      </c>
      <c r="Q342" s="343"/>
      <c r="AA342" s="1"/>
      <c r="AB342" s="1"/>
      <c r="AC342" s="1"/>
      <c r="AD342" s="1"/>
    </row>
    <row r="343" spans="2:31" ht="12" customHeight="1">
      <c r="B343" s="60"/>
      <c r="C343" s="569"/>
      <c r="D343" s="570"/>
      <c r="E343" s="231"/>
      <c r="F343" s="1319"/>
      <c r="G343" s="1319"/>
      <c r="H343" s="1319"/>
      <c r="I343" s="1319"/>
      <c r="J343" s="1319"/>
      <c r="K343" s="1319"/>
      <c r="L343" s="1319"/>
      <c r="M343" s="1319"/>
      <c r="N343" s="1319"/>
      <c r="O343" s="1319"/>
      <c r="P343" s="1320"/>
      <c r="Q343" s="343"/>
      <c r="AA343" s="1"/>
      <c r="AB343" s="1"/>
      <c r="AC343" s="1"/>
      <c r="AD343" s="1"/>
    </row>
    <row r="344" spans="2:31" ht="15.75" thickBot="1">
      <c r="B344" s="572"/>
      <c r="C344" s="573" t="s">
        <v>534</v>
      </c>
      <c r="D344" s="574"/>
      <c r="E344" s="1426">
        <f>(E78+E132+E186+E241+E293)/5</f>
        <v>13.6036</v>
      </c>
      <c r="F344" s="1427">
        <f t="shared" ref="F344:P344" si="61">(F78+F132+F186+F241+F293)/5</f>
        <v>0.28701399999999999</v>
      </c>
      <c r="G344" s="1427">
        <f t="shared" si="61"/>
        <v>0.32109400000000005</v>
      </c>
      <c r="H344" s="1428">
        <f t="shared" si="61"/>
        <v>168.4118</v>
      </c>
      <c r="I344" s="1427">
        <f t="shared" si="61"/>
        <v>258.74802</v>
      </c>
      <c r="J344" s="1428">
        <f t="shared" si="61"/>
        <v>250.45779999999999</v>
      </c>
      <c r="K344" s="1427">
        <f t="shared" si="61"/>
        <v>63.830799999999996</v>
      </c>
      <c r="L344" s="1427">
        <f t="shared" si="61"/>
        <v>2.9297999999999997</v>
      </c>
      <c r="M344" s="1428">
        <f t="shared" si="61"/>
        <v>277.56440000000003</v>
      </c>
      <c r="N344" s="1427">
        <f t="shared" si="61"/>
        <v>2.8435999999999999E-2</v>
      </c>
      <c r="O344" s="1427">
        <f t="shared" si="61"/>
        <v>6.0959999999999999E-3</v>
      </c>
      <c r="P344" s="1429">
        <f t="shared" si="61"/>
        <v>0.75404000000000004</v>
      </c>
      <c r="Q344" s="343"/>
      <c r="AA344" s="1"/>
      <c r="AB344" s="1"/>
      <c r="AC344" s="1"/>
      <c r="AD344" s="1"/>
    </row>
    <row r="345" spans="2:31" ht="13.5" customHeight="1" thickBot="1">
      <c r="B345" s="251"/>
      <c r="C345" s="1375" t="s">
        <v>778</v>
      </c>
      <c r="D345" s="1425"/>
      <c r="E345" s="1401">
        <f>(E344*100/E340)-25</f>
        <v>-2.3273333333333319</v>
      </c>
      <c r="F345" s="1402">
        <f t="shared" ref="F345:P345" si="62">(F344*100/F340)-25</f>
        <v>-1.0821666666666658</v>
      </c>
      <c r="G345" s="1402">
        <f>(G344*100/G340)-25</f>
        <v>-2.0647142857142775</v>
      </c>
      <c r="H345" s="1402">
        <f t="shared" si="62"/>
        <v>-0.94117142857142966</v>
      </c>
      <c r="I345" s="1402">
        <f t="shared" si="62"/>
        <v>-1.4774527272727269</v>
      </c>
      <c r="J345" s="1402">
        <f t="shared" si="62"/>
        <v>-2.2311090909090936</v>
      </c>
      <c r="K345" s="1402">
        <f t="shared" si="62"/>
        <v>0.53231999999999857</v>
      </c>
      <c r="L345" s="1402">
        <f t="shared" si="62"/>
        <v>-0.58500000000000441</v>
      </c>
      <c r="M345" s="1402">
        <f t="shared" si="62"/>
        <v>0.23312727272727329</v>
      </c>
      <c r="N345" s="1402">
        <f t="shared" si="62"/>
        <v>3.4359999999999964</v>
      </c>
      <c r="O345" s="1402">
        <f t="shared" si="62"/>
        <v>-4.68</v>
      </c>
      <c r="P345" s="1414">
        <f t="shared" si="62"/>
        <v>0.13466666666667138</v>
      </c>
      <c r="Q345" s="343"/>
      <c r="AA345" s="1"/>
      <c r="AB345" s="1"/>
      <c r="AC345" s="1"/>
      <c r="AD345" s="1"/>
    </row>
    <row r="346" spans="2:31" ht="15.75" thickBot="1">
      <c r="Q346" s="343"/>
      <c r="AA346" s="1"/>
      <c r="AB346" s="1"/>
      <c r="AC346" s="1"/>
      <c r="AD346" s="1"/>
    </row>
    <row r="347" spans="2:31">
      <c r="B347" s="1358" t="s">
        <v>630</v>
      </c>
      <c r="C347" s="57"/>
      <c r="D347" s="554"/>
      <c r="E347" s="1231" t="s">
        <v>599</v>
      </c>
      <c r="F347" s="1232"/>
      <c r="G347" s="1232"/>
      <c r="H347" s="1233"/>
      <c r="I347" s="1234" t="s">
        <v>600</v>
      </c>
      <c r="J347" s="31"/>
      <c r="K347" s="1235"/>
      <c r="L347" s="31"/>
      <c r="M347" s="31"/>
      <c r="N347" s="31"/>
      <c r="O347" s="31"/>
      <c r="P347" s="53"/>
      <c r="Q347" s="343"/>
      <c r="AA347" s="1"/>
      <c r="AB347" s="1"/>
      <c r="AC347" s="1"/>
      <c r="AD347" s="1"/>
    </row>
    <row r="348" spans="2:31" ht="14.25" customHeight="1">
      <c r="B348" s="60"/>
      <c r="C348" s="665" t="s">
        <v>538</v>
      </c>
      <c r="D348" s="557"/>
      <c r="E348" s="1237" t="s">
        <v>602</v>
      </c>
      <c r="F348" s="1238" t="s">
        <v>603</v>
      </c>
      <c r="G348" s="706" t="s">
        <v>604</v>
      </c>
      <c r="H348" s="1239" t="s">
        <v>605</v>
      </c>
      <c r="I348" s="1303" t="s">
        <v>606</v>
      </c>
      <c r="J348" s="1304" t="s">
        <v>607</v>
      </c>
      <c r="K348" s="1305" t="s">
        <v>608</v>
      </c>
      <c r="L348" s="1306" t="s">
        <v>609</v>
      </c>
      <c r="M348" s="1307" t="s">
        <v>610</v>
      </c>
      <c r="N348" s="936" t="s">
        <v>611</v>
      </c>
      <c r="O348" s="1307" t="s">
        <v>612</v>
      </c>
      <c r="P348" s="1308" t="s">
        <v>613</v>
      </c>
      <c r="Q348" s="343"/>
      <c r="AA348" s="1"/>
      <c r="AB348" s="1"/>
      <c r="AC348" s="1"/>
      <c r="AD348" s="1"/>
    </row>
    <row r="349" spans="2:31" ht="13.5" customHeight="1" thickBot="1">
      <c r="B349" s="56"/>
      <c r="C349" s="726" t="s">
        <v>338</v>
      </c>
      <c r="D349" s="525"/>
      <c r="E349" s="55"/>
      <c r="F349" s="1272"/>
      <c r="H349" s="1272"/>
      <c r="I349" s="1273" t="s">
        <v>615</v>
      </c>
      <c r="J349" s="127" t="s">
        <v>616</v>
      </c>
      <c r="K349" s="1274" t="s">
        <v>617</v>
      </c>
      <c r="L349" s="1275" t="s">
        <v>618</v>
      </c>
      <c r="M349" s="1274" t="s">
        <v>619</v>
      </c>
      <c r="N349" s="46" t="s">
        <v>620</v>
      </c>
      <c r="O349" s="1276" t="s">
        <v>621</v>
      </c>
      <c r="P349" s="1277" t="s">
        <v>622</v>
      </c>
      <c r="Q349" s="343"/>
      <c r="AA349" s="1"/>
      <c r="AB349" s="1"/>
      <c r="AC349" s="1"/>
      <c r="AD349" s="1"/>
    </row>
    <row r="350" spans="2:31" ht="12.75" customHeight="1">
      <c r="B350" s="1845" t="s">
        <v>818</v>
      </c>
      <c r="C350" s="903"/>
      <c r="D350" s="904">
        <v>1</v>
      </c>
      <c r="E350" s="412">
        <v>60</v>
      </c>
      <c r="F350" s="58">
        <v>1.2</v>
      </c>
      <c r="G350" s="58">
        <v>1.4</v>
      </c>
      <c r="H350" s="59">
        <v>700</v>
      </c>
      <c r="I350" s="1310">
        <v>1100</v>
      </c>
      <c r="J350" s="1310">
        <v>1100</v>
      </c>
      <c r="K350" s="1310">
        <v>250</v>
      </c>
      <c r="L350" s="1310">
        <v>12</v>
      </c>
      <c r="M350" s="1310">
        <v>1100</v>
      </c>
      <c r="N350" s="1310">
        <v>0.1</v>
      </c>
      <c r="O350" s="1310">
        <v>0.03</v>
      </c>
      <c r="P350" s="1311">
        <v>3</v>
      </c>
      <c r="Q350" s="343"/>
      <c r="R350" s="4"/>
      <c r="S350" s="9"/>
      <c r="T350" s="44"/>
      <c r="U350" s="371"/>
      <c r="V350" s="371"/>
      <c r="W350" s="708"/>
      <c r="X350" s="642"/>
      <c r="Y350" s="641"/>
      <c r="AA350" s="1"/>
      <c r="AB350" s="1"/>
      <c r="AC350" s="1"/>
      <c r="AD350" s="1"/>
    </row>
    <row r="351" spans="2:31" ht="13.5" customHeight="1">
      <c r="B351" s="178"/>
      <c r="C351" s="158" t="s">
        <v>146</v>
      </c>
      <c r="D351" s="566"/>
      <c r="E351" s="684"/>
      <c r="F351" s="413"/>
      <c r="G351" s="413"/>
      <c r="H351" s="413"/>
      <c r="I351" s="413"/>
      <c r="J351" s="413"/>
      <c r="K351" s="413"/>
      <c r="L351" s="413"/>
      <c r="M351" s="413"/>
      <c r="N351" s="413"/>
      <c r="O351" s="413"/>
      <c r="P351" s="685"/>
      <c r="Q351" s="343"/>
      <c r="R351" s="4"/>
      <c r="S351" s="9"/>
      <c r="T351" s="161"/>
      <c r="U351" s="161"/>
      <c r="V351" s="161"/>
      <c r="W351" s="708"/>
      <c r="X351" s="642"/>
      <c r="Y351" s="641"/>
      <c r="AA351" s="1"/>
      <c r="AB351" s="1"/>
      <c r="AC351" s="1"/>
      <c r="AD351" s="1"/>
    </row>
    <row r="352" spans="2:31">
      <c r="B352" s="1312" t="s">
        <v>624</v>
      </c>
      <c r="C352" s="568" t="s">
        <v>536</v>
      </c>
      <c r="D352" s="377">
        <v>0.35</v>
      </c>
      <c r="E352" s="1313">
        <v>21</v>
      </c>
      <c r="F352" s="1314">
        <v>0.42</v>
      </c>
      <c r="G352" s="1314">
        <v>0.49</v>
      </c>
      <c r="H352" s="1315">
        <v>245</v>
      </c>
      <c r="I352" s="1315">
        <v>385</v>
      </c>
      <c r="J352" s="1315">
        <v>385</v>
      </c>
      <c r="K352" s="1315">
        <v>87.5</v>
      </c>
      <c r="L352" s="1316">
        <v>4.2</v>
      </c>
      <c r="M352" s="1315">
        <v>385</v>
      </c>
      <c r="N352" s="1314">
        <v>3.5000000000000003E-2</v>
      </c>
      <c r="O352" s="1317">
        <v>1.0500000000000001E-2</v>
      </c>
      <c r="P352" s="1318">
        <v>1.05</v>
      </c>
      <c r="Q352" s="343"/>
      <c r="R352" s="4"/>
      <c r="S352" s="9"/>
      <c r="T352" s="44"/>
      <c r="U352" s="160"/>
      <c r="V352" s="44"/>
      <c r="W352" s="708"/>
      <c r="X352" s="3"/>
      <c r="Y352" s="654"/>
      <c r="AA352" s="1"/>
      <c r="AB352" s="1"/>
      <c r="AC352" s="1"/>
      <c r="AD352" s="1"/>
    </row>
    <row r="353" spans="2:31">
      <c r="B353" s="1433"/>
      <c r="C353" s="1434" t="s">
        <v>534</v>
      </c>
      <c r="D353" s="1435"/>
      <c r="E353" s="1426">
        <f>(E89+E143+E198+E252+E306)/5</f>
        <v>28.824760000000005</v>
      </c>
      <c r="F353" s="1427">
        <f t="shared" ref="F353:P353" si="63">(F89+F143+F198+F252+F306)/5</f>
        <v>0.42679999999999996</v>
      </c>
      <c r="G353" s="1428">
        <f t="shared" si="63"/>
        <v>0.5243000000000001</v>
      </c>
      <c r="H353" s="1436">
        <f t="shared" si="63"/>
        <v>399.53120000000001</v>
      </c>
      <c r="I353" s="1427">
        <f t="shared" si="63"/>
        <v>413.42309999999998</v>
      </c>
      <c r="J353" s="1428">
        <f t="shared" si="63"/>
        <v>417.38</v>
      </c>
      <c r="K353" s="1428">
        <f t="shared" si="63"/>
        <v>105.364</v>
      </c>
      <c r="L353" s="1427">
        <f t="shared" si="63"/>
        <v>4.5134600000000002</v>
      </c>
      <c r="M353" s="1428">
        <f t="shared" si="63"/>
        <v>369.41759999999999</v>
      </c>
      <c r="N353" s="1427">
        <f t="shared" si="63"/>
        <v>2.8032000000000001E-2</v>
      </c>
      <c r="O353" s="1427">
        <f t="shared" si="63"/>
        <v>5.6974000000000009E-3</v>
      </c>
      <c r="P353" s="1429">
        <f t="shared" si="63"/>
        <v>0.8787600000000001</v>
      </c>
      <c r="Q353" s="343"/>
      <c r="R353" s="4"/>
      <c r="S353" s="9"/>
      <c r="T353" s="44"/>
      <c r="U353" s="44"/>
      <c r="V353" s="234"/>
      <c r="W353" s="708"/>
      <c r="X353" s="736"/>
      <c r="Y353" s="641"/>
      <c r="AA353" s="1"/>
      <c r="AB353" s="1"/>
      <c r="AC353" s="1"/>
      <c r="AD353" s="1"/>
    </row>
    <row r="354" spans="2:31" ht="15.75" customHeight="1" thickBot="1">
      <c r="B354" s="251"/>
      <c r="C354" s="1375" t="s">
        <v>778</v>
      </c>
      <c r="D354" s="1425"/>
      <c r="E354" s="1401">
        <f>(E353*100/E350)-35</f>
        <v>13.041266666666679</v>
      </c>
      <c r="F354" s="1402">
        <f>(F353*100/F350)-35</f>
        <v>0.56666666666666288</v>
      </c>
      <c r="G354" s="1402">
        <f t="shared" ref="G354:P354" si="64">(G353*100/G350)-35</f>
        <v>2.4500000000000099</v>
      </c>
      <c r="H354" s="1402">
        <f t="shared" si="64"/>
        <v>22.075885714285718</v>
      </c>
      <c r="I354" s="1402">
        <f t="shared" si="64"/>
        <v>2.5839181818181771</v>
      </c>
      <c r="J354" s="1402">
        <f t="shared" si="64"/>
        <v>2.9436363636363652</v>
      </c>
      <c r="K354" s="1402">
        <f t="shared" si="64"/>
        <v>7.1456000000000017</v>
      </c>
      <c r="L354" s="1402">
        <f t="shared" si="64"/>
        <v>2.612166666666667</v>
      </c>
      <c r="M354" s="1402">
        <f t="shared" si="64"/>
        <v>-1.4165818181818182</v>
      </c>
      <c r="N354" s="1402">
        <f t="shared" si="64"/>
        <v>-6.9679999999999964</v>
      </c>
      <c r="O354" s="1402">
        <f t="shared" si="64"/>
        <v>-16.008666666666663</v>
      </c>
      <c r="P354" s="1414">
        <f t="shared" si="64"/>
        <v>-5.7079999999999984</v>
      </c>
      <c r="Q354" s="343"/>
      <c r="R354" s="230"/>
      <c r="S354" s="65"/>
      <c r="T354" s="44"/>
      <c r="U354" s="44"/>
      <c r="V354" s="44"/>
      <c r="W354" s="708"/>
      <c r="X354" s="343"/>
      <c r="Y354" s="641"/>
      <c r="AA354" s="616"/>
      <c r="AB354" s="616"/>
      <c r="AC354" s="616"/>
      <c r="AD354" s="616"/>
      <c r="AE354" s="616"/>
    </row>
    <row r="355" spans="2:31" ht="12.75" customHeight="1" thickBot="1">
      <c r="Q355" s="343"/>
      <c r="R355" s="4"/>
      <c r="S355" s="9"/>
      <c r="T355" s="44"/>
      <c r="U355" s="44"/>
      <c r="V355" s="44"/>
      <c r="W355" s="708"/>
      <c r="X355" s="3"/>
      <c r="Y355" s="641"/>
      <c r="AA355" s="1"/>
      <c r="AB355" s="1"/>
      <c r="AC355" s="1"/>
      <c r="AD355" s="1"/>
    </row>
    <row r="356" spans="2:31">
      <c r="B356" s="1358" t="s">
        <v>630</v>
      </c>
      <c r="C356" s="57"/>
      <c r="D356" s="554"/>
      <c r="E356" s="1231" t="s">
        <v>599</v>
      </c>
      <c r="F356" s="1232"/>
      <c r="G356" s="1232"/>
      <c r="H356" s="1233"/>
      <c r="I356" s="1234" t="s">
        <v>600</v>
      </c>
      <c r="J356" s="31"/>
      <c r="K356" s="1235"/>
      <c r="L356" s="31"/>
      <c r="M356" s="31"/>
      <c r="N356" s="31"/>
      <c r="O356" s="31"/>
      <c r="P356" s="53"/>
      <c r="Q356" s="343"/>
      <c r="R356" s="4"/>
      <c r="S356" s="65"/>
      <c r="T356" s="44"/>
      <c r="U356" s="44"/>
      <c r="V356" s="44"/>
      <c r="W356" s="708"/>
      <c r="X356" s="343"/>
      <c r="Y356" s="710"/>
      <c r="AA356" s="1"/>
      <c r="AB356" s="1"/>
      <c r="AC356" s="1"/>
      <c r="AD356" s="1"/>
    </row>
    <row r="357" spans="2:31" ht="15" customHeight="1">
      <c r="B357" s="60"/>
      <c r="C357" s="665" t="s">
        <v>539</v>
      </c>
      <c r="D357" s="557"/>
      <c r="E357" s="1237" t="s">
        <v>602</v>
      </c>
      <c r="F357" s="1238" t="s">
        <v>603</v>
      </c>
      <c r="G357" s="706" t="s">
        <v>604</v>
      </c>
      <c r="H357" s="1239" t="s">
        <v>605</v>
      </c>
      <c r="I357" s="1303" t="s">
        <v>606</v>
      </c>
      <c r="J357" s="1304" t="s">
        <v>607</v>
      </c>
      <c r="K357" s="1305" t="s">
        <v>608</v>
      </c>
      <c r="L357" s="1306" t="s">
        <v>609</v>
      </c>
      <c r="M357" s="1307" t="s">
        <v>610</v>
      </c>
      <c r="N357" s="936" t="s">
        <v>611</v>
      </c>
      <c r="O357" s="1307" t="s">
        <v>612</v>
      </c>
      <c r="P357" s="1308" t="s">
        <v>613</v>
      </c>
      <c r="Q357" s="343"/>
      <c r="R357" s="4"/>
      <c r="S357" s="9"/>
      <c r="T357" s="44"/>
      <c r="U357" s="44"/>
      <c r="V357" s="44"/>
      <c r="W357" s="118"/>
      <c r="X357" s="44"/>
      <c r="Y357" s="44"/>
      <c r="AA357" s="1"/>
      <c r="AB357" s="1"/>
      <c r="AC357" s="1"/>
      <c r="AD357" s="1"/>
    </row>
    <row r="358" spans="2:31" ht="12" customHeight="1" thickBot="1">
      <c r="B358" s="56"/>
      <c r="C358" s="726" t="s">
        <v>338</v>
      </c>
      <c r="D358" s="525"/>
      <c r="E358" s="55"/>
      <c r="F358" s="1272"/>
      <c r="H358" s="1272"/>
      <c r="I358" s="1273" t="s">
        <v>615</v>
      </c>
      <c r="J358" s="127" t="s">
        <v>616</v>
      </c>
      <c r="K358" s="1274" t="s">
        <v>617</v>
      </c>
      <c r="L358" s="1275" t="s">
        <v>618</v>
      </c>
      <c r="M358" s="1274" t="s">
        <v>619</v>
      </c>
      <c r="N358" s="46" t="s">
        <v>620</v>
      </c>
      <c r="O358" s="1276" t="s">
        <v>621</v>
      </c>
      <c r="P358" s="1277" t="s">
        <v>622</v>
      </c>
      <c r="Q358" s="343"/>
      <c r="R358" s="4"/>
      <c r="S358" s="158"/>
      <c r="T358" s="161"/>
      <c r="U358" s="161"/>
      <c r="V358" s="161"/>
      <c r="W358" s="708"/>
      <c r="X358" s="3"/>
      <c r="Y358" s="641"/>
    </row>
    <row r="359" spans="2:31" ht="13.5" customHeight="1">
      <c r="B359" s="1845" t="s">
        <v>818</v>
      </c>
      <c r="C359" s="1309"/>
      <c r="D359" s="663">
        <v>1</v>
      </c>
      <c r="E359" s="412">
        <v>60</v>
      </c>
      <c r="F359" s="58">
        <v>1.2</v>
      </c>
      <c r="G359" s="58">
        <v>1.4</v>
      </c>
      <c r="H359" s="59">
        <v>700</v>
      </c>
      <c r="I359" s="1310">
        <v>1100</v>
      </c>
      <c r="J359" s="1310">
        <v>1100</v>
      </c>
      <c r="K359" s="1310">
        <v>250</v>
      </c>
      <c r="L359" s="1310">
        <v>12</v>
      </c>
      <c r="M359" s="1310">
        <v>1100</v>
      </c>
      <c r="N359" s="1310">
        <v>0.1</v>
      </c>
      <c r="O359" s="1310">
        <v>0.03</v>
      </c>
      <c r="P359" s="1311">
        <v>3</v>
      </c>
      <c r="Q359" s="343"/>
    </row>
    <row r="360" spans="2:31" ht="14.25" customHeight="1">
      <c r="B360" s="178"/>
      <c r="C360" s="158" t="s">
        <v>146</v>
      </c>
      <c r="D360" s="566"/>
      <c r="E360" s="684"/>
      <c r="F360" s="413"/>
      <c r="G360" s="413"/>
      <c r="H360" s="413"/>
      <c r="I360" s="413"/>
      <c r="J360" s="413"/>
      <c r="K360" s="413"/>
      <c r="L360" s="413"/>
      <c r="M360" s="413"/>
      <c r="N360" s="413"/>
      <c r="O360" s="413"/>
      <c r="P360" s="413"/>
      <c r="Q360" s="343"/>
      <c r="AA360" s="1"/>
      <c r="AB360" s="1"/>
      <c r="AC360" s="1"/>
      <c r="AD360" s="1"/>
    </row>
    <row r="361" spans="2:31" ht="12" customHeight="1">
      <c r="B361" s="1312" t="s">
        <v>624</v>
      </c>
      <c r="C361" s="568" t="s">
        <v>531</v>
      </c>
      <c r="D361" s="377">
        <v>0.1</v>
      </c>
      <c r="E361" s="1339">
        <v>6</v>
      </c>
      <c r="F361" s="1344">
        <v>0.12</v>
      </c>
      <c r="G361" s="1344">
        <v>0.14000000000000001</v>
      </c>
      <c r="H361" s="1340">
        <v>70</v>
      </c>
      <c r="I361" s="1516">
        <v>110</v>
      </c>
      <c r="J361" s="1516">
        <v>110</v>
      </c>
      <c r="K361" s="1340">
        <v>25</v>
      </c>
      <c r="L361" s="1340">
        <v>1.2</v>
      </c>
      <c r="M361" s="1516">
        <v>110</v>
      </c>
      <c r="N361" s="1344">
        <v>0.01</v>
      </c>
      <c r="O361" s="1344">
        <v>3.0000000000000001E-3</v>
      </c>
      <c r="P361" s="1343">
        <v>0.3</v>
      </c>
      <c r="Q361" s="343"/>
      <c r="AA361" s="1"/>
      <c r="AB361" s="1"/>
      <c r="AC361" s="1"/>
      <c r="AD361" s="1"/>
    </row>
    <row r="362" spans="2:31" ht="15.75" thickBot="1">
      <c r="B362" s="572"/>
      <c r="C362" s="573" t="s">
        <v>534</v>
      </c>
      <c r="D362" s="574"/>
      <c r="E362" s="1321">
        <f t="shared" ref="E362:P362" si="65">(E96+E150+E206+E259+E313)/5</f>
        <v>5.5822799999999999</v>
      </c>
      <c r="F362" s="1322">
        <f t="shared" si="65"/>
        <v>0.11734</v>
      </c>
      <c r="G362" s="1322">
        <f t="shared" si="65"/>
        <v>0.12139999999999999</v>
      </c>
      <c r="H362" s="1322">
        <f t="shared" si="65"/>
        <v>53.480999999999995</v>
      </c>
      <c r="I362" s="1322">
        <f t="shared" si="65"/>
        <v>99.71720000000002</v>
      </c>
      <c r="J362" s="1322">
        <f t="shared" si="65"/>
        <v>104.6514</v>
      </c>
      <c r="K362" s="1322">
        <f t="shared" si="65"/>
        <v>24.647399999999998</v>
      </c>
      <c r="L362" s="1322">
        <f t="shared" si="65"/>
        <v>1.2246000000000001</v>
      </c>
      <c r="M362" s="1322">
        <f t="shared" si="65"/>
        <v>118.47399999999998</v>
      </c>
      <c r="N362" s="1322">
        <f t="shared" si="65"/>
        <v>8.3000000000000001E-3</v>
      </c>
      <c r="O362" s="1798">
        <f t="shared" si="65"/>
        <v>5.0799999999999994E-3</v>
      </c>
      <c r="P362" s="1323">
        <f t="shared" si="65"/>
        <v>0.27900000000000003</v>
      </c>
      <c r="Q362" s="343"/>
    </row>
    <row r="363" spans="2:31" ht="14.25" customHeight="1" thickBot="1">
      <c r="B363" s="251"/>
      <c r="C363" s="1375" t="s">
        <v>778</v>
      </c>
      <c r="D363" s="1425"/>
      <c r="E363" s="1430">
        <f>(E362*100/E359)-10</f>
        <v>-0.69620000000000104</v>
      </c>
      <c r="F363" s="1431">
        <f>(F362*100/F359)-10</f>
        <v>-0.22166666666666579</v>
      </c>
      <c r="G363" s="1431">
        <f t="shared" ref="G363:P363" si="66">(G362*100/G359)-10</f>
        <v>-1.3285714285714292</v>
      </c>
      <c r="H363" s="1431">
        <f t="shared" si="66"/>
        <v>-2.3598571428571438</v>
      </c>
      <c r="I363" s="1431">
        <f t="shared" si="66"/>
        <v>-0.93479999999999919</v>
      </c>
      <c r="J363" s="1431">
        <f t="shared" si="66"/>
        <v>-0.48623636363636358</v>
      </c>
      <c r="K363" s="1431">
        <f t="shared" si="66"/>
        <v>-0.14104000000000028</v>
      </c>
      <c r="L363" s="1431">
        <f t="shared" si="66"/>
        <v>0.20500000000000007</v>
      </c>
      <c r="M363" s="1431">
        <f t="shared" si="66"/>
        <v>0.77036363636363525</v>
      </c>
      <c r="N363" s="1431">
        <f t="shared" si="66"/>
        <v>-1.7000000000000011</v>
      </c>
      <c r="O363" s="1431">
        <f t="shared" si="66"/>
        <v>6.93333333333333</v>
      </c>
      <c r="P363" s="1432">
        <f t="shared" si="66"/>
        <v>-0.69999999999999929</v>
      </c>
      <c r="Q363" s="343"/>
      <c r="AA363" s="650"/>
      <c r="AB363" s="62"/>
      <c r="AC363" s="62"/>
      <c r="AD363" s="62"/>
    </row>
    <row r="364" spans="2:31" ht="15.75" thickBot="1">
      <c r="Q364" s="343"/>
      <c r="AA364" s="47"/>
      <c r="AB364" s="47"/>
      <c r="AC364" s="47"/>
      <c r="AD364" s="47"/>
    </row>
    <row r="365" spans="2:31">
      <c r="B365" s="1358" t="s">
        <v>630</v>
      </c>
      <c r="C365" s="57"/>
      <c r="D365" s="554"/>
      <c r="E365" s="1231" t="s">
        <v>599</v>
      </c>
      <c r="F365" s="1232"/>
      <c r="G365" s="1232"/>
      <c r="H365" s="1233"/>
      <c r="I365" s="1234" t="s">
        <v>600</v>
      </c>
      <c r="J365" s="31"/>
      <c r="K365" s="1235"/>
      <c r="L365" s="31"/>
      <c r="M365" s="31"/>
      <c r="N365" s="31"/>
      <c r="O365" s="31"/>
      <c r="P365" s="53"/>
      <c r="Q365" s="343"/>
      <c r="AA365" s="47"/>
      <c r="AB365" s="47"/>
      <c r="AC365" s="47"/>
      <c r="AD365" s="47"/>
    </row>
    <row r="366" spans="2:31" ht="14.25" customHeight="1">
      <c r="B366" s="60"/>
      <c r="C366" s="1356" t="s">
        <v>540</v>
      </c>
      <c r="D366" s="557"/>
      <c r="E366" s="1237" t="s">
        <v>602</v>
      </c>
      <c r="F366" s="1238" t="s">
        <v>603</v>
      </c>
      <c r="G366" s="706" t="s">
        <v>604</v>
      </c>
      <c r="H366" s="1239" t="s">
        <v>605</v>
      </c>
      <c r="I366" s="1303" t="s">
        <v>606</v>
      </c>
      <c r="J366" s="1304" t="s">
        <v>607</v>
      </c>
      <c r="K366" s="1305" t="s">
        <v>608</v>
      </c>
      <c r="L366" s="1306" t="s">
        <v>609</v>
      </c>
      <c r="M366" s="1307" t="s">
        <v>610</v>
      </c>
      <c r="N366" s="936" t="s">
        <v>611</v>
      </c>
      <c r="O366" s="1307" t="s">
        <v>612</v>
      </c>
      <c r="P366" s="1308" t="s">
        <v>613</v>
      </c>
      <c r="Q366" s="343"/>
      <c r="AA366" s="47"/>
      <c r="AB366" s="47"/>
      <c r="AC366" s="158"/>
      <c r="AD366" s="47"/>
    </row>
    <row r="367" spans="2:31" ht="12.75" customHeight="1" thickBot="1">
      <c r="B367" s="56"/>
      <c r="C367" s="726" t="s">
        <v>338</v>
      </c>
      <c r="D367" s="525"/>
      <c r="E367" s="55"/>
      <c r="F367" s="1272"/>
      <c r="H367" s="1272"/>
      <c r="I367" s="1273" t="s">
        <v>615</v>
      </c>
      <c r="J367" s="127" t="s">
        <v>616</v>
      </c>
      <c r="K367" s="1274" t="s">
        <v>617</v>
      </c>
      <c r="L367" s="1275" t="s">
        <v>618</v>
      </c>
      <c r="M367" s="1274" t="s">
        <v>619</v>
      </c>
      <c r="N367" s="46" t="s">
        <v>620</v>
      </c>
      <c r="O367" s="1276" t="s">
        <v>621</v>
      </c>
      <c r="P367" s="1277" t="s">
        <v>622</v>
      </c>
      <c r="Q367" s="343"/>
      <c r="AA367" s="47"/>
      <c r="AB367" s="47"/>
      <c r="AC367" s="47"/>
      <c r="AD367" s="47"/>
    </row>
    <row r="368" spans="2:31" ht="12" customHeight="1">
      <c r="B368" s="1845" t="s">
        <v>818</v>
      </c>
      <c r="C368" s="903"/>
      <c r="D368" s="904">
        <v>1</v>
      </c>
      <c r="E368" s="412">
        <v>60</v>
      </c>
      <c r="F368" s="58">
        <v>1.2</v>
      </c>
      <c r="G368" s="58">
        <v>1.4</v>
      </c>
      <c r="H368" s="59">
        <v>700</v>
      </c>
      <c r="I368" s="1310">
        <v>1100</v>
      </c>
      <c r="J368" s="1310">
        <v>1100</v>
      </c>
      <c r="K368" s="1310">
        <v>250</v>
      </c>
      <c r="L368" s="1310">
        <v>12</v>
      </c>
      <c r="M368" s="1310">
        <v>1100</v>
      </c>
      <c r="N368" s="1310">
        <v>0.1</v>
      </c>
      <c r="O368" s="1310">
        <v>0.03</v>
      </c>
      <c r="P368" s="1311">
        <v>3</v>
      </c>
      <c r="Q368" s="343"/>
      <c r="AA368" s="47"/>
      <c r="AB368" s="47"/>
      <c r="AC368" s="47"/>
      <c r="AD368" s="47"/>
    </row>
    <row r="369" spans="2:31" ht="12.75" customHeight="1">
      <c r="B369" s="178"/>
      <c r="C369" s="158" t="s">
        <v>146</v>
      </c>
      <c r="D369" s="566"/>
      <c r="E369" s="684"/>
      <c r="F369" s="413"/>
      <c r="G369" s="413"/>
      <c r="H369" s="413"/>
      <c r="I369" s="413"/>
      <c r="J369" s="413"/>
      <c r="K369" s="413"/>
      <c r="L369" s="413"/>
      <c r="M369" s="413"/>
      <c r="N369" s="413"/>
      <c r="O369" s="413"/>
      <c r="P369" s="685"/>
      <c r="Q369" s="343"/>
      <c r="AA369" s="47"/>
      <c r="AB369" s="47"/>
      <c r="AC369" s="47"/>
      <c r="AD369" s="47"/>
    </row>
    <row r="370" spans="2:31" ht="12.75" customHeight="1">
      <c r="B370" s="1312" t="s">
        <v>624</v>
      </c>
      <c r="C370" s="568" t="s">
        <v>297</v>
      </c>
      <c r="D370" s="377">
        <v>0.6</v>
      </c>
      <c r="E370" s="1339">
        <v>36</v>
      </c>
      <c r="F370" s="1344">
        <v>0.72</v>
      </c>
      <c r="G370" s="1344">
        <v>0.84</v>
      </c>
      <c r="H370" s="1516">
        <v>420</v>
      </c>
      <c r="I370" s="1516">
        <v>660</v>
      </c>
      <c r="J370" s="1516">
        <v>660</v>
      </c>
      <c r="K370" s="1516">
        <v>150</v>
      </c>
      <c r="L370" s="1340">
        <v>7.2</v>
      </c>
      <c r="M370" s="1516">
        <v>660</v>
      </c>
      <c r="N370" s="1344">
        <v>0.06</v>
      </c>
      <c r="O370" s="1344">
        <v>1.7999999999999999E-2</v>
      </c>
      <c r="P370" s="1341">
        <v>1.8</v>
      </c>
      <c r="Q370" s="343"/>
      <c r="AA370" s="47"/>
      <c r="AB370" s="47"/>
      <c r="AC370" s="47"/>
      <c r="AD370" s="47"/>
    </row>
    <row r="371" spans="2:31" ht="15" customHeight="1" thickBot="1">
      <c r="B371" s="572"/>
      <c r="C371" s="573" t="s">
        <v>534</v>
      </c>
      <c r="D371" s="574"/>
      <c r="E371" s="1445">
        <f>(E103+E156+E211+E265+E319)/5</f>
        <v>42.428359999999998</v>
      </c>
      <c r="F371" s="1442">
        <f t="shared" ref="F371:P371" si="67">(F103+F156+F211+F265+F319)/5</f>
        <v>0.71381399999999995</v>
      </c>
      <c r="G371" s="1442">
        <f t="shared" si="67"/>
        <v>0.84539399999999998</v>
      </c>
      <c r="H371" s="1447">
        <f t="shared" si="67"/>
        <v>567.94299999999998</v>
      </c>
      <c r="I371" s="1442">
        <f t="shared" si="67"/>
        <v>672.17112000000009</v>
      </c>
      <c r="J371" s="1442">
        <f t="shared" si="67"/>
        <v>667.83780000000002</v>
      </c>
      <c r="K371" s="1442">
        <f t="shared" si="67"/>
        <v>169.19479999999999</v>
      </c>
      <c r="L371" s="1442">
        <f t="shared" si="67"/>
        <v>7.4432599999999995</v>
      </c>
      <c r="M371" s="1442">
        <f t="shared" si="67"/>
        <v>646.98199999999997</v>
      </c>
      <c r="N371" s="1442">
        <f t="shared" si="67"/>
        <v>5.6467999999999997E-2</v>
      </c>
      <c r="O371" s="1442">
        <f t="shared" si="67"/>
        <v>1.1793400000000001E-2</v>
      </c>
      <c r="P371" s="1444">
        <f t="shared" si="67"/>
        <v>1.6328000000000003</v>
      </c>
      <c r="Q371" s="343"/>
      <c r="AA371" s="1"/>
      <c r="AB371" s="1"/>
      <c r="AC371" s="1"/>
      <c r="AD371" s="1"/>
    </row>
    <row r="372" spans="2:31" ht="14.25" customHeight="1" thickBot="1">
      <c r="B372" s="251"/>
      <c r="C372" s="1375" t="s">
        <v>778</v>
      </c>
      <c r="D372" s="1425"/>
      <c r="E372" s="1430">
        <f>(E371*100/E368)-60</f>
        <v>10.713933333333316</v>
      </c>
      <c r="F372" s="1431">
        <f t="shared" ref="F372:P372" si="68">(F371*100/F368)-60</f>
        <v>-0.51549999999999585</v>
      </c>
      <c r="G372" s="1431">
        <f t="shared" si="68"/>
        <v>0.38528571428572178</v>
      </c>
      <c r="H372" s="1431">
        <f t="shared" si="68"/>
        <v>21.134714285714281</v>
      </c>
      <c r="I372" s="1431">
        <f t="shared" si="68"/>
        <v>1.1064654545454644</v>
      </c>
      <c r="J372" s="1431">
        <f t="shared" si="68"/>
        <v>0.71252727272727157</v>
      </c>
      <c r="K372" s="1431">
        <f t="shared" si="68"/>
        <v>7.6779200000000003</v>
      </c>
      <c r="L372" s="1431">
        <f t="shared" si="68"/>
        <v>2.027166666666659</v>
      </c>
      <c r="M372" s="1431">
        <f t="shared" si="68"/>
        <v>-1.1834545454545449</v>
      </c>
      <c r="N372" s="1431">
        <f t="shared" si="68"/>
        <v>-3.5320000000000036</v>
      </c>
      <c r="O372" s="1431">
        <f t="shared" si="68"/>
        <v>-20.688666666666663</v>
      </c>
      <c r="P372" s="1432">
        <f t="shared" si="68"/>
        <v>-5.5733333333333235</v>
      </c>
      <c r="Q372" s="343"/>
      <c r="AA372" s="1"/>
      <c r="AB372" s="1"/>
      <c r="AC372" s="1"/>
      <c r="AD372" s="1"/>
    </row>
    <row r="373" spans="2:31" ht="12.75" customHeight="1" thickBot="1">
      <c r="Q373" s="343"/>
      <c r="AA373" s="1"/>
      <c r="AB373" s="1"/>
      <c r="AC373" s="1"/>
      <c r="AD373" s="1"/>
    </row>
    <row r="374" spans="2:31">
      <c r="B374" s="1358" t="s">
        <v>630</v>
      </c>
      <c r="C374" s="57"/>
      <c r="D374" s="554"/>
      <c r="E374" s="1231" t="s">
        <v>599</v>
      </c>
      <c r="F374" s="1232"/>
      <c r="G374" s="1232"/>
      <c r="H374" s="1233"/>
      <c r="I374" s="1234" t="s">
        <v>600</v>
      </c>
      <c r="J374" s="31"/>
      <c r="K374" s="1235"/>
      <c r="L374" s="31"/>
      <c r="M374" s="31"/>
      <c r="N374" s="31"/>
      <c r="O374" s="31"/>
      <c r="P374" s="53"/>
      <c r="Q374" s="343"/>
      <c r="AA374" s="1"/>
      <c r="AB374" s="1"/>
      <c r="AC374" s="1"/>
      <c r="AD374" s="1"/>
    </row>
    <row r="375" spans="2:31" ht="13.5" customHeight="1">
      <c r="B375" s="60"/>
      <c r="C375" s="1357" t="s">
        <v>541</v>
      </c>
      <c r="D375" s="557"/>
      <c r="E375" s="1237" t="s">
        <v>602</v>
      </c>
      <c r="F375" s="1238" t="s">
        <v>603</v>
      </c>
      <c r="G375" s="706" t="s">
        <v>604</v>
      </c>
      <c r="H375" s="1239" t="s">
        <v>605</v>
      </c>
      <c r="I375" s="1303" t="s">
        <v>606</v>
      </c>
      <c r="J375" s="1304" t="s">
        <v>607</v>
      </c>
      <c r="K375" s="1305" t="s">
        <v>608</v>
      </c>
      <c r="L375" s="1306" t="s">
        <v>609</v>
      </c>
      <c r="M375" s="1307" t="s">
        <v>610</v>
      </c>
      <c r="N375" s="936" t="s">
        <v>611</v>
      </c>
      <c r="O375" s="1307" t="s">
        <v>612</v>
      </c>
      <c r="P375" s="1308" t="s">
        <v>613</v>
      </c>
      <c r="Q375" s="343"/>
      <c r="AA375" s="44"/>
      <c r="AB375" s="44"/>
      <c r="AC375" s="44"/>
      <c r="AD375" s="44"/>
      <c r="AE375" s="161"/>
    </row>
    <row r="376" spans="2:31" ht="12" customHeight="1" thickBot="1">
      <c r="B376" s="56"/>
      <c r="C376" s="726" t="s">
        <v>338</v>
      </c>
      <c r="D376" s="525"/>
      <c r="E376" s="55"/>
      <c r="F376" s="1272"/>
      <c r="H376" s="1272"/>
      <c r="I376" s="1273" t="s">
        <v>615</v>
      </c>
      <c r="J376" s="127" t="s">
        <v>616</v>
      </c>
      <c r="K376" s="1274" t="s">
        <v>617</v>
      </c>
      <c r="L376" s="1275" t="s">
        <v>618</v>
      </c>
      <c r="M376" s="1274" t="s">
        <v>619</v>
      </c>
      <c r="N376" s="46" t="s">
        <v>620</v>
      </c>
      <c r="O376" s="1276" t="s">
        <v>621</v>
      </c>
      <c r="P376" s="1277" t="s">
        <v>622</v>
      </c>
      <c r="Q376" s="343"/>
      <c r="AA376" s="44"/>
      <c r="AB376" s="44"/>
      <c r="AC376" s="44"/>
      <c r="AD376" s="44"/>
      <c r="AE376" s="161"/>
    </row>
    <row r="377" spans="2:31" ht="13.5" customHeight="1">
      <c r="B377" s="1845" t="s">
        <v>818</v>
      </c>
      <c r="C377" s="903"/>
      <c r="D377" s="1846">
        <v>1</v>
      </c>
      <c r="E377" s="412">
        <v>60</v>
      </c>
      <c r="F377" s="58">
        <v>1.2</v>
      </c>
      <c r="G377" s="58">
        <v>1.4</v>
      </c>
      <c r="H377" s="59">
        <v>700</v>
      </c>
      <c r="I377" s="1310">
        <v>1100</v>
      </c>
      <c r="J377" s="1310">
        <v>1100</v>
      </c>
      <c r="K377" s="1310">
        <v>250</v>
      </c>
      <c r="L377" s="1310">
        <v>12</v>
      </c>
      <c r="M377" s="1310">
        <v>1100</v>
      </c>
      <c r="N377" s="1310">
        <v>0.1</v>
      </c>
      <c r="O377" s="1310">
        <v>0.03</v>
      </c>
      <c r="P377" s="1311">
        <v>3</v>
      </c>
      <c r="Q377" s="343"/>
      <c r="AA377" s="44"/>
      <c r="AB377" s="44"/>
      <c r="AC377" s="235"/>
      <c r="AD377" s="44"/>
      <c r="AE377" s="161"/>
    </row>
    <row r="378" spans="2:31" ht="12.75" customHeight="1">
      <c r="B378" s="178"/>
      <c r="C378" s="158" t="s">
        <v>146</v>
      </c>
      <c r="D378" s="557"/>
      <c r="E378" s="684"/>
      <c r="F378" s="413"/>
      <c r="G378" s="413"/>
      <c r="H378" s="413"/>
      <c r="I378" s="413"/>
      <c r="J378" s="413"/>
      <c r="K378" s="413"/>
      <c r="L378" s="413"/>
      <c r="M378" s="413"/>
      <c r="N378" s="413"/>
      <c r="O378" s="413"/>
      <c r="P378" s="685"/>
      <c r="Q378" s="343"/>
      <c r="AA378" s="44"/>
      <c r="AB378" s="44"/>
      <c r="AC378" s="235"/>
      <c r="AD378" s="44"/>
      <c r="AE378" s="161"/>
    </row>
    <row r="379" spans="2:31" ht="13.5" customHeight="1">
      <c r="B379" s="1312" t="s">
        <v>624</v>
      </c>
      <c r="C379" s="568" t="s">
        <v>532</v>
      </c>
      <c r="D379" s="1854">
        <v>0.45</v>
      </c>
      <c r="E379" s="1339">
        <v>27</v>
      </c>
      <c r="F379" s="1344">
        <v>0.54</v>
      </c>
      <c r="G379" s="1344">
        <v>0.63</v>
      </c>
      <c r="H379" s="1516">
        <v>315</v>
      </c>
      <c r="I379" s="1516">
        <v>495</v>
      </c>
      <c r="J379" s="1516">
        <v>495</v>
      </c>
      <c r="K379" s="1516">
        <v>112.5</v>
      </c>
      <c r="L379" s="1344">
        <v>5.4</v>
      </c>
      <c r="M379" s="1516">
        <v>495</v>
      </c>
      <c r="N379" s="1344">
        <v>4.4999999999999998E-2</v>
      </c>
      <c r="O379" s="1317">
        <v>1.35E-2</v>
      </c>
      <c r="P379" s="1343">
        <v>1.35</v>
      </c>
      <c r="Q379" s="343"/>
      <c r="AA379" s="400"/>
      <c r="AB379" s="403"/>
      <c r="AC379" s="400"/>
      <c r="AD379" s="400"/>
      <c r="AE379" s="400"/>
    </row>
    <row r="380" spans="2:31" ht="15.75" thickBot="1">
      <c r="B380" s="572"/>
      <c r="C380" s="573" t="s">
        <v>534</v>
      </c>
      <c r="D380" s="1852"/>
      <c r="E380" s="1445">
        <f>(E106+E160+E215+E269+E323)/5</f>
        <v>34.407040000000002</v>
      </c>
      <c r="F380" s="1442">
        <f t="shared" ref="F380:P380" si="69">(F106+F160+F215+F269+F323)/5</f>
        <v>0.54414000000000007</v>
      </c>
      <c r="G380" s="1442">
        <f t="shared" si="69"/>
        <v>0.64570000000000005</v>
      </c>
      <c r="H380" s="1447">
        <f t="shared" si="69"/>
        <v>453.01220000000001</v>
      </c>
      <c r="I380" s="1442">
        <f t="shared" si="69"/>
        <v>513.14030000000002</v>
      </c>
      <c r="J380" s="1442">
        <f t="shared" si="69"/>
        <v>522.03140000000008</v>
      </c>
      <c r="K380" s="1442">
        <f t="shared" si="69"/>
        <v>130.01140000000001</v>
      </c>
      <c r="L380" s="1442">
        <f t="shared" si="69"/>
        <v>5.7380599999999999</v>
      </c>
      <c r="M380" s="1442">
        <f t="shared" si="69"/>
        <v>487.89160000000004</v>
      </c>
      <c r="N380" s="1442">
        <f t="shared" si="69"/>
        <v>3.6332000000000003E-2</v>
      </c>
      <c r="O380" s="1442">
        <f t="shared" si="69"/>
        <v>1.0777400000000001E-2</v>
      </c>
      <c r="P380" s="1444">
        <f t="shared" si="69"/>
        <v>1.1577600000000001</v>
      </c>
      <c r="Q380" s="343"/>
      <c r="AA380" s="401"/>
      <c r="AB380" s="406"/>
      <c r="AC380" s="406"/>
      <c r="AD380" s="407"/>
      <c r="AE380" s="408"/>
    </row>
    <row r="381" spans="2:31" ht="13.5" customHeight="1" thickBot="1">
      <c r="B381" s="251"/>
      <c r="C381" s="1375" t="s">
        <v>778</v>
      </c>
      <c r="D381" s="1425"/>
      <c r="E381" s="1430">
        <f>(E380*100/E377)-45</f>
        <v>12.345066666666668</v>
      </c>
      <c r="F381" s="1431">
        <f t="shared" ref="F381:P381" si="70">(F380*100/F377)-45</f>
        <v>0.34500000000000597</v>
      </c>
      <c r="G381" s="1431">
        <f t="shared" si="70"/>
        <v>1.1214285714285808</v>
      </c>
      <c r="H381" s="1431">
        <f t="shared" si="70"/>
        <v>19.716028571428566</v>
      </c>
      <c r="I381" s="1431">
        <f t="shared" si="70"/>
        <v>1.6491181818181815</v>
      </c>
      <c r="J381" s="1431">
        <f t="shared" si="70"/>
        <v>2.4574000000000069</v>
      </c>
      <c r="K381" s="1431">
        <f t="shared" si="70"/>
        <v>7.004560000000005</v>
      </c>
      <c r="L381" s="1431">
        <f t="shared" si="70"/>
        <v>2.8171666666666724</v>
      </c>
      <c r="M381" s="1431">
        <f t="shared" si="70"/>
        <v>-0.64621818181817758</v>
      </c>
      <c r="N381" s="1431">
        <f t="shared" si="70"/>
        <v>-8.6679999999999993</v>
      </c>
      <c r="O381" s="1431">
        <f t="shared" si="70"/>
        <v>-9.0753333333333259</v>
      </c>
      <c r="P381" s="1432">
        <f t="shared" si="70"/>
        <v>-6.4079999999999941</v>
      </c>
      <c r="Q381" s="343"/>
      <c r="AA381" s="1"/>
      <c r="AB381" s="1"/>
      <c r="AC381" s="1"/>
      <c r="AD381" s="1"/>
    </row>
    <row r="382" spans="2:31" ht="15.75" thickBot="1">
      <c r="Q382" s="343"/>
      <c r="AA382" s="1"/>
      <c r="AB382" s="1"/>
      <c r="AC382" s="1"/>
      <c r="AD382" s="1"/>
    </row>
    <row r="383" spans="2:31">
      <c r="B383" s="85" t="s">
        <v>628</v>
      </c>
      <c r="C383" s="57"/>
      <c r="D383" s="1354" t="s">
        <v>543</v>
      </c>
      <c r="E383" s="1231" t="s">
        <v>599</v>
      </c>
      <c r="F383" s="1232"/>
      <c r="G383" s="1232"/>
      <c r="H383" s="1233"/>
      <c r="I383" s="1234" t="s">
        <v>600</v>
      </c>
      <c r="J383" s="31"/>
      <c r="K383" s="1235"/>
      <c r="L383" s="31"/>
      <c r="M383" s="31"/>
      <c r="N383" s="31"/>
      <c r="O383" s="31"/>
      <c r="P383" s="53"/>
      <c r="Q383" s="343"/>
      <c r="AA383" s="1"/>
      <c r="AB383" s="1"/>
      <c r="AC383" s="1"/>
      <c r="AD383" s="1"/>
    </row>
    <row r="384" spans="2:31" ht="14.25" customHeight="1">
      <c r="B384" s="1355" t="s">
        <v>391</v>
      </c>
      <c r="D384" s="557"/>
      <c r="E384" s="1237" t="s">
        <v>602</v>
      </c>
      <c r="F384" s="1238" t="s">
        <v>603</v>
      </c>
      <c r="G384" s="706" t="s">
        <v>604</v>
      </c>
      <c r="H384" s="1239" t="s">
        <v>605</v>
      </c>
      <c r="I384" s="1303" t="s">
        <v>606</v>
      </c>
      <c r="J384" s="1304" t="s">
        <v>607</v>
      </c>
      <c r="K384" s="1305" t="s">
        <v>608</v>
      </c>
      <c r="L384" s="1306" t="s">
        <v>609</v>
      </c>
      <c r="M384" s="1307" t="s">
        <v>610</v>
      </c>
      <c r="N384" s="936" t="s">
        <v>611</v>
      </c>
      <c r="O384" s="1307" t="s">
        <v>612</v>
      </c>
      <c r="P384" s="1308" t="s">
        <v>613</v>
      </c>
      <c r="Q384" s="343"/>
      <c r="S384" s="181"/>
      <c r="T384" s="162"/>
      <c r="U384" s="8"/>
      <c r="V384" s="622"/>
      <c r="W384" s="711"/>
      <c r="X384" s="712"/>
      <c r="Y384" s="712"/>
      <c r="Z384" s="1"/>
      <c r="AA384" s="1"/>
      <c r="AB384" s="1"/>
      <c r="AC384" s="1"/>
      <c r="AD384" s="1"/>
    </row>
    <row r="385" spans="2:26" ht="14.25" customHeight="1" thickBot="1">
      <c r="B385" s="56"/>
      <c r="C385" s="726" t="s">
        <v>542</v>
      </c>
      <c r="D385" s="525"/>
      <c r="E385" s="55"/>
      <c r="F385" s="1272"/>
      <c r="H385" s="1272"/>
      <c r="I385" s="1273" t="s">
        <v>615</v>
      </c>
      <c r="J385" s="127" t="s">
        <v>616</v>
      </c>
      <c r="K385" s="1274" t="s">
        <v>617</v>
      </c>
      <c r="L385" s="1275" t="s">
        <v>618</v>
      </c>
      <c r="M385" s="1274" t="s">
        <v>619</v>
      </c>
      <c r="N385" s="46" t="s">
        <v>620</v>
      </c>
      <c r="O385" s="1276" t="s">
        <v>621</v>
      </c>
      <c r="P385" s="1277" t="s">
        <v>622</v>
      </c>
      <c r="Q385" s="343"/>
      <c r="S385" s="1"/>
      <c r="T385" s="1"/>
      <c r="U385" s="1"/>
      <c r="V385" s="1"/>
      <c r="W385" s="1"/>
      <c r="X385" s="1"/>
      <c r="Y385" s="1"/>
      <c r="Z385" s="1"/>
    </row>
    <row r="386" spans="2:26" ht="12" customHeight="1">
      <c r="B386" s="1845" t="s">
        <v>818</v>
      </c>
      <c r="C386" s="903"/>
      <c r="D386" s="904">
        <v>1</v>
      </c>
      <c r="E386" s="412">
        <v>60</v>
      </c>
      <c r="F386" s="58">
        <v>1.2</v>
      </c>
      <c r="G386" s="58">
        <v>1.4</v>
      </c>
      <c r="H386" s="59">
        <v>700</v>
      </c>
      <c r="I386" s="1310">
        <v>1100</v>
      </c>
      <c r="J386" s="1310">
        <v>1100</v>
      </c>
      <c r="K386" s="1310">
        <v>250</v>
      </c>
      <c r="L386" s="1310">
        <v>12</v>
      </c>
      <c r="M386" s="1310">
        <v>1100</v>
      </c>
      <c r="N386" s="1310">
        <v>0.1</v>
      </c>
      <c r="O386" s="1310">
        <v>0.03</v>
      </c>
      <c r="P386" s="1311">
        <v>3</v>
      </c>
      <c r="Q386" s="343"/>
      <c r="S386" s="702"/>
      <c r="T386" s="19"/>
      <c r="U386" s="19"/>
      <c r="V386" s="19"/>
      <c r="W386" s="702"/>
      <c r="X386" s="702"/>
      <c r="Y386" s="703"/>
      <c r="Z386" s="1"/>
    </row>
    <row r="387" spans="2:26" ht="12.75" customHeight="1">
      <c r="B387" s="178"/>
      <c r="C387" s="158" t="s">
        <v>146</v>
      </c>
      <c r="D387" s="566"/>
      <c r="E387" s="684"/>
      <c r="F387" s="413"/>
      <c r="G387" s="413"/>
      <c r="H387" s="413"/>
      <c r="I387" s="413"/>
      <c r="J387" s="413"/>
      <c r="K387" s="413"/>
      <c r="L387" s="413"/>
      <c r="M387" s="413"/>
      <c r="N387" s="413"/>
      <c r="O387" s="413"/>
      <c r="P387" s="685"/>
      <c r="Q387" s="343"/>
      <c r="R387" s="18"/>
      <c r="S387" s="184"/>
      <c r="T387" s="704"/>
      <c r="U387" s="704"/>
      <c r="V387" s="704"/>
      <c r="W387" s="184"/>
      <c r="X387" s="705"/>
      <c r="Y387" s="332"/>
      <c r="Z387" s="1"/>
    </row>
    <row r="388" spans="2:26">
      <c r="B388" s="1324" t="s">
        <v>624</v>
      </c>
      <c r="C388" s="1325" t="s">
        <v>533</v>
      </c>
      <c r="D388" s="912">
        <v>0.7</v>
      </c>
      <c r="E388" s="1342">
        <v>42</v>
      </c>
      <c r="F388" s="1359">
        <v>0.84</v>
      </c>
      <c r="G388" s="1359">
        <v>0.98</v>
      </c>
      <c r="H388" s="1326">
        <v>490</v>
      </c>
      <c r="I388" s="1326">
        <v>770</v>
      </c>
      <c r="J388" s="1326">
        <v>770</v>
      </c>
      <c r="K388" s="1326">
        <v>175</v>
      </c>
      <c r="L388" s="1325">
        <v>8.4</v>
      </c>
      <c r="M388" s="1326">
        <v>770</v>
      </c>
      <c r="N388" s="1359">
        <v>7.0000000000000007E-2</v>
      </c>
      <c r="O388" s="1325">
        <v>2.1000000000000001E-2</v>
      </c>
      <c r="P388" s="1540">
        <v>2.1</v>
      </c>
      <c r="Q388" s="343"/>
      <c r="R388" s="103"/>
      <c r="S388" s="18"/>
      <c r="T388" s="706"/>
      <c r="U388" s="706"/>
      <c r="V388" s="706"/>
      <c r="W388" s="18"/>
      <c r="X388" s="332"/>
      <c r="Y388" s="332"/>
      <c r="Z388" s="1"/>
    </row>
    <row r="389" spans="2:26" ht="15.75" thickBot="1">
      <c r="B389" s="572"/>
      <c r="C389" s="573" t="s">
        <v>534</v>
      </c>
      <c r="D389" s="574"/>
      <c r="E389" s="1681">
        <f>(E109+E164+E219+E273+E327)/5</f>
        <v>48.010640000000002</v>
      </c>
      <c r="F389" s="1442">
        <f t="shared" ref="F389:P389" si="71">(F109+F164+F219+F273+F327)/5</f>
        <v>0.83115400000000006</v>
      </c>
      <c r="G389" s="1442">
        <f t="shared" si="71"/>
        <v>0.96679399999999993</v>
      </c>
      <c r="H389" s="1447">
        <f t="shared" si="71"/>
        <v>621.42399999999998</v>
      </c>
      <c r="I389" s="1442">
        <f t="shared" si="71"/>
        <v>771.88832000000002</v>
      </c>
      <c r="J389" s="1442">
        <f t="shared" si="71"/>
        <v>772.48919999999998</v>
      </c>
      <c r="K389" s="1442">
        <f t="shared" si="71"/>
        <v>193.84219999999999</v>
      </c>
      <c r="L389" s="1442">
        <f t="shared" si="71"/>
        <v>8.667860000000001</v>
      </c>
      <c r="M389" s="1442">
        <f t="shared" si="71"/>
        <v>765.45600000000002</v>
      </c>
      <c r="N389" s="1442">
        <f t="shared" si="71"/>
        <v>6.4768000000000006E-2</v>
      </c>
      <c r="O389" s="1442">
        <f t="shared" si="71"/>
        <v>1.68734E-2</v>
      </c>
      <c r="P389" s="1444">
        <f t="shared" si="71"/>
        <v>1.9117999999999999</v>
      </c>
      <c r="Q389" s="343"/>
      <c r="R389" s="179"/>
      <c r="S389" s="9"/>
      <c r="T389" s="44"/>
      <c r="U389" s="44"/>
      <c r="V389" s="44"/>
      <c r="W389" s="118"/>
      <c r="X389" s="642"/>
      <c r="Y389" s="707"/>
      <c r="Z389" s="1"/>
    </row>
    <row r="390" spans="2:26" ht="15.75" thickBot="1">
      <c r="B390" s="251"/>
      <c r="C390" s="1375" t="s">
        <v>778</v>
      </c>
      <c r="D390" s="1425"/>
      <c r="E390" s="1430">
        <f>(E389*100/E386)-70</f>
        <v>10.017733333333339</v>
      </c>
      <c r="F390" s="1431">
        <f t="shared" ref="F390:P390" si="72">(F389*100/F386)-70</f>
        <v>-0.73716666666665276</v>
      </c>
      <c r="G390" s="1431">
        <f t="shared" si="72"/>
        <v>-0.94328571428572161</v>
      </c>
      <c r="H390" s="1431">
        <f t="shared" si="72"/>
        <v>18.77485714285713</v>
      </c>
      <c r="I390" s="1431">
        <f t="shared" si="72"/>
        <v>0.17166545454544746</v>
      </c>
      <c r="J390" s="1431">
        <f t="shared" si="72"/>
        <v>0.22629090909090621</v>
      </c>
      <c r="K390" s="1431">
        <f t="shared" si="72"/>
        <v>7.5368799999999965</v>
      </c>
      <c r="L390" s="1431">
        <f t="shared" si="72"/>
        <v>2.2321666666666715</v>
      </c>
      <c r="M390" s="1431">
        <f t="shared" si="72"/>
        <v>-0.41309090909089718</v>
      </c>
      <c r="N390" s="1431">
        <f t="shared" si="72"/>
        <v>-5.2319999999999993</v>
      </c>
      <c r="O390" s="1431">
        <f t="shared" si="72"/>
        <v>-13.755333333333326</v>
      </c>
      <c r="P390" s="1432">
        <f t="shared" si="72"/>
        <v>-6.2733333333333334</v>
      </c>
      <c r="Q390" s="343"/>
      <c r="R390" s="4"/>
      <c r="S390" s="65"/>
      <c r="T390" s="44"/>
      <c r="U390" s="44"/>
      <c r="V390" s="44"/>
      <c r="W390" s="118"/>
      <c r="X390" s="3"/>
      <c r="Y390" s="641"/>
      <c r="Z390" s="1"/>
    </row>
    <row r="391" spans="2:26">
      <c r="Q391" s="343"/>
      <c r="R391" s="4"/>
      <c r="S391" s="9"/>
      <c r="T391" s="9"/>
      <c r="U391" s="44"/>
      <c r="V391" s="44"/>
      <c r="W391" s="118"/>
      <c r="X391" s="642"/>
      <c r="Y391" s="641"/>
      <c r="Z391" s="1"/>
    </row>
    <row r="392" spans="2:26">
      <c r="P392"/>
      <c r="Q392" s="343"/>
      <c r="R392" s="4"/>
      <c r="S392" s="9"/>
      <c r="T392" s="44"/>
      <c r="U392" s="44"/>
      <c r="V392" s="44"/>
      <c r="W392" s="728"/>
      <c r="X392" s="642"/>
      <c r="Y392" s="641"/>
      <c r="Z392" s="1"/>
    </row>
    <row r="393" spans="2:26">
      <c r="C393" s="1222" t="s">
        <v>595</v>
      </c>
      <c r="D393"/>
      <c r="E393" s="32"/>
      <c r="K393" s="373"/>
      <c r="P393"/>
      <c r="Q393" s="343"/>
      <c r="R393" s="4"/>
      <c r="S393" s="9"/>
      <c r="T393" s="44"/>
      <c r="U393" s="44"/>
      <c r="V393" s="44"/>
      <c r="W393" s="118"/>
      <c r="X393" s="642"/>
      <c r="Y393" s="641"/>
      <c r="Z393" s="1"/>
    </row>
    <row r="394" spans="2:26">
      <c r="C394" s="7" t="s">
        <v>596</v>
      </c>
      <c r="D394" s="8"/>
      <c r="E394" s="2"/>
      <c r="K394"/>
      <c r="P394"/>
      <c r="Q394" s="343"/>
      <c r="R394" s="4"/>
      <c r="S394" s="9"/>
      <c r="T394" s="44"/>
      <c r="U394" s="44"/>
      <c r="V394" s="44"/>
      <c r="W394" s="118"/>
      <c r="X394" s="642"/>
      <c r="Y394" s="641"/>
      <c r="Z394" s="1"/>
    </row>
    <row r="395" spans="2:26">
      <c r="C395" s="1" t="s">
        <v>384</v>
      </c>
      <c r="D395"/>
      <c r="E395"/>
      <c r="F395"/>
      <c r="K395" s="62"/>
      <c r="P395"/>
      <c r="Q395" s="343"/>
      <c r="S395" s="8"/>
      <c r="T395" s="715"/>
      <c r="U395" s="715"/>
      <c r="V395" s="729"/>
      <c r="W395" s="716"/>
      <c r="X395" s="212"/>
      <c r="Y395" s="162"/>
      <c r="Z395" s="1"/>
    </row>
    <row r="396" spans="2:26">
      <c r="C396" s="19" t="s">
        <v>292</v>
      </c>
      <c r="E396"/>
      <c r="F396"/>
      <c r="G396" s="19"/>
      <c r="H396" s="19"/>
      <c r="K396" s="127"/>
      <c r="P396"/>
      <c r="Q396" s="343"/>
      <c r="T396" s="1"/>
      <c r="U396" s="1"/>
      <c r="V396" s="1"/>
      <c r="W396" s="1"/>
      <c r="X396" s="219"/>
      <c r="Y396" s="179"/>
      <c r="Z396" s="1"/>
    </row>
    <row r="397" spans="2:26" ht="15.75">
      <c r="C397" s="1222" t="s">
        <v>598</v>
      </c>
      <c r="D397"/>
      <c r="J397" s="20" t="s">
        <v>0</v>
      </c>
      <c r="K397"/>
      <c r="L397" s="2" t="s">
        <v>334</v>
      </c>
      <c r="M397" s="13"/>
      <c r="N397" s="13"/>
      <c r="O397" s="24"/>
      <c r="Q397" s="343"/>
      <c r="R397" s="179"/>
      <c r="T397" s="1"/>
      <c r="U397" s="1"/>
      <c r="V397" s="1"/>
      <c r="W397" s="1"/>
      <c r="X397" s="1"/>
      <c r="Y397" s="1"/>
      <c r="Z397" s="1"/>
    </row>
    <row r="398" spans="2:26" ht="21">
      <c r="B398" s="20" t="s">
        <v>631</v>
      </c>
      <c r="E398"/>
      <c r="F398"/>
      <c r="G398" s="23" t="s">
        <v>392</v>
      </c>
      <c r="H398" s="19"/>
      <c r="K398" s="32"/>
      <c r="P398"/>
      <c r="Q398" s="343"/>
      <c r="R398" s="4"/>
      <c r="T398" s="44"/>
      <c r="U398" s="44"/>
      <c r="V398" s="44"/>
      <c r="W398" s="118"/>
      <c r="X398" s="343"/>
      <c r="Y398" s="707"/>
      <c r="Z398" s="1"/>
    </row>
    <row r="399" spans="2:26">
      <c r="C399" s="103" t="s">
        <v>639</v>
      </c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343"/>
      <c r="R399" s="1438"/>
      <c r="T399" s="44"/>
      <c r="U399" s="44"/>
      <c r="V399" s="234"/>
      <c r="W399" s="118"/>
      <c r="X399" s="6"/>
      <c r="Y399" s="654"/>
      <c r="Z399" s="1"/>
    </row>
    <row r="400" spans="2:26" ht="15.75" thickBot="1">
      <c r="Q400" s="343"/>
      <c r="R400" s="4"/>
      <c r="S400" s="9"/>
      <c r="T400" s="161"/>
      <c r="U400" s="161"/>
      <c r="V400" s="161"/>
      <c r="W400" s="118"/>
      <c r="X400" s="114"/>
      <c r="Y400" s="641"/>
      <c r="Z400" s="1"/>
    </row>
    <row r="401" spans="2:26" ht="15.75" thickBot="1">
      <c r="B401" s="1364" t="s">
        <v>635</v>
      </c>
      <c r="C401" s="107"/>
      <c r="D401" s="1270" t="s">
        <v>263</v>
      </c>
      <c r="E401" s="1231" t="s">
        <v>599</v>
      </c>
      <c r="F401" s="1232"/>
      <c r="G401" s="1232"/>
      <c r="H401" s="1233"/>
      <c r="I401" s="1234" t="s">
        <v>600</v>
      </c>
      <c r="J401" s="31"/>
      <c r="K401" s="1235"/>
      <c r="L401" s="31"/>
      <c r="M401" s="31"/>
      <c r="N401" s="31"/>
      <c r="O401" s="31"/>
      <c r="P401" s="53"/>
      <c r="Q401" s="1364" t="s">
        <v>669</v>
      </c>
      <c r="R401" s="4"/>
      <c r="S401" s="9"/>
      <c r="T401" s="44"/>
      <c r="U401" s="44"/>
      <c r="V401" s="44"/>
      <c r="W401" s="118"/>
      <c r="X401" s="642"/>
      <c r="Y401" s="641"/>
      <c r="Z401" s="1"/>
    </row>
    <row r="402" spans="2:26">
      <c r="B402" s="482" t="s">
        <v>601</v>
      </c>
      <c r="C402" s="477" t="s">
        <v>269</v>
      </c>
      <c r="D402" s="1271" t="s">
        <v>270</v>
      </c>
      <c r="E402" s="1237" t="s">
        <v>602</v>
      </c>
      <c r="F402" s="1238" t="s">
        <v>603</v>
      </c>
      <c r="G402" s="706" t="s">
        <v>604</v>
      </c>
      <c r="H402" s="1239" t="s">
        <v>605</v>
      </c>
      <c r="I402" s="1240" t="s">
        <v>606</v>
      </c>
      <c r="J402" s="1241" t="s">
        <v>607</v>
      </c>
      <c r="K402" s="1242" t="s">
        <v>608</v>
      </c>
      <c r="L402" s="1243" t="s">
        <v>609</v>
      </c>
      <c r="M402" s="1244" t="s">
        <v>610</v>
      </c>
      <c r="N402" s="752" t="s">
        <v>611</v>
      </c>
      <c r="O402" s="1244" t="s">
        <v>612</v>
      </c>
      <c r="P402" s="1245" t="s">
        <v>613</v>
      </c>
      <c r="Q402" s="1473" t="s">
        <v>657</v>
      </c>
      <c r="S402" s="179"/>
      <c r="U402" s="44"/>
      <c r="V402" s="44"/>
      <c r="W402" s="118"/>
      <c r="X402" s="642"/>
      <c r="Y402" s="641"/>
      <c r="Z402" s="1"/>
    </row>
    <row r="403" spans="2:26" ht="15.75" thickBot="1">
      <c r="B403" s="488" t="s">
        <v>614</v>
      </c>
      <c r="C403" s="526"/>
      <c r="D403" s="484"/>
      <c r="E403" s="55"/>
      <c r="F403" s="1272"/>
      <c r="H403" s="1272"/>
      <c r="I403" s="1273" t="s">
        <v>615</v>
      </c>
      <c r="J403" s="127" t="s">
        <v>616</v>
      </c>
      <c r="K403" s="1274" t="s">
        <v>617</v>
      </c>
      <c r="L403" s="1275" t="s">
        <v>618</v>
      </c>
      <c r="M403" s="1274" t="s">
        <v>619</v>
      </c>
      <c r="N403" s="46" t="s">
        <v>620</v>
      </c>
      <c r="O403" s="1276" t="s">
        <v>621</v>
      </c>
      <c r="P403" s="1277" t="s">
        <v>622</v>
      </c>
      <c r="Q403" s="1474" t="s">
        <v>554</v>
      </c>
      <c r="R403" s="30"/>
      <c r="S403" s="4"/>
      <c r="T403" s="9"/>
      <c r="U403" s="44"/>
      <c r="V403" s="44"/>
      <c r="W403" s="118"/>
      <c r="X403" s="642"/>
      <c r="Y403" s="641"/>
      <c r="Z403" s="1"/>
    </row>
    <row r="404" spans="2:26">
      <c r="B404" s="107"/>
      <c r="C404" s="690" t="s">
        <v>204</v>
      </c>
      <c r="D404" s="490"/>
      <c r="E404" s="1254"/>
      <c r="F404" s="492"/>
      <c r="G404" s="492"/>
      <c r="H404" s="1291"/>
      <c r="I404" s="1256"/>
      <c r="J404" s="1256"/>
      <c r="K404" s="1327"/>
      <c r="L404" s="1256"/>
      <c r="M404" s="1256"/>
      <c r="N404" s="1256"/>
      <c r="O404" s="1256"/>
      <c r="P404" s="1450"/>
      <c r="Q404" s="1481"/>
      <c r="R404" s="373"/>
      <c r="S404" s="179"/>
      <c r="T404" s="9"/>
      <c r="U404" s="160"/>
      <c r="V404" s="44"/>
      <c r="W404" s="118"/>
      <c r="X404" s="343"/>
      <c r="Y404" s="654"/>
      <c r="Z404" s="1"/>
    </row>
    <row r="405" spans="2:26">
      <c r="B405" s="1733" t="s">
        <v>673</v>
      </c>
      <c r="C405" s="529" t="s">
        <v>402</v>
      </c>
      <c r="D405" s="508">
        <v>60</v>
      </c>
      <c r="E405" s="229">
        <v>15</v>
      </c>
      <c r="F405" s="360">
        <v>0.04</v>
      </c>
      <c r="G405" s="360">
        <v>0.02</v>
      </c>
      <c r="H405" s="679">
        <v>79.8</v>
      </c>
      <c r="I405" s="255">
        <v>8.4</v>
      </c>
      <c r="J405" s="1590">
        <v>15.6</v>
      </c>
      <c r="K405" s="255">
        <v>12</v>
      </c>
      <c r="L405" s="255">
        <v>0.54</v>
      </c>
      <c r="M405" s="255">
        <v>74</v>
      </c>
      <c r="N405" s="255">
        <v>0.02</v>
      </c>
      <c r="O405" s="255">
        <v>2.3999999999999998E-3</v>
      </c>
      <c r="P405" s="1451">
        <v>0.12</v>
      </c>
      <c r="Q405" s="504">
        <v>2</v>
      </c>
      <c r="R405" s="32"/>
      <c r="U405" s="44"/>
      <c r="V405" s="44"/>
      <c r="W405" s="44"/>
      <c r="X405" s="708"/>
    </row>
    <row r="406" spans="2:26">
      <c r="B406" s="1732" t="s">
        <v>732</v>
      </c>
      <c r="C406" s="547" t="s">
        <v>455</v>
      </c>
      <c r="D406" s="498">
        <v>150</v>
      </c>
      <c r="E406" s="1280">
        <v>0</v>
      </c>
      <c r="F406" s="1415">
        <v>0.106</v>
      </c>
      <c r="G406" s="2093">
        <v>1.2999999999999999E-2</v>
      </c>
      <c r="H406" s="1264">
        <v>127.51</v>
      </c>
      <c r="I406" s="2072">
        <v>23.75</v>
      </c>
      <c r="J406" s="2072">
        <v>19.399999999999999</v>
      </c>
      <c r="K406" s="2072">
        <v>1.93</v>
      </c>
      <c r="L406" s="2072">
        <v>0.32200000000000001</v>
      </c>
      <c r="M406" s="2072">
        <v>24.9</v>
      </c>
      <c r="N406" s="2074">
        <v>1E-4</v>
      </c>
      <c r="O406" s="2072">
        <v>4.0000000000000001E-3</v>
      </c>
      <c r="P406" s="2071">
        <v>0.55900000000000005</v>
      </c>
      <c r="Q406" s="550">
        <v>40</v>
      </c>
      <c r="U406" s="399"/>
      <c r="V406" s="399"/>
      <c r="W406" s="399"/>
      <c r="X406" s="708"/>
    </row>
    <row r="407" spans="2:26">
      <c r="B407" s="1732" t="s">
        <v>733</v>
      </c>
      <c r="C407" s="503" t="s">
        <v>358</v>
      </c>
      <c r="D407" s="508">
        <v>200</v>
      </c>
      <c r="E407" s="2065">
        <v>1.04</v>
      </c>
      <c r="F407" s="365">
        <v>0.06</v>
      </c>
      <c r="G407" s="365">
        <v>0.25</v>
      </c>
      <c r="H407" s="1279">
        <v>26.49</v>
      </c>
      <c r="I407" s="2072">
        <v>217.65799999999999</v>
      </c>
      <c r="J407" s="2072">
        <v>184</v>
      </c>
      <c r="K407" s="2072">
        <v>42</v>
      </c>
      <c r="L407" s="2072">
        <v>1.18</v>
      </c>
      <c r="M407" s="2072">
        <v>109.92</v>
      </c>
      <c r="N407" s="2072">
        <v>2.16E-3</v>
      </c>
      <c r="O407" s="2072">
        <v>3.0200000000000001E-3</v>
      </c>
      <c r="P407" s="2071">
        <v>0.14360000000000001</v>
      </c>
      <c r="Q407" s="520">
        <v>70</v>
      </c>
      <c r="R407" s="32"/>
      <c r="U407" s="44"/>
      <c r="V407" s="44"/>
      <c r="W407" s="44"/>
      <c r="X407" s="708"/>
    </row>
    <row r="408" spans="2:26">
      <c r="B408" s="1587" t="s">
        <v>10</v>
      </c>
      <c r="C408" s="507" t="s">
        <v>11</v>
      </c>
      <c r="D408" s="508">
        <v>40</v>
      </c>
      <c r="E408" s="2065">
        <v>0.08</v>
      </c>
      <c r="F408" s="365">
        <v>1.6E-2</v>
      </c>
      <c r="G408" s="365">
        <v>1.3299999999999999E-2</v>
      </c>
      <c r="H408" s="1264">
        <v>0</v>
      </c>
      <c r="I408" s="2072">
        <v>63.332999999999998</v>
      </c>
      <c r="J408" s="2072">
        <v>51.6</v>
      </c>
      <c r="K408" s="365">
        <v>16.399999999999999</v>
      </c>
      <c r="L408" s="2072">
        <v>0.04</v>
      </c>
      <c r="M408" s="2072">
        <v>29.733000000000001</v>
      </c>
      <c r="N408" s="2072">
        <v>0</v>
      </c>
      <c r="O408" s="2072">
        <v>0</v>
      </c>
      <c r="P408" s="2071">
        <v>0</v>
      </c>
      <c r="Q408" s="504">
        <v>9</v>
      </c>
      <c r="R408" s="32"/>
      <c r="U408" s="44"/>
      <c r="V408" s="44"/>
      <c r="W408" s="44"/>
      <c r="X408" s="728"/>
    </row>
    <row r="409" spans="2:26">
      <c r="B409" s="1732" t="s">
        <v>10</v>
      </c>
      <c r="C409" s="547" t="s">
        <v>719</v>
      </c>
      <c r="D409" s="498">
        <v>20</v>
      </c>
      <c r="E409" s="366">
        <v>0</v>
      </c>
      <c r="F409" s="368">
        <v>0.04</v>
      </c>
      <c r="G409" s="368">
        <v>0</v>
      </c>
      <c r="H409" s="1264">
        <v>0</v>
      </c>
      <c r="I409" s="255">
        <v>16.600000000000001</v>
      </c>
      <c r="J409" s="255">
        <v>38.799999999999997</v>
      </c>
      <c r="K409" s="360">
        <v>11.4</v>
      </c>
      <c r="L409" s="255">
        <v>0.02</v>
      </c>
      <c r="M409" s="255">
        <v>28.8</v>
      </c>
      <c r="N409" s="1367">
        <v>5.0000000000000001E-4</v>
      </c>
      <c r="O409" s="255">
        <v>0</v>
      </c>
      <c r="P409" s="1451">
        <v>0</v>
      </c>
      <c r="Q409" s="539">
        <v>10</v>
      </c>
      <c r="R409" s="30"/>
      <c r="U409" s="44"/>
      <c r="V409" s="44"/>
      <c r="W409" s="44"/>
      <c r="X409" s="728"/>
    </row>
    <row r="410" spans="2:26" ht="15.75" thickBot="1">
      <c r="B410" s="1731" t="s">
        <v>857</v>
      </c>
      <c r="C410" s="510" t="s">
        <v>862</v>
      </c>
      <c r="D410" s="521">
        <v>105</v>
      </c>
      <c r="E410" s="533">
        <v>10.5</v>
      </c>
      <c r="F410" s="534">
        <v>4.2000000000000003E-2</v>
      </c>
      <c r="G410" s="535">
        <v>0.05</v>
      </c>
      <c r="H410" s="720">
        <v>21</v>
      </c>
      <c r="I410" s="1260">
        <v>8.4</v>
      </c>
      <c r="J410" s="1260">
        <v>29.4</v>
      </c>
      <c r="K410" s="1260">
        <v>8.0180000000000007</v>
      </c>
      <c r="L410" s="1260">
        <v>1.28</v>
      </c>
      <c r="M410" s="1260">
        <v>55.56</v>
      </c>
      <c r="N410" s="1403">
        <v>1E-3</v>
      </c>
      <c r="O410" s="1260">
        <v>0</v>
      </c>
      <c r="P410" s="1455">
        <v>0.28699999999999998</v>
      </c>
      <c r="Q410" s="680">
        <v>80</v>
      </c>
      <c r="R410" s="62"/>
      <c r="U410" s="44"/>
      <c r="V410" s="160"/>
      <c r="W410" s="44"/>
      <c r="X410" s="708"/>
    </row>
    <row r="411" spans="2:26">
      <c r="B411" s="1408" t="s">
        <v>294</v>
      </c>
      <c r="D411" s="835">
        <f>SUM(D405:D410)</f>
        <v>575</v>
      </c>
      <c r="E411" s="513">
        <f>SUM(E405:E410)</f>
        <v>26.619999999999997</v>
      </c>
      <c r="F411" s="1266">
        <f t="shared" ref="F411:P411" si="73">SUM(F405:F410)</f>
        <v>0.30399999999999994</v>
      </c>
      <c r="G411" s="1266">
        <f t="shared" si="73"/>
        <v>0.3463</v>
      </c>
      <c r="H411" s="1266">
        <f t="shared" si="73"/>
        <v>254.8</v>
      </c>
      <c r="I411" s="1266">
        <f t="shared" si="73"/>
        <v>338.14099999999996</v>
      </c>
      <c r="J411" s="1266">
        <f t="shared" si="73"/>
        <v>338.8</v>
      </c>
      <c r="K411" s="1266">
        <f t="shared" si="73"/>
        <v>91.748000000000005</v>
      </c>
      <c r="L411" s="1266">
        <f t="shared" si="73"/>
        <v>3.3819999999999997</v>
      </c>
      <c r="M411" s="1266">
        <f t="shared" si="73"/>
        <v>322.91300000000001</v>
      </c>
      <c r="N411" s="1266">
        <f t="shared" si="73"/>
        <v>2.376E-2</v>
      </c>
      <c r="O411" s="1266">
        <f>SUM(O405:O410)</f>
        <v>9.4199999999999996E-3</v>
      </c>
      <c r="P411" s="1400">
        <f t="shared" si="73"/>
        <v>1.1095999999999999</v>
      </c>
      <c r="Q411" s="1476"/>
      <c r="R411" s="30"/>
      <c r="U411" s="622"/>
      <c r="V411" s="711"/>
      <c r="W411" s="712"/>
      <c r="X411" s="1759"/>
      <c r="Y411" s="219"/>
      <c r="Z411" s="22"/>
    </row>
    <row r="412" spans="2:26">
      <c r="B412" s="460"/>
      <c r="C412" s="1219" t="s">
        <v>12</v>
      </c>
      <c r="D412" s="1693">
        <v>0.25</v>
      </c>
      <c r="E412" s="924">
        <v>15</v>
      </c>
      <c r="F412" s="925">
        <v>0.3</v>
      </c>
      <c r="G412" s="926">
        <v>0.35</v>
      </c>
      <c r="H412" s="1286">
        <v>175</v>
      </c>
      <c r="I412" s="1285">
        <v>275</v>
      </c>
      <c r="J412" s="1286">
        <v>275</v>
      </c>
      <c r="K412" s="1286">
        <v>62.5</v>
      </c>
      <c r="L412" s="925">
        <v>3</v>
      </c>
      <c r="M412" s="1285">
        <v>275</v>
      </c>
      <c r="N412" s="1373">
        <v>2.5000000000000001E-2</v>
      </c>
      <c r="O412" s="1374">
        <v>7.4999999999999997E-3</v>
      </c>
      <c r="P412" s="927">
        <v>0.75</v>
      </c>
      <c r="Q412" s="1476"/>
      <c r="R412" s="62"/>
      <c r="S412" s="405"/>
      <c r="U412" s="948"/>
      <c r="V412" s="948"/>
      <c r="W412" s="948"/>
      <c r="X412" s="948"/>
      <c r="Y412" s="945"/>
      <c r="Z412" s="1"/>
    </row>
    <row r="413" spans="2:26" ht="15.75" customHeight="1" thickBot="1">
      <c r="B413" s="251"/>
      <c r="C413" s="1375" t="s">
        <v>781</v>
      </c>
      <c r="D413" s="1425" t="s">
        <v>290</v>
      </c>
      <c r="E413" s="1401">
        <f>(E411*100/E432)-25</f>
        <v>19.36666666666666</v>
      </c>
      <c r="F413" s="1402">
        <f t="shared" ref="F413:P413" si="74">(F411*100/F432)-25</f>
        <v>0.3333333333333286</v>
      </c>
      <c r="G413" s="1402">
        <f t="shared" si="74"/>
        <v>-0.26428571428571246</v>
      </c>
      <c r="H413" s="1402">
        <f t="shared" si="74"/>
        <v>11.399999999999999</v>
      </c>
      <c r="I413" s="1402">
        <f t="shared" si="74"/>
        <v>5.740090909090906</v>
      </c>
      <c r="J413" s="1402">
        <f t="shared" si="74"/>
        <v>5.8000000000000007</v>
      </c>
      <c r="K413" s="1402">
        <f t="shared" si="74"/>
        <v>11.699200000000005</v>
      </c>
      <c r="L413" s="1402">
        <f t="shared" si="74"/>
        <v>3.1833333333333336</v>
      </c>
      <c r="M413" s="1402">
        <f t="shared" si="74"/>
        <v>4.3557272727272753</v>
      </c>
      <c r="N413" s="1402">
        <f t="shared" si="74"/>
        <v>-1.240000000000002</v>
      </c>
      <c r="O413" s="1402">
        <f t="shared" si="74"/>
        <v>6.3999999999999986</v>
      </c>
      <c r="P413" s="1414">
        <f t="shared" si="74"/>
        <v>11.986666666666665</v>
      </c>
      <c r="Q413" s="1476"/>
      <c r="R413" s="32"/>
      <c r="S413" s="179"/>
      <c r="U413" s="1"/>
      <c r="V413" s="1"/>
      <c r="W413" s="1"/>
      <c r="X413" s="1"/>
      <c r="Y413" s="1"/>
      <c r="Z413" s="1"/>
    </row>
    <row r="414" spans="2:26">
      <c r="B414" s="107"/>
      <c r="C414" s="690" t="s">
        <v>153</v>
      </c>
      <c r="D414" s="107"/>
      <c r="E414" s="659"/>
      <c r="F414" s="1706"/>
      <c r="G414" s="1706"/>
      <c r="H414" s="1297"/>
      <c r="I414" s="1297"/>
      <c r="J414" s="1297"/>
      <c r="K414" s="1297"/>
      <c r="L414" s="1297"/>
      <c r="M414" s="1297"/>
      <c r="N414" s="1297"/>
      <c r="O414" s="1297"/>
      <c r="P414" s="1480"/>
      <c r="Q414" s="1476"/>
      <c r="R414" s="32"/>
      <c r="U414" s="44"/>
      <c r="V414" s="44"/>
      <c r="W414" s="44"/>
      <c r="X414" s="708"/>
    </row>
    <row r="415" spans="2:26">
      <c r="B415" s="1589" t="s">
        <v>672</v>
      </c>
      <c r="C415" s="394" t="s">
        <v>389</v>
      </c>
      <c r="D415" s="508">
        <v>60</v>
      </c>
      <c r="E415" s="229">
        <v>6</v>
      </c>
      <c r="F415" s="360">
        <v>0.02</v>
      </c>
      <c r="G415" s="360">
        <v>0.02</v>
      </c>
      <c r="H415" s="692">
        <v>6</v>
      </c>
      <c r="I415" s="1590">
        <v>13.8</v>
      </c>
      <c r="J415" s="255">
        <v>25</v>
      </c>
      <c r="K415" s="255">
        <v>8.4</v>
      </c>
      <c r="L415" s="255">
        <v>0.36</v>
      </c>
      <c r="M415" s="255">
        <v>56.7</v>
      </c>
      <c r="N415" s="255">
        <v>1.8E-3</v>
      </c>
      <c r="O415" s="1439">
        <v>1.8000000000000001E-4</v>
      </c>
      <c r="P415" s="1451">
        <v>1.0200000000000001E-2</v>
      </c>
      <c r="Q415" s="504">
        <v>1</v>
      </c>
      <c r="R415" s="32"/>
      <c r="U415" s="44"/>
      <c r="V415" s="44"/>
      <c r="W415" s="44"/>
      <c r="X415" s="708"/>
    </row>
    <row r="416" spans="2:26">
      <c r="B416" s="1755" t="s">
        <v>744</v>
      </c>
      <c r="C416" s="547" t="s">
        <v>395</v>
      </c>
      <c r="D416" s="253">
        <v>200</v>
      </c>
      <c r="E416" s="2065">
        <v>1.018</v>
      </c>
      <c r="F416" s="365">
        <v>9.6000000000000002E-2</v>
      </c>
      <c r="G416" s="365">
        <v>7.5999999999999998E-2</v>
      </c>
      <c r="H416" s="1264">
        <v>151.80000000000001</v>
      </c>
      <c r="I416" s="2072">
        <v>78.36</v>
      </c>
      <c r="J416" s="2072">
        <v>19.5</v>
      </c>
      <c r="K416" s="365">
        <v>2.79</v>
      </c>
      <c r="L416" s="2072">
        <v>0.64</v>
      </c>
      <c r="M416" s="2072">
        <v>44.3</v>
      </c>
      <c r="N416" s="2072">
        <v>0.02</v>
      </c>
      <c r="O416" s="2072">
        <v>0</v>
      </c>
      <c r="P416" s="2071">
        <v>0</v>
      </c>
      <c r="Q416" s="694">
        <v>15</v>
      </c>
      <c r="R416" s="32"/>
      <c r="U416" s="44"/>
      <c r="V416" s="44"/>
      <c r="W416" s="234"/>
      <c r="X416" s="728"/>
    </row>
    <row r="417" spans="2:26">
      <c r="B417" s="1258" t="s">
        <v>206</v>
      </c>
      <c r="C417" s="503" t="s">
        <v>254</v>
      </c>
      <c r="D417" s="508">
        <v>150</v>
      </c>
      <c r="E417" s="229">
        <v>2.12</v>
      </c>
      <c r="F417" s="361">
        <v>0</v>
      </c>
      <c r="G417" s="369">
        <v>0.155</v>
      </c>
      <c r="H417" s="1264">
        <v>84.1</v>
      </c>
      <c r="I417" s="255">
        <v>82.57</v>
      </c>
      <c r="J417" s="255">
        <v>25.9</v>
      </c>
      <c r="K417" s="360">
        <v>8.2899999999999991</v>
      </c>
      <c r="L417" s="255">
        <v>0.66</v>
      </c>
      <c r="M417" s="359">
        <v>42.48</v>
      </c>
      <c r="N417" s="255">
        <v>0</v>
      </c>
      <c r="O417" s="255">
        <v>2E-3</v>
      </c>
      <c r="P417" s="1451">
        <v>0.54</v>
      </c>
      <c r="Q417" s="504">
        <v>29</v>
      </c>
      <c r="R417" s="32"/>
      <c r="U417" s="44"/>
      <c r="V417" s="44"/>
      <c r="W417" s="44"/>
      <c r="X417" s="728"/>
    </row>
    <row r="418" spans="2:26">
      <c r="B418" s="1258" t="s">
        <v>850</v>
      </c>
      <c r="C418" s="1767" t="s">
        <v>529</v>
      </c>
      <c r="D418" s="508">
        <v>90</v>
      </c>
      <c r="E418" s="2091">
        <v>0</v>
      </c>
      <c r="F418" s="2072">
        <v>0.184</v>
      </c>
      <c r="G418" s="2072">
        <v>0.16200000000000001</v>
      </c>
      <c r="H418" s="2072">
        <v>0.45</v>
      </c>
      <c r="I418" s="2072">
        <v>78.64</v>
      </c>
      <c r="J418" s="2072">
        <v>169.7</v>
      </c>
      <c r="K418" s="2072">
        <v>25.18</v>
      </c>
      <c r="L418" s="2072">
        <v>0.85</v>
      </c>
      <c r="M418" s="2072">
        <v>125.45</v>
      </c>
      <c r="N418" s="2074">
        <v>7.0000000000000001E-3</v>
      </c>
      <c r="O418" s="2072">
        <v>4.0000000000000001E-3</v>
      </c>
      <c r="P418" s="2071">
        <v>0.498</v>
      </c>
      <c r="Q418" s="504">
        <v>46</v>
      </c>
      <c r="U418" s="44"/>
      <c r="V418" s="371"/>
      <c r="W418" s="371"/>
      <c r="X418" s="708"/>
    </row>
    <row r="419" spans="2:26">
      <c r="B419" s="1258" t="s">
        <v>9</v>
      </c>
      <c r="C419" s="503" t="s">
        <v>584</v>
      </c>
      <c r="D419" s="508">
        <v>200</v>
      </c>
      <c r="E419" s="229">
        <v>2.6</v>
      </c>
      <c r="F419" s="360">
        <v>0.04</v>
      </c>
      <c r="G419" s="360">
        <v>0.06</v>
      </c>
      <c r="H419" s="679">
        <v>2.6739999999999999</v>
      </c>
      <c r="I419" s="255">
        <v>27.56</v>
      </c>
      <c r="J419" s="255">
        <v>32</v>
      </c>
      <c r="K419" s="255">
        <v>11.8</v>
      </c>
      <c r="L419" s="255">
        <v>1.61</v>
      </c>
      <c r="M419" s="255">
        <v>110</v>
      </c>
      <c r="N419" s="2072">
        <v>5.0000000000000001E-3</v>
      </c>
      <c r="O419" s="2072">
        <v>0</v>
      </c>
      <c r="P419" s="2071">
        <v>2E-3</v>
      </c>
      <c r="Q419" s="504">
        <v>61</v>
      </c>
      <c r="U419" s="44"/>
      <c r="V419" s="44"/>
      <c r="W419" s="44"/>
      <c r="X419" s="708"/>
    </row>
    <row r="420" spans="2:26">
      <c r="B420" s="1258" t="s">
        <v>10</v>
      </c>
      <c r="C420" s="394" t="s">
        <v>11</v>
      </c>
      <c r="D420" s="508">
        <v>50</v>
      </c>
      <c r="E420" s="229">
        <v>0.1</v>
      </c>
      <c r="F420" s="360">
        <v>0.02</v>
      </c>
      <c r="G420" s="360">
        <v>1.7000000000000001E-2</v>
      </c>
      <c r="H420" s="1264">
        <v>0</v>
      </c>
      <c r="I420" s="255">
        <v>79.166700000000006</v>
      </c>
      <c r="J420" s="255">
        <v>64.5</v>
      </c>
      <c r="K420" s="360">
        <v>20.5</v>
      </c>
      <c r="L420" s="255">
        <v>0.05</v>
      </c>
      <c r="M420" s="255">
        <v>37.167000000000002</v>
      </c>
      <c r="N420" s="255">
        <v>0</v>
      </c>
      <c r="O420" s="255">
        <v>0</v>
      </c>
      <c r="P420" s="1451">
        <v>0</v>
      </c>
      <c r="Q420" s="504">
        <v>9</v>
      </c>
      <c r="U420" s="44"/>
      <c r="V420" s="44"/>
      <c r="W420" s="44"/>
      <c r="X420" s="728"/>
    </row>
    <row r="421" spans="2:26" ht="15.75" thickBot="1">
      <c r="B421" s="1288" t="s">
        <v>10</v>
      </c>
      <c r="C421" s="510" t="s">
        <v>719</v>
      </c>
      <c r="D421" s="521">
        <v>30</v>
      </c>
      <c r="E421" s="366">
        <v>0</v>
      </c>
      <c r="F421" s="368">
        <v>0.06</v>
      </c>
      <c r="G421" s="368">
        <v>0</v>
      </c>
      <c r="H421" s="692">
        <v>0</v>
      </c>
      <c r="I421" s="255">
        <v>24.9</v>
      </c>
      <c r="J421" s="255">
        <v>58.2</v>
      </c>
      <c r="K421" s="360">
        <v>17.100000000000001</v>
      </c>
      <c r="L421" s="255">
        <v>0.03</v>
      </c>
      <c r="M421" s="255">
        <v>43.2</v>
      </c>
      <c r="N421" s="255">
        <v>1E-3</v>
      </c>
      <c r="O421" s="255">
        <v>0</v>
      </c>
      <c r="P421" s="1451">
        <v>0</v>
      </c>
      <c r="Q421" s="539">
        <v>10</v>
      </c>
      <c r="U421" s="622"/>
      <c r="V421" s="711"/>
      <c r="W421" s="712"/>
      <c r="X421" s="1759"/>
      <c r="Y421" s="219"/>
      <c r="Z421" s="22"/>
    </row>
    <row r="422" spans="2:26">
      <c r="B422" s="512" t="s">
        <v>278</v>
      </c>
      <c r="C422" s="1298"/>
      <c r="D422" s="1212">
        <f>SUM(D415:D421)</f>
        <v>780</v>
      </c>
      <c r="E422" s="522">
        <f>SUM(E415:E421)</f>
        <v>11.837999999999999</v>
      </c>
      <c r="F422" s="1266">
        <f t="shared" ref="F422:P422" si="75">SUM(F415:F421)</f>
        <v>0.42</v>
      </c>
      <c r="G422" s="1266">
        <f t="shared" si="75"/>
        <v>0.49000000000000005</v>
      </c>
      <c r="H422" s="1266">
        <f t="shared" si="75"/>
        <v>245.024</v>
      </c>
      <c r="I422" s="1266">
        <f t="shared" si="75"/>
        <v>384.99669999999998</v>
      </c>
      <c r="J422" s="1266">
        <f t="shared" si="75"/>
        <v>394.8</v>
      </c>
      <c r="K422" s="1266">
        <f t="shared" si="75"/>
        <v>94.06</v>
      </c>
      <c r="L422" s="1266">
        <f t="shared" si="75"/>
        <v>4.2</v>
      </c>
      <c r="M422" s="1266">
        <f t="shared" si="75"/>
        <v>459.29699999999997</v>
      </c>
      <c r="N422" s="1266">
        <f t="shared" si="75"/>
        <v>3.4799999999999998E-2</v>
      </c>
      <c r="O422" s="1266">
        <f>SUM(O415:O421)</f>
        <v>6.1799999999999997E-3</v>
      </c>
      <c r="P422" s="1400">
        <f t="shared" si="75"/>
        <v>1.0502</v>
      </c>
      <c r="Q422" s="1476"/>
      <c r="S422" s="405"/>
      <c r="U422" s="948"/>
      <c r="V422" s="948"/>
      <c r="W422" s="948"/>
      <c r="X422" s="948"/>
      <c r="Y422" s="945"/>
      <c r="Z422" s="1"/>
    </row>
    <row r="423" spans="2:26">
      <c r="B423" s="1378"/>
      <c r="C423" s="1379" t="s">
        <v>12</v>
      </c>
      <c r="D423" s="1693">
        <v>0.35</v>
      </c>
      <c r="E423" s="924">
        <v>21</v>
      </c>
      <c r="F423" s="925">
        <v>0.42</v>
      </c>
      <c r="G423" s="926">
        <v>0.49</v>
      </c>
      <c r="H423" s="1286">
        <v>245</v>
      </c>
      <c r="I423" s="1285">
        <v>385</v>
      </c>
      <c r="J423" s="1286">
        <v>385</v>
      </c>
      <c r="K423" s="1286">
        <v>87.5</v>
      </c>
      <c r="L423" s="925">
        <v>4.2</v>
      </c>
      <c r="M423" s="1285">
        <v>385</v>
      </c>
      <c r="N423" s="1373">
        <v>3.5000000000000003E-2</v>
      </c>
      <c r="O423" s="1374">
        <v>1.0500000000000001E-2</v>
      </c>
      <c r="P423" s="1708">
        <v>1.05</v>
      </c>
      <c r="Q423" s="1476"/>
      <c r="S423" s="179"/>
      <c r="U423" s="1"/>
      <c r="V423" s="1"/>
      <c r="W423" s="1"/>
      <c r="X423" s="1"/>
      <c r="Y423" s="1"/>
      <c r="Z423" s="1"/>
    </row>
    <row r="424" spans="2:26" ht="15.75" thickBot="1">
      <c r="B424" s="251"/>
      <c r="C424" s="1375" t="s">
        <v>781</v>
      </c>
      <c r="D424" s="1425" t="s">
        <v>290</v>
      </c>
      <c r="E424" s="1401">
        <f>(E422*100/E432)-35</f>
        <v>-15.27</v>
      </c>
      <c r="F424" s="1402">
        <f t="shared" ref="F424:P424" si="76">(F422*100/F432)-35</f>
        <v>0</v>
      </c>
      <c r="G424" s="1402">
        <f t="shared" si="76"/>
        <v>0</v>
      </c>
      <c r="H424" s="1402">
        <f>(H422*100/H432)-35</f>
        <v>3.4285714285715585E-3</v>
      </c>
      <c r="I424" s="1402">
        <f t="shared" si="76"/>
        <v>-3.0000000000285354E-4</v>
      </c>
      <c r="J424" s="1402">
        <f t="shared" si="76"/>
        <v>0.89090909090909065</v>
      </c>
      <c r="K424" s="1402">
        <f t="shared" si="76"/>
        <v>2.6240000000000023</v>
      </c>
      <c r="L424" s="1402">
        <f t="shared" si="76"/>
        <v>0</v>
      </c>
      <c r="M424" s="1402">
        <f t="shared" si="76"/>
        <v>6.7542727272727276</v>
      </c>
      <c r="N424" s="1402">
        <f t="shared" si="76"/>
        <v>-0.20000000000000995</v>
      </c>
      <c r="O424" s="1402">
        <f t="shared" si="76"/>
        <v>-14.399999999999999</v>
      </c>
      <c r="P424" s="1414">
        <f t="shared" si="76"/>
        <v>6.6666666666677088E-3</v>
      </c>
      <c r="Q424" s="1476"/>
      <c r="T424" s="9"/>
      <c r="U424" s="44"/>
      <c r="V424" s="44"/>
      <c r="W424" s="44"/>
      <c r="X424" s="708"/>
    </row>
    <row r="425" spans="2:26">
      <c r="B425" s="107"/>
      <c r="C425" s="172" t="s">
        <v>343</v>
      </c>
      <c r="D425" s="107"/>
      <c r="E425" s="55"/>
      <c r="F425" s="517"/>
      <c r="G425" s="517"/>
      <c r="H425" s="1284"/>
      <c r="I425" s="1284"/>
      <c r="J425" s="1284"/>
      <c r="K425" s="1707"/>
      <c r="L425" s="1284"/>
      <c r="M425" s="1284"/>
      <c r="N425" s="1284"/>
      <c r="O425" s="1284"/>
      <c r="P425" s="1201"/>
      <c r="Q425" s="1476"/>
      <c r="T425" s="9"/>
      <c r="U425" s="44"/>
      <c r="V425" s="160"/>
      <c r="W425" s="44"/>
      <c r="X425" s="708"/>
    </row>
    <row r="426" spans="2:26">
      <c r="B426" s="1755" t="s">
        <v>742</v>
      </c>
      <c r="C426" s="503" t="s">
        <v>358</v>
      </c>
      <c r="D426" s="508">
        <v>200</v>
      </c>
      <c r="E426" s="2065">
        <v>0.54600000000000004</v>
      </c>
      <c r="F426" s="365">
        <v>3.2000000000000001E-2</v>
      </c>
      <c r="G426" s="365">
        <v>0.13</v>
      </c>
      <c r="H426" s="1279">
        <v>13.896000000000001</v>
      </c>
      <c r="I426" s="2072">
        <v>113.575</v>
      </c>
      <c r="J426" s="2072">
        <v>93.1</v>
      </c>
      <c r="K426" s="2072">
        <v>19.8</v>
      </c>
      <c r="L426" s="2072">
        <v>0.51900000000000002</v>
      </c>
      <c r="M426" s="2072">
        <v>109.92</v>
      </c>
      <c r="N426" s="2072">
        <v>2.16E-3</v>
      </c>
      <c r="O426" s="2072">
        <v>3.0200000000000001E-3</v>
      </c>
      <c r="P426" s="2071">
        <v>0.14360000000000001</v>
      </c>
      <c r="Q426" s="520">
        <v>71</v>
      </c>
      <c r="S426" s="40"/>
      <c r="Y426" s="641"/>
      <c r="Z426" s="1"/>
    </row>
    <row r="427" spans="2:26" ht="15.75" thickBot="1">
      <c r="B427" s="1755" t="s">
        <v>743</v>
      </c>
      <c r="C427" s="532" t="s">
        <v>510</v>
      </c>
      <c r="D427" s="521" t="s">
        <v>244</v>
      </c>
      <c r="E427" s="2100">
        <v>5.45</v>
      </c>
      <c r="F427" s="534">
        <v>8.7999999999999995E-2</v>
      </c>
      <c r="G427" s="2101">
        <v>0.01</v>
      </c>
      <c r="H427" s="1488">
        <v>56.1</v>
      </c>
      <c r="I427" s="1402">
        <v>18.64</v>
      </c>
      <c r="J427" s="1402">
        <v>16.899999999999999</v>
      </c>
      <c r="K427" s="534">
        <v>5.2</v>
      </c>
      <c r="L427" s="1402">
        <v>0.68100000000000005</v>
      </c>
      <c r="M427" s="1402">
        <v>0.08</v>
      </c>
      <c r="N427" s="1402">
        <v>8.0000000000000002E-3</v>
      </c>
      <c r="O427" s="1402">
        <v>0</v>
      </c>
      <c r="P427" s="1753">
        <v>0.16</v>
      </c>
      <c r="Q427" s="680">
        <v>36</v>
      </c>
      <c r="R427" s="62"/>
      <c r="S427" s="179"/>
      <c r="T427" s="3"/>
      <c r="Y427" s="654"/>
      <c r="Z427" s="1"/>
    </row>
    <row r="428" spans="2:26">
      <c r="B428" s="512" t="s">
        <v>382</v>
      </c>
      <c r="C428" s="402"/>
      <c r="D428" s="179">
        <f>D426+135+15</f>
        <v>350</v>
      </c>
      <c r="E428" s="522">
        <f>SUM(E426:E427)</f>
        <v>5.9960000000000004</v>
      </c>
      <c r="F428" s="1266">
        <f t="shared" ref="F428:P428" si="77">SUM(F426:F427)</f>
        <v>0.12</v>
      </c>
      <c r="G428" s="1266">
        <f t="shared" si="77"/>
        <v>0.14000000000000001</v>
      </c>
      <c r="H428" s="1266">
        <f t="shared" si="77"/>
        <v>69.996000000000009</v>
      </c>
      <c r="I428" s="1266">
        <f t="shared" si="77"/>
        <v>132.215</v>
      </c>
      <c r="J428" s="1266">
        <f t="shared" si="77"/>
        <v>110</v>
      </c>
      <c r="K428" s="1266">
        <f t="shared" si="77"/>
        <v>25</v>
      </c>
      <c r="L428" s="1266">
        <f>SUM(L426:L427)</f>
        <v>1.2000000000000002</v>
      </c>
      <c r="M428" s="1266">
        <f t="shared" si="77"/>
        <v>110</v>
      </c>
      <c r="N428" s="1266">
        <f t="shared" si="77"/>
        <v>1.0160000000000001E-2</v>
      </c>
      <c r="O428" s="1266">
        <f t="shared" si="77"/>
        <v>3.0200000000000001E-3</v>
      </c>
      <c r="P428" s="1400">
        <f t="shared" si="77"/>
        <v>0.30359999999999998</v>
      </c>
      <c r="Q428" s="343"/>
      <c r="R428" s="32"/>
      <c r="S428" s="4"/>
      <c r="T428" s="44"/>
      <c r="Y428" s="641"/>
      <c r="Z428" s="1"/>
    </row>
    <row r="429" spans="2:26">
      <c r="B429" s="1378"/>
      <c r="C429" s="1379" t="s">
        <v>12</v>
      </c>
      <c r="D429" s="1693">
        <v>0.1</v>
      </c>
      <c r="E429" s="924">
        <v>6</v>
      </c>
      <c r="F429" s="925">
        <v>0.12</v>
      </c>
      <c r="G429" s="926">
        <v>0.14000000000000001</v>
      </c>
      <c r="H429" s="1286">
        <v>70</v>
      </c>
      <c r="I429" s="1285">
        <v>110</v>
      </c>
      <c r="J429" s="1286">
        <v>110</v>
      </c>
      <c r="K429" s="1286">
        <v>25</v>
      </c>
      <c r="L429" s="925">
        <v>1.2</v>
      </c>
      <c r="M429" s="1285">
        <v>110</v>
      </c>
      <c r="N429" s="925">
        <v>0.01</v>
      </c>
      <c r="O429" s="1345">
        <v>3.0000000000000001E-3</v>
      </c>
      <c r="P429" s="1287">
        <v>0.3</v>
      </c>
      <c r="Q429" s="343"/>
      <c r="S429" s="230"/>
      <c r="U429" s="371"/>
      <c r="V429" s="708"/>
      <c r="W429" s="343"/>
      <c r="X429" s="641"/>
      <c r="Y429" s="641"/>
      <c r="Z429" s="1"/>
    </row>
    <row r="430" spans="2:26" ht="15.75" thickBot="1">
      <c r="B430" s="251"/>
      <c r="C430" s="1375" t="s">
        <v>781</v>
      </c>
      <c r="D430" s="1425" t="s">
        <v>290</v>
      </c>
      <c r="E430" s="1401">
        <f>(E428*100/E432)-10</f>
        <v>-6.6666666666659324E-3</v>
      </c>
      <c r="F430" s="1402">
        <f t="shared" ref="F430:P430" si="78">(F428*100/F432)-10</f>
        <v>0</v>
      </c>
      <c r="G430" s="1402">
        <f t="shared" si="78"/>
        <v>0</v>
      </c>
      <c r="H430" s="1402">
        <f t="shared" si="78"/>
        <v>-5.7142857142622461E-4</v>
      </c>
      <c r="I430" s="1402">
        <f t="shared" si="78"/>
        <v>2.0195454545454545</v>
      </c>
      <c r="J430" s="1402">
        <f t="shared" si="78"/>
        <v>0</v>
      </c>
      <c r="K430" s="1402">
        <f t="shared" si="78"/>
        <v>0</v>
      </c>
      <c r="L430" s="1402">
        <f t="shared" si="78"/>
        <v>0</v>
      </c>
      <c r="M430" s="1402">
        <f t="shared" si="78"/>
        <v>0</v>
      </c>
      <c r="N430" s="1402">
        <f t="shared" si="78"/>
        <v>0.16000000000000014</v>
      </c>
      <c r="O430" s="1402">
        <f t="shared" si="78"/>
        <v>6.666666666666643E-2</v>
      </c>
      <c r="P430" s="1414">
        <f t="shared" si="78"/>
        <v>0.11999999999999922</v>
      </c>
      <c r="Q430" s="343"/>
      <c r="R430" s="32"/>
      <c r="S430" s="4"/>
      <c r="T430" s="44"/>
      <c r="U430" s="161"/>
      <c r="V430" s="708"/>
      <c r="W430" s="642"/>
      <c r="X430" s="641"/>
      <c r="Y430" s="641"/>
      <c r="Z430" s="1"/>
    </row>
    <row r="431" spans="2:26" ht="15.75" thickBot="1">
      <c r="Q431" s="343"/>
      <c r="S431" s="230"/>
      <c r="U431" s="44"/>
      <c r="V431" s="708"/>
      <c r="W431" s="3"/>
      <c r="X431" s="654"/>
      <c r="Y431" s="641"/>
      <c r="Z431" s="1"/>
    </row>
    <row r="432" spans="2:26" ht="15.75" thickBot="1">
      <c r="B432" s="1803" t="s">
        <v>818</v>
      </c>
      <c r="C432" s="1694"/>
      <c r="D432" s="1695">
        <v>1</v>
      </c>
      <c r="E432" s="1696">
        <v>60</v>
      </c>
      <c r="F432" s="1697">
        <v>1.2</v>
      </c>
      <c r="G432" s="1697">
        <v>1.4</v>
      </c>
      <c r="H432" s="1698">
        <v>700</v>
      </c>
      <c r="I432" s="1699">
        <v>1100</v>
      </c>
      <c r="J432" s="1699">
        <v>1100</v>
      </c>
      <c r="K432" s="1699">
        <v>250</v>
      </c>
      <c r="L432" s="1699">
        <v>12</v>
      </c>
      <c r="M432" s="1699">
        <v>1100</v>
      </c>
      <c r="N432" s="1699">
        <v>0.1</v>
      </c>
      <c r="O432" s="1699">
        <v>0.03</v>
      </c>
      <c r="P432" s="1700">
        <v>3</v>
      </c>
      <c r="Q432" s="343"/>
      <c r="S432" s="40"/>
      <c r="U432" s="44"/>
      <c r="V432" s="708"/>
      <c r="W432" s="642"/>
      <c r="X432" s="641"/>
      <c r="Y432" s="641"/>
      <c r="Z432" s="1"/>
    </row>
    <row r="433" spans="2:26" ht="15.75" thickBot="1">
      <c r="Q433" s="343"/>
      <c r="S433" s="40"/>
      <c r="U433" s="44"/>
      <c r="V433" s="44"/>
      <c r="W433" s="118"/>
      <c r="X433" s="642"/>
      <c r="Y433" s="641"/>
      <c r="Z433" s="1"/>
    </row>
    <row r="434" spans="2:26">
      <c r="B434" s="930"/>
      <c r="C434" s="34" t="s">
        <v>545</v>
      </c>
      <c r="D434" s="35"/>
      <c r="E434" s="153">
        <f>E411+E422</f>
        <v>38.457999999999998</v>
      </c>
      <c r="F434" s="256">
        <f t="shared" ref="F434:P434" si="79">F411+F422</f>
        <v>0.72399999999999998</v>
      </c>
      <c r="G434" s="256">
        <f t="shared" si="79"/>
        <v>0.83630000000000004</v>
      </c>
      <c r="H434" s="256">
        <f t="shared" si="79"/>
        <v>499.82400000000001</v>
      </c>
      <c r="I434" s="256">
        <f t="shared" si="79"/>
        <v>723.1377</v>
      </c>
      <c r="J434" s="256">
        <f t="shared" si="79"/>
        <v>733.6</v>
      </c>
      <c r="K434" s="256">
        <f t="shared" si="79"/>
        <v>185.80799999999999</v>
      </c>
      <c r="L434" s="256">
        <f t="shared" si="79"/>
        <v>7.5819999999999999</v>
      </c>
      <c r="M434" s="256">
        <f t="shared" si="79"/>
        <v>782.21</v>
      </c>
      <c r="N434" s="256">
        <f t="shared" si="79"/>
        <v>5.8560000000000001E-2</v>
      </c>
      <c r="O434" s="256">
        <f t="shared" si="79"/>
        <v>1.5599999999999999E-2</v>
      </c>
      <c r="P434" s="933">
        <f t="shared" si="79"/>
        <v>2.1597999999999997</v>
      </c>
      <c r="Q434" s="343"/>
      <c r="S434" s="40"/>
      <c r="U434" s="716"/>
      <c r="V434" s="715"/>
      <c r="W434" s="716"/>
      <c r="X434" s="212"/>
      <c r="Y434" s="162"/>
      <c r="Z434" s="1"/>
    </row>
    <row r="435" spans="2:26">
      <c r="B435" s="460"/>
      <c r="C435" s="1219" t="s">
        <v>12</v>
      </c>
      <c r="D435" s="1693">
        <v>0.6</v>
      </c>
      <c r="E435" s="924">
        <v>36</v>
      </c>
      <c r="F435" s="925">
        <v>0.72</v>
      </c>
      <c r="G435" s="926">
        <v>0.84</v>
      </c>
      <c r="H435" s="1286">
        <v>420</v>
      </c>
      <c r="I435" s="1285">
        <v>660</v>
      </c>
      <c r="J435" s="1286">
        <v>660</v>
      </c>
      <c r="K435" s="1286">
        <v>150</v>
      </c>
      <c r="L435" s="925">
        <v>7.2</v>
      </c>
      <c r="M435" s="1285">
        <v>660</v>
      </c>
      <c r="N435" s="925">
        <v>0.06</v>
      </c>
      <c r="O435" s="1369">
        <v>1.7999999999999999E-2</v>
      </c>
      <c r="P435" s="1287">
        <v>1.8</v>
      </c>
      <c r="Q435" s="343"/>
      <c r="S435" s="40"/>
      <c r="X435" s="219"/>
      <c r="Y435" s="179"/>
      <c r="Z435" s="1"/>
    </row>
    <row r="436" spans="2:26" ht="15.75" thickBot="1">
      <c r="B436" s="251"/>
      <c r="C436" s="1375" t="s">
        <v>781</v>
      </c>
      <c r="D436" s="1425" t="s">
        <v>290</v>
      </c>
      <c r="E436" s="1401">
        <f>(E434*100/E432)-60</f>
        <v>4.096666666666664</v>
      </c>
      <c r="F436" s="1402">
        <f t="shared" ref="F436:P436" si="80">(F434*100/F432)-60</f>
        <v>0.3333333333333286</v>
      </c>
      <c r="G436" s="1402">
        <f t="shared" si="80"/>
        <v>-0.26428571428570535</v>
      </c>
      <c r="H436" s="1402">
        <f t="shared" si="80"/>
        <v>11.403428571428577</v>
      </c>
      <c r="I436" s="1402">
        <f t="shared" si="80"/>
        <v>5.7397909090909138</v>
      </c>
      <c r="J436" s="1402">
        <f t="shared" si="80"/>
        <v>6.6909090909090878</v>
      </c>
      <c r="K436" s="1402">
        <f t="shared" si="80"/>
        <v>14.3232</v>
      </c>
      <c r="L436" s="1402">
        <f t="shared" si="80"/>
        <v>3.18333333333333</v>
      </c>
      <c r="M436" s="1402">
        <f t="shared" si="80"/>
        <v>11.11</v>
      </c>
      <c r="N436" s="1402">
        <f t="shared" si="80"/>
        <v>-1.4400000000000048</v>
      </c>
      <c r="O436" s="1402">
        <f t="shared" si="80"/>
        <v>-8.0000000000000071</v>
      </c>
      <c r="P436" s="1414">
        <f t="shared" si="80"/>
        <v>11.993333333333325</v>
      </c>
      <c r="Q436" s="343"/>
      <c r="R436" s="405"/>
      <c r="T436" s="407"/>
      <c r="U436" s="407"/>
      <c r="V436" s="407"/>
      <c r="W436" s="407"/>
      <c r="X436" s="219"/>
      <c r="Y436" s="1"/>
      <c r="Z436" s="1"/>
    </row>
    <row r="437" spans="2:26" ht="15.75" thickBot="1">
      <c r="Q437" s="343"/>
      <c r="S437" s="1"/>
      <c r="T437" s="1"/>
      <c r="U437" s="1"/>
      <c r="V437" s="1"/>
      <c r="W437" s="1"/>
      <c r="X437" s="1"/>
      <c r="Y437" s="1"/>
      <c r="Z437" s="1"/>
    </row>
    <row r="438" spans="2:26">
      <c r="B438" s="930"/>
      <c r="C438" s="34" t="s">
        <v>544</v>
      </c>
      <c r="D438" s="35"/>
      <c r="E438" s="153">
        <f>E422+E428</f>
        <v>17.834</v>
      </c>
      <c r="F438" s="256">
        <f t="shared" ref="F438:P438" si="81">F422+F428</f>
        <v>0.54</v>
      </c>
      <c r="G438" s="256">
        <f t="shared" si="81"/>
        <v>0.63000000000000012</v>
      </c>
      <c r="H438" s="256">
        <f t="shared" si="81"/>
        <v>315.02</v>
      </c>
      <c r="I438" s="256">
        <f t="shared" si="81"/>
        <v>517.21169999999995</v>
      </c>
      <c r="J438" s="256">
        <f t="shared" si="81"/>
        <v>504.8</v>
      </c>
      <c r="K438" s="256">
        <f t="shared" si="81"/>
        <v>119.06</v>
      </c>
      <c r="L438" s="256">
        <f t="shared" si="81"/>
        <v>5.4</v>
      </c>
      <c r="M438" s="256">
        <f t="shared" si="81"/>
        <v>569.29700000000003</v>
      </c>
      <c r="N438" s="256">
        <f t="shared" si="81"/>
        <v>4.496E-2</v>
      </c>
      <c r="O438" s="256">
        <f t="shared" si="81"/>
        <v>9.1999999999999998E-3</v>
      </c>
      <c r="P438" s="933">
        <f t="shared" si="81"/>
        <v>1.3538000000000001</v>
      </c>
      <c r="Q438" s="343"/>
      <c r="S438" s="1"/>
      <c r="T438" s="1"/>
      <c r="U438" s="1"/>
      <c r="V438" s="1"/>
      <c r="W438" s="1"/>
      <c r="X438" s="1"/>
      <c r="Y438" s="1"/>
      <c r="Z438" s="1"/>
    </row>
    <row r="439" spans="2:26">
      <c r="B439" s="460"/>
      <c r="C439" s="1219" t="s">
        <v>12</v>
      </c>
      <c r="D439" s="1693">
        <v>0.45</v>
      </c>
      <c r="E439" s="924">
        <v>27</v>
      </c>
      <c r="F439" s="925">
        <v>0.54</v>
      </c>
      <c r="G439" s="926">
        <v>0.63</v>
      </c>
      <c r="H439" s="1286">
        <v>315</v>
      </c>
      <c r="I439" s="1285">
        <v>495</v>
      </c>
      <c r="J439" s="1286">
        <v>495</v>
      </c>
      <c r="K439" s="1286">
        <v>112.5</v>
      </c>
      <c r="L439" s="925">
        <v>5.4</v>
      </c>
      <c r="M439" s="1285">
        <v>495</v>
      </c>
      <c r="N439" s="1373">
        <v>4.4999999999999998E-2</v>
      </c>
      <c r="O439" s="1374">
        <v>1.35E-2</v>
      </c>
      <c r="P439" s="927">
        <v>1.35</v>
      </c>
      <c r="Q439" s="343"/>
      <c r="S439" s="702"/>
      <c r="T439" s="19"/>
      <c r="U439" s="19"/>
      <c r="V439" s="19"/>
      <c r="W439" s="702"/>
      <c r="X439" s="702"/>
      <c r="Y439" s="703"/>
      <c r="Z439" s="1"/>
    </row>
    <row r="440" spans="2:26" ht="15.75" thickBot="1">
      <c r="B440" s="251"/>
      <c r="C440" s="1375" t="s">
        <v>781</v>
      </c>
      <c r="D440" s="1425" t="s">
        <v>290</v>
      </c>
      <c r="E440" s="1401">
        <f>(E438*100/E432)-45</f>
        <v>-15.276666666666667</v>
      </c>
      <c r="F440" s="1402">
        <f t="shared" ref="F440:P440" si="82">(F438*100/F432)-45</f>
        <v>0</v>
      </c>
      <c r="G440" s="1402">
        <f t="shared" si="82"/>
        <v>0</v>
      </c>
      <c r="H440" s="1402">
        <f t="shared" si="82"/>
        <v>2.8571428571453339E-3</v>
      </c>
      <c r="I440" s="1402">
        <f t="shared" si="82"/>
        <v>2.0192454545454552</v>
      </c>
      <c r="J440" s="1402">
        <f t="shared" si="82"/>
        <v>0.89090909090909065</v>
      </c>
      <c r="K440" s="1402">
        <f t="shared" si="82"/>
        <v>2.6240000000000023</v>
      </c>
      <c r="L440" s="1402">
        <f t="shared" si="82"/>
        <v>0</v>
      </c>
      <c r="M440" s="1402">
        <f t="shared" si="82"/>
        <v>6.7542727272727348</v>
      </c>
      <c r="N440" s="1402">
        <f t="shared" si="82"/>
        <v>-3.9999999999999147E-2</v>
      </c>
      <c r="O440" s="1402">
        <f t="shared" si="82"/>
        <v>-14.333333333333336</v>
      </c>
      <c r="P440" s="1414">
        <f t="shared" si="82"/>
        <v>0.12666666666667226</v>
      </c>
      <c r="Q440" s="343"/>
      <c r="R440" s="18"/>
      <c r="S440" s="184"/>
      <c r="T440" s="704"/>
      <c r="U440" s="704"/>
      <c r="V440" s="704"/>
      <c r="W440" s="184"/>
      <c r="X440" s="705"/>
      <c r="Y440" s="332"/>
      <c r="Z440" s="1"/>
    </row>
    <row r="441" spans="2:26" ht="15.75" thickBot="1">
      <c r="Q441" s="343"/>
      <c r="R441" s="103"/>
      <c r="S441" s="18"/>
      <c r="T441" s="706"/>
      <c r="U441" s="706"/>
      <c r="V441" s="706"/>
      <c r="W441" s="18"/>
      <c r="X441" s="332"/>
      <c r="Y441" s="332"/>
      <c r="Z441" s="1"/>
    </row>
    <row r="442" spans="2:26" ht="15.75" thickBot="1">
      <c r="B442" s="1269" t="s">
        <v>625</v>
      </c>
      <c r="C442" s="34"/>
      <c r="D442" s="35"/>
      <c r="E442" s="157">
        <f>E411+E422+E428</f>
        <v>44.454000000000001</v>
      </c>
      <c r="F442" s="116">
        <f t="shared" ref="F442:P442" si="83">F411+F422+F428</f>
        <v>0.84399999999999997</v>
      </c>
      <c r="G442" s="1302">
        <f t="shared" si="83"/>
        <v>0.97630000000000006</v>
      </c>
      <c r="H442" s="1302">
        <f t="shared" si="83"/>
        <v>569.82000000000005</v>
      </c>
      <c r="I442" s="1302">
        <f t="shared" si="83"/>
        <v>855.35270000000003</v>
      </c>
      <c r="J442" s="1302">
        <f t="shared" si="83"/>
        <v>843.6</v>
      </c>
      <c r="K442" s="1302">
        <f t="shared" si="83"/>
        <v>210.80799999999999</v>
      </c>
      <c r="L442" s="1302">
        <f t="shared" si="83"/>
        <v>8.782</v>
      </c>
      <c r="M442" s="1302">
        <f t="shared" si="83"/>
        <v>892.21</v>
      </c>
      <c r="N442" s="1302">
        <f t="shared" si="83"/>
        <v>6.8720000000000003E-2</v>
      </c>
      <c r="O442" s="1302">
        <f t="shared" si="83"/>
        <v>1.8619999999999998E-2</v>
      </c>
      <c r="P442" s="1421">
        <f t="shared" si="83"/>
        <v>2.4633999999999996</v>
      </c>
      <c r="Q442" s="343"/>
      <c r="R442" s="179"/>
      <c r="S442" s="9"/>
      <c r="T442" s="44"/>
      <c r="U442" s="44"/>
      <c r="V442" s="44"/>
      <c r="W442" s="118"/>
      <c r="X442" s="642"/>
      <c r="Y442" s="707"/>
      <c r="Z442" s="1"/>
    </row>
    <row r="443" spans="2:26">
      <c r="B443" s="93"/>
      <c r="C443" s="1213" t="s">
        <v>12</v>
      </c>
      <c r="D443" s="1693">
        <v>0.7</v>
      </c>
      <c r="E443" s="924">
        <v>42</v>
      </c>
      <c r="F443" s="925">
        <v>0.84</v>
      </c>
      <c r="G443" s="926">
        <v>0.98</v>
      </c>
      <c r="H443" s="1286">
        <v>490</v>
      </c>
      <c r="I443" s="1285">
        <v>770</v>
      </c>
      <c r="J443" s="1286">
        <v>770</v>
      </c>
      <c r="K443" s="1286">
        <v>175</v>
      </c>
      <c r="L443" s="925">
        <v>8.4</v>
      </c>
      <c r="M443" s="1285">
        <v>770</v>
      </c>
      <c r="N443" s="925">
        <v>7.0000000000000007E-2</v>
      </c>
      <c r="O443" s="1369">
        <v>2.1000000000000001E-2</v>
      </c>
      <c r="P443" s="1287">
        <v>2.1</v>
      </c>
      <c r="Q443" s="343"/>
      <c r="R443" s="4"/>
      <c r="S443" s="9"/>
      <c r="T443" s="44"/>
      <c r="U443" s="44"/>
      <c r="V443" s="234"/>
      <c r="W443" s="118"/>
      <c r="X443" s="6"/>
      <c r="Y443" s="654"/>
      <c r="Z443" s="1"/>
    </row>
    <row r="444" spans="2:26" ht="15.75" thickBot="1">
      <c r="B444" s="251"/>
      <c r="C444" s="1375" t="s">
        <v>781</v>
      </c>
      <c r="D444" s="1425" t="s">
        <v>290</v>
      </c>
      <c r="E444" s="1401">
        <f>(E442*100/E432)-70</f>
        <v>4.0899999999999892</v>
      </c>
      <c r="F444" s="1402">
        <f t="shared" ref="F444:O444" si="84">(F442*100/F432)-70</f>
        <v>0.3333333333333286</v>
      </c>
      <c r="G444" s="1402">
        <f t="shared" si="84"/>
        <v>-0.26428571428570535</v>
      </c>
      <c r="H444" s="1402">
        <f t="shared" si="84"/>
        <v>11.402857142857158</v>
      </c>
      <c r="I444" s="1402">
        <f t="shared" si="84"/>
        <v>7.7593363636363648</v>
      </c>
      <c r="J444" s="1402">
        <f t="shared" si="84"/>
        <v>6.6909090909090878</v>
      </c>
      <c r="K444" s="1402">
        <f t="shared" si="84"/>
        <v>14.3232</v>
      </c>
      <c r="L444" s="1402">
        <f t="shared" si="84"/>
        <v>3.1833333333333371</v>
      </c>
      <c r="M444" s="1402">
        <f t="shared" si="84"/>
        <v>11.11</v>
      </c>
      <c r="N444" s="1402">
        <f t="shared" si="84"/>
        <v>-1.2800000000000011</v>
      </c>
      <c r="O444" s="1402">
        <f t="shared" si="84"/>
        <v>-7.9333333333333442</v>
      </c>
      <c r="P444" s="1414">
        <f>(P442*100/P432)-70</f>
        <v>12.113333333333316</v>
      </c>
      <c r="Q444" s="343"/>
      <c r="R444" s="4"/>
      <c r="S444" s="9"/>
      <c r="T444" s="155"/>
      <c r="U444" s="155"/>
      <c r="V444" s="161"/>
      <c r="W444" s="118"/>
      <c r="X444" s="709"/>
      <c r="Y444" s="641"/>
      <c r="Z444" s="1"/>
    </row>
    <row r="445" spans="2:26">
      <c r="E445" s="204"/>
      <c r="F445" s="204"/>
      <c r="G445" s="204"/>
      <c r="H445" s="204"/>
      <c r="K445" s="45"/>
      <c r="P445"/>
      <c r="Q445" s="343"/>
      <c r="R445" s="4"/>
      <c r="S445" s="9"/>
      <c r="T445" s="44"/>
      <c r="U445" s="44"/>
      <c r="V445" s="44"/>
      <c r="W445" s="118"/>
      <c r="X445" s="3"/>
      <c r="Y445" s="641"/>
      <c r="Z445" s="1"/>
    </row>
    <row r="446" spans="2:26">
      <c r="E446" s="204"/>
      <c r="F446" s="204"/>
      <c r="G446" s="204"/>
      <c r="K446" s="32"/>
      <c r="P446"/>
      <c r="Q446" s="343"/>
      <c r="R446" s="4"/>
      <c r="S446" s="65"/>
      <c r="T446" s="44"/>
      <c r="U446" s="44"/>
      <c r="V446" s="44"/>
      <c r="W446" s="118"/>
      <c r="X446" s="642"/>
      <c r="Y446" s="710"/>
      <c r="Z446" s="1"/>
    </row>
    <row r="447" spans="2:26">
      <c r="E447" s="204"/>
      <c r="F447" s="204"/>
      <c r="G447" s="204"/>
      <c r="H447" s="204"/>
      <c r="K447" s="32"/>
      <c r="P447"/>
      <c r="Q447" s="343"/>
      <c r="R447" s="4"/>
      <c r="S447" s="9"/>
      <c r="T447" s="44"/>
      <c r="U447" s="44"/>
      <c r="V447" s="44"/>
      <c r="W447" s="118"/>
      <c r="X447" s="642"/>
      <c r="Y447" s="641"/>
      <c r="Z447" s="1"/>
    </row>
    <row r="448" spans="2:26">
      <c r="C448" s="1222" t="s">
        <v>595</v>
      </c>
      <c r="D448"/>
      <c r="E448" s="32"/>
      <c r="K448" s="373"/>
      <c r="P448"/>
      <c r="Q448" s="343"/>
      <c r="R448" s="4"/>
      <c r="S448" s="9"/>
      <c r="T448" s="44"/>
      <c r="U448" s="44"/>
      <c r="V448" s="44"/>
      <c r="W448" s="118"/>
      <c r="X448" s="642"/>
      <c r="Y448" s="641"/>
      <c r="Z448" s="1"/>
    </row>
    <row r="449" spans="2:26">
      <c r="C449" s="7" t="s">
        <v>596</v>
      </c>
      <c r="D449" s="8"/>
      <c r="E449" s="2"/>
      <c r="K449"/>
      <c r="P449"/>
      <c r="Q449" s="343"/>
      <c r="S449" s="8"/>
      <c r="T449" s="715"/>
      <c r="U449" s="715"/>
      <c r="V449" s="729"/>
      <c r="W449" s="716"/>
      <c r="X449" s="212"/>
      <c r="Y449" s="162"/>
      <c r="Z449" s="1"/>
    </row>
    <row r="450" spans="2:26">
      <c r="C450" s="1" t="s">
        <v>384</v>
      </c>
      <c r="D450"/>
      <c r="E450"/>
      <c r="F450"/>
      <c r="K450" s="62"/>
      <c r="P450"/>
      <c r="Q450" s="343"/>
      <c r="S450" s="1"/>
      <c r="T450" s="1"/>
      <c r="U450" s="1"/>
      <c r="V450" s="1"/>
      <c r="W450" s="1"/>
      <c r="X450" s="219"/>
      <c r="Y450" s="179"/>
      <c r="Z450" s="1"/>
    </row>
    <row r="451" spans="2:26">
      <c r="C451" s="19" t="s">
        <v>292</v>
      </c>
      <c r="E451"/>
      <c r="F451"/>
      <c r="G451" s="19"/>
      <c r="H451" s="19"/>
      <c r="K451" s="127"/>
      <c r="P451"/>
      <c r="Q451" s="343"/>
      <c r="R451" s="179"/>
      <c r="S451" s="3"/>
      <c r="T451" s="1"/>
      <c r="U451" s="1"/>
      <c r="V451" s="1"/>
      <c r="W451" s="1"/>
      <c r="X451" s="1"/>
      <c r="Y451" s="1"/>
      <c r="Z451" s="1"/>
    </row>
    <row r="452" spans="2:26" ht="15.75">
      <c r="C452" s="1222" t="s">
        <v>598</v>
      </c>
      <c r="D452"/>
      <c r="J452" s="20" t="s">
        <v>0</v>
      </c>
      <c r="K452"/>
      <c r="L452" s="2" t="s">
        <v>334</v>
      </c>
      <c r="M452" s="13"/>
      <c r="N452" s="13"/>
      <c r="O452" s="24"/>
      <c r="P452"/>
      <c r="Q452" s="343"/>
      <c r="R452" s="4"/>
      <c r="S452" s="9"/>
      <c r="T452" s="161"/>
      <c r="U452" s="161"/>
      <c r="V452" s="161"/>
      <c r="W452" s="118"/>
      <c r="X452" s="6"/>
      <c r="Y452" s="641"/>
      <c r="Z452" s="1"/>
    </row>
    <row r="453" spans="2:26" ht="21">
      <c r="B453" s="20" t="s">
        <v>631</v>
      </c>
      <c r="E453"/>
      <c r="F453"/>
      <c r="G453" s="23" t="s">
        <v>392</v>
      </c>
      <c r="H453" s="19"/>
      <c r="K453" s="32"/>
      <c r="P453"/>
      <c r="Q453" s="343"/>
      <c r="R453" s="61"/>
      <c r="S453" s="9"/>
      <c r="T453" s="44"/>
      <c r="U453" s="44"/>
      <c r="V453" s="44"/>
      <c r="W453" s="118"/>
      <c r="X453" s="642"/>
      <c r="Y453" s="641"/>
      <c r="Z453" s="1"/>
    </row>
    <row r="454" spans="2:26" ht="15.75" thickBot="1">
      <c r="C454" s="103" t="s">
        <v>651</v>
      </c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/>
      <c r="Q454" s="343"/>
      <c r="R454" s="4"/>
      <c r="S454" s="9"/>
      <c r="T454" s="44"/>
      <c r="U454" s="44"/>
      <c r="V454" s="44"/>
      <c r="W454" s="118"/>
      <c r="X454" s="642"/>
      <c r="Y454" s="641"/>
      <c r="Z454" s="1"/>
    </row>
    <row r="455" spans="2:26" ht="15.75" thickBot="1">
      <c r="B455" s="1364" t="s">
        <v>635</v>
      </c>
      <c r="C455" s="107"/>
      <c r="D455" s="1270" t="s">
        <v>263</v>
      </c>
      <c r="E455" s="1231" t="s">
        <v>599</v>
      </c>
      <c r="F455" s="1232"/>
      <c r="G455" s="1232"/>
      <c r="H455" s="1233"/>
      <c r="I455" s="1234" t="s">
        <v>600</v>
      </c>
      <c r="J455" s="31"/>
      <c r="K455" s="1235"/>
      <c r="L455" s="31"/>
      <c r="M455" s="31"/>
      <c r="N455" s="31"/>
      <c r="O455" s="31"/>
      <c r="P455" s="53"/>
      <c r="Q455" s="1364" t="s">
        <v>669</v>
      </c>
      <c r="R455" s="4"/>
      <c r="S455" s="9"/>
      <c r="T455" s="44"/>
      <c r="U455" s="44"/>
      <c r="V455" s="44"/>
      <c r="W455" s="118"/>
      <c r="X455" s="642"/>
      <c r="Y455" s="641"/>
      <c r="Z455" s="1"/>
    </row>
    <row r="456" spans="2:26">
      <c r="B456" s="482" t="s">
        <v>601</v>
      </c>
      <c r="C456" s="477" t="s">
        <v>269</v>
      </c>
      <c r="D456" s="1271" t="s">
        <v>270</v>
      </c>
      <c r="E456" s="1237" t="s">
        <v>602</v>
      </c>
      <c r="F456" s="1238" t="s">
        <v>603</v>
      </c>
      <c r="G456" s="706" t="s">
        <v>604</v>
      </c>
      <c r="H456" s="1239" t="s">
        <v>605</v>
      </c>
      <c r="I456" s="1240" t="s">
        <v>606</v>
      </c>
      <c r="J456" s="1241" t="s">
        <v>607</v>
      </c>
      <c r="K456" s="1242" t="s">
        <v>608</v>
      </c>
      <c r="L456" s="1243" t="s">
        <v>609</v>
      </c>
      <c r="M456" s="1244" t="s">
        <v>610</v>
      </c>
      <c r="N456" s="752" t="s">
        <v>611</v>
      </c>
      <c r="O456" s="1244" t="s">
        <v>612</v>
      </c>
      <c r="P456" s="1245" t="s">
        <v>613</v>
      </c>
      <c r="Q456" s="1473" t="s">
        <v>657</v>
      </c>
      <c r="R456" s="4"/>
      <c r="S456" s="9"/>
      <c r="T456" s="44"/>
      <c r="U456" s="44"/>
      <c r="V456" s="44"/>
      <c r="W456" s="118"/>
      <c r="X456" s="642"/>
      <c r="Y456" s="641"/>
      <c r="Z456" s="1"/>
    </row>
    <row r="457" spans="2:26" ht="16.5" thickBot="1">
      <c r="B457" s="488" t="s">
        <v>614</v>
      </c>
      <c r="C457" s="526"/>
      <c r="D457" s="484"/>
      <c r="E457" s="55"/>
      <c r="F457" s="1272"/>
      <c r="H457" s="1272"/>
      <c r="I457" s="1273" t="s">
        <v>615</v>
      </c>
      <c r="J457" s="127" t="s">
        <v>616</v>
      </c>
      <c r="K457" s="1274" t="s">
        <v>617</v>
      </c>
      <c r="L457" s="1275" t="s">
        <v>618</v>
      </c>
      <c r="M457" s="1274" t="s">
        <v>619</v>
      </c>
      <c r="N457" s="46" t="s">
        <v>620</v>
      </c>
      <c r="O457" s="1276" t="s">
        <v>621</v>
      </c>
      <c r="P457" s="1277" t="s">
        <v>622</v>
      </c>
      <c r="Q457" s="1474" t="s">
        <v>554</v>
      </c>
      <c r="R457" s="604"/>
      <c r="S457" s="40"/>
      <c r="T457" s="17"/>
      <c r="U457" s="160"/>
      <c r="V457" s="44"/>
      <c r="W457" s="118"/>
      <c r="X457" s="343"/>
      <c r="Y457" s="654"/>
      <c r="Z457" s="1"/>
    </row>
    <row r="458" spans="2:26">
      <c r="B458" s="107"/>
      <c r="C458" s="690" t="s">
        <v>204</v>
      </c>
      <c r="D458" s="490"/>
      <c r="E458" s="1254"/>
      <c r="F458" s="492"/>
      <c r="G458" s="492"/>
      <c r="H458" s="691"/>
      <c r="I458" s="1256"/>
      <c r="J458" s="1256"/>
      <c r="K458" s="1330"/>
      <c r="L458" s="1256"/>
      <c r="M458" s="1256"/>
      <c r="N458" s="1256"/>
      <c r="O458" s="1256"/>
      <c r="P458" s="1450"/>
      <c r="Q458" s="1481"/>
      <c r="S458" s="179"/>
      <c r="U458" s="716"/>
      <c r="V458" s="179"/>
      <c r="W458" s="9"/>
      <c r="X458" s="212"/>
      <c r="Y458" s="162"/>
      <c r="Z458" s="1"/>
    </row>
    <row r="459" spans="2:26">
      <c r="B459" s="1589" t="s">
        <v>672</v>
      </c>
      <c r="C459" s="529" t="s">
        <v>389</v>
      </c>
      <c r="D459" s="508">
        <v>60</v>
      </c>
      <c r="E459" s="229">
        <v>6</v>
      </c>
      <c r="F459" s="360">
        <v>0.02</v>
      </c>
      <c r="G459" s="360">
        <v>0.02</v>
      </c>
      <c r="H459" s="692">
        <v>6</v>
      </c>
      <c r="I459" s="1590">
        <v>13.8</v>
      </c>
      <c r="J459" s="255">
        <v>25</v>
      </c>
      <c r="K459" s="255">
        <v>8.4</v>
      </c>
      <c r="L459" s="255">
        <v>0.36</v>
      </c>
      <c r="M459" s="255">
        <v>56.7</v>
      </c>
      <c r="N459" s="255">
        <v>1.8E-3</v>
      </c>
      <c r="O459" s="255">
        <v>1.8000000000000001E-4</v>
      </c>
      <c r="P459" s="1451">
        <v>1.0200000000000001E-2</v>
      </c>
      <c r="Q459" s="504">
        <v>1</v>
      </c>
      <c r="R459" s="30"/>
      <c r="U459" s="44"/>
      <c r="V459" s="44"/>
      <c r="W459" s="44"/>
      <c r="X459" s="708"/>
    </row>
    <row r="460" spans="2:26">
      <c r="B460" s="1292" t="s">
        <v>381</v>
      </c>
      <c r="C460" s="453" t="s">
        <v>380</v>
      </c>
      <c r="D460" s="498">
        <v>150</v>
      </c>
      <c r="E460" s="1280">
        <v>2.7120000000000002</v>
      </c>
      <c r="F460" s="1415">
        <v>0.125</v>
      </c>
      <c r="G460" s="2093">
        <v>0.20300000000000001</v>
      </c>
      <c r="H460" s="1264">
        <v>66.7</v>
      </c>
      <c r="I460" s="2072">
        <v>119.17</v>
      </c>
      <c r="J460" s="2072">
        <v>54.73</v>
      </c>
      <c r="K460" s="2072">
        <v>11.32</v>
      </c>
      <c r="L460" s="2072">
        <v>0.53900000000000003</v>
      </c>
      <c r="M460" s="2072">
        <v>0</v>
      </c>
      <c r="N460" s="2072">
        <v>0</v>
      </c>
      <c r="O460" s="2072">
        <v>2.97E-3</v>
      </c>
      <c r="P460" s="2071">
        <v>0</v>
      </c>
      <c r="Q460" s="539">
        <v>28</v>
      </c>
      <c r="R460" s="32"/>
      <c r="U460" s="161"/>
      <c r="V460" s="399"/>
      <c r="W460" s="161"/>
      <c r="X460" s="708"/>
    </row>
    <row r="461" spans="2:26">
      <c r="B461" s="1755" t="s">
        <v>793</v>
      </c>
      <c r="C461" s="886" t="s">
        <v>230</v>
      </c>
      <c r="D461" s="508" t="s">
        <v>713</v>
      </c>
      <c r="E461" s="2065">
        <v>3.89</v>
      </c>
      <c r="F461" s="365">
        <v>0.10299999999999999</v>
      </c>
      <c r="G461" s="365">
        <v>0.11700000000000001</v>
      </c>
      <c r="H461" s="1281">
        <v>93.3</v>
      </c>
      <c r="I461" s="2072">
        <v>48.33</v>
      </c>
      <c r="J461" s="2072">
        <v>124.99</v>
      </c>
      <c r="K461" s="2072">
        <v>24.38</v>
      </c>
      <c r="L461" s="2072">
        <v>1.9950000000000001</v>
      </c>
      <c r="M461" s="2072">
        <v>71.33</v>
      </c>
      <c r="N461" s="2072">
        <v>2.3E-2</v>
      </c>
      <c r="O461" s="2072">
        <v>4.0000000000000002E-4</v>
      </c>
      <c r="P461" s="2071">
        <v>0.74</v>
      </c>
      <c r="Q461" s="504">
        <v>53</v>
      </c>
      <c r="U461" s="44"/>
      <c r="V461" s="44"/>
      <c r="W461" s="44"/>
      <c r="X461" s="708"/>
    </row>
    <row r="462" spans="2:26">
      <c r="B462" s="1258" t="s">
        <v>14</v>
      </c>
      <c r="C462" s="503" t="s">
        <v>222</v>
      </c>
      <c r="D462" s="508">
        <v>200</v>
      </c>
      <c r="E462" s="2065">
        <v>0.112</v>
      </c>
      <c r="F462" s="365">
        <v>0</v>
      </c>
      <c r="G462" s="365">
        <v>0</v>
      </c>
      <c r="H462" s="1279">
        <v>9</v>
      </c>
      <c r="I462" s="2072">
        <v>29.605</v>
      </c>
      <c r="J462" s="2072">
        <v>2.58</v>
      </c>
      <c r="K462" s="2072">
        <v>1.26</v>
      </c>
      <c r="L462" s="2072">
        <v>5.6000000000000001E-2</v>
      </c>
      <c r="M462" s="2072">
        <v>0.17</v>
      </c>
      <c r="N462" s="2072">
        <v>0</v>
      </c>
      <c r="O462" s="2072">
        <v>0</v>
      </c>
      <c r="P462" s="2071">
        <v>0</v>
      </c>
      <c r="Q462" s="504">
        <v>62</v>
      </c>
      <c r="R462" s="62"/>
      <c r="U462" s="44"/>
      <c r="V462" s="44"/>
      <c r="W462" s="234"/>
      <c r="X462" s="708"/>
    </row>
    <row r="463" spans="2:26">
      <c r="B463" s="1258" t="s">
        <v>10</v>
      </c>
      <c r="C463" s="507" t="s">
        <v>11</v>
      </c>
      <c r="D463" s="508">
        <v>30</v>
      </c>
      <c r="E463" s="229">
        <v>0.06</v>
      </c>
      <c r="F463" s="360">
        <v>1.2E-2</v>
      </c>
      <c r="G463" s="360">
        <v>0.01</v>
      </c>
      <c r="H463" s="1264">
        <v>0</v>
      </c>
      <c r="I463" s="255">
        <v>47.5</v>
      </c>
      <c r="J463" s="255">
        <v>38.700000000000003</v>
      </c>
      <c r="K463" s="360">
        <v>12.3</v>
      </c>
      <c r="L463" s="255">
        <v>0.03</v>
      </c>
      <c r="M463" s="255">
        <v>22.3</v>
      </c>
      <c r="N463" s="255">
        <v>0</v>
      </c>
      <c r="O463" s="255">
        <v>0</v>
      </c>
      <c r="P463" s="1451">
        <v>0</v>
      </c>
      <c r="Q463" s="504">
        <v>9</v>
      </c>
      <c r="R463" s="32"/>
      <c r="U463" s="44"/>
      <c r="V463" s="44"/>
      <c r="W463" s="44"/>
      <c r="X463" s="728"/>
    </row>
    <row r="464" spans="2:26" ht="15.75" thickBot="1">
      <c r="B464" s="1288" t="s">
        <v>10</v>
      </c>
      <c r="C464" s="510" t="s">
        <v>719</v>
      </c>
      <c r="D464" s="521">
        <v>20</v>
      </c>
      <c r="E464" s="366">
        <v>0</v>
      </c>
      <c r="F464" s="368">
        <v>0.04</v>
      </c>
      <c r="G464" s="368">
        <v>0</v>
      </c>
      <c r="H464" s="1264">
        <v>0</v>
      </c>
      <c r="I464" s="255">
        <v>16.600000000000001</v>
      </c>
      <c r="J464" s="255">
        <v>38.799999999999997</v>
      </c>
      <c r="K464" s="360">
        <v>11.4</v>
      </c>
      <c r="L464" s="255">
        <v>0.02</v>
      </c>
      <c r="M464" s="255">
        <v>28.8</v>
      </c>
      <c r="N464" s="1367">
        <v>5.0000000000000001E-4</v>
      </c>
      <c r="O464" s="255">
        <v>0</v>
      </c>
      <c r="P464" s="1451">
        <v>0</v>
      </c>
      <c r="Q464" s="539">
        <v>10</v>
      </c>
      <c r="U464" s="44"/>
      <c r="V464" s="44"/>
      <c r="W464" s="44"/>
      <c r="X464" s="728"/>
    </row>
    <row r="465" spans="2:26">
      <c r="B465" s="512" t="s">
        <v>294</v>
      </c>
      <c r="D465" s="835">
        <f>D459+D460+D462+D463+D464+70+20</f>
        <v>550</v>
      </c>
      <c r="E465" s="513">
        <f>SUM(E459:E464)</f>
        <v>12.774000000000001</v>
      </c>
      <c r="F465" s="1266">
        <f>SUM(F459:F464)</f>
        <v>0.3</v>
      </c>
      <c r="G465" s="1266">
        <f t="shared" ref="G465:O465" si="85">SUM(G459:G464)</f>
        <v>0.35000000000000003</v>
      </c>
      <c r="H465" s="1266">
        <f t="shared" si="85"/>
        <v>175</v>
      </c>
      <c r="I465" s="1266">
        <f t="shared" si="85"/>
        <v>275.005</v>
      </c>
      <c r="J465" s="1266">
        <f t="shared" si="85"/>
        <v>284.8</v>
      </c>
      <c r="K465" s="1266">
        <f t="shared" si="85"/>
        <v>69.06</v>
      </c>
      <c r="L465" s="1266">
        <f t="shared" si="85"/>
        <v>3</v>
      </c>
      <c r="M465" s="1266">
        <f t="shared" si="85"/>
        <v>179.3</v>
      </c>
      <c r="N465" s="1266">
        <f t="shared" si="85"/>
        <v>2.53E-2</v>
      </c>
      <c r="O465" s="1266">
        <f t="shared" si="85"/>
        <v>3.5500000000000002E-3</v>
      </c>
      <c r="P465" s="1400">
        <f>SUM(P459:P464)</f>
        <v>0.75019999999999998</v>
      </c>
      <c r="Q465" s="1476"/>
      <c r="R465" s="32"/>
      <c r="U465" s="622"/>
      <c r="V465" s="711"/>
      <c r="W465" s="712"/>
      <c r="X465" s="1759"/>
      <c r="Y465" s="219"/>
      <c r="Z465" s="22"/>
    </row>
    <row r="466" spans="2:26" ht="15" customHeight="1">
      <c r="B466" s="1378"/>
      <c r="C466" s="1379" t="s">
        <v>12</v>
      </c>
      <c r="D466" s="1693">
        <v>0.25</v>
      </c>
      <c r="E466" s="924">
        <v>15</v>
      </c>
      <c r="F466" s="925">
        <v>0.3</v>
      </c>
      <c r="G466" s="926">
        <v>0.35</v>
      </c>
      <c r="H466" s="1286">
        <v>175</v>
      </c>
      <c r="I466" s="1285">
        <v>275</v>
      </c>
      <c r="J466" s="1286">
        <v>275</v>
      </c>
      <c r="K466" s="1286">
        <v>62.5</v>
      </c>
      <c r="L466" s="925">
        <v>3</v>
      </c>
      <c r="M466" s="1285">
        <v>275</v>
      </c>
      <c r="N466" s="1373">
        <v>2.5000000000000001E-2</v>
      </c>
      <c r="O466" s="1374">
        <v>7.4999999999999997E-3</v>
      </c>
      <c r="P466" s="927">
        <v>0.75</v>
      </c>
      <c r="Q466" s="1476"/>
      <c r="R466" s="32"/>
      <c r="S466" s="405"/>
      <c r="U466" s="948"/>
      <c r="V466" s="948"/>
      <c r="W466" s="948"/>
      <c r="X466" s="948"/>
      <c r="Y466" s="945"/>
      <c r="Z466" s="1"/>
    </row>
    <row r="467" spans="2:26" ht="15.75" thickBot="1">
      <c r="B467" s="251"/>
      <c r="C467" s="1375" t="s">
        <v>781</v>
      </c>
      <c r="D467" s="1425" t="s">
        <v>290</v>
      </c>
      <c r="E467" s="1401">
        <f>(E465*100/E488)-25</f>
        <v>-3.7099999999999973</v>
      </c>
      <c r="F467" s="1402">
        <f t="shared" ref="F467:P467" si="86">(F465*100/F488)-25</f>
        <v>0</v>
      </c>
      <c r="G467" s="1402">
        <f t="shared" si="86"/>
        <v>0</v>
      </c>
      <c r="H467" s="1402">
        <f t="shared" si="86"/>
        <v>0</v>
      </c>
      <c r="I467" s="1402">
        <f t="shared" si="86"/>
        <v>4.5454545454504114E-4</v>
      </c>
      <c r="J467" s="1402">
        <f t="shared" si="86"/>
        <v>0.89090909090909065</v>
      </c>
      <c r="K467" s="1402">
        <f t="shared" si="86"/>
        <v>2.6239999999999988</v>
      </c>
      <c r="L467" s="1402">
        <f t="shared" si="86"/>
        <v>0</v>
      </c>
      <c r="M467" s="1402">
        <f t="shared" si="86"/>
        <v>-8.6999999999999993</v>
      </c>
      <c r="N467" s="1402">
        <f t="shared" si="86"/>
        <v>0.29999999999999716</v>
      </c>
      <c r="O467" s="1402">
        <f t="shared" si="86"/>
        <v>-13.166666666666664</v>
      </c>
      <c r="P467" s="1414">
        <f t="shared" si="86"/>
        <v>6.6666666666641561E-3</v>
      </c>
      <c r="Q467" s="1476"/>
      <c r="S467" s="179"/>
      <c r="U467" s="1"/>
      <c r="V467" s="1"/>
      <c r="W467" s="1"/>
      <c r="X467" s="1"/>
      <c r="Y467" s="1"/>
      <c r="Z467" s="1"/>
    </row>
    <row r="468" spans="2:26">
      <c r="B468" s="107"/>
      <c r="C468" s="173" t="s">
        <v>153</v>
      </c>
      <c r="D468" s="107"/>
      <c r="E468" s="659"/>
      <c r="F468" s="1706"/>
      <c r="G468" s="1706"/>
      <c r="H468" s="1706"/>
      <c r="I468" s="1297"/>
      <c r="J468" s="1297"/>
      <c r="K468" s="1335"/>
      <c r="L468" s="1297"/>
      <c r="M468" s="1297"/>
      <c r="N468" s="1297"/>
      <c r="O468" s="1297"/>
      <c r="P468" s="1480"/>
      <c r="Q468" s="1476"/>
      <c r="U468" s="161"/>
      <c r="V468" s="161"/>
      <c r="W468" s="161"/>
      <c r="X468" s="708"/>
    </row>
    <row r="469" spans="2:26">
      <c r="B469" s="1756" t="s">
        <v>386</v>
      </c>
      <c r="C469" s="264" t="s">
        <v>838</v>
      </c>
      <c r="D469" s="498">
        <v>60</v>
      </c>
      <c r="E469" s="2073">
        <v>11.885999999999999</v>
      </c>
      <c r="F469" s="367">
        <v>1.4E-2</v>
      </c>
      <c r="G469" s="367">
        <v>1.7000000000000001E-2</v>
      </c>
      <c r="H469" s="1281">
        <v>0</v>
      </c>
      <c r="I469" s="2072">
        <v>31.346</v>
      </c>
      <c r="J469" s="2072">
        <v>20.372</v>
      </c>
      <c r="K469" s="365">
        <v>9.6069999999999993</v>
      </c>
      <c r="L469" s="2072">
        <v>0.40100000000000002</v>
      </c>
      <c r="M469" s="2072">
        <v>57.4</v>
      </c>
      <c r="N469" s="2074">
        <v>1.24E-2</v>
      </c>
      <c r="O469" s="2072">
        <v>0</v>
      </c>
      <c r="P469" s="2071">
        <v>7.0000000000000007E-2</v>
      </c>
      <c r="Q469" s="539">
        <v>4</v>
      </c>
      <c r="U469" s="44"/>
      <c r="V469" s="44"/>
      <c r="W469" s="44"/>
      <c r="X469" s="708"/>
    </row>
    <row r="470" spans="2:26">
      <c r="B470" s="1755" t="s">
        <v>794</v>
      </c>
      <c r="C470" s="949" t="s">
        <v>387</v>
      </c>
      <c r="D470" s="498">
        <v>200</v>
      </c>
      <c r="E470" s="2073">
        <v>0</v>
      </c>
      <c r="F470" s="367">
        <v>5.6000000000000001E-2</v>
      </c>
      <c r="G470" s="367">
        <v>3.7999999999999999E-2</v>
      </c>
      <c r="H470" s="1281">
        <v>13.4</v>
      </c>
      <c r="I470" s="1415">
        <v>4.6900000000000004</v>
      </c>
      <c r="J470" s="1415">
        <v>91.7</v>
      </c>
      <c r="K470" s="1415">
        <v>4.28</v>
      </c>
      <c r="L470" s="1415">
        <v>0.84799999999999998</v>
      </c>
      <c r="M470" s="1415">
        <v>78.37</v>
      </c>
      <c r="N470" s="1415">
        <v>2E-3</v>
      </c>
      <c r="O470" s="1415">
        <v>0</v>
      </c>
      <c r="P470" s="2090">
        <v>0.152</v>
      </c>
      <c r="Q470" s="528">
        <v>22</v>
      </c>
      <c r="R470" s="30"/>
      <c r="U470" s="44"/>
      <c r="V470" s="44"/>
      <c r="W470" s="234"/>
      <c r="X470" s="708"/>
    </row>
    <row r="471" spans="2:26">
      <c r="B471" s="1292" t="s">
        <v>558</v>
      </c>
      <c r="C471" s="547" t="s">
        <v>486</v>
      </c>
      <c r="D471" s="498">
        <v>200</v>
      </c>
      <c r="E471" s="2092">
        <v>0</v>
      </c>
      <c r="F471" s="367">
        <v>0.21</v>
      </c>
      <c r="G471" s="2085">
        <v>0.31</v>
      </c>
      <c r="H471" s="1387">
        <v>92.35</v>
      </c>
      <c r="I471" s="1415">
        <v>188.09700000000001</v>
      </c>
      <c r="J471" s="2093">
        <v>92.67</v>
      </c>
      <c r="K471" s="1415">
        <v>11.46</v>
      </c>
      <c r="L471" s="2093">
        <v>0.442</v>
      </c>
      <c r="M471" s="1415">
        <v>74.807000000000002</v>
      </c>
      <c r="N471" s="2093">
        <v>0.01</v>
      </c>
      <c r="O471" s="1415">
        <v>4.1999999999999997E-3</v>
      </c>
      <c r="P471" s="2090">
        <v>0.54</v>
      </c>
      <c r="Q471" s="539">
        <v>60</v>
      </c>
      <c r="R471" s="62"/>
      <c r="U471" s="161"/>
      <c r="V471" s="161"/>
      <c r="W471" s="161"/>
      <c r="X471" s="708"/>
    </row>
    <row r="472" spans="2:26" ht="12.75" customHeight="1">
      <c r="B472" s="1739"/>
      <c r="C472" s="885" t="s">
        <v>218</v>
      </c>
      <c r="D472" s="540"/>
      <c r="E472" s="1331"/>
      <c r="F472" s="1297"/>
      <c r="G472" s="1332"/>
      <c r="H472" s="1333"/>
      <c r="I472" s="1297"/>
      <c r="J472" s="1332"/>
      <c r="K472" s="1297"/>
      <c r="L472" s="1332"/>
      <c r="M472" s="1297"/>
      <c r="N472" s="1332"/>
      <c r="O472" s="1297"/>
      <c r="P472" s="1480"/>
      <c r="Q472" s="545"/>
      <c r="R472" s="62"/>
      <c r="U472" s="44"/>
      <c r="V472" s="44"/>
      <c r="W472" s="44"/>
      <c r="X472" s="708"/>
    </row>
    <row r="473" spans="2:26" ht="15" customHeight="1">
      <c r="B473" s="1258" t="s">
        <v>9</v>
      </c>
      <c r="C473" s="503" t="s">
        <v>583</v>
      </c>
      <c r="D473" s="508">
        <v>200</v>
      </c>
      <c r="E473" s="1334">
        <v>2.25</v>
      </c>
      <c r="F473" s="1335">
        <v>0.04</v>
      </c>
      <c r="G473" s="1335">
        <v>0.08</v>
      </c>
      <c r="H473" s="1440">
        <v>134</v>
      </c>
      <c r="I473" s="1297">
        <v>40</v>
      </c>
      <c r="J473" s="1297">
        <v>46</v>
      </c>
      <c r="K473" s="1297">
        <v>15.1</v>
      </c>
      <c r="L473" s="1297">
        <v>0.4</v>
      </c>
      <c r="M473" s="1297">
        <v>38.5</v>
      </c>
      <c r="N473" s="1297">
        <v>0</v>
      </c>
      <c r="O473" s="1297">
        <v>0</v>
      </c>
      <c r="P473" s="1480">
        <v>0</v>
      </c>
      <c r="Q473" s="528">
        <v>61</v>
      </c>
      <c r="R473" s="62"/>
      <c r="U473" s="44"/>
      <c r="V473" s="44"/>
      <c r="W473" s="44"/>
      <c r="X473" s="708"/>
    </row>
    <row r="474" spans="2:26">
      <c r="B474" s="1258" t="s">
        <v>10</v>
      </c>
      <c r="C474" s="503" t="s">
        <v>11</v>
      </c>
      <c r="D474" s="508">
        <v>50</v>
      </c>
      <c r="E474" s="229">
        <v>0.1</v>
      </c>
      <c r="F474" s="360">
        <v>0.02</v>
      </c>
      <c r="G474" s="360">
        <v>1.7000000000000001E-2</v>
      </c>
      <c r="H474" s="1264">
        <v>0</v>
      </c>
      <c r="I474" s="255">
        <v>79.166700000000006</v>
      </c>
      <c r="J474" s="255">
        <v>64.5</v>
      </c>
      <c r="K474" s="360">
        <v>20.5</v>
      </c>
      <c r="L474" s="255">
        <v>0.05</v>
      </c>
      <c r="M474" s="255">
        <v>37.167000000000002</v>
      </c>
      <c r="N474" s="255">
        <v>0</v>
      </c>
      <c r="O474" s="255">
        <v>0</v>
      </c>
      <c r="P474" s="1451">
        <v>0</v>
      </c>
      <c r="Q474" s="504">
        <v>9</v>
      </c>
      <c r="R474" s="32"/>
      <c r="U474" s="44"/>
      <c r="V474" s="44"/>
      <c r="W474" s="44"/>
      <c r="X474" s="708"/>
    </row>
    <row r="475" spans="2:26">
      <c r="B475" s="1292" t="s">
        <v>10</v>
      </c>
      <c r="C475" s="547" t="s">
        <v>719</v>
      </c>
      <c r="D475" s="498">
        <v>30</v>
      </c>
      <c r="E475" s="366">
        <v>0</v>
      </c>
      <c r="F475" s="368">
        <v>0.06</v>
      </c>
      <c r="G475" s="368">
        <v>0</v>
      </c>
      <c r="H475" s="692">
        <v>0</v>
      </c>
      <c r="I475" s="255">
        <v>24.9</v>
      </c>
      <c r="J475" s="255">
        <v>58.2</v>
      </c>
      <c r="K475" s="360">
        <v>17.100000000000001</v>
      </c>
      <c r="L475" s="255">
        <v>0.03</v>
      </c>
      <c r="M475" s="255">
        <v>43.2</v>
      </c>
      <c r="N475" s="255">
        <v>1E-3</v>
      </c>
      <c r="O475" s="255">
        <v>0</v>
      </c>
      <c r="P475" s="1451">
        <v>0</v>
      </c>
      <c r="Q475" s="746">
        <v>10</v>
      </c>
      <c r="U475" s="44"/>
      <c r="V475" s="160"/>
      <c r="W475" s="44"/>
      <c r="X475" s="708"/>
    </row>
    <row r="476" spans="2:26" ht="15.75" thickBot="1">
      <c r="B476" s="1757" t="s">
        <v>857</v>
      </c>
      <c r="C476" s="510" t="s">
        <v>863</v>
      </c>
      <c r="D476" s="521">
        <v>105</v>
      </c>
      <c r="E476" s="533">
        <v>7.35</v>
      </c>
      <c r="F476" s="1484">
        <v>3.2000000000000001E-2</v>
      </c>
      <c r="G476" s="535">
        <v>2.1000000000000001E-2</v>
      </c>
      <c r="H476" s="1259">
        <v>0</v>
      </c>
      <c r="I476" s="1260">
        <v>16.8</v>
      </c>
      <c r="J476" s="1260">
        <v>11.55</v>
      </c>
      <c r="K476" s="1329">
        <v>9.4499999999999993</v>
      </c>
      <c r="L476" s="1260">
        <v>2.31</v>
      </c>
      <c r="M476" s="1260">
        <v>55.545999999999999</v>
      </c>
      <c r="N476" s="1260">
        <v>1.0999999999999999E-2</v>
      </c>
      <c r="O476" s="1260">
        <v>0</v>
      </c>
      <c r="P476" s="1455">
        <v>0.28399999999999997</v>
      </c>
      <c r="Q476" s="1210">
        <v>79</v>
      </c>
      <c r="R476" s="32"/>
      <c r="S476" s="402"/>
      <c r="U476" s="622"/>
      <c r="V476" s="711"/>
      <c r="W476" s="712"/>
      <c r="X476" s="1759"/>
      <c r="Y476" s="219"/>
      <c r="Z476" s="22"/>
    </row>
    <row r="477" spans="2:26">
      <c r="B477" s="512" t="s">
        <v>278</v>
      </c>
      <c r="C477" s="402"/>
      <c r="D477" s="1212">
        <f>SUM(D469:D476)</f>
        <v>845</v>
      </c>
      <c r="E477" s="522">
        <f>SUM(E469:E476)</f>
        <v>21.585999999999999</v>
      </c>
      <c r="F477" s="1266">
        <f t="shared" ref="F477:O477" si="87">SUM(F469:F476)</f>
        <v>0.43200000000000005</v>
      </c>
      <c r="G477" s="1266">
        <f t="shared" si="87"/>
        <v>0.48300000000000004</v>
      </c>
      <c r="H477" s="1266">
        <f t="shared" si="87"/>
        <v>239.75</v>
      </c>
      <c r="I477" s="1266">
        <f t="shared" si="87"/>
        <v>384.99970000000002</v>
      </c>
      <c r="J477" s="1266">
        <f t="shared" si="87"/>
        <v>384.99200000000002</v>
      </c>
      <c r="K477" s="1266">
        <f t="shared" si="87"/>
        <v>87.497</v>
      </c>
      <c r="L477" s="1266">
        <f t="shared" si="87"/>
        <v>4.4809999999999999</v>
      </c>
      <c r="M477" s="1266">
        <f t="shared" si="87"/>
        <v>384.99</v>
      </c>
      <c r="N477" s="1266">
        <f t="shared" si="87"/>
        <v>3.6400000000000002E-2</v>
      </c>
      <c r="O477" s="1266">
        <f t="shared" si="87"/>
        <v>4.1999999999999997E-3</v>
      </c>
      <c r="P477" s="1400">
        <f>SUM(P469:P476)</f>
        <v>1.046</v>
      </c>
      <c r="Q477" s="1476"/>
      <c r="R477" s="32"/>
      <c r="S477" s="405"/>
      <c r="U477" s="948"/>
      <c r="V477" s="948"/>
      <c r="W477" s="948"/>
      <c r="X477" s="948"/>
      <c r="Y477" s="945"/>
      <c r="Z477" s="1"/>
    </row>
    <row r="478" spans="2:26">
      <c r="B478" s="1378"/>
      <c r="C478" s="1379" t="s">
        <v>12</v>
      </c>
      <c r="D478" s="1693">
        <v>0.35</v>
      </c>
      <c r="E478" s="924">
        <v>21</v>
      </c>
      <c r="F478" s="925">
        <v>0.42</v>
      </c>
      <c r="G478" s="926">
        <v>0.49</v>
      </c>
      <c r="H478" s="1286">
        <v>245</v>
      </c>
      <c r="I478" s="1285">
        <v>385</v>
      </c>
      <c r="J478" s="1286">
        <v>385</v>
      </c>
      <c r="K478" s="1286">
        <v>87.5</v>
      </c>
      <c r="L478" s="925">
        <v>4.2</v>
      </c>
      <c r="M478" s="1285">
        <v>385</v>
      </c>
      <c r="N478" s="1373">
        <v>3.5000000000000003E-2</v>
      </c>
      <c r="O478" s="1374">
        <v>1.0500000000000001E-2</v>
      </c>
      <c r="P478" s="927">
        <v>1.05</v>
      </c>
      <c r="Q478" s="1476"/>
      <c r="R478" s="32"/>
      <c r="S478" s="179"/>
      <c r="U478" s="1"/>
      <c r="V478" s="1"/>
      <c r="W478" s="1"/>
      <c r="X478" s="1"/>
      <c r="Y478" s="1"/>
      <c r="Z478" s="1"/>
    </row>
    <row r="479" spans="2:26" ht="15.75" thickBot="1">
      <c r="B479" s="251"/>
      <c r="C479" s="1375" t="s">
        <v>781</v>
      </c>
      <c r="D479" s="1425" t="s">
        <v>290</v>
      </c>
      <c r="E479" s="1401">
        <f>(E477*100/E488)-35</f>
        <v>0.97666666666666657</v>
      </c>
      <c r="F479" s="1402">
        <f t="shared" ref="F479:P479" si="88">(F477*100/F488)-35</f>
        <v>1.0000000000000071</v>
      </c>
      <c r="G479" s="1402">
        <f t="shared" si="88"/>
        <v>-0.49999999999999289</v>
      </c>
      <c r="H479" s="1402">
        <f t="shared" si="88"/>
        <v>-0.75</v>
      </c>
      <c r="I479" s="1402">
        <f t="shared" si="88"/>
        <v>-2.7272727272986685E-5</v>
      </c>
      <c r="J479" s="1402">
        <f t="shared" si="88"/>
        <v>-7.2727272726780257E-4</v>
      </c>
      <c r="K479" s="1402">
        <f t="shared" si="88"/>
        <v>-1.1999999999972033E-3</v>
      </c>
      <c r="L479" s="1402">
        <f t="shared" si="88"/>
        <v>2.3416666666666615</v>
      </c>
      <c r="M479" s="1402">
        <f t="shared" si="88"/>
        <v>-9.0909090909008228E-4</v>
      </c>
      <c r="N479" s="1402">
        <f t="shared" si="88"/>
        <v>1.3999999999999986</v>
      </c>
      <c r="O479" s="1402">
        <f t="shared" si="88"/>
        <v>-21</v>
      </c>
      <c r="P479" s="1414">
        <f t="shared" si="88"/>
        <v>-0.13333333333333286</v>
      </c>
      <c r="Q479" s="1476"/>
      <c r="R479" s="30"/>
      <c r="U479" s="44"/>
      <c r="V479" s="44"/>
      <c r="W479" s="234"/>
      <c r="X479" s="708"/>
    </row>
    <row r="480" spans="2:26">
      <c r="B480" s="552"/>
      <c r="C480" s="172" t="s">
        <v>343</v>
      </c>
      <c r="D480" s="107"/>
      <c r="E480" s="55"/>
      <c r="F480" s="517"/>
      <c r="G480" s="517"/>
      <c r="H480" s="517"/>
      <c r="I480" s="1284"/>
      <c r="J480" s="1284"/>
      <c r="K480" s="1289"/>
      <c r="L480" s="1284"/>
      <c r="M480" s="1284"/>
      <c r="N480" s="1284"/>
      <c r="O480" s="1284"/>
      <c r="P480" s="1201"/>
      <c r="Q480" s="1476"/>
      <c r="U480" s="44"/>
      <c r="V480" s="44"/>
      <c r="W480" s="44"/>
      <c r="X480" s="708"/>
    </row>
    <row r="481" spans="2:26">
      <c r="B481" s="1731" t="s">
        <v>795</v>
      </c>
      <c r="C481" s="503" t="s">
        <v>222</v>
      </c>
      <c r="D481" s="508">
        <v>180</v>
      </c>
      <c r="E481" s="2065">
        <v>0.112</v>
      </c>
      <c r="F481" s="365">
        <v>0</v>
      </c>
      <c r="G481" s="365">
        <v>0</v>
      </c>
      <c r="H481" s="1279">
        <v>9</v>
      </c>
      <c r="I481" s="2072">
        <v>29.658000000000001</v>
      </c>
      <c r="J481" s="2072">
        <v>2.58</v>
      </c>
      <c r="K481" s="2072">
        <v>1.26</v>
      </c>
      <c r="L481" s="2072">
        <v>6.2E-2</v>
      </c>
      <c r="M481" s="2072">
        <v>0.17</v>
      </c>
      <c r="N481" s="2072">
        <v>0</v>
      </c>
      <c r="O481" s="2072">
        <v>0</v>
      </c>
      <c r="P481" s="2071">
        <v>0</v>
      </c>
      <c r="Q481" s="504">
        <v>64</v>
      </c>
      <c r="U481" s="44"/>
      <c r="V481" s="44"/>
      <c r="W481" s="44"/>
      <c r="X481" s="708"/>
    </row>
    <row r="482" spans="2:26">
      <c r="B482" s="2107" t="s">
        <v>851</v>
      </c>
      <c r="C482" s="547" t="s">
        <v>519</v>
      </c>
      <c r="D482" s="498" t="s">
        <v>714</v>
      </c>
      <c r="E482" s="2065">
        <v>5.05</v>
      </c>
      <c r="F482" s="365">
        <v>7.0999999999999994E-2</v>
      </c>
      <c r="G482" s="365">
        <v>0.02</v>
      </c>
      <c r="H482" s="1279">
        <v>9.07</v>
      </c>
      <c r="I482" s="2072">
        <v>8.24</v>
      </c>
      <c r="J482" s="2072">
        <v>68.671000000000006</v>
      </c>
      <c r="K482" s="365">
        <v>11.512</v>
      </c>
      <c r="L482" s="2072">
        <v>0.65100000000000002</v>
      </c>
      <c r="M482" s="2072">
        <v>36.74</v>
      </c>
      <c r="N482" s="2074">
        <v>9.1999999999999998E-3</v>
      </c>
      <c r="O482" s="2072">
        <v>2.8999999999999998E-3</v>
      </c>
      <c r="P482" s="2071">
        <v>0.3</v>
      </c>
      <c r="Q482" s="504">
        <v>54</v>
      </c>
      <c r="S482" s="402"/>
      <c r="U482" s="622"/>
      <c r="V482" s="711"/>
      <c r="W482" s="712"/>
      <c r="X482" s="1759"/>
      <c r="Y482" s="219"/>
      <c r="Z482" s="22"/>
    </row>
    <row r="483" spans="2:26" ht="15.75" thickBot="1">
      <c r="B483" s="1740" t="s">
        <v>10</v>
      </c>
      <c r="C483" s="510" t="s">
        <v>719</v>
      </c>
      <c r="D483" s="521">
        <v>20</v>
      </c>
      <c r="E483" s="366">
        <v>0</v>
      </c>
      <c r="F483" s="368">
        <v>0.04</v>
      </c>
      <c r="G483" s="368">
        <v>0</v>
      </c>
      <c r="H483" s="1264">
        <v>0</v>
      </c>
      <c r="I483" s="255">
        <v>16.600000000000001</v>
      </c>
      <c r="J483" s="255">
        <v>38.799999999999997</v>
      </c>
      <c r="K483" s="360">
        <v>11.4</v>
      </c>
      <c r="L483" s="255">
        <v>0.02</v>
      </c>
      <c r="M483" s="255">
        <v>28.8</v>
      </c>
      <c r="N483" s="1367">
        <v>5.0000000000000001E-4</v>
      </c>
      <c r="O483" s="255">
        <v>0</v>
      </c>
      <c r="P483" s="1451">
        <v>0</v>
      </c>
      <c r="Q483" s="1741">
        <v>10</v>
      </c>
      <c r="S483" s="405"/>
      <c r="U483" s="948"/>
      <c r="V483" s="948"/>
      <c r="W483" s="948"/>
      <c r="X483" s="948"/>
      <c r="Y483" s="945"/>
      <c r="Z483" s="1"/>
    </row>
    <row r="484" spans="2:26">
      <c r="B484" s="512" t="s">
        <v>382</v>
      </c>
      <c r="C484" s="402"/>
      <c r="D484" s="524">
        <f>D481+D483+90+10</f>
        <v>300</v>
      </c>
      <c r="E484" s="522">
        <f>SUM(E481:E483)</f>
        <v>5.1619999999999999</v>
      </c>
      <c r="F484" s="1266">
        <f>SUM(F481:F483)</f>
        <v>0.11099999999999999</v>
      </c>
      <c r="G484" s="1266">
        <f t="shared" ref="G484:P484" si="89">SUM(G481:G483)</f>
        <v>0.02</v>
      </c>
      <c r="H484" s="1266">
        <f t="shared" si="89"/>
        <v>18.07</v>
      </c>
      <c r="I484" s="1266">
        <f t="shared" si="89"/>
        <v>54.498000000000005</v>
      </c>
      <c r="J484" s="1266">
        <f t="shared" si="89"/>
        <v>110.051</v>
      </c>
      <c r="K484" s="1266">
        <f t="shared" si="89"/>
        <v>24.172000000000001</v>
      </c>
      <c r="L484" s="1266">
        <f t="shared" si="89"/>
        <v>0.7330000000000001</v>
      </c>
      <c r="M484" s="1266">
        <f t="shared" si="89"/>
        <v>65.710000000000008</v>
      </c>
      <c r="N484" s="1266">
        <f t="shared" si="89"/>
        <v>9.7000000000000003E-3</v>
      </c>
      <c r="O484" s="1266">
        <f>SUM(O481:O483)</f>
        <v>2.8999999999999998E-3</v>
      </c>
      <c r="P484" s="1400">
        <f t="shared" si="89"/>
        <v>0.3</v>
      </c>
      <c r="Q484" s="343"/>
      <c r="R484" s="30"/>
      <c r="S484" s="4"/>
      <c r="T484" s="8"/>
      <c r="U484" s="44"/>
      <c r="V484" s="234"/>
      <c r="W484" s="118"/>
      <c r="X484" s="642"/>
      <c r="Y484" s="641"/>
      <c r="Z484" s="1"/>
    </row>
    <row r="485" spans="2:26">
      <c r="B485" s="1378"/>
      <c r="C485" s="1379" t="s">
        <v>12</v>
      </c>
      <c r="D485" s="1693">
        <v>0.1</v>
      </c>
      <c r="E485" s="924">
        <v>6</v>
      </c>
      <c r="F485" s="925">
        <v>0.12</v>
      </c>
      <c r="G485" s="926">
        <v>0.14000000000000001</v>
      </c>
      <c r="H485" s="1286">
        <v>70</v>
      </c>
      <c r="I485" s="1285">
        <v>110</v>
      </c>
      <c r="J485" s="1286">
        <v>110</v>
      </c>
      <c r="K485" s="1286">
        <v>25</v>
      </c>
      <c r="L485" s="925">
        <v>1.2</v>
      </c>
      <c r="M485" s="1285">
        <v>110</v>
      </c>
      <c r="N485" s="925">
        <v>0.01</v>
      </c>
      <c r="O485" s="1345">
        <v>3.0000000000000001E-3</v>
      </c>
      <c r="P485" s="1287">
        <v>0.3</v>
      </c>
      <c r="Q485" s="343"/>
      <c r="R485" s="62"/>
      <c r="S485" s="179"/>
      <c r="T485" s="3"/>
      <c r="U485" s="44"/>
      <c r="V485" s="234"/>
      <c r="W485" s="118"/>
      <c r="X485" s="642"/>
      <c r="Y485" s="641"/>
      <c r="Z485" s="1"/>
    </row>
    <row r="486" spans="2:26" ht="15.75" thickBot="1">
      <c r="B486" s="251"/>
      <c r="C486" s="1375" t="s">
        <v>640</v>
      </c>
      <c r="D486" s="1425" t="s">
        <v>290</v>
      </c>
      <c r="E486" s="1401">
        <f>(E484*100/E488)-10</f>
        <v>-1.3966666666666665</v>
      </c>
      <c r="F486" s="1402">
        <f t="shared" ref="F486:P486" si="90">(F484*100/F488)-10</f>
        <v>-0.75000000000000178</v>
      </c>
      <c r="G486" s="1402">
        <f t="shared" si="90"/>
        <v>-8.5714285714285712</v>
      </c>
      <c r="H486" s="1402">
        <f t="shared" si="90"/>
        <v>-7.418571428571429</v>
      </c>
      <c r="I486" s="1402">
        <f t="shared" si="90"/>
        <v>-5.0456363636363637</v>
      </c>
      <c r="J486" s="1402">
        <f t="shared" si="90"/>
        <v>4.6363636363633276E-3</v>
      </c>
      <c r="K486" s="1402">
        <f t="shared" si="90"/>
        <v>-0.33119999999999905</v>
      </c>
      <c r="L486" s="1402">
        <f t="shared" si="90"/>
        <v>-3.8916666666666657</v>
      </c>
      <c r="M486" s="1402">
        <f t="shared" si="90"/>
        <v>-4.0263636363636355</v>
      </c>
      <c r="N486" s="1402">
        <f t="shared" si="90"/>
        <v>-0.30000000000000071</v>
      </c>
      <c r="O486" s="1402">
        <f t="shared" si="90"/>
        <v>-0.33333333333333393</v>
      </c>
      <c r="P486" s="1414">
        <f t="shared" si="90"/>
        <v>0</v>
      </c>
      <c r="Q486" s="343"/>
      <c r="R486" s="32"/>
      <c r="S486" s="4"/>
      <c r="T486" s="65"/>
      <c r="U486" s="44"/>
      <c r="V486" s="44"/>
      <c r="W486" s="118"/>
      <c r="X486" s="642"/>
      <c r="Y486" s="641"/>
      <c r="Z486" s="1"/>
    </row>
    <row r="487" spans="2:26" ht="15.75" thickBot="1">
      <c r="E487" s="597"/>
      <c r="F487" s="597"/>
      <c r="G487" s="597"/>
      <c r="H487" s="213"/>
      <c r="I487" s="597"/>
      <c r="J487" s="213"/>
      <c r="K487" s="213"/>
      <c r="L487" s="597"/>
      <c r="M487" s="227"/>
      <c r="N487" s="597"/>
      <c r="O487" s="597"/>
      <c r="P487" s="227"/>
      <c r="Q487" s="343"/>
      <c r="S487" s="4"/>
      <c r="U487" s="44"/>
      <c r="V487" s="44"/>
      <c r="W487" s="118"/>
      <c r="X487" s="642"/>
      <c r="Y487" s="641"/>
      <c r="Z487" s="1"/>
    </row>
    <row r="488" spans="2:26" ht="15.75" thickBot="1">
      <c r="B488" s="1803" t="s">
        <v>818</v>
      </c>
      <c r="C488" s="1694"/>
      <c r="D488" s="1695">
        <v>1</v>
      </c>
      <c r="E488" s="1696">
        <v>60</v>
      </c>
      <c r="F488" s="1697">
        <v>1.2</v>
      </c>
      <c r="G488" s="1697">
        <v>1.4</v>
      </c>
      <c r="H488" s="1698">
        <v>700</v>
      </c>
      <c r="I488" s="1699">
        <v>1100</v>
      </c>
      <c r="J488" s="1699">
        <v>1100</v>
      </c>
      <c r="K488" s="1699">
        <v>250</v>
      </c>
      <c r="L488" s="1699">
        <v>12</v>
      </c>
      <c r="M488" s="1699">
        <v>1100</v>
      </c>
      <c r="N488" s="1699">
        <v>0.1</v>
      </c>
      <c r="O488" s="1699">
        <v>0.03</v>
      </c>
      <c r="P488" s="1700">
        <v>3</v>
      </c>
      <c r="Q488" s="343"/>
      <c r="R488" s="32"/>
      <c r="S488" s="4"/>
      <c r="T488" s="44"/>
      <c r="U488" s="716"/>
      <c r="V488" s="739"/>
      <c r="W488" s="716"/>
      <c r="X488" s="212"/>
      <c r="Y488" s="162"/>
      <c r="Z488" s="1"/>
    </row>
    <row r="489" spans="2:26" ht="15.75" thickBot="1">
      <c r="Q489" s="343"/>
      <c r="R489" s="32"/>
      <c r="S489" s="4"/>
      <c r="T489" s="9"/>
      <c r="X489" s="219"/>
      <c r="Y489" s="179"/>
      <c r="Z489" s="1"/>
    </row>
    <row r="490" spans="2:26">
      <c r="B490" s="930"/>
      <c r="C490" s="34" t="s">
        <v>545</v>
      </c>
      <c r="D490" s="35"/>
      <c r="E490" s="153">
        <f>E465+E477</f>
        <v>34.36</v>
      </c>
      <c r="F490" s="256">
        <f t="shared" ref="F490:P490" si="91">F465+F477</f>
        <v>0.73199999999999998</v>
      </c>
      <c r="G490" s="256">
        <f t="shared" si="91"/>
        <v>0.83300000000000007</v>
      </c>
      <c r="H490" s="256">
        <f t="shared" si="91"/>
        <v>414.75</v>
      </c>
      <c r="I490" s="256">
        <f t="shared" si="91"/>
        <v>660.00469999999996</v>
      </c>
      <c r="J490" s="256">
        <f t="shared" si="91"/>
        <v>669.79200000000003</v>
      </c>
      <c r="K490" s="256">
        <f t="shared" si="91"/>
        <v>156.55700000000002</v>
      </c>
      <c r="L490" s="256">
        <f t="shared" si="91"/>
        <v>7.4809999999999999</v>
      </c>
      <c r="M490" s="256">
        <f t="shared" si="91"/>
        <v>564.29</v>
      </c>
      <c r="N490" s="256">
        <f t="shared" si="91"/>
        <v>6.1700000000000005E-2</v>
      </c>
      <c r="O490" s="256">
        <f t="shared" si="91"/>
        <v>7.7499999999999999E-3</v>
      </c>
      <c r="P490" s="933">
        <f t="shared" si="91"/>
        <v>1.7962</v>
      </c>
      <c r="Q490" s="343"/>
      <c r="S490" s="40"/>
      <c r="U490" s="407"/>
      <c r="V490" s="407"/>
      <c r="W490" s="407"/>
      <c r="X490" s="219"/>
      <c r="Y490" s="1"/>
      <c r="Z490" s="1"/>
    </row>
    <row r="491" spans="2:26">
      <c r="B491" s="460"/>
      <c r="C491" s="1219" t="s">
        <v>12</v>
      </c>
      <c r="D491" s="1693">
        <v>0.6</v>
      </c>
      <c r="E491" s="924">
        <v>36</v>
      </c>
      <c r="F491" s="925">
        <v>0.72</v>
      </c>
      <c r="G491" s="926">
        <v>0.84</v>
      </c>
      <c r="H491" s="1286">
        <v>420</v>
      </c>
      <c r="I491" s="1285">
        <v>660</v>
      </c>
      <c r="J491" s="1286">
        <v>660</v>
      </c>
      <c r="K491" s="1286">
        <v>150</v>
      </c>
      <c r="L491" s="925">
        <v>7.2</v>
      </c>
      <c r="M491" s="1285">
        <v>660</v>
      </c>
      <c r="N491" s="925">
        <v>0.06</v>
      </c>
      <c r="O491" s="1369">
        <v>1.7999999999999999E-2</v>
      </c>
      <c r="P491" s="1287">
        <v>1.8</v>
      </c>
      <c r="Q491" s="343"/>
      <c r="R491" s="32"/>
      <c r="S491" s="4"/>
      <c r="T491" s="9"/>
      <c r="U491" s="1"/>
      <c r="V491" s="1"/>
      <c r="W491" s="1"/>
      <c r="X491" s="1"/>
      <c r="Y491" s="1"/>
      <c r="Z491" s="1"/>
    </row>
    <row r="492" spans="2:26" ht="15.75" thickBot="1">
      <c r="B492" s="251"/>
      <c r="C492" s="1375" t="s">
        <v>781</v>
      </c>
      <c r="D492" s="1425" t="s">
        <v>290</v>
      </c>
      <c r="E492" s="1401">
        <f>(E490*100/E488)-60</f>
        <v>-2.7333333333333343</v>
      </c>
      <c r="F492" s="1402">
        <f t="shared" ref="F492:P492" si="92">(F490*100/F488)-60</f>
        <v>1.0000000000000071</v>
      </c>
      <c r="G492" s="1402">
        <f t="shared" si="92"/>
        <v>-0.49999999999998579</v>
      </c>
      <c r="H492" s="1402">
        <f t="shared" si="92"/>
        <v>-0.75</v>
      </c>
      <c r="I492" s="1402">
        <f t="shared" si="92"/>
        <v>4.2727272727205445E-4</v>
      </c>
      <c r="J492" s="1402">
        <f t="shared" si="92"/>
        <v>0.89018181818181574</v>
      </c>
      <c r="K492" s="1402">
        <f t="shared" si="92"/>
        <v>2.6228000000000051</v>
      </c>
      <c r="L492" s="1402">
        <f t="shared" si="92"/>
        <v>2.3416666666666686</v>
      </c>
      <c r="M492" s="1402">
        <f t="shared" si="92"/>
        <v>-8.7009090909090929</v>
      </c>
      <c r="N492" s="1402">
        <f t="shared" si="92"/>
        <v>1.7000000000000028</v>
      </c>
      <c r="O492" s="1402">
        <f t="shared" si="92"/>
        <v>-34.166666666666664</v>
      </c>
      <c r="P492" s="1414">
        <f t="shared" si="92"/>
        <v>-0.12666666666666515</v>
      </c>
      <c r="Q492" s="343"/>
      <c r="S492" s="1"/>
      <c r="T492" s="1"/>
      <c r="U492" s="1"/>
      <c r="V492" s="1"/>
      <c r="W492" s="1"/>
      <c r="X492" s="1"/>
      <c r="Y492" s="1"/>
      <c r="Z492" s="1"/>
    </row>
    <row r="493" spans="2:26" ht="15.75" thickBot="1">
      <c r="Q493" s="343"/>
      <c r="S493" s="702"/>
      <c r="T493" s="19"/>
      <c r="U493" s="19"/>
      <c r="V493" s="19"/>
      <c r="W493" s="702"/>
      <c r="X493" s="702"/>
      <c r="Y493" s="703"/>
      <c r="Z493" s="1"/>
    </row>
    <row r="494" spans="2:26">
      <c r="B494" s="930"/>
      <c r="C494" s="34" t="s">
        <v>544</v>
      </c>
      <c r="D494" s="35"/>
      <c r="E494" s="153">
        <f>E477+E484</f>
        <v>26.747999999999998</v>
      </c>
      <c r="F494" s="256">
        <f>F477+F484</f>
        <v>0.54300000000000004</v>
      </c>
      <c r="G494" s="256">
        <f t="shared" ref="G494:P494" si="93">G477+G484</f>
        <v>0.503</v>
      </c>
      <c r="H494" s="256">
        <f t="shared" si="93"/>
        <v>257.82</v>
      </c>
      <c r="I494" s="256">
        <f t="shared" si="93"/>
        <v>439.49770000000001</v>
      </c>
      <c r="J494" s="256">
        <f t="shared" si="93"/>
        <v>495.04300000000001</v>
      </c>
      <c r="K494" s="256">
        <f t="shared" si="93"/>
        <v>111.669</v>
      </c>
      <c r="L494" s="256">
        <f t="shared" si="93"/>
        <v>5.2140000000000004</v>
      </c>
      <c r="M494" s="256">
        <f t="shared" si="93"/>
        <v>450.70000000000005</v>
      </c>
      <c r="N494" s="256">
        <f t="shared" si="93"/>
        <v>4.6100000000000002E-2</v>
      </c>
      <c r="O494" s="256">
        <f t="shared" si="93"/>
        <v>7.0999999999999995E-3</v>
      </c>
      <c r="P494" s="933">
        <f t="shared" si="93"/>
        <v>1.3460000000000001</v>
      </c>
      <c r="Q494" s="343"/>
      <c r="R494" s="18"/>
      <c r="S494" s="184"/>
      <c r="T494" s="704"/>
      <c r="U494" s="704"/>
      <c r="V494" s="704"/>
      <c r="W494" s="184"/>
      <c r="X494" s="705"/>
      <c r="Y494" s="332"/>
      <c r="Z494" s="1"/>
    </row>
    <row r="495" spans="2:26">
      <c r="B495" s="460"/>
      <c r="C495" s="1219" t="s">
        <v>12</v>
      </c>
      <c r="D495" s="1693">
        <v>0.45</v>
      </c>
      <c r="E495" s="924">
        <v>27</v>
      </c>
      <c r="F495" s="925">
        <v>0.54</v>
      </c>
      <c r="G495" s="926">
        <v>0.63</v>
      </c>
      <c r="H495" s="1286">
        <v>315</v>
      </c>
      <c r="I495" s="1285">
        <v>495</v>
      </c>
      <c r="J495" s="1286">
        <v>495</v>
      </c>
      <c r="K495" s="1286">
        <v>112.5</v>
      </c>
      <c r="L495" s="925">
        <v>5.4</v>
      </c>
      <c r="M495" s="1285">
        <v>495</v>
      </c>
      <c r="N495" s="1373">
        <v>4.4999999999999998E-2</v>
      </c>
      <c r="O495" s="1374">
        <v>1.35E-2</v>
      </c>
      <c r="P495" s="927">
        <v>1.35</v>
      </c>
      <c r="Q495" s="343"/>
      <c r="R495" s="103"/>
      <c r="S495" s="18"/>
      <c r="T495" s="706"/>
      <c r="U495" s="706"/>
      <c r="V495" s="706"/>
      <c r="W495" s="18"/>
      <c r="X495" s="332"/>
      <c r="Y495" s="332"/>
      <c r="Z495" s="1"/>
    </row>
    <row r="496" spans="2:26" ht="15.75" thickBot="1">
      <c r="B496" s="251"/>
      <c r="C496" s="1375" t="s">
        <v>781</v>
      </c>
      <c r="D496" s="1425" t="s">
        <v>290</v>
      </c>
      <c r="E496" s="1401">
        <f>(E494*100/E488)-45</f>
        <v>-0.42000000000000171</v>
      </c>
      <c r="F496" s="1402">
        <f t="shared" ref="F496:P496" si="94">(F494*100/F488)-45</f>
        <v>0.25000000000000711</v>
      </c>
      <c r="G496" s="1402">
        <f t="shared" si="94"/>
        <v>-9.0714285714285694</v>
      </c>
      <c r="H496" s="1402">
        <f t="shared" si="94"/>
        <v>-8.1685714285714255</v>
      </c>
      <c r="I496" s="1402">
        <f t="shared" si="94"/>
        <v>-5.0456636363636349</v>
      </c>
      <c r="J496" s="1402">
        <f t="shared" si="94"/>
        <v>3.909090909090196E-3</v>
      </c>
      <c r="K496" s="1402">
        <f t="shared" si="94"/>
        <v>-0.33239999999999981</v>
      </c>
      <c r="L496" s="1402">
        <f t="shared" si="94"/>
        <v>-1.5499999999999901</v>
      </c>
      <c r="M496" s="1402">
        <f t="shared" si="94"/>
        <v>-4.0272727272727238</v>
      </c>
      <c r="N496" s="1402">
        <f t="shared" si="94"/>
        <v>1.1000000000000014</v>
      </c>
      <c r="O496" s="1402">
        <f t="shared" si="94"/>
        <v>-21.333333333333332</v>
      </c>
      <c r="P496" s="1414">
        <f t="shared" si="94"/>
        <v>-0.13333333333332575</v>
      </c>
      <c r="Q496" s="343"/>
      <c r="R496" s="179"/>
      <c r="S496" s="9"/>
      <c r="T496" s="44"/>
      <c r="U496" s="44"/>
      <c r="V496" s="44"/>
      <c r="W496" s="118"/>
      <c r="X496" s="642"/>
      <c r="Y496" s="707"/>
      <c r="Z496" s="1"/>
    </row>
    <row r="497" spans="2:26" ht="15.75" thickBot="1">
      <c r="K497"/>
      <c r="P497"/>
      <c r="Q497" s="343"/>
      <c r="R497" s="4"/>
      <c r="S497" s="9"/>
      <c r="T497" s="161"/>
      <c r="U497" s="161"/>
      <c r="V497" s="161"/>
      <c r="W497" s="118"/>
      <c r="X497" s="642"/>
      <c r="Y497" s="641"/>
      <c r="Z497" s="1"/>
    </row>
    <row r="498" spans="2:26">
      <c r="B498" s="1377" t="s">
        <v>625</v>
      </c>
      <c r="C498" s="34"/>
      <c r="D498" s="35"/>
      <c r="E498" s="1301">
        <f>E465+E477+E484</f>
        <v>39.521999999999998</v>
      </c>
      <c r="F498" s="1302">
        <f t="shared" ref="F498:P498" si="95">F465+F477+F484</f>
        <v>0.84299999999999997</v>
      </c>
      <c r="G498" s="1302">
        <f t="shared" si="95"/>
        <v>0.85300000000000009</v>
      </c>
      <c r="H498" s="1302">
        <f t="shared" si="95"/>
        <v>432.82</v>
      </c>
      <c r="I498" s="1302">
        <f t="shared" si="95"/>
        <v>714.5027</v>
      </c>
      <c r="J498" s="1302">
        <f t="shared" si="95"/>
        <v>779.84300000000007</v>
      </c>
      <c r="K498" s="1302">
        <f t="shared" si="95"/>
        <v>180.72900000000001</v>
      </c>
      <c r="L498" s="1302">
        <f t="shared" si="95"/>
        <v>8.2140000000000004</v>
      </c>
      <c r="M498" s="1302">
        <f t="shared" si="95"/>
        <v>630</v>
      </c>
      <c r="N498" s="1302">
        <f t="shared" si="95"/>
        <v>7.1400000000000005E-2</v>
      </c>
      <c r="O498" s="1302">
        <f t="shared" si="95"/>
        <v>1.065E-2</v>
      </c>
      <c r="P498" s="1421">
        <f t="shared" si="95"/>
        <v>2.0962000000000001</v>
      </c>
      <c r="Q498" s="343"/>
      <c r="R498" s="4"/>
      <c r="S498" s="9"/>
      <c r="T498" s="44"/>
      <c r="U498" s="44"/>
      <c r="V498" s="44"/>
      <c r="W498" s="118"/>
      <c r="X498" s="642"/>
      <c r="Y498" s="641"/>
      <c r="Z498" s="1"/>
    </row>
    <row r="499" spans="2:26">
      <c r="B499" s="1378"/>
      <c r="C499" s="1379" t="s">
        <v>12</v>
      </c>
      <c r="D499" s="1693">
        <v>0.7</v>
      </c>
      <c r="E499" s="924">
        <v>42</v>
      </c>
      <c r="F499" s="925">
        <v>0.84</v>
      </c>
      <c r="G499" s="926">
        <v>0.98</v>
      </c>
      <c r="H499" s="1286">
        <v>490</v>
      </c>
      <c r="I499" s="1285">
        <v>770</v>
      </c>
      <c r="J499" s="1286">
        <v>770</v>
      </c>
      <c r="K499" s="1286">
        <v>175</v>
      </c>
      <c r="L499" s="925">
        <v>8.4</v>
      </c>
      <c r="M499" s="1285">
        <v>770</v>
      </c>
      <c r="N499" s="925">
        <v>7.0000000000000007E-2</v>
      </c>
      <c r="O499" s="1369">
        <v>2.1000000000000001E-2</v>
      </c>
      <c r="P499" s="1287">
        <v>2.1</v>
      </c>
      <c r="Q499" s="343"/>
      <c r="R499" s="230"/>
      <c r="S499" s="65"/>
      <c r="T499" s="44"/>
      <c r="U499" s="44"/>
      <c r="V499" s="44"/>
      <c r="W499" s="118"/>
      <c r="X499" s="343"/>
      <c r="Y499" s="641"/>
      <c r="Z499" s="1"/>
    </row>
    <row r="500" spans="2:26" ht="15.75" thickBot="1">
      <c r="B500" s="251"/>
      <c r="C500" s="1375" t="s">
        <v>781</v>
      </c>
      <c r="D500" s="1425" t="s">
        <v>290</v>
      </c>
      <c r="E500" s="1401">
        <f>(E498*100/E488)-70</f>
        <v>-4.1300000000000097</v>
      </c>
      <c r="F500" s="1402">
        <f t="shared" ref="F500:P500" si="96">(F498*100/F488)-70</f>
        <v>0.25</v>
      </c>
      <c r="G500" s="1402">
        <f t="shared" si="96"/>
        <v>-9.0714285714285623</v>
      </c>
      <c r="H500" s="1402">
        <f t="shared" si="96"/>
        <v>-8.1685714285714255</v>
      </c>
      <c r="I500" s="1402">
        <f t="shared" si="96"/>
        <v>-5.0452090909090828</v>
      </c>
      <c r="J500" s="1402">
        <f t="shared" si="96"/>
        <v>0.89481818181818085</v>
      </c>
      <c r="K500" s="1402">
        <f t="shared" si="96"/>
        <v>2.2916000000000025</v>
      </c>
      <c r="L500" s="1402">
        <f t="shared" si="96"/>
        <v>-1.5499999999999972</v>
      </c>
      <c r="M500" s="1402">
        <f t="shared" si="96"/>
        <v>-12.727272727272727</v>
      </c>
      <c r="N500" s="1402">
        <f t="shared" si="96"/>
        <v>1.4000000000000057</v>
      </c>
      <c r="O500" s="1402">
        <f t="shared" si="96"/>
        <v>-34.5</v>
      </c>
      <c r="P500" s="1414">
        <f t="shared" si="96"/>
        <v>-0.12666666666666515</v>
      </c>
      <c r="Q500" s="343"/>
      <c r="R500" s="4"/>
      <c r="S500" s="9"/>
      <c r="T500" s="44"/>
      <c r="U500" s="44"/>
      <c r="V500" s="44"/>
      <c r="W500" s="118"/>
      <c r="X500" s="642"/>
      <c r="Y500" s="641"/>
      <c r="Z500" s="1"/>
    </row>
    <row r="501" spans="2:26">
      <c r="P501"/>
      <c r="Q501" s="343"/>
      <c r="R501" s="4"/>
      <c r="S501" s="9"/>
      <c r="T501" s="44"/>
      <c r="U501" s="44"/>
      <c r="V501" s="44"/>
      <c r="W501" s="118"/>
      <c r="X501" s="642"/>
      <c r="Y501" s="641"/>
      <c r="Z501" s="1"/>
    </row>
    <row r="502" spans="2:26">
      <c r="C502" s="179"/>
      <c r="D502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343"/>
      <c r="R502" s="4"/>
      <c r="S502" s="9"/>
      <c r="T502" s="44"/>
      <c r="U502" s="160"/>
      <c r="V502" s="44"/>
      <c r="W502" s="118"/>
      <c r="X502" s="343"/>
      <c r="Y502" s="654"/>
      <c r="Z502" s="1"/>
    </row>
    <row r="503" spans="2:26">
      <c r="C503" s="1222" t="s">
        <v>595</v>
      </c>
      <c r="D503"/>
      <c r="E503" s="32"/>
      <c r="K503" s="373"/>
      <c r="P503"/>
      <c r="Q503" s="343"/>
      <c r="S503" s="8"/>
      <c r="T503" s="715"/>
      <c r="U503" s="729"/>
      <c r="V503" s="715"/>
      <c r="W503" s="716"/>
      <c r="X503" s="212"/>
      <c r="Y503" s="162"/>
      <c r="Z503" s="1"/>
    </row>
    <row r="504" spans="2:26">
      <c r="C504" s="7" t="s">
        <v>596</v>
      </c>
      <c r="D504" s="8"/>
      <c r="E504" s="2"/>
      <c r="K504"/>
      <c r="P504"/>
      <c r="Q504" s="343"/>
      <c r="S504" s="1"/>
      <c r="T504" s="1"/>
      <c r="U504" s="1"/>
      <c r="V504" s="1"/>
      <c r="W504" s="1"/>
      <c r="X504" s="219"/>
      <c r="Y504" s="179"/>
      <c r="Z504" s="1"/>
    </row>
    <row r="505" spans="2:26">
      <c r="C505" s="1" t="s">
        <v>384</v>
      </c>
      <c r="D505"/>
      <c r="E505"/>
      <c r="F505"/>
      <c r="K505" s="62"/>
      <c r="P505"/>
      <c r="Q505" s="343"/>
      <c r="R505" s="179"/>
      <c r="S505" s="3"/>
      <c r="T505" s="1"/>
      <c r="U505" s="1"/>
      <c r="V505" s="1"/>
      <c r="W505" s="1"/>
      <c r="X505" s="1"/>
      <c r="Y505" s="1"/>
      <c r="Z505" s="1"/>
    </row>
    <row r="506" spans="2:26">
      <c r="C506" s="19" t="s">
        <v>292</v>
      </c>
      <c r="E506"/>
      <c r="F506"/>
      <c r="G506" s="19"/>
      <c r="H506" s="19"/>
      <c r="K506" s="127"/>
      <c r="P506"/>
      <c r="Q506" s="343"/>
      <c r="R506" s="4"/>
      <c r="S506" s="65"/>
      <c r="T506" s="371"/>
      <c r="U506" s="721"/>
      <c r="V506" s="371"/>
      <c r="W506" s="118"/>
      <c r="X506" s="1763"/>
      <c r="Y506" s="641"/>
      <c r="Z506" s="1"/>
    </row>
    <row r="507" spans="2:26" ht="15.75">
      <c r="C507" s="1222" t="s">
        <v>598</v>
      </c>
      <c r="D507"/>
      <c r="J507" s="20" t="s">
        <v>0</v>
      </c>
      <c r="K507"/>
      <c r="L507" s="2" t="s">
        <v>334</v>
      </c>
      <c r="M507" s="13"/>
      <c r="N507" s="13"/>
      <c r="O507" s="24"/>
      <c r="P507"/>
      <c r="Q507" s="343"/>
      <c r="R507" s="123"/>
      <c r="S507" s="9"/>
      <c r="T507" s="742"/>
      <c r="U507" s="742"/>
      <c r="V507" s="44"/>
      <c r="W507" s="118"/>
      <c r="X507" s="343"/>
      <c r="Y507" s="641"/>
      <c r="Z507" s="1"/>
    </row>
    <row r="508" spans="2:26" ht="21">
      <c r="B508" s="20" t="s">
        <v>631</v>
      </c>
      <c r="E508"/>
      <c r="F508"/>
      <c r="G508" s="23" t="s">
        <v>392</v>
      </c>
      <c r="H508" s="19"/>
      <c r="K508" s="32"/>
      <c r="P508"/>
      <c r="Q508" s="343"/>
      <c r="R508" s="4"/>
      <c r="S508" s="9"/>
      <c r="T508" s="44"/>
      <c r="U508" s="44"/>
      <c r="V508" s="44"/>
      <c r="W508" s="118"/>
      <c r="X508" s="709"/>
      <c r="Y508" s="641"/>
      <c r="Z508" s="1"/>
    </row>
    <row r="509" spans="2:26" ht="15.75" thickBot="1">
      <c r="C509" s="103" t="s">
        <v>652</v>
      </c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343"/>
      <c r="R509" s="123"/>
      <c r="S509" s="9"/>
      <c r="T509" s="44"/>
      <c r="U509" s="44"/>
      <c r="V509" s="44"/>
      <c r="W509" s="118"/>
      <c r="X509" s="743"/>
      <c r="Y509" s="710"/>
      <c r="Z509" s="1"/>
    </row>
    <row r="510" spans="2:26" ht="15.75" thickBot="1">
      <c r="B510" s="1364" t="s">
        <v>635</v>
      </c>
      <c r="C510" s="107"/>
      <c r="D510" s="1270" t="s">
        <v>263</v>
      </c>
      <c r="E510" s="1231" t="s">
        <v>599</v>
      </c>
      <c r="F510" s="1232"/>
      <c r="G510" s="1232"/>
      <c r="H510" s="1233"/>
      <c r="I510" s="1234" t="s">
        <v>600</v>
      </c>
      <c r="J510" s="31"/>
      <c r="K510" s="1235"/>
      <c r="L510" s="31"/>
      <c r="M510" s="31"/>
      <c r="N510" s="31"/>
      <c r="O510" s="31"/>
      <c r="P510" s="53"/>
      <c r="Q510" s="1364" t="s">
        <v>669</v>
      </c>
      <c r="R510" s="4"/>
      <c r="S510" s="9"/>
      <c r="T510" s="44"/>
      <c r="U510" s="44"/>
      <c r="V510" s="44"/>
      <c r="W510" s="118"/>
      <c r="X510" s="642"/>
      <c r="Y510" s="641"/>
      <c r="Z510" s="1"/>
    </row>
    <row r="511" spans="2:26" ht="15.75">
      <c r="B511" s="482" t="s">
        <v>601</v>
      </c>
      <c r="C511" s="477" t="s">
        <v>269</v>
      </c>
      <c r="D511" s="1271" t="s">
        <v>270</v>
      </c>
      <c r="E511" s="1237" t="s">
        <v>602</v>
      </c>
      <c r="F511" s="1238" t="s">
        <v>603</v>
      </c>
      <c r="G511" s="706" t="s">
        <v>604</v>
      </c>
      <c r="H511" s="1239" t="s">
        <v>605</v>
      </c>
      <c r="I511" s="1240" t="s">
        <v>606</v>
      </c>
      <c r="J511" s="1241" t="s">
        <v>607</v>
      </c>
      <c r="K511" s="1242" t="s">
        <v>608</v>
      </c>
      <c r="L511" s="1243" t="s">
        <v>609</v>
      </c>
      <c r="M511" s="1244" t="s">
        <v>610</v>
      </c>
      <c r="N511" s="752" t="s">
        <v>611</v>
      </c>
      <c r="O511" s="1244" t="s">
        <v>612</v>
      </c>
      <c r="P511" s="1245" t="s">
        <v>613</v>
      </c>
      <c r="Q511" s="1473" t="s">
        <v>657</v>
      </c>
      <c r="R511" s="953"/>
      <c r="T511" s="40"/>
      <c r="U511" s="44"/>
      <c r="V511" s="234"/>
      <c r="W511" s="118"/>
      <c r="X511" s="642"/>
      <c r="Y511" s="641"/>
      <c r="Z511" s="1"/>
    </row>
    <row r="512" spans="2:26" ht="15.75" thickBot="1">
      <c r="B512" s="488" t="s">
        <v>614</v>
      </c>
      <c r="C512" s="526"/>
      <c r="D512" s="484"/>
      <c r="E512" s="55"/>
      <c r="F512" s="1272"/>
      <c r="H512" s="1272"/>
      <c r="I512" s="1273" t="s">
        <v>615</v>
      </c>
      <c r="J512" s="127" t="s">
        <v>616</v>
      </c>
      <c r="K512" s="1274" t="s">
        <v>617</v>
      </c>
      <c r="L512" s="1275" t="s">
        <v>618</v>
      </c>
      <c r="M512" s="1274" t="s">
        <v>619</v>
      </c>
      <c r="N512" s="46" t="s">
        <v>620</v>
      </c>
      <c r="O512" s="1276" t="s">
        <v>621</v>
      </c>
      <c r="P512" s="1277" t="s">
        <v>622</v>
      </c>
      <c r="Q512" s="1474" t="s">
        <v>554</v>
      </c>
      <c r="U512" s="44"/>
      <c r="V512" s="44"/>
      <c r="W512" s="44"/>
      <c r="X512" s="708"/>
    </row>
    <row r="513" spans="2:26">
      <c r="B513" s="107"/>
      <c r="C513" s="1225" t="s">
        <v>204</v>
      </c>
      <c r="D513" s="182"/>
      <c r="E513" s="1336"/>
      <c r="F513" s="1337"/>
      <c r="G513" s="1300"/>
      <c r="H513" s="1338"/>
      <c r="I513" s="1263"/>
      <c r="J513" s="1263"/>
      <c r="K513" s="1263"/>
      <c r="L513" s="1263"/>
      <c r="M513" s="1263"/>
      <c r="N513" s="1263"/>
      <c r="O513" s="1263"/>
      <c r="P513" s="1454"/>
      <c r="Q513" s="1481"/>
      <c r="R513" s="30"/>
      <c r="U513" s="155"/>
      <c r="V513" s="399"/>
      <c r="W513" s="399"/>
      <c r="X513" s="728"/>
    </row>
    <row r="514" spans="2:26">
      <c r="B514" s="1589" t="s">
        <v>673</v>
      </c>
      <c r="C514" s="529" t="s">
        <v>402</v>
      </c>
      <c r="D514" s="508">
        <v>60</v>
      </c>
      <c r="E514" s="229">
        <v>15</v>
      </c>
      <c r="F514" s="360">
        <v>0.04</v>
      </c>
      <c r="G514" s="360">
        <v>0.02</v>
      </c>
      <c r="H514" s="679">
        <v>79.8</v>
      </c>
      <c r="I514" s="255">
        <v>8.4</v>
      </c>
      <c r="J514" s="1590">
        <v>15.6</v>
      </c>
      <c r="K514" s="255">
        <v>12</v>
      </c>
      <c r="L514" s="255">
        <v>0.54</v>
      </c>
      <c r="M514" s="255">
        <v>74</v>
      </c>
      <c r="N514" s="255">
        <v>0.02</v>
      </c>
      <c r="O514" s="255">
        <v>2.3999999999999998E-3</v>
      </c>
      <c r="P514" s="1451">
        <v>0.12</v>
      </c>
      <c r="Q514" s="504">
        <v>2</v>
      </c>
      <c r="R514" s="32"/>
      <c r="U514" s="44"/>
      <c r="V514" s="44"/>
      <c r="W514" s="234"/>
      <c r="X514" s="708"/>
    </row>
    <row r="515" spans="2:26">
      <c r="B515" s="1292" t="s">
        <v>185</v>
      </c>
      <c r="C515" s="503" t="s">
        <v>570</v>
      </c>
      <c r="D515" s="498" t="s">
        <v>413</v>
      </c>
      <c r="E515" s="1280">
        <v>4.7899999999999998E-2</v>
      </c>
      <c r="F515" s="1415">
        <v>8.8999999999999996E-2</v>
      </c>
      <c r="G515" s="2108">
        <v>0.17399999999999999</v>
      </c>
      <c r="H515" s="2109">
        <v>57.6</v>
      </c>
      <c r="I515" s="2108">
        <v>131.91900000000001</v>
      </c>
      <c r="J515" s="2108">
        <v>84.39</v>
      </c>
      <c r="K515" s="2072">
        <v>2.8130000000000002</v>
      </c>
      <c r="L515" s="2072">
        <v>0.62</v>
      </c>
      <c r="M515" s="2108">
        <v>1.93</v>
      </c>
      <c r="N515" s="2108">
        <v>0</v>
      </c>
      <c r="O515" s="2108">
        <v>0</v>
      </c>
      <c r="P515" s="2110">
        <v>0.36899999999999999</v>
      </c>
      <c r="Q515" s="550">
        <v>55</v>
      </c>
      <c r="U515" s="161"/>
      <c r="V515" s="161"/>
      <c r="W515" s="161"/>
      <c r="X515" s="708"/>
    </row>
    <row r="516" spans="2:26">
      <c r="B516" s="1292" t="s">
        <v>560</v>
      </c>
      <c r="C516" s="894" t="s">
        <v>466</v>
      </c>
      <c r="D516" s="498" t="s">
        <v>398</v>
      </c>
      <c r="E516" s="2092">
        <v>0.22</v>
      </c>
      <c r="F516" s="367">
        <v>8.7999999999999995E-2</v>
      </c>
      <c r="G516" s="2085">
        <v>8.7999999999999995E-2</v>
      </c>
      <c r="H516" s="1281">
        <v>22</v>
      </c>
      <c r="I516" s="2072">
        <v>42.79</v>
      </c>
      <c r="J516" s="2072">
        <v>65.78</v>
      </c>
      <c r="K516" s="2072">
        <v>10.7</v>
      </c>
      <c r="L516" s="2072">
        <v>0.5</v>
      </c>
      <c r="M516" s="2072">
        <v>13.5</v>
      </c>
      <c r="N516" s="2072">
        <v>4.0000000000000001E-3</v>
      </c>
      <c r="O516" s="2072">
        <v>1.5E-3</v>
      </c>
      <c r="P516" s="2071">
        <v>3.2000000000000001E-2</v>
      </c>
      <c r="Q516" s="539">
        <v>33</v>
      </c>
      <c r="R516" s="954"/>
      <c r="U516" s="44"/>
      <c r="V516" s="44"/>
      <c r="W516" s="44"/>
      <c r="X516" s="708"/>
    </row>
    <row r="517" spans="2:26">
      <c r="B517" s="1739"/>
      <c r="C517" s="2151" t="s">
        <v>572</v>
      </c>
      <c r="D517" s="540"/>
      <c r="E517" s="2096">
        <v>4.1740000000000004</v>
      </c>
      <c r="F517" s="2072">
        <v>1.4999999999999999E-2</v>
      </c>
      <c r="G517" s="2097">
        <v>3.4000000000000002E-2</v>
      </c>
      <c r="H517" s="1264">
        <v>95.4</v>
      </c>
      <c r="I517" s="2072">
        <v>13.791</v>
      </c>
      <c r="J517" s="2072">
        <v>17.73</v>
      </c>
      <c r="K517" s="2072">
        <v>5.2869999999999999</v>
      </c>
      <c r="L517" s="2072">
        <v>0.122</v>
      </c>
      <c r="M517" s="2072">
        <v>16.47</v>
      </c>
      <c r="N517" s="2072">
        <v>1E-3</v>
      </c>
      <c r="O517" s="2072">
        <v>1.82E-3</v>
      </c>
      <c r="P517" s="2071">
        <v>0.34799999999999998</v>
      </c>
      <c r="Q517" s="545"/>
      <c r="R517" s="62"/>
      <c r="U517" s="44"/>
      <c r="V517" s="44"/>
      <c r="W517" s="44"/>
      <c r="X517" s="728"/>
    </row>
    <row r="518" spans="2:26">
      <c r="B518" s="1258" t="s">
        <v>9</v>
      </c>
      <c r="C518" s="507" t="s">
        <v>152</v>
      </c>
      <c r="D518" s="508">
        <v>200</v>
      </c>
      <c r="E518" s="229">
        <v>4</v>
      </c>
      <c r="F518" s="360">
        <v>0.02</v>
      </c>
      <c r="G518" s="360">
        <v>0.02</v>
      </c>
      <c r="H518" s="1279">
        <v>0</v>
      </c>
      <c r="I518" s="255">
        <v>14</v>
      </c>
      <c r="J518" s="255">
        <v>14</v>
      </c>
      <c r="K518" s="360">
        <v>8</v>
      </c>
      <c r="L518" s="2072">
        <v>1.1679999999999999</v>
      </c>
      <c r="M518" s="2072">
        <v>99.6</v>
      </c>
      <c r="N518" s="2072">
        <v>2E-3</v>
      </c>
      <c r="O518" s="2072">
        <v>0</v>
      </c>
      <c r="P518" s="2071">
        <v>0</v>
      </c>
      <c r="Q518" s="528">
        <v>61</v>
      </c>
      <c r="R518" s="32"/>
      <c r="U518" s="44"/>
      <c r="V518" s="44"/>
      <c r="W518" s="44"/>
      <c r="X518" s="728"/>
    </row>
    <row r="519" spans="2:26">
      <c r="B519" s="1258" t="s">
        <v>10</v>
      </c>
      <c r="C519" s="507" t="s">
        <v>11</v>
      </c>
      <c r="D519" s="508">
        <v>30</v>
      </c>
      <c r="E519" s="229">
        <v>0.06</v>
      </c>
      <c r="F519" s="360">
        <v>1.2E-2</v>
      </c>
      <c r="G519" s="360">
        <v>0.01</v>
      </c>
      <c r="H519" s="1264">
        <v>0</v>
      </c>
      <c r="I519" s="255">
        <v>47.5</v>
      </c>
      <c r="J519" s="255">
        <v>38.700000000000003</v>
      </c>
      <c r="K519" s="360">
        <v>12.3</v>
      </c>
      <c r="L519" s="255">
        <v>0.03</v>
      </c>
      <c r="M519" s="255">
        <v>22.3</v>
      </c>
      <c r="N519" s="255">
        <v>0</v>
      </c>
      <c r="O519" s="255">
        <v>0</v>
      </c>
      <c r="P519" s="1451">
        <v>0</v>
      </c>
      <c r="Q519" s="504">
        <v>9</v>
      </c>
      <c r="R519" s="45"/>
      <c r="U519" s="622"/>
      <c r="V519" s="711"/>
      <c r="W519" s="712"/>
      <c r="X519" s="1759"/>
      <c r="Y519" s="219"/>
      <c r="Z519" s="22"/>
    </row>
    <row r="520" spans="2:26" ht="15.75" thickBot="1">
      <c r="B520" s="1288" t="s">
        <v>10</v>
      </c>
      <c r="C520" s="510" t="s">
        <v>719</v>
      </c>
      <c r="D520" s="498">
        <v>20</v>
      </c>
      <c r="E520" s="366">
        <v>0</v>
      </c>
      <c r="F520" s="368">
        <v>0.04</v>
      </c>
      <c r="G520" s="368">
        <v>0</v>
      </c>
      <c r="H520" s="1264">
        <v>0</v>
      </c>
      <c r="I520" s="255">
        <v>16.600000000000001</v>
      </c>
      <c r="J520" s="255">
        <v>38.799999999999997</v>
      </c>
      <c r="K520" s="360">
        <v>11.4</v>
      </c>
      <c r="L520" s="255">
        <v>0.02</v>
      </c>
      <c r="M520" s="255">
        <v>28.8</v>
      </c>
      <c r="N520" s="1367">
        <v>5.0000000000000001E-4</v>
      </c>
      <c r="O520" s="255">
        <v>0</v>
      </c>
      <c r="P520" s="1451">
        <v>0</v>
      </c>
      <c r="Q520" s="539">
        <v>10</v>
      </c>
      <c r="R520" s="45"/>
      <c r="S520" s="405"/>
      <c r="U520" s="948"/>
      <c r="V520" s="948"/>
      <c r="W520" s="948"/>
      <c r="X520" s="948"/>
      <c r="Y520" s="945"/>
      <c r="Z520" s="1"/>
    </row>
    <row r="521" spans="2:26">
      <c r="B521" s="512" t="s">
        <v>294</v>
      </c>
      <c r="D521" s="1721">
        <f>D514+D518+D519+D520+90+20+120+30</f>
        <v>570</v>
      </c>
      <c r="E521" s="513">
        <f>SUM(E514:E520)</f>
        <v>23.501899999999999</v>
      </c>
      <c r="F521" s="1266">
        <f>SUM(F514:F520)</f>
        <v>0.30399999999999999</v>
      </c>
      <c r="G521" s="1266">
        <f t="shared" ref="G521:N521" si="97">SUM(G514:G520)</f>
        <v>0.34599999999999997</v>
      </c>
      <c r="H521" s="1266">
        <f t="shared" si="97"/>
        <v>254.8</v>
      </c>
      <c r="I521" s="1266">
        <f t="shared" si="97"/>
        <v>275</v>
      </c>
      <c r="J521" s="1266">
        <f t="shared" si="97"/>
        <v>275</v>
      </c>
      <c r="K521" s="1266">
        <f t="shared" si="97"/>
        <v>62.499999999999993</v>
      </c>
      <c r="L521" s="1266">
        <f t="shared" si="97"/>
        <v>3</v>
      </c>
      <c r="M521" s="1266">
        <f t="shared" si="97"/>
        <v>256.60000000000002</v>
      </c>
      <c r="N521" s="1266">
        <f t="shared" si="97"/>
        <v>2.7500000000000004E-2</v>
      </c>
      <c r="O521" s="1266">
        <f>SUM(O514:O520)</f>
        <v>5.7199999999999994E-3</v>
      </c>
      <c r="P521" s="1400">
        <f>SUM(P514:P520)</f>
        <v>0.86899999999999999</v>
      </c>
      <c r="Q521" s="1476"/>
      <c r="S521" s="179"/>
      <c r="U521" s="1"/>
      <c r="V521" s="1"/>
      <c r="W521" s="1"/>
      <c r="X521" s="1"/>
      <c r="Y521" s="1"/>
      <c r="Z521" s="1"/>
    </row>
    <row r="522" spans="2:26">
      <c r="B522" s="460"/>
      <c r="C522" s="1219" t="s">
        <v>12</v>
      </c>
      <c r="D522" s="1709">
        <v>0.25</v>
      </c>
      <c r="E522" s="924">
        <v>15</v>
      </c>
      <c r="F522" s="925">
        <v>0.3</v>
      </c>
      <c r="G522" s="926">
        <v>0.35</v>
      </c>
      <c r="H522" s="1286">
        <v>175</v>
      </c>
      <c r="I522" s="1285">
        <v>275</v>
      </c>
      <c r="J522" s="1286">
        <v>275</v>
      </c>
      <c r="K522" s="1286">
        <v>62.5</v>
      </c>
      <c r="L522" s="925">
        <v>3</v>
      </c>
      <c r="M522" s="1285">
        <v>275</v>
      </c>
      <c r="N522" s="1373">
        <v>2.5000000000000001E-2</v>
      </c>
      <c r="O522" s="1374">
        <v>7.4999999999999997E-3</v>
      </c>
      <c r="P522" s="927">
        <v>0.75</v>
      </c>
      <c r="Q522" s="1476"/>
      <c r="U522" s="44"/>
      <c r="V522" s="44"/>
      <c r="W522" s="44"/>
      <c r="X522" s="708"/>
    </row>
    <row r="523" spans="2:26" ht="15.75" thickBot="1">
      <c r="B523" s="251"/>
      <c r="C523" s="1375" t="s">
        <v>640</v>
      </c>
      <c r="D523" s="1425" t="s">
        <v>290</v>
      </c>
      <c r="E523" s="1401">
        <f>(E521*100/E543)-25</f>
        <v>14.169833333333337</v>
      </c>
      <c r="F523" s="1402">
        <f t="shared" ref="F523:P523" si="98">(F521*100/F543)-25</f>
        <v>0.33333333333333215</v>
      </c>
      <c r="G523" s="1402">
        <f t="shared" si="98"/>
        <v>-0.28571428571428825</v>
      </c>
      <c r="H523" s="1402">
        <f t="shared" si="98"/>
        <v>11.399999999999999</v>
      </c>
      <c r="I523" s="1402">
        <f t="shared" si="98"/>
        <v>0</v>
      </c>
      <c r="J523" s="1402">
        <f t="shared" si="98"/>
        <v>0</v>
      </c>
      <c r="K523" s="1402">
        <f t="shared" si="98"/>
        <v>0</v>
      </c>
      <c r="L523" s="1402">
        <f t="shared" si="98"/>
        <v>0</v>
      </c>
      <c r="M523" s="1402">
        <f t="shared" si="98"/>
        <v>-1.6727272727272684</v>
      </c>
      <c r="N523" s="1402">
        <f t="shared" si="98"/>
        <v>2.5000000000000036</v>
      </c>
      <c r="O523" s="1402">
        <f t="shared" si="98"/>
        <v>-5.9333333333333336</v>
      </c>
      <c r="P523" s="1414">
        <f t="shared" si="98"/>
        <v>3.9666666666666686</v>
      </c>
      <c r="Q523" s="1476"/>
      <c r="R523" s="30"/>
      <c r="U523" s="44"/>
      <c r="V523" s="44"/>
      <c r="W523" s="44"/>
      <c r="X523" s="728"/>
    </row>
    <row r="524" spans="2:26">
      <c r="B524" s="107"/>
      <c r="C524" s="690" t="s">
        <v>153</v>
      </c>
      <c r="D524" s="53"/>
      <c r="E524" s="659"/>
      <c r="F524" s="1706"/>
      <c r="G524" s="1297"/>
      <c r="H524" s="1297"/>
      <c r="I524" s="1297"/>
      <c r="J524" s="1297"/>
      <c r="K524" s="1297"/>
      <c r="L524" s="1297"/>
      <c r="M524" s="1297"/>
      <c r="N524" s="1297"/>
      <c r="O524" s="1297"/>
      <c r="P524" s="1480"/>
      <c r="Q524" s="1476"/>
      <c r="U524" s="161"/>
      <c r="V524" s="161"/>
      <c r="W524" s="161"/>
      <c r="X524" s="728"/>
    </row>
    <row r="525" spans="2:26">
      <c r="B525" s="1589" t="s">
        <v>672</v>
      </c>
      <c r="C525" s="529" t="s">
        <v>389</v>
      </c>
      <c r="D525" s="508">
        <v>60</v>
      </c>
      <c r="E525" s="229">
        <v>6</v>
      </c>
      <c r="F525" s="360">
        <v>0.02</v>
      </c>
      <c r="G525" s="360">
        <v>0.02</v>
      </c>
      <c r="H525" s="1265">
        <v>6</v>
      </c>
      <c r="I525" s="1590">
        <v>13.8</v>
      </c>
      <c r="J525" s="255">
        <v>25</v>
      </c>
      <c r="K525" s="255">
        <v>8.4</v>
      </c>
      <c r="L525" s="255">
        <v>0.36</v>
      </c>
      <c r="M525" s="255">
        <v>56.7</v>
      </c>
      <c r="N525" s="255">
        <v>1.8E-3</v>
      </c>
      <c r="O525" s="255">
        <v>1.8000000000000001E-4</v>
      </c>
      <c r="P525" s="1451">
        <v>1.0200000000000001E-2</v>
      </c>
      <c r="Q525" s="504">
        <v>1</v>
      </c>
      <c r="U525" s="44"/>
      <c r="V525" s="44"/>
      <c r="W525" s="234"/>
      <c r="X525" s="708"/>
    </row>
    <row r="526" spans="2:26">
      <c r="B526" s="1755" t="s">
        <v>796</v>
      </c>
      <c r="C526" s="380" t="s">
        <v>227</v>
      </c>
      <c r="D526" s="508">
        <v>200</v>
      </c>
      <c r="E526" s="2065">
        <v>1.6</v>
      </c>
      <c r="F526" s="365">
        <v>0.11799999999999999</v>
      </c>
      <c r="G526" s="365">
        <v>0.32400000000000001</v>
      </c>
      <c r="H526" s="1264">
        <v>124.48</v>
      </c>
      <c r="I526" s="2072">
        <v>187.06</v>
      </c>
      <c r="J526" s="2072">
        <v>99.39</v>
      </c>
      <c r="K526" s="2072">
        <v>24.8</v>
      </c>
      <c r="L526" s="2072">
        <v>0.34</v>
      </c>
      <c r="M526" s="2072">
        <v>75.25</v>
      </c>
      <c r="N526" s="2072">
        <v>1.7000000000000001E-2</v>
      </c>
      <c r="O526" s="2072">
        <v>0</v>
      </c>
      <c r="P526" s="2071">
        <v>0.16</v>
      </c>
      <c r="Q526" s="694">
        <v>13</v>
      </c>
      <c r="U526" s="44"/>
      <c r="V526" s="44"/>
      <c r="W526" s="44"/>
      <c r="X526" s="708"/>
    </row>
    <row r="527" spans="2:26">
      <c r="B527" s="1258" t="s">
        <v>17</v>
      </c>
      <c r="C527" s="529" t="s">
        <v>116</v>
      </c>
      <c r="D527" s="508">
        <v>180</v>
      </c>
      <c r="E527" s="2091">
        <v>0.68</v>
      </c>
      <c r="F527" s="2072">
        <v>0.16600000000000001</v>
      </c>
      <c r="G527" s="2072">
        <v>9.6000000000000002E-2</v>
      </c>
      <c r="H527" s="1279">
        <v>101.7</v>
      </c>
      <c r="I527" s="2072">
        <v>27.71</v>
      </c>
      <c r="J527" s="2072">
        <v>126.1</v>
      </c>
      <c r="K527" s="2072">
        <v>9.81</v>
      </c>
      <c r="L527" s="2072">
        <v>0.79</v>
      </c>
      <c r="M527" s="2072">
        <v>67.12</v>
      </c>
      <c r="N527" s="2072">
        <v>5.0000000000000001E-3</v>
      </c>
      <c r="O527" s="2072">
        <v>4.0000000000000001E-3</v>
      </c>
      <c r="P527" s="2071">
        <v>0.59</v>
      </c>
      <c r="Q527" s="527">
        <v>48</v>
      </c>
      <c r="U527" s="44"/>
      <c r="V527" s="44"/>
      <c r="W527" s="44"/>
      <c r="X527" s="708"/>
    </row>
    <row r="528" spans="2:26">
      <c r="B528" s="1755" t="s">
        <v>797</v>
      </c>
      <c r="C528" s="547" t="s">
        <v>699</v>
      </c>
      <c r="D528" s="508">
        <v>200</v>
      </c>
      <c r="E528" s="2065">
        <v>2.02</v>
      </c>
      <c r="F528" s="365">
        <v>1.15E-2</v>
      </c>
      <c r="G528" s="2111">
        <v>1.15E-2</v>
      </c>
      <c r="H528" s="1279">
        <v>1.575</v>
      </c>
      <c r="I528" s="2072">
        <v>15.776400000000001</v>
      </c>
      <c r="J528" s="2072">
        <v>8.33</v>
      </c>
      <c r="K528" s="2072">
        <v>3.9159999999999999</v>
      </c>
      <c r="L528" s="2072">
        <v>0.61799999999999999</v>
      </c>
      <c r="M528" s="2072">
        <v>56.012099999999997</v>
      </c>
      <c r="N528" s="2072">
        <v>0</v>
      </c>
      <c r="O528" s="2072">
        <v>0.01</v>
      </c>
      <c r="P528" s="2071">
        <v>0.02</v>
      </c>
      <c r="Q528" s="527">
        <v>66</v>
      </c>
      <c r="R528" s="62"/>
      <c r="U528" s="44"/>
      <c r="V528" s="160"/>
      <c r="W528" s="44"/>
      <c r="X528" s="708"/>
    </row>
    <row r="529" spans="2:26">
      <c r="B529" s="1258" t="s">
        <v>10</v>
      </c>
      <c r="C529" s="503" t="s">
        <v>11</v>
      </c>
      <c r="D529" s="508">
        <v>50</v>
      </c>
      <c r="E529" s="229">
        <v>0.1</v>
      </c>
      <c r="F529" s="360">
        <v>0.02</v>
      </c>
      <c r="G529" s="360">
        <v>1.7000000000000001E-2</v>
      </c>
      <c r="H529" s="1264">
        <v>0</v>
      </c>
      <c r="I529" s="255">
        <v>79.166700000000006</v>
      </c>
      <c r="J529" s="255">
        <v>64.5</v>
      </c>
      <c r="K529" s="360">
        <v>20.5</v>
      </c>
      <c r="L529" s="255">
        <v>0.05</v>
      </c>
      <c r="M529" s="255">
        <v>37.167000000000002</v>
      </c>
      <c r="N529" s="255">
        <v>0</v>
      </c>
      <c r="O529" s="255">
        <v>0</v>
      </c>
      <c r="P529" s="1451">
        <v>0</v>
      </c>
      <c r="Q529" s="504">
        <v>9</v>
      </c>
      <c r="R529" s="30"/>
      <c r="U529" s="622"/>
      <c r="V529" s="711"/>
      <c r="W529" s="712"/>
      <c r="X529" s="1759"/>
      <c r="Y529" s="219"/>
      <c r="Z529" s="22"/>
    </row>
    <row r="530" spans="2:26">
      <c r="B530" s="1292" t="s">
        <v>10</v>
      </c>
      <c r="C530" s="547" t="s">
        <v>719</v>
      </c>
      <c r="D530" s="498">
        <v>30</v>
      </c>
      <c r="E530" s="366">
        <v>0</v>
      </c>
      <c r="F530" s="368">
        <v>0.06</v>
      </c>
      <c r="G530" s="368">
        <v>0</v>
      </c>
      <c r="H530" s="692">
        <v>0</v>
      </c>
      <c r="I530" s="255">
        <v>24.9</v>
      </c>
      <c r="J530" s="255">
        <v>58.2</v>
      </c>
      <c r="K530" s="360">
        <v>17.100000000000001</v>
      </c>
      <c r="L530" s="255">
        <v>0.03</v>
      </c>
      <c r="M530" s="255">
        <v>43.2</v>
      </c>
      <c r="N530" s="255">
        <v>1E-3</v>
      </c>
      <c r="O530" s="255">
        <v>0</v>
      </c>
      <c r="P530" s="1451">
        <v>0</v>
      </c>
      <c r="Q530" s="520">
        <v>10</v>
      </c>
      <c r="R530" s="127"/>
      <c r="S530" s="405"/>
      <c r="U530" s="948"/>
      <c r="V530" s="948"/>
      <c r="W530" s="948"/>
      <c r="X530" s="948"/>
      <c r="Y530" s="945"/>
      <c r="Z530" s="1"/>
    </row>
    <row r="531" spans="2:26" ht="15.75" thickBot="1">
      <c r="B531" s="1757" t="s">
        <v>857</v>
      </c>
      <c r="C531" s="510" t="s">
        <v>863</v>
      </c>
      <c r="D531" s="521">
        <v>105</v>
      </c>
      <c r="E531" s="533">
        <v>7.35</v>
      </c>
      <c r="F531" s="1484">
        <v>3.2000000000000001E-2</v>
      </c>
      <c r="G531" s="535">
        <v>2.1000000000000001E-2</v>
      </c>
      <c r="H531" s="1259">
        <v>0</v>
      </c>
      <c r="I531" s="1260">
        <v>16.8</v>
      </c>
      <c r="J531" s="1260">
        <v>11.55</v>
      </c>
      <c r="K531" s="1329">
        <v>9.4499999999999993</v>
      </c>
      <c r="L531" s="1260">
        <v>2.31</v>
      </c>
      <c r="M531" s="1260">
        <v>55.545999999999999</v>
      </c>
      <c r="N531" s="1260">
        <v>1.0999999999999999E-2</v>
      </c>
      <c r="O531" s="1260">
        <v>0</v>
      </c>
      <c r="P531" s="1455">
        <v>0.28399999999999997</v>
      </c>
      <c r="Q531" s="1210">
        <v>79</v>
      </c>
      <c r="R531" s="32"/>
      <c r="S531" s="179"/>
      <c r="U531" s="1"/>
      <c r="V531" s="1"/>
      <c r="W531" s="1"/>
      <c r="X531" s="1"/>
      <c r="Y531" s="1"/>
      <c r="Z531" s="1"/>
    </row>
    <row r="532" spans="2:26">
      <c r="B532" s="512" t="s">
        <v>278</v>
      </c>
      <c r="C532" s="34"/>
      <c r="D532" s="1224">
        <f>SUM(D525:D531)</f>
        <v>825</v>
      </c>
      <c r="E532" s="522">
        <f>SUM(E525:E531)</f>
        <v>17.75</v>
      </c>
      <c r="F532" s="1266">
        <f>SUM(F525:F531)</f>
        <v>0.42749999999999999</v>
      </c>
      <c r="G532" s="1266">
        <f t="shared" ref="G532:P532" si="99">SUM(G525:G531)</f>
        <v>0.4895000000000001</v>
      </c>
      <c r="H532" s="1266">
        <f t="shared" si="99"/>
        <v>233.755</v>
      </c>
      <c r="I532" s="1266">
        <f t="shared" si="99"/>
        <v>365.2131</v>
      </c>
      <c r="J532" s="1266">
        <f t="shared" si="99"/>
        <v>393.07</v>
      </c>
      <c r="K532" s="1266">
        <f t="shared" si="99"/>
        <v>93.976000000000013</v>
      </c>
      <c r="L532" s="1266">
        <f t="shared" si="99"/>
        <v>4.4979999999999993</v>
      </c>
      <c r="M532" s="1266">
        <f t="shared" si="99"/>
        <v>390.99509999999998</v>
      </c>
      <c r="N532" s="1266">
        <f t="shared" si="99"/>
        <v>3.5799999999999998E-2</v>
      </c>
      <c r="O532" s="1266">
        <f>SUM(O525:O531)</f>
        <v>1.418E-2</v>
      </c>
      <c r="P532" s="1400">
        <f t="shared" si="99"/>
        <v>1.0642</v>
      </c>
      <c r="Q532" s="1476"/>
      <c r="R532" s="32"/>
      <c r="U532" s="44"/>
      <c r="V532" s="44"/>
      <c r="W532" s="44"/>
      <c r="X532" s="728"/>
    </row>
    <row r="533" spans="2:26">
      <c r="B533" s="1378"/>
      <c r="C533" s="1379" t="s">
        <v>12</v>
      </c>
      <c r="D533" s="1693">
        <v>0.35</v>
      </c>
      <c r="E533" s="924">
        <v>21</v>
      </c>
      <c r="F533" s="925">
        <v>0.42</v>
      </c>
      <c r="G533" s="926">
        <v>0.49</v>
      </c>
      <c r="H533" s="1286">
        <v>245</v>
      </c>
      <c r="I533" s="1285">
        <v>385</v>
      </c>
      <c r="J533" s="1286">
        <v>385</v>
      </c>
      <c r="K533" s="1286">
        <v>87.5</v>
      </c>
      <c r="L533" s="925">
        <v>4.2</v>
      </c>
      <c r="M533" s="1285">
        <v>385</v>
      </c>
      <c r="N533" s="1373">
        <v>3.5000000000000003E-2</v>
      </c>
      <c r="O533" s="1374">
        <v>1.0500000000000001E-2</v>
      </c>
      <c r="P533" s="927">
        <v>1.05</v>
      </c>
      <c r="Q533" s="1476"/>
      <c r="R533" s="32"/>
      <c r="U533" s="234"/>
      <c r="V533" s="44"/>
      <c r="W533" s="44"/>
      <c r="X533" s="728"/>
    </row>
    <row r="534" spans="2:26" ht="15.75" thickBot="1">
      <c r="B534" s="251"/>
      <c r="C534" s="1375" t="s">
        <v>784</v>
      </c>
      <c r="D534" s="1425" t="s">
        <v>290</v>
      </c>
      <c r="E534" s="1401">
        <f>(E532*100/E543)-35</f>
        <v>-5.4166666666666679</v>
      </c>
      <c r="F534" s="1402">
        <f t="shared" ref="F534:P534" si="100">(F532*100/F543)-35</f>
        <v>0.625</v>
      </c>
      <c r="G534" s="1402">
        <f t="shared" si="100"/>
        <v>-3.5714285714277594E-2</v>
      </c>
      <c r="H534" s="1402">
        <f t="shared" si="100"/>
        <v>-1.6064285714285731</v>
      </c>
      <c r="I534" s="1402">
        <f t="shared" si="100"/>
        <v>-1.7988090909090957</v>
      </c>
      <c r="J534" s="1402">
        <f t="shared" si="100"/>
        <v>0.73363636363636431</v>
      </c>
      <c r="K534" s="1402">
        <f t="shared" si="100"/>
        <v>2.5904000000000096</v>
      </c>
      <c r="L534" s="1402">
        <f t="shared" si="100"/>
        <v>2.4833333333333272</v>
      </c>
      <c r="M534" s="1402">
        <f t="shared" si="100"/>
        <v>0.54500909090908323</v>
      </c>
      <c r="N534" s="1402">
        <f t="shared" si="100"/>
        <v>0.79999999999999716</v>
      </c>
      <c r="O534" s="1402">
        <f t="shared" si="100"/>
        <v>12.266666666666666</v>
      </c>
      <c r="P534" s="1414">
        <f t="shared" si="100"/>
        <v>0.47333333333333627</v>
      </c>
      <c r="Q534" s="1476"/>
      <c r="R534" s="32"/>
      <c r="U534" s="44"/>
      <c r="V534" s="44"/>
      <c r="W534" s="44"/>
      <c r="X534" s="728"/>
    </row>
    <row r="535" spans="2:26">
      <c r="B535" s="552"/>
      <c r="C535" s="172" t="s">
        <v>343</v>
      </c>
      <c r="D535" s="107"/>
      <c r="E535" s="55"/>
      <c r="F535" s="517"/>
      <c r="G535" s="1284"/>
      <c r="H535" s="1284"/>
      <c r="I535" s="1284"/>
      <c r="J535" s="1284"/>
      <c r="K535" s="1289"/>
      <c r="L535" s="1284"/>
      <c r="M535" s="1284"/>
      <c r="N535" s="1284"/>
      <c r="O535" s="1284"/>
      <c r="P535" s="1201"/>
      <c r="Q535" s="1476"/>
      <c r="R535" s="30"/>
      <c r="S535" s="4"/>
      <c r="T535" s="9"/>
    </row>
    <row r="536" spans="2:26">
      <c r="B536" s="496" t="s">
        <v>798</v>
      </c>
      <c r="C536" s="547" t="s">
        <v>577</v>
      </c>
      <c r="D536" s="398">
        <v>200</v>
      </c>
      <c r="E536" s="2065">
        <v>1.1279999999999999</v>
      </c>
      <c r="F536" s="365">
        <v>0</v>
      </c>
      <c r="G536" s="365">
        <v>2E-3</v>
      </c>
      <c r="H536" s="1279">
        <v>0.14000000000000001</v>
      </c>
      <c r="I536" s="2072">
        <v>3.47</v>
      </c>
      <c r="J536" s="2072">
        <v>2.74</v>
      </c>
      <c r="K536" s="2072">
        <v>1.46</v>
      </c>
      <c r="L536" s="2072">
        <v>0.222</v>
      </c>
      <c r="M536" s="2072">
        <v>28.15</v>
      </c>
      <c r="N536" s="2072">
        <v>0</v>
      </c>
      <c r="O536" s="2072">
        <v>0</v>
      </c>
      <c r="P536" s="2071">
        <v>0.16</v>
      </c>
      <c r="Q536" s="504">
        <v>74</v>
      </c>
      <c r="S536" s="40"/>
    </row>
    <row r="537" spans="2:26">
      <c r="B537" s="505" t="s">
        <v>516</v>
      </c>
      <c r="C537" s="887" t="s">
        <v>515</v>
      </c>
      <c r="D537" s="697" t="s">
        <v>413</v>
      </c>
      <c r="E537" s="2065">
        <v>3.3530000000000002</v>
      </c>
      <c r="F537" s="365">
        <v>0.108</v>
      </c>
      <c r="G537" s="365">
        <v>0.128</v>
      </c>
      <c r="H537" s="1264">
        <v>69.86</v>
      </c>
      <c r="I537" s="2072">
        <v>59.08</v>
      </c>
      <c r="J537" s="2072">
        <v>68.56</v>
      </c>
      <c r="K537" s="365">
        <v>11.24</v>
      </c>
      <c r="L537" s="2072">
        <v>0.96799999999999997</v>
      </c>
      <c r="M537" s="2072">
        <v>22.1</v>
      </c>
      <c r="N537" s="2072">
        <v>0.01</v>
      </c>
      <c r="O537" s="2072">
        <v>0</v>
      </c>
      <c r="P537" s="2071">
        <v>0.14000000000000001</v>
      </c>
      <c r="Q537" s="504">
        <v>34</v>
      </c>
      <c r="S537" s="40"/>
    </row>
    <row r="538" spans="2:26" ht="15.75" thickBot="1">
      <c r="B538" s="511" t="s">
        <v>10</v>
      </c>
      <c r="C538" s="1226" t="s">
        <v>11</v>
      </c>
      <c r="D538" s="521">
        <v>30</v>
      </c>
      <c r="E538" s="229">
        <v>0.06</v>
      </c>
      <c r="F538" s="360">
        <v>1.2E-2</v>
      </c>
      <c r="G538" s="360">
        <v>0.01</v>
      </c>
      <c r="H538" s="1264">
        <v>0</v>
      </c>
      <c r="I538" s="255">
        <v>47.5</v>
      </c>
      <c r="J538" s="255">
        <v>38.700000000000003</v>
      </c>
      <c r="K538" s="360">
        <v>12.3</v>
      </c>
      <c r="L538" s="255">
        <v>0.03</v>
      </c>
      <c r="M538" s="255">
        <v>22.3</v>
      </c>
      <c r="N538" s="255">
        <v>0</v>
      </c>
      <c r="O538" s="255">
        <v>0</v>
      </c>
      <c r="P538" s="1451">
        <v>0</v>
      </c>
      <c r="Q538" s="1741">
        <v>9</v>
      </c>
      <c r="S538" s="40"/>
    </row>
    <row r="539" spans="2:26">
      <c r="B539" s="512" t="s">
        <v>382</v>
      </c>
      <c r="C539" s="402"/>
      <c r="D539" s="179">
        <f>D536+D538+90+20</f>
        <v>340</v>
      </c>
      <c r="E539" s="522">
        <f>SUM(E536:E538)</f>
        <v>4.5409999999999995</v>
      </c>
      <c r="F539" s="1266">
        <f>SUM(F536:F538)</f>
        <v>0.12</v>
      </c>
      <c r="G539" s="1266">
        <f t="shared" ref="G539:P539" si="101">SUM(G536:G538)</f>
        <v>0.14000000000000001</v>
      </c>
      <c r="H539" s="1266">
        <f t="shared" si="101"/>
        <v>70</v>
      </c>
      <c r="I539" s="1266">
        <f t="shared" si="101"/>
        <v>110.05</v>
      </c>
      <c r="J539" s="1266">
        <f t="shared" si="101"/>
        <v>110</v>
      </c>
      <c r="K539" s="1266">
        <f t="shared" si="101"/>
        <v>25</v>
      </c>
      <c r="L539" s="1266">
        <f t="shared" si="101"/>
        <v>1.22</v>
      </c>
      <c r="M539" s="1266">
        <f t="shared" si="101"/>
        <v>72.55</v>
      </c>
      <c r="N539" s="1266">
        <f>SUM(N536:N538)</f>
        <v>0.01</v>
      </c>
      <c r="O539" s="1266">
        <f t="shared" si="101"/>
        <v>0</v>
      </c>
      <c r="P539" s="1400">
        <f t="shared" si="101"/>
        <v>0.30000000000000004</v>
      </c>
      <c r="Q539" s="343"/>
      <c r="S539" s="40"/>
    </row>
    <row r="540" spans="2:26">
      <c r="B540" s="1378"/>
      <c r="C540" s="1379" t="s">
        <v>12</v>
      </c>
      <c r="D540" s="1693">
        <v>0.1</v>
      </c>
      <c r="E540" s="924">
        <v>6</v>
      </c>
      <c r="F540" s="925">
        <v>0.12</v>
      </c>
      <c r="G540" s="926">
        <v>0.14000000000000001</v>
      </c>
      <c r="H540" s="1286">
        <v>70</v>
      </c>
      <c r="I540" s="1285">
        <v>110</v>
      </c>
      <c r="J540" s="1286">
        <v>110</v>
      </c>
      <c r="K540" s="1286">
        <v>25</v>
      </c>
      <c r="L540" s="925">
        <v>1.2</v>
      </c>
      <c r="M540" s="1285">
        <v>110</v>
      </c>
      <c r="N540" s="925">
        <v>0.01</v>
      </c>
      <c r="O540" s="1345">
        <v>3.0000000000000001E-3</v>
      </c>
      <c r="P540" s="1287">
        <v>0.3</v>
      </c>
      <c r="Q540" s="343"/>
      <c r="S540" s="40"/>
    </row>
    <row r="541" spans="2:26" ht="15.75" thickBot="1">
      <c r="B541" s="251"/>
      <c r="C541" s="1375" t="s">
        <v>640</v>
      </c>
      <c r="D541" s="1425" t="s">
        <v>290</v>
      </c>
      <c r="E541" s="1401">
        <f>(E539*100/E543)-10</f>
        <v>-2.4316666666666675</v>
      </c>
      <c r="F541" s="1402">
        <f t="shared" ref="F541:P541" si="102">(F539*100/F543)-10</f>
        <v>0</v>
      </c>
      <c r="G541" s="1402">
        <f t="shared" si="102"/>
        <v>0</v>
      </c>
      <c r="H541" s="1402">
        <f t="shared" si="102"/>
        <v>0</v>
      </c>
      <c r="I541" s="1402">
        <f t="shared" si="102"/>
        <v>4.5454545454539641E-3</v>
      </c>
      <c r="J541" s="1402">
        <f t="shared" si="102"/>
        <v>0</v>
      </c>
      <c r="K541" s="1402">
        <f t="shared" si="102"/>
        <v>0</v>
      </c>
      <c r="L541" s="1402">
        <f t="shared" si="102"/>
        <v>0.16666666666666607</v>
      </c>
      <c r="M541" s="1402">
        <f t="shared" si="102"/>
        <v>-3.4045454545454543</v>
      </c>
      <c r="N541" s="1402">
        <f t="shared" si="102"/>
        <v>0</v>
      </c>
      <c r="O541" s="1402">
        <f t="shared" si="102"/>
        <v>-10</v>
      </c>
      <c r="P541" s="1414">
        <f t="shared" si="102"/>
        <v>0</v>
      </c>
      <c r="Q541" s="343"/>
      <c r="S541" s="40"/>
    </row>
    <row r="542" spans="2:26" ht="15.75" thickBot="1">
      <c r="Q542" s="343"/>
      <c r="R542" s="62"/>
      <c r="S542" s="179"/>
      <c r="T542" s="3"/>
    </row>
    <row r="543" spans="2:26" ht="15.75" thickBot="1">
      <c r="B543" s="1803" t="s">
        <v>818</v>
      </c>
      <c r="C543" s="1694"/>
      <c r="D543" s="1695">
        <v>1</v>
      </c>
      <c r="E543" s="1696">
        <v>60</v>
      </c>
      <c r="F543" s="1697">
        <v>1.2</v>
      </c>
      <c r="G543" s="1697">
        <v>1.4</v>
      </c>
      <c r="H543" s="1698">
        <v>700</v>
      </c>
      <c r="I543" s="1699">
        <v>1100</v>
      </c>
      <c r="J543" s="1699">
        <v>1100</v>
      </c>
      <c r="K543" s="1699">
        <v>250</v>
      </c>
      <c r="L543" s="1699">
        <v>12</v>
      </c>
      <c r="M543" s="1699">
        <v>1100</v>
      </c>
      <c r="N543" s="1699">
        <v>0.1</v>
      </c>
      <c r="O543" s="1699">
        <v>0.03</v>
      </c>
      <c r="P543" s="1700">
        <v>3</v>
      </c>
      <c r="Q543" s="343"/>
      <c r="R543" s="32"/>
      <c r="S543" s="4"/>
      <c r="T543" s="65"/>
    </row>
    <row r="544" spans="2:26">
      <c r="B544" s="930"/>
      <c r="C544" s="34" t="s">
        <v>545</v>
      </c>
      <c r="D544" s="35"/>
      <c r="E544" s="153">
        <f>E521+E532</f>
        <v>41.251899999999999</v>
      </c>
      <c r="F544" s="256">
        <f t="shared" ref="F544:P544" si="103">F521+F532</f>
        <v>0.73150000000000004</v>
      </c>
      <c r="G544" s="256">
        <f t="shared" si="103"/>
        <v>0.83550000000000013</v>
      </c>
      <c r="H544" s="256">
        <f t="shared" si="103"/>
        <v>488.55500000000001</v>
      </c>
      <c r="I544" s="256">
        <f t="shared" si="103"/>
        <v>640.21309999999994</v>
      </c>
      <c r="J544" s="256">
        <f t="shared" si="103"/>
        <v>668.06999999999994</v>
      </c>
      <c r="K544" s="256">
        <f t="shared" si="103"/>
        <v>156.476</v>
      </c>
      <c r="L544" s="256">
        <f t="shared" si="103"/>
        <v>7.4979999999999993</v>
      </c>
      <c r="M544" s="256">
        <f t="shared" si="103"/>
        <v>647.5951</v>
      </c>
      <c r="N544" s="256">
        <f t="shared" si="103"/>
        <v>6.3299999999999995E-2</v>
      </c>
      <c r="O544" s="256">
        <f t="shared" si="103"/>
        <v>1.9900000000000001E-2</v>
      </c>
      <c r="P544" s="933">
        <f t="shared" si="103"/>
        <v>1.9332</v>
      </c>
      <c r="Q544" s="343"/>
      <c r="R544" s="32"/>
      <c r="S544" s="772"/>
      <c r="T544" s="65"/>
    </row>
    <row r="545" spans="2:20">
      <c r="B545" s="460"/>
      <c r="C545" s="1219" t="s">
        <v>12</v>
      </c>
      <c r="D545" s="1693">
        <v>0.6</v>
      </c>
      <c r="E545" s="924">
        <v>36</v>
      </c>
      <c r="F545" s="925">
        <v>0.72</v>
      </c>
      <c r="G545" s="926">
        <v>0.84</v>
      </c>
      <c r="H545" s="1286">
        <v>420</v>
      </c>
      <c r="I545" s="1285">
        <v>660</v>
      </c>
      <c r="J545" s="1286">
        <v>660</v>
      </c>
      <c r="K545" s="1286">
        <v>150</v>
      </c>
      <c r="L545" s="925">
        <v>7.2</v>
      </c>
      <c r="M545" s="1285">
        <v>660</v>
      </c>
      <c r="N545" s="925">
        <v>0.06</v>
      </c>
      <c r="O545" s="1369">
        <v>1.7999999999999999E-2</v>
      </c>
      <c r="P545" s="1287">
        <v>1.8</v>
      </c>
      <c r="Q545" s="343"/>
      <c r="R545" s="32"/>
      <c r="S545" s="4"/>
      <c r="T545" s="9"/>
    </row>
    <row r="546" spans="2:20" ht="15.75" thickBot="1">
      <c r="B546" s="251"/>
      <c r="C546" s="1375" t="s">
        <v>640</v>
      </c>
      <c r="D546" s="1425" t="s">
        <v>290</v>
      </c>
      <c r="E546" s="1401">
        <f t="shared" ref="E546:P546" si="104">(E544*100/E543)-60</f>
        <v>8.7531666666666581</v>
      </c>
      <c r="F546" s="1402">
        <f t="shared" si="104"/>
        <v>0.95833333333334281</v>
      </c>
      <c r="G546" s="1402">
        <f t="shared" si="104"/>
        <v>-0.32142857142856229</v>
      </c>
      <c r="H546" s="1402">
        <f t="shared" si="104"/>
        <v>9.7935714285714255</v>
      </c>
      <c r="I546" s="1402">
        <f t="shared" si="104"/>
        <v>-1.7988090909090957</v>
      </c>
      <c r="J546" s="1402">
        <f t="shared" si="104"/>
        <v>0.73363636363636431</v>
      </c>
      <c r="K546" s="1402">
        <f t="shared" si="104"/>
        <v>2.5904000000000025</v>
      </c>
      <c r="L546" s="1402">
        <f t="shared" si="104"/>
        <v>2.4833333333333272</v>
      </c>
      <c r="M546" s="1402">
        <f t="shared" si="104"/>
        <v>-1.1277181818181816</v>
      </c>
      <c r="N546" s="1402">
        <f t="shared" si="104"/>
        <v>3.2999999999999901</v>
      </c>
      <c r="O546" s="1402">
        <f t="shared" si="104"/>
        <v>6.3333333333333428</v>
      </c>
      <c r="P546" s="1414">
        <f t="shared" si="104"/>
        <v>4.4399999999999977</v>
      </c>
      <c r="Q546" s="343"/>
      <c r="S546" s="40"/>
    </row>
    <row r="547" spans="2:20" ht="15.75" thickBot="1">
      <c r="Q547" s="343"/>
    </row>
    <row r="548" spans="2:20">
      <c r="B548" s="930"/>
      <c r="C548" s="34" t="s">
        <v>544</v>
      </c>
      <c r="D548" s="35"/>
      <c r="E548" s="153">
        <f>E532+E539</f>
        <v>22.291</v>
      </c>
      <c r="F548" s="256">
        <f t="shared" ref="F548:P548" si="105">F532+F539</f>
        <v>0.54749999999999999</v>
      </c>
      <c r="G548" s="256">
        <f t="shared" si="105"/>
        <v>0.62950000000000017</v>
      </c>
      <c r="H548" s="256">
        <f t="shared" si="105"/>
        <v>303.755</v>
      </c>
      <c r="I548" s="256">
        <f t="shared" si="105"/>
        <v>475.26310000000001</v>
      </c>
      <c r="J548" s="256">
        <f t="shared" si="105"/>
        <v>503.07</v>
      </c>
      <c r="K548" s="256">
        <f t="shared" si="105"/>
        <v>118.97600000000001</v>
      </c>
      <c r="L548" s="256">
        <f t="shared" si="105"/>
        <v>5.7179999999999991</v>
      </c>
      <c r="M548" s="256">
        <f t="shared" si="105"/>
        <v>463.54509999999999</v>
      </c>
      <c r="N548" s="256">
        <f t="shared" si="105"/>
        <v>4.58E-2</v>
      </c>
      <c r="O548" s="256">
        <f t="shared" si="105"/>
        <v>1.418E-2</v>
      </c>
      <c r="P548" s="933">
        <f t="shared" si="105"/>
        <v>1.3642000000000001</v>
      </c>
      <c r="Q548" s="343"/>
    </row>
    <row r="549" spans="2:20">
      <c r="B549" s="460"/>
      <c r="C549" s="1219" t="s">
        <v>12</v>
      </c>
      <c r="D549" s="1693">
        <v>0.45</v>
      </c>
      <c r="E549" s="924">
        <v>27</v>
      </c>
      <c r="F549" s="925">
        <v>0.54</v>
      </c>
      <c r="G549" s="926">
        <v>0.63</v>
      </c>
      <c r="H549" s="1286">
        <v>315</v>
      </c>
      <c r="I549" s="1285">
        <v>495</v>
      </c>
      <c r="J549" s="1286">
        <v>495</v>
      </c>
      <c r="K549" s="1286">
        <v>112.5</v>
      </c>
      <c r="L549" s="925">
        <v>5.4</v>
      </c>
      <c r="M549" s="1285">
        <v>495</v>
      </c>
      <c r="N549" s="1373">
        <v>4.4999999999999998E-2</v>
      </c>
      <c r="O549" s="1374">
        <v>1.35E-2</v>
      </c>
      <c r="P549" s="927">
        <v>1.35</v>
      </c>
      <c r="Q549" s="343"/>
    </row>
    <row r="550" spans="2:20" ht="15.75" thickBot="1">
      <c r="B550" s="251"/>
      <c r="C550" s="1375" t="s">
        <v>784</v>
      </c>
      <c r="D550" s="1425" t="s">
        <v>290</v>
      </c>
      <c r="E550" s="1401">
        <f>(E548*100/E543)-45</f>
        <v>-7.8483333333333363</v>
      </c>
      <c r="F550" s="1402">
        <f t="shared" ref="F550:P550" si="106">(F548*100/F543)-45</f>
        <v>0.625</v>
      </c>
      <c r="G550" s="1402">
        <f t="shared" si="106"/>
        <v>-3.5714285714270488E-2</v>
      </c>
      <c r="H550" s="1402">
        <f t="shared" si="106"/>
        <v>-1.6064285714285731</v>
      </c>
      <c r="I550" s="1402">
        <f t="shared" si="106"/>
        <v>-1.7942636363636382</v>
      </c>
      <c r="J550" s="1402">
        <f t="shared" si="106"/>
        <v>0.73363636363636431</v>
      </c>
      <c r="K550" s="1402">
        <f t="shared" si="106"/>
        <v>2.5904000000000096</v>
      </c>
      <c r="L550" s="1402">
        <f t="shared" si="106"/>
        <v>2.6499999999999986</v>
      </c>
      <c r="M550" s="1402">
        <f t="shared" si="106"/>
        <v>-2.8595363636363587</v>
      </c>
      <c r="N550" s="1402">
        <f t="shared" si="106"/>
        <v>0.79999999999999716</v>
      </c>
      <c r="O550" s="1402">
        <f t="shared" si="106"/>
        <v>2.2666666666666657</v>
      </c>
      <c r="P550" s="1414">
        <f t="shared" si="106"/>
        <v>0.47333333333333627</v>
      </c>
      <c r="Q550" s="343"/>
    </row>
    <row r="551" spans="2:20" ht="15.75" thickBot="1">
      <c r="K551" s="32"/>
      <c r="P551"/>
      <c r="Q551" s="343"/>
    </row>
    <row r="552" spans="2:20">
      <c r="B552" s="1377" t="s">
        <v>625</v>
      </c>
      <c r="C552" s="34"/>
      <c r="D552" s="35"/>
      <c r="E552" s="157">
        <f>E521+E532+E539</f>
        <v>45.792899999999996</v>
      </c>
      <c r="F552" s="1302">
        <f t="shared" ref="F552:P552" si="107">F521+F532+F539</f>
        <v>0.85150000000000003</v>
      </c>
      <c r="G552" s="1302">
        <f t="shared" si="107"/>
        <v>0.97550000000000014</v>
      </c>
      <c r="H552" s="1302">
        <f t="shared" si="107"/>
        <v>558.55500000000006</v>
      </c>
      <c r="I552" s="1302">
        <f t="shared" si="107"/>
        <v>750.26309999999989</v>
      </c>
      <c r="J552" s="1302">
        <f t="shared" si="107"/>
        <v>778.06999999999994</v>
      </c>
      <c r="K552" s="1302">
        <f t="shared" si="107"/>
        <v>181.476</v>
      </c>
      <c r="L552" s="1302">
        <f t="shared" si="107"/>
        <v>8.718</v>
      </c>
      <c r="M552" s="1302">
        <f t="shared" si="107"/>
        <v>720.14509999999996</v>
      </c>
      <c r="N552" s="1302">
        <f t="shared" si="107"/>
        <v>7.329999999999999E-2</v>
      </c>
      <c r="O552" s="1302">
        <f t="shared" si="107"/>
        <v>1.9900000000000001E-2</v>
      </c>
      <c r="P552" s="1421">
        <f t="shared" si="107"/>
        <v>2.2332000000000001</v>
      </c>
      <c r="Q552" s="343"/>
    </row>
    <row r="553" spans="2:20">
      <c r="B553" s="1378"/>
      <c r="C553" s="1379" t="s">
        <v>12</v>
      </c>
      <c r="D553" s="1693">
        <v>0.7</v>
      </c>
      <c r="E553" s="924">
        <v>42</v>
      </c>
      <c r="F553" s="925">
        <v>0.84</v>
      </c>
      <c r="G553" s="926">
        <v>0.98</v>
      </c>
      <c r="H553" s="1286">
        <v>490</v>
      </c>
      <c r="I553" s="1285">
        <v>770</v>
      </c>
      <c r="J553" s="1286">
        <v>770</v>
      </c>
      <c r="K553" s="1286">
        <v>175</v>
      </c>
      <c r="L553" s="925">
        <v>8.4</v>
      </c>
      <c r="M553" s="1285">
        <v>770</v>
      </c>
      <c r="N553" s="925">
        <v>7.0000000000000007E-2</v>
      </c>
      <c r="O553" s="1369">
        <v>2.1000000000000001E-2</v>
      </c>
      <c r="P553" s="1287">
        <v>2.1</v>
      </c>
      <c r="Q553" s="343"/>
    </row>
    <row r="554" spans="2:20" ht="15.75" thickBot="1">
      <c r="B554" s="251"/>
      <c r="C554" s="1375" t="s">
        <v>784</v>
      </c>
      <c r="D554" s="1425" t="s">
        <v>290</v>
      </c>
      <c r="E554" s="1401">
        <f>(E552*100/E543)-70</f>
        <v>6.3215000000000003</v>
      </c>
      <c r="F554" s="1402">
        <f t="shared" ref="F554:P554" si="108">(F552*100/F543)-70</f>
        <v>0.95833333333334281</v>
      </c>
      <c r="G554" s="1402">
        <f t="shared" si="108"/>
        <v>-0.32142857142855519</v>
      </c>
      <c r="H554" s="1402">
        <f t="shared" si="108"/>
        <v>9.7935714285714397</v>
      </c>
      <c r="I554" s="1402">
        <f t="shared" si="108"/>
        <v>-1.7942636363636524</v>
      </c>
      <c r="J554" s="1402">
        <f t="shared" si="108"/>
        <v>0.73363636363636431</v>
      </c>
      <c r="K554" s="1402">
        <f t="shared" si="108"/>
        <v>2.5903999999999883</v>
      </c>
      <c r="L554" s="1402">
        <f t="shared" si="108"/>
        <v>2.6499999999999915</v>
      </c>
      <c r="M554" s="1402">
        <f t="shared" si="108"/>
        <v>-4.5322636363636377</v>
      </c>
      <c r="N554" s="1402">
        <f t="shared" si="108"/>
        <v>3.2999999999999829</v>
      </c>
      <c r="O554" s="1402">
        <f t="shared" si="108"/>
        <v>-3.6666666666666572</v>
      </c>
      <c r="P554" s="1414">
        <f t="shared" si="108"/>
        <v>4.4399999999999977</v>
      </c>
      <c r="Q554" s="343"/>
    </row>
    <row r="555" spans="2:20">
      <c r="Q555" s="343"/>
    </row>
    <row r="556" spans="2:20" ht="14.25" customHeight="1">
      <c r="C556" s="1222" t="s">
        <v>595</v>
      </c>
      <c r="D556"/>
      <c r="E556" s="32"/>
      <c r="K556" s="373"/>
      <c r="P556"/>
      <c r="Q556" s="343"/>
    </row>
    <row r="557" spans="2:20">
      <c r="C557" s="7" t="s">
        <v>596</v>
      </c>
      <c r="D557" s="8"/>
      <c r="E557" s="2"/>
      <c r="K557"/>
      <c r="P557"/>
      <c r="Q557" s="343"/>
    </row>
    <row r="558" spans="2:20">
      <c r="C558" s="1" t="s">
        <v>384</v>
      </c>
      <c r="D558"/>
      <c r="E558"/>
      <c r="F558"/>
      <c r="K558" s="62"/>
      <c r="P558"/>
      <c r="Q558" s="343"/>
    </row>
    <row r="559" spans="2:20" ht="18.75" customHeight="1">
      <c r="C559" s="19" t="s">
        <v>292</v>
      </c>
      <c r="E559"/>
      <c r="F559"/>
      <c r="G559" s="19"/>
      <c r="H559" s="19"/>
      <c r="K559" s="127"/>
      <c r="P559"/>
      <c r="Q559" s="343"/>
    </row>
    <row r="560" spans="2:20" ht="15.75">
      <c r="C560" s="1222" t="s">
        <v>598</v>
      </c>
      <c r="D560"/>
      <c r="J560" s="20" t="s">
        <v>0</v>
      </c>
      <c r="K560"/>
      <c r="L560" s="2" t="s">
        <v>334</v>
      </c>
      <c r="M560" s="13"/>
      <c r="N560" s="13"/>
      <c r="O560" s="24"/>
      <c r="P560"/>
      <c r="Q560" s="343"/>
    </row>
    <row r="561" spans="2:26" ht="21">
      <c r="B561" s="20" t="s">
        <v>631</v>
      </c>
      <c r="E561"/>
      <c r="F561"/>
      <c r="G561" s="23" t="s">
        <v>392</v>
      </c>
      <c r="H561" s="19"/>
      <c r="K561" s="32"/>
      <c r="P561"/>
      <c r="Q561" s="343"/>
    </row>
    <row r="562" spans="2:26" ht="15.75" thickBot="1">
      <c r="C562" s="103" t="s">
        <v>653</v>
      </c>
      <c r="E562" s="213"/>
      <c r="F562" s="597"/>
      <c r="G562" s="597"/>
      <c r="H562" s="597"/>
      <c r="I562" s="597"/>
      <c r="J562" s="213"/>
      <c r="K562" s="597"/>
      <c r="L562" s="597"/>
      <c r="M562" s="213"/>
      <c r="N562" s="597"/>
      <c r="O562" s="597"/>
      <c r="P562" s="597"/>
      <c r="Q562" s="343"/>
    </row>
    <row r="563" spans="2:26" ht="15.75" thickBot="1">
      <c r="B563" s="1364" t="s">
        <v>635</v>
      </c>
      <c r="C563" s="107"/>
      <c r="D563" s="1270" t="s">
        <v>263</v>
      </c>
      <c r="E563" s="1231" t="s">
        <v>599</v>
      </c>
      <c r="F563" s="1232"/>
      <c r="G563" s="1232"/>
      <c r="H563" s="1233"/>
      <c r="I563" s="1234" t="s">
        <v>600</v>
      </c>
      <c r="J563" s="31"/>
      <c r="K563" s="1235"/>
      <c r="L563" s="31"/>
      <c r="M563" s="31"/>
      <c r="N563" s="31"/>
      <c r="O563" s="31"/>
      <c r="P563" s="53"/>
      <c r="Q563" s="1364" t="s">
        <v>669</v>
      </c>
    </row>
    <row r="564" spans="2:26">
      <c r="B564" s="482" t="s">
        <v>601</v>
      </c>
      <c r="C564" s="477" t="s">
        <v>269</v>
      </c>
      <c r="D564" s="1271" t="s">
        <v>270</v>
      </c>
      <c r="E564" s="1237" t="s">
        <v>602</v>
      </c>
      <c r="F564" s="1238" t="s">
        <v>603</v>
      </c>
      <c r="G564" s="706" t="s">
        <v>604</v>
      </c>
      <c r="H564" s="1239" t="s">
        <v>605</v>
      </c>
      <c r="I564" s="1240" t="s">
        <v>606</v>
      </c>
      <c r="J564" s="1241" t="s">
        <v>607</v>
      </c>
      <c r="K564" s="1242" t="s">
        <v>608</v>
      </c>
      <c r="L564" s="1243" t="s">
        <v>609</v>
      </c>
      <c r="M564" s="1244" t="s">
        <v>610</v>
      </c>
      <c r="N564" s="752" t="s">
        <v>611</v>
      </c>
      <c r="O564" s="1244" t="s">
        <v>612</v>
      </c>
      <c r="P564" s="1245" t="s">
        <v>613</v>
      </c>
      <c r="Q564" s="1473" t="s">
        <v>657</v>
      </c>
    </row>
    <row r="565" spans="2:26" ht="15.75" thickBot="1">
      <c r="B565" s="488" t="s">
        <v>614</v>
      </c>
      <c r="C565" s="526"/>
      <c r="D565" s="484"/>
      <c r="E565" s="55"/>
      <c r="F565" s="1272"/>
      <c r="H565" s="1272"/>
      <c r="I565" s="1273" t="s">
        <v>615</v>
      </c>
      <c r="J565" s="127" t="s">
        <v>616</v>
      </c>
      <c r="K565" s="1274" t="s">
        <v>617</v>
      </c>
      <c r="L565" s="1275" t="s">
        <v>618</v>
      </c>
      <c r="M565" s="1274" t="s">
        <v>619</v>
      </c>
      <c r="N565" s="46" t="s">
        <v>620</v>
      </c>
      <c r="O565" s="1276" t="s">
        <v>621</v>
      </c>
      <c r="P565" s="1277" t="s">
        <v>622</v>
      </c>
      <c r="Q565" s="1474" t="s">
        <v>554</v>
      </c>
    </row>
    <row r="566" spans="2:26" ht="15.75">
      <c r="B566" s="107"/>
      <c r="C566" s="690" t="s">
        <v>204</v>
      </c>
      <c r="D566" s="490"/>
      <c r="E566" s="1254"/>
      <c r="F566" s="492"/>
      <c r="G566" s="492"/>
      <c r="H566" s="1291"/>
      <c r="I566" s="1282"/>
      <c r="J566" s="1282"/>
      <c r="K566" s="1130"/>
      <c r="L566" s="1282"/>
      <c r="M566" s="1282"/>
      <c r="N566" s="1282"/>
      <c r="O566" s="1282"/>
      <c r="P566" s="1478"/>
      <c r="Q566" s="1481"/>
      <c r="R566" s="973"/>
    </row>
    <row r="567" spans="2:26">
      <c r="B567" s="1258" t="s">
        <v>199</v>
      </c>
      <c r="C567" s="529" t="s">
        <v>408</v>
      </c>
      <c r="D567" s="508">
        <v>200</v>
      </c>
      <c r="E567" s="2091">
        <v>3.8</v>
      </c>
      <c r="F567" s="2072">
        <v>2E-3</v>
      </c>
      <c r="G567" s="2072">
        <v>2.3E-3</v>
      </c>
      <c r="H567" s="1264">
        <v>35.229999999999997</v>
      </c>
      <c r="I567" s="2072">
        <v>4.8499999999999996</v>
      </c>
      <c r="J567" s="2072">
        <v>2.27</v>
      </c>
      <c r="K567" s="2072">
        <v>10.23</v>
      </c>
      <c r="L567" s="2072">
        <v>0.26900000000000002</v>
      </c>
      <c r="M567" s="2072">
        <v>48.76</v>
      </c>
      <c r="N567" s="2072">
        <v>1.4500000000000001E-2</v>
      </c>
      <c r="O567" s="2072">
        <v>6.7000000000000002E-3</v>
      </c>
      <c r="P567" s="2071">
        <v>0.41</v>
      </c>
      <c r="Q567" s="504">
        <v>24</v>
      </c>
    </row>
    <row r="568" spans="2:26">
      <c r="B568" s="1758" t="s">
        <v>324</v>
      </c>
      <c r="C568" s="546" t="s">
        <v>325</v>
      </c>
      <c r="D568" s="395">
        <v>10</v>
      </c>
      <c r="E568" s="255">
        <v>0</v>
      </c>
      <c r="F568" s="255">
        <v>0</v>
      </c>
      <c r="G568" s="255">
        <v>0.01</v>
      </c>
      <c r="H568" s="1265">
        <v>40</v>
      </c>
      <c r="I568" s="255">
        <v>2.4</v>
      </c>
      <c r="J568" s="255">
        <v>3</v>
      </c>
      <c r="K568" s="360">
        <v>0</v>
      </c>
      <c r="L568" s="255">
        <v>0.02</v>
      </c>
      <c r="M568" s="255">
        <v>3</v>
      </c>
      <c r="N568" s="255">
        <v>0</v>
      </c>
      <c r="O568" s="255">
        <v>0</v>
      </c>
      <c r="P568" s="1451">
        <v>0</v>
      </c>
      <c r="Q568" s="504">
        <v>7</v>
      </c>
      <c r="R568" s="127"/>
      <c r="S568" s="4"/>
      <c r="T568" s="9"/>
      <c r="U568" s="161"/>
      <c r="V568" s="161"/>
      <c r="W568" s="399"/>
      <c r="X568" s="708"/>
    </row>
    <row r="569" spans="2:26">
      <c r="B569" s="1588" t="s">
        <v>691</v>
      </c>
      <c r="C569" s="503" t="s">
        <v>685</v>
      </c>
      <c r="D569" s="253">
        <v>15</v>
      </c>
      <c r="E569" s="2072">
        <v>0</v>
      </c>
      <c r="F569" s="2072">
        <v>0.105</v>
      </c>
      <c r="G569" s="2072">
        <v>0.15</v>
      </c>
      <c r="H569" s="1279">
        <v>84.75</v>
      </c>
      <c r="I569" s="2072">
        <v>51.15</v>
      </c>
      <c r="J569" s="2078">
        <v>78</v>
      </c>
      <c r="K569" s="2078">
        <v>0.69</v>
      </c>
      <c r="L569" s="2078">
        <v>1E-3</v>
      </c>
      <c r="M569" s="2078">
        <v>11.85</v>
      </c>
      <c r="N569" s="1297">
        <v>0</v>
      </c>
      <c r="O569" s="2078">
        <v>8.0000000000000002E-3</v>
      </c>
      <c r="P569" s="2079">
        <v>9.8000000000000004E-2</v>
      </c>
      <c r="Q569" s="504">
        <v>8</v>
      </c>
      <c r="S569" s="4"/>
      <c r="T569" s="9"/>
      <c r="U569" s="44"/>
      <c r="V569" s="44"/>
      <c r="W569" s="44"/>
      <c r="X569" s="708"/>
    </row>
    <row r="570" spans="2:26">
      <c r="B570" s="1731" t="s">
        <v>868</v>
      </c>
      <c r="C570" s="673" t="s">
        <v>866</v>
      </c>
      <c r="D570" s="508">
        <v>200</v>
      </c>
      <c r="E570" s="2065">
        <v>1.0920000000000001</v>
      </c>
      <c r="F570" s="365">
        <v>6.3E-2</v>
      </c>
      <c r="G570" s="365">
        <v>0.25700000000000001</v>
      </c>
      <c r="H570" s="1264">
        <v>27.765000000000001</v>
      </c>
      <c r="I570" s="2072">
        <v>225.458</v>
      </c>
      <c r="J570" s="2072">
        <v>177.8</v>
      </c>
      <c r="K570" s="365">
        <v>34.200000000000003</v>
      </c>
      <c r="L570" s="2072">
        <v>0.70899999999999996</v>
      </c>
      <c r="M570" s="2072">
        <v>120.77</v>
      </c>
      <c r="N570" s="2072">
        <v>0</v>
      </c>
      <c r="O570" s="2072">
        <v>5.4000000000000001E-4</v>
      </c>
      <c r="P570" s="2071">
        <v>6.4000000000000001E-2</v>
      </c>
      <c r="Q570" s="504">
        <v>68</v>
      </c>
      <c r="R570" s="677"/>
      <c r="T570" s="9"/>
      <c r="U570" s="44"/>
      <c r="V570" s="44"/>
      <c r="W570" s="44"/>
      <c r="X570" s="708"/>
    </row>
    <row r="571" spans="2:26">
      <c r="B571" s="1258" t="s">
        <v>10</v>
      </c>
      <c r="C571" s="394" t="s">
        <v>11</v>
      </c>
      <c r="D571" s="508">
        <v>48</v>
      </c>
      <c r="E571" s="229">
        <v>9.6000000000000002E-2</v>
      </c>
      <c r="F571" s="360">
        <v>1.9E-2</v>
      </c>
      <c r="G571" s="360">
        <v>1.6E-2</v>
      </c>
      <c r="H571" s="692">
        <v>0</v>
      </c>
      <c r="I571" s="255">
        <v>76</v>
      </c>
      <c r="J571" s="255">
        <v>61.92</v>
      </c>
      <c r="K571" s="360">
        <v>19.68</v>
      </c>
      <c r="L571" s="2072">
        <v>4.8000000000000001E-2</v>
      </c>
      <c r="M571" s="255">
        <v>35.68</v>
      </c>
      <c r="N571" s="255">
        <v>0</v>
      </c>
      <c r="O571" s="255">
        <v>0</v>
      </c>
      <c r="P571" s="1451">
        <v>0</v>
      </c>
      <c r="Q571" s="504">
        <v>9</v>
      </c>
      <c r="R571" s="677"/>
      <c r="S571" s="4"/>
      <c r="T571" s="9"/>
      <c r="U571" s="44"/>
      <c r="V571" s="44"/>
      <c r="W571" s="44"/>
      <c r="X571" s="708"/>
    </row>
    <row r="572" spans="2:26">
      <c r="B572" s="1292" t="s">
        <v>10</v>
      </c>
      <c r="C572" s="453" t="s">
        <v>719</v>
      </c>
      <c r="D572" s="498">
        <v>20</v>
      </c>
      <c r="E572" s="366">
        <v>0</v>
      </c>
      <c r="F572" s="368">
        <v>0.04</v>
      </c>
      <c r="G572" s="368">
        <v>0</v>
      </c>
      <c r="H572" s="1264">
        <v>0</v>
      </c>
      <c r="I572" s="255">
        <v>16.600000000000001</v>
      </c>
      <c r="J572" s="255">
        <v>38.799999999999997</v>
      </c>
      <c r="K572" s="360">
        <v>11.4</v>
      </c>
      <c r="L572" s="255">
        <v>0.02</v>
      </c>
      <c r="M572" s="255">
        <v>28.8</v>
      </c>
      <c r="N572" s="1367">
        <v>5.0000000000000001E-4</v>
      </c>
      <c r="O572" s="255">
        <v>0</v>
      </c>
      <c r="P572" s="1451">
        <v>0</v>
      </c>
      <c r="Q572" s="539">
        <v>10</v>
      </c>
      <c r="R572" s="32"/>
      <c r="S572" s="4"/>
      <c r="T572" s="9"/>
      <c r="U572" s="44"/>
      <c r="V572" s="44"/>
      <c r="W572" s="44"/>
      <c r="X572" s="708"/>
    </row>
    <row r="573" spans="2:26" ht="15.75" thickBot="1">
      <c r="B573" s="1738" t="s">
        <v>855</v>
      </c>
      <c r="C573" s="510" t="s">
        <v>854</v>
      </c>
      <c r="D573" s="521">
        <v>100</v>
      </c>
      <c r="E573" s="366">
        <v>7</v>
      </c>
      <c r="F573" s="367">
        <v>0.03</v>
      </c>
      <c r="G573" s="367">
        <v>0.02</v>
      </c>
      <c r="H573" s="1387">
        <v>0</v>
      </c>
      <c r="I573" s="357">
        <v>16.100000000000001</v>
      </c>
      <c r="J573" s="357">
        <v>11</v>
      </c>
      <c r="K573" s="1388">
        <v>9</v>
      </c>
      <c r="L573" s="357">
        <v>2.21</v>
      </c>
      <c r="M573" s="357">
        <v>52.9</v>
      </c>
      <c r="N573" s="357">
        <v>0.01</v>
      </c>
      <c r="O573" s="357">
        <v>0</v>
      </c>
      <c r="P573" s="1452">
        <v>0.27</v>
      </c>
      <c r="Q573" s="1210">
        <v>79</v>
      </c>
      <c r="S573" s="4"/>
      <c r="T573" s="9"/>
      <c r="U573" s="44"/>
      <c r="V573" s="44"/>
      <c r="W573" s="44"/>
      <c r="X573" s="708"/>
    </row>
    <row r="574" spans="2:26">
      <c r="B574" s="512" t="s">
        <v>294</v>
      </c>
      <c r="D574" s="835">
        <f>SUM(D567:D573)</f>
        <v>593</v>
      </c>
      <c r="E574" s="513">
        <f>SUM(E567:E573)</f>
        <v>11.988</v>
      </c>
      <c r="F574" s="1266">
        <f>SUM(F567:F573)</f>
        <v>0.25900000000000001</v>
      </c>
      <c r="G574" s="1266">
        <f t="shared" ref="G574:O574" si="109">SUM(G567:G573)</f>
        <v>0.45530000000000004</v>
      </c>
      <c r="H574" s="1266">
        <f t="shared" si="109"/>
        <v>187.745</v>
      </c>
      <c r="I574" s="1266">
        <f t="shared" si="109"/>
        <v>392.55800000000005</v>
      </c>
      <c r="J574" s="1266">
        <f t="shared" si="109"/>
        <v>372.79</v>
      </c>
      <c r="K574" s="1266">
        <f t="shared" si="109"/>
        <v>85.200000000000017</v>
      </c>
      <c r="L574" s="1266">
        <f t="shared" si="109"/>
        <v>3.2770000000000001</v>
      </c>
      <c r="M574" s="1266">
        <f>SUM(M567:M573)</f>
        <v>301.76</v>
      </c>
      <c r="N574" s="1266">
        <f t="shared" si="109"/>
        <v>2.5000000000000001E-2</v>
      </c>
      <c r="O574" s="1266">
        <f t="shared" si="109"/>
        <v>1.5240000000000002E-2</v>
      </c>
      <c r="P574" s="1400">
        <f>SUM(P567:P573)</f>
        <v>0.84200000000000008</v>
      </c>
      <c r="Q574" s="1476"/>
      <c r="R574" s="44"/>
      <c r="S574" s="4"/>
      <c r="T574" s="9"/>
      <c r="U574" s="44"/>
      <c r="V574" s="160"/>
      <c r="W574" s="44"/>
      <c r="X574" s="708"/>
    </row>
    <row r="575" spans="2:26">
      <c r="B575" s="1378"/>
      <c r="C575" s="1379" t="s">
        <v>12</v>
      </c>
      <c r="D575" s="1693">
        <v>0.25</v>
      </c>
      <c r="E575" s="924">
        <v>15</v>
      </c>
      <c r="F575" s="925">
        <v>0.3</v>
      </c>
      <c r="G575" s="926">
        <v>0.35</v>
      </c>
      <c r="H575" s="2145">
        <v>175</v>
      </c>
      <c r="I575" s="925">
        <v>275</v>
      </c>
      <c r="J575" s="2145">
        <v>275</v>
      </c>
      <c r="K575" s="926">
        <v>62.5</v>
      </c>
      <c r="L575" s="925">
        <v>3</v>
      </c>
      <c r="M575" s="2144">
        <v>275</v>
      </c>
      <c r="N575" s="2146">
        <v>2.5000000000000001E-2</v>
      </c>
      <c r="O575" s="2147">
        <v>7.4999999999999997E-3</v>
      </c>
      <c r="P575" s="927">
        <v>0.75</v>
      </c>
      <c r="Q575" s="1476"/>
      <c r="R575" s="44"/>
      <c r="T575" s="835"/>
      <c r="U575" s="622"/>
      <c r="V575" s="711"/>
      <c r="W575" s="712"/>
      <c r="X575" s="1759"/>
      <c r="Y575" s="219"/>
      <c r="Z575" s="22"/>
    </row>
    <row r="576" spans="2:26" ht="15.75" thickBot="1">
      <c r="B576" s="251"/>
      <c r="C576" s="1375" t="s">
        <v>780</v>
      </c>
      <c r="D576" s="1425" t="s">
        <v>290</v>
      </c>
      <c r="E576" s="1401">
        <f>(E574*100/E598)-25</f>
        <v>-5.0199999999999996</v>
      </c>
      <c r="F576" s="1402">
        <f>(F574*100/F598)-25</f>
        <v>-3.4166666666666643</v>
      </c>
      <c r="G576" s="1402">
        <f t="shared" ref="G576:P576" si="110">(G574*100/G598)-25</f>
        <v>7.5214285714285722</v>
      </c>
      <c r="H576" s="1402">
        <f t="shared" si="110"/>
        <v>1.8207142857142848</v>
      </c>
      <c r="I576" s="1402">
        <f t="shared" si="110"/>
        <v>10.687090909090912</v>
      </c>
      <c r="J576" s="1402">
        <f t="shared" si="110"/>
        <v>8.89</v>
      </c>
      <c r="K576" s="1402">
        <f t="shared" si="110"/>
        <v>9.0800000000000054</v>
      </c>
      <c r="L576" s="1402">
        <f t="shared" si="110"/>
        <v>2.3083333333333336</v>
      </c>
      <c r="M576" s="1402">
        <f t="shared" si="110"/>
        <v>2.4327272727272735</v>
      </c>
      <c r="N576" s="1402">
        <f t="shared" si="110"/>
        <v>0</v>
      </c>
      <c r="O576" s="1402">
        <f t="shared" si="110"/>
        <v>25.800000000000011</v>
      </c>
      <c r="P576" s="1414">
        <f t="shared" si="110"/>
        <v>3.0666666666666664</v>
      </c>
      <c r="Q576" s="1476"/>
      <c r="R576" s="30"/>
      <c r="S576" s="713"/>
      <c r="T576" s="1857"/>
      <c r="U576" s="948"/>
      <c r="V576" s="948"/>
      <c r="W576" s="948"/>
      <c r="X576" s="948"/>
      <c r="Y576" s="945"/>
      <c r="Z576" s="1"/>
    </row>
    <row r="577" spans="2:26">
      <c r="B577" s="93"/>
      <c r="C577" s="690" t="s">
        <v>153</v>
      </c>
      <c r="D577" s="53"/>
      <c r="E577" s="1701"/>
      <c r="F577" s="1702"/>
      <c r="G577" s="1702"/>
      <c r="H577" s="1703"/>
      <c r="I577" s="1704"/>
      <c r="J577" s="1703"/>
      <c r="K577" s="1704"/>
      <c r="L577" s="1704"/>
      <c r="M577" s="1703"/>
      <c r="N577" s="1704"/>
      <c r="O577" s="1704"/>
      <c r="P577" s="1705"/>
      <c r="Q577" s="1476"/>
      <c r="R577" s="62"/>
      <c r="S577" s="219"/>
      <c r="T577" s="44"/>
      <c r="U577" s="1"/>
      <c r="V577" s="1"/>
      <c r="W577" s="1"/>
      <c r="X577" s="1"/>
      <c r="Y577" s="1"/>
      <c r="Z577" s="1"/>
    </row>
    <row r="578" spans="2:26">
      <c r="B578" s="505" t="s">
        <v>683</v>
      </c>
      <c r="C578" s="1601" t="s">
        <v>671</v>
      </c>
      <c r="D578" s="253">
        <v>60</v>
      </c>
      <c r="E578" s="229">
        <v>6.43</v>
      </c>
      <c r="F578" s="360">
        <v>0.04</v>
      </c>
      <c r="G578" s="360">
        <v>0.02</v>
      </c>
      <c r="H578" s="1264">
        <v>11.4</v>
      </c>
      <c r="I578" s="255">
        <v>12.9</v>
      </c>
      <c r="J578" s="255">
        <v>39.5</v>
      </c>
      <c r="K578" s="360">
        <v>12.9</v>
      </c>
      <c r="L578" s="255">
        <v>0.5</v>
      </c>
      <c r="M578" s="255">
        <v>15</v>
      </c>
      <c r="N578" s="1367">
        <v>8.9999999999999998E-4</v>
      </c>
      <c r="O578" s="255">
        <v>0</v>
      </c>
      <c r="P578" s="1485">
        <v>0.06</v>
      </c>
      <c r="Q578" s="504">
        <v>3</v>
      </c>
      <c r="R578" s="44"/>
      <c r="S578" s="179"/>
      <c r="U578" s="44"/>
      <c r="V578" s="44"/>
      <c r="W578" s="44"/>
      <c r="X578" s="118"/>
    </row>
    <row r="579" spans="2:26">
      <c r="B579" s="505" t="s">
        <v>10</v>
      </c>
      <c r="C579" s="503" t="s">
        <v>428</v>
      </c>
      <c r="D579" s="253">
        <v>30</v>
      </c>
      <c r="E579" s="229">
        <v>0</v>
      </c>
      <c r="F579" s="360">
        <v>0</v>
      </c>
      <c r="G579" s="360">
        <v>0</v>
      </c>
      <c r="H579" s="1264">
        <v>0</v>
      </c>
      <c r="I579" s="255">
        <v>0</v>
      </c>
      <c r="J579" s="255">
        <v>0</v>
      </c>
      <c r="K579" s="360">
        <v>0</v>
      </c>
      <c r="L579" s="255">
        <v>0</v>
      </c>
      <c r="M579" s="255">
        <v>0</v>
      </c>
      <c r="N579" s="255">
        <v>0</v>
      </c>
      <c r="O579" s="255">
        <v>0</v>
      </c>
      <c r="P579" s="1485">
        <v>0</v>
      </c>
      <c r="Q579" s="504">
        <v>11</v>
      </c>
      <c r="R579" s="62"/>
      <c r="S579" s="123"/>
      <c r="T579" s="9"/>
      <c r="U579" s="44"/>
      <c r="V579" s="44"/>
      <c r="W579" s="44"/>
      <c r="X579" s="708"/>
    </row>
    <row r="580" spans="2:26">
      <c r="B580" s="496" t="s">
        <v>769</v>
      </c>
      <c r="C580" s="546" t="s">
        <v>561</v>
      </c>
      <c r="D580" s="388">
        <v>200</v>
      </c>
      <c r="E580" s="2088">
        <v>5.75</v>
      </c>
      <c r="F580" s="1703">
        <v>2.8000000000000001E-2</v>
      </c>
      <c r="G580" s="1703">
        <v>0.08</v>
      </c>
      <c r="H580" s="2089">
        <v>54.1</v>
      </c>
      <c r="I580" s="2078">
        <v>22.425000000000001</v>
      </c>
      <c r="J580" s="2078">
        <v>67.75</v>
      </c>
      <c r="K580" s="2078">
        <v>16.524999999999999</v>
      </c>
      <c r="L580" s="2078">
        <v>0.52</v>
      </c>
      <c r="M580" s="2078">
        <v>100.375</v>
      </c>
      <c r="N580" s="2078">
        <v>3.0000000000000001E-3</v>
      </c>
      <c r="O580" s="2078">
        <v>0</v>
      </c>
      <c r="P580" s="2079">
        <v>0.3</v>
      </c>
      <c r="Q580" s="694">
        <v>21</v>
      </c>
      <c r="R580" s="32"/>
      <c r="S580" s="4"/>
      <c r="T580" s="9"/>
      <c r="U580" s="161"/>
      <c r="V580" s="161"/>
      <c r="W580" s="161"/>
      <c r="X580" s="708"/>
    </row>
    <row r="581" spans="2:26">
      <c r="B581" s="499" t="s">
        <v>18</v>
      </c>
      <c r="C581" s="886" t="s">
        <v>562</v>
      </c>
      <c r="D581" s="176">
        <v>90</v>
      </c>
      <c r="E581" s="374">
        <v>1.5</v>
      </c>
      <c r="F581" s="365">
        <v>0.17399999999999999</v>
      </c>
      <c r="G581" s="375">
        <v>6.8000000000000005E-2</v>
      </c>
      <c r="H581" s="1264">
        <v>50.48</v>
      </c>
      <c r="I581" s="2072">
        <v>136.45500000000001</v>
      </c>
      <c r="J581" s="2072">
        <v>116.03</v>
      </c>
      <c r="K581" s="2072">
        <v>22.925000000000001</v>
      </c>
      <c r="L581" s="2072">
        <v>1.458</v>
      </c>
      <c r="M581" s="2072">
        <v>167.64</v>
      </c>
      <c r="N581" s="2072">
        <v>2.4E-2</v>
      </c>
      <c r="O581" s="2072">
        <v>3.5999999999999999E-3</v>
      </c>
      <c r="P581" s="2103">
        <v>0.68</v>
      </c>
      <c r="Q581" s="527">
        <v>42</v>
      </c>
      <c r="R581" s="62"/>
      <c r="S581" s="4"/>
      <c r="T581" s="158"/>
      <c r="U581" s="160"/>
      <c r="V581" s="160"/>
      <c r="W581" s="160"/>
      <c r="X581" s="708"/>
    </row>
    <row r="582" spans="2:26">
      <c r="B582" s="1623" t="s">
        <v>799</v>
      </c>
      <c r="C582" s="547" t="s">
        <v>643</v>
      </c>
      <c r="D582" s="176" t="s">
        <v>820</v>
      </c>
      <c r="E582" s="2092">
        <v>0.21199999999999999</v>
      </c>
      <c r="F582" s="367">
        <v>0.11700000000000001</v>
      </c>
      <c r="G582" s="2085">
        <v>0.11</v>
      </c>
      <c r="H582" s="1387">
        <v>61.325000000000003</v>
      </c>
      <c r="I582" s="2093">
        <v>16.72</v>
      </c>
      <c r="J582" s="1415">
        <v>81.41</v>
      </c>
      <c r="K582" s="2093">
        <v>9.1300000000000008</v>
      </c>
      <c r="L582" s="1415">
        <v>1.0840000000000001</v>
      </c>
      <c r="M582" s="2093">
        <v>1.484</v>
      </c>
      <c r="N582" s="1415">
        <v>6.8999999999999999E-3</v>
      </c>
      <c r="O582" s="2093">
        <v>3.0000000000000001E-3</v>
      </c>
      <c r="P582" s="2095">
        <v>5.4999999999999997E-3</v>
      </c>
      <c r="Q582" s="539">
        <v>31</v>
      </c>
      <c r="R582" s="32"/>
      <c r="S582" s="123"/>
      <c r="T582" s="9"/>
      <c r="U582" s="44"/>
      <c r="V582" s="44"/>
      <c r="W582" s="234"/>
      <c r="X582" s="708"/>
    </row>
    <row r="583" spans="2:26">
      <c r="B583" s="1294"/>
      <c r="C583" s="546" t="s">
        <v>644</v>
      </c>
      <c r="D583" s="1600"/>
      <c r="E583" s="659"/>
      <c r="F583" s="660"/>
      <c r="G583" s="161"/>
      <c r="H583" s="1422"/>
      <c r="I583" s="127"/>
      <c r="J583" s="1272"/>
      <c r="L583" s="1272"/>
      <c r="N583" s="1272"/>
      <c r="P583" s="1487"/>
      <c r="Q583" s="545"/>
      <c r="R583" s="62"/>
      <c r="S583" s="4"/>
      <c r="T583" s="9"/>
      <c r="U583" s="161"/>
      <c r="V583" s="161"/>
      <c r="W583" s="161"/>
      <c r="X583" s="708"/>
    </row>
    <row r="584" spans="2:26" ht="11.25" customHeight="1">
      <c r="B584" s="1618" t="s">
        <v>702</v>
      </c>
      <c r="C584" s="503" t="s">
        <v>222</v>
      </c>
      <c r="D584" s="253">
        <v>200</v>
      </c>
      <c r="E584" s="229">
        <v>0.02</v>
      </c>
      <c r="F584" s="360">
        <v>0</v>
      </c>
      <c r="G584" s="365">
        <v>0</v>
      </c>
      <c r="H584" s="1279">
        <v>15</v>
      </c>
      <c r="I584" s="255">
        <v>49.1</v>
      </c>
      <c r="J584" s="255">
        <v>4.3</v>
      </c>
      <c r="K584" s="255">
        <v>2.1</v>
      </c>
      <c r="L584" s="255">
        <v>0.09</v>
      </c>
      <c r="M584" s="255">
        <v>0.17</v>
      </c>
      <c r="N584" s="255">
        <v>0</v>
      </c>
      <c r="O584" s="255">
        <v>0</v>
      </c>
      <c r="P584" s="1485">
        <v>0</v>
      </c>
      <c r="Q584" s="504">
        <v>63</v>
      </c>
      <c r="R584" s="32"/>
      <c r="S584" s="4"/>
      <c r="T584" s="1"/>
      <c r="U584" s="44"/>
      <c r="V584" s="44"/>
      <c r="W584" s="234"/>
      <c r="X584" s="708"/>
    </row>
    <row r="585" spans="2:26">
      <c r="B585" s="505" t="s">
        <v>10</v>
      </c>
      <c r="C585" s="503" t="s">
        <v>11</v>
      </c>
      <c r="D585" s="253">
        <v>30</v>
      </c>
      <c r="E585" s="229">
        <v>0.06</v>
      </c>
      <c r="F585" s="360">
        <v>1.2E-2</v>
      </c>
      <c r="G585" s="360">
        <v>0.01</v>
      </c>
      <c r="H585" s="1264">
        <v>0</v>
      </c>
      <c r="I585" s="255">
        <v>47.5</v>
      </c>
      <c r="J585" s="255">
        <v>38.700000000000003</v>
      </c>
      <c r="K585" s="360">
        <v>12.3</v>
      </c>
      <c r="L585" s="255">
        <v>0.03</v>
      </c>
      <c r="M585" s="255">
        <v>22.3</v>
      </c>
      <c r="N585" s="255">
        <v>0</v>
      </c>
      <c r="O585" s="255">
        <v>0</v>
      </c>
      <c r="P585" s="1485">
        <v>0</v>
      </c>
      <c r="Q585" s="504">
        <v>9</v>
      </c>
      <c r="S585" s="4"/>
      <c r="T585" s="9"/>
      <c r="U585" s="44"/>
      <c r="V585" s="44"/>
      <c r="W585" s="44"/>
      <c r="X585" s="708"/>
    </row>
    <row r="586" spans="2:26" ht="15.75" thickBot="1">
      <c r="B586" s="511" t="s">
        <v>10</v>
      </c>
      <c r="C586" s="510" t="s">
        <v>719</v>
      </c>
      <c r="D586" s="390">
        <v>20</v>
      </c>
      <c r="E586" s="533">
        <v>0</v>
      </c>
      <c r="F586" s="535">
        <v>0.04</v>
      </c>
      <c r="G586" s="535">
        <v>0</v>
      </c>
      <c r="H586" s="1488">
        <v>0</v>
      </c>
      <c r="I586" s="1260">
        <v>16.600000000000001</v>
      </c>
      <c r="J586" s="1260">
        <v>38.799999999999997</v>
      </c>
      <c r="K586" s="535">
        <v>11.4</v>
      </c>
      <c r="L586" s="1260">
        <v>0.02</v>
      </c>
      <c r="M586" s="1260">
        <v>28.8</v>
      </c>
      <c r="N586" s="1489">
        <v>5.0000000000000001E-4</v>
      </c>
      <c r="O586" s="1260">
        <v>0</v>
      </c>
      <c r="P586" s="1414">
        <v>0</v>
      </c>
      <c r="Q586" s="504">
        <v>10</v>
      </c>
      <c r="R586" s="44"/>
      <c r="S586" s="4"/>
      <c r="T586" s="9"/>
      <c r="U586" s="44"/>
      <c r="V586" s="44"/>
      <c r="W586" s="44"/>
      <c r="X586" s="708"/>
    </row>
    <row r="587" spans="2:26">
      <c r="B587" s="1408" t="s">
        <v>278</v>
      </c>
      <c r="C587" s="34"/>
      <c r="D587" s="1721">
        <f>D578+D579+D580+D581+D584+D585+D586+145+30</f>
        <v>805</v>
      </c>
      <c r="E587" s="522">
        <f>SUM(E578:E586)</f>
        <v>13.972</v>
      </c>
      <c r="F587" s="1266">
        <f t="shared" ref="F587:O587" si="111">SUM(F578:F586)</f>
        <v>0.41099999999999998</v>
      </c>
      <c r="G587" s="1266">
        <f t="shared" si="111"/>
        <v>0.28800000000000003</v>
      </c>
      <c r="H587" s="1266">
        <f t="shared" si="111"/>
        <v>192.30500000000001</v>
      </c>
      <c r="I587" s="1266">
        <f t="shared" si="111"/>
        <v>301.70000000000005</v>
      </c>
      <c r="J587" s="1266">
        <f t="shared" si="111"/>
        <v>386.49</v>
      </c>
      <c r="K587" s="1266">
        <f t="shared" si="111"/>
        <v>87.28</v>
      </c>
      <c r="L587" s="1266">
        <f t="shared" si="111"/>
        <v>3.7019999999999995</v>
      </c>
      <c r="M587" s="1266">
        <f t="shared" si="111"/>
        <v>335.76900000000001</v>
      </c>
      <c r="N587" s="1266">
        <f t="shared" si="111"/>
        <v>3.5299999999999998E-2</v>
      </c>
      <c r="O587" s="1266">
        <f t="shared" si="111"/>
        <v>6.6E-3</v>
      </c>
      <c r="P587" s="1400">
        <f>SUM(P578:P586)</f>
        <v>1.0455000000000001</v>
      </c>
      <c r="Q587" s="1476"/>
      <c r="R587" s="44"/>
      <c r="S587" s="4"/>
      <c r="T587" s="9"/>
      <c r="U587" s="622"/>
      <c r="V587" s="711"/>
      <c r="W587" s="712"/>
      <c r="X587" s="1759"/>
      <c r="Y587" s="219"/>
      <c r="Z587" s="22"/>
    </row>
    <row r="588" spans="2:26" ht="13.5" customHeight="1">
      <c r="B588" s="1378"/>
      <c r="C588" s="1379" t="s">
        <v>12</v>
      </c>
      <c r="D588" s="1709">
        <v>0.35</v>
      </c>
      <c r="E588" s="924">
        <v>21</v>
      </c>
      <c r="F588" s="925">
        <v>0.42</v>
      </c>
      <c r="G588" s="926">
        <v>0.49</v>
      </c>
      <c r="H588" s="1286">
        <v>245</v>
      </c>
      <c r="I588" s="1285">
        <v>385</v>
      </c>
      <c r="J588" s="1286">
        <v>385</v>
      </c>
      <c r="K588" s="1286">
        <v>87.5</v>
      </c>
      <c r="L588" s="925">
        <v>4.2</v>
      </c>
      <c r="M588" s="1285">
        <v>385</v>
      </c>
      <c r="N588" s="1373">
        <v>3.5000000000000003E-2</v>
      </c>
      <c r="O588" s="2147">
        <v>1.0500000000000001E-2</v>
      </c>
      <c r="P588" s="927">
        <v>1.05</v>
      </c>
      <c r="Q588" s="1476"/>
      <c r="S588" s="402"/>
      <c r="T588" s="179"/>
      <c r="U588" s="948"/>
      <c r="V588" s="948"/>
      <c r="W588" s="948"/>
      <c r="X588" s="948"/>
      <c r="Y588" s="945"/>
      <c r="Z588" s="1"/>
    </row>
    <row r="589" spans="2:26" ht="15.75" thickBot="1">
      <c r="B589" s="251"/>
      <c r="C589" s="1375" t="s">
        <v>780</v>
      </c>
      <c r="D589" s="1425" t="s">
        <v>290</v>
      </c>
      <c r="E589" s="1401">
        <f>(E587*100/E598)-35</f>
        <v>-11.713333333333331</v>
      </c>
      <c r="F589" s="1402">
        <f t="shared" ref="F589:P589" si="112">(F587*100/F598)-35</f>
        <v>-0.75</v>
      </c>
      <c r="G589" s="1402">
        <f t="shared" si="112"/>
        <v>-14.428571428571423</v>
      </c>
      <c r="H589" s="1402">
        <f t="shared" si="112"/>
        <v>-7.5278571428571439</v>
      </c>
      <c r="I589" s="1402">
        <f t="shared" si="112"/>
        <v>-7.5727272727272705</v>
      </c>
      <c r="J589" s="1402">
        <f t="shared" si="112"/>
        <v>0.13545454545454305</v>
      </c>
      <c r="K589" s="1402">
        <f t="shared" si="112"/>
        <v>-8.8000000000000966E-2</v>
      </c>
      <c r="L589" s="1402">
        <f t="shared" si="112"/>
        <v>-4.1500000000000057</v>
      </c>
      <c r="M589" s="1402">
        <f t="shared" si="112"/>
        <v>-4.475545454545454</v>
      </c>
      <c r="N589" s="1402">
        <f t="shared" si="112"/>
        <v>0.29999999999999716</v>
      </c>
      <c r="O589" s="1402">
        <f t="shared" si="112"/>
        <v>-12.999999999999996</v>
      </c>
      <c r="P589" s="1414">
        <f t="shared" si="112"/>
        <v>-0.14999999999999858</v>
      </c>
      <c r="Q589" s="1476"/>
      <c r="S589" s="713"/>
      <c r="T589" s="1857"/>
      <c r="U589" s="1"/>
      <c r="V589" s="1"/>
      <c r="W589" s="1"/>
      <c r="X589" s="1"/>
      <c r="Y589" s="1"/>
      <c r="Z589" s="1"/>
    </row>
    <row r="590" spans="2:26">
      <c r="B590" s="497"/>
      <c r="C590" s="1225" t="s">
        <v>343</v>
      </c>
      <c r="D590" s="107"/>
      <c r="E590" s="55"/>
      <c r="F590" s="517"/>
      <c r="G590" s="517"/>
      <c r="H590" s="1284"/>
      <c r="I590" s="1284"/>
      <c r="J590" s="1284"/>
      <c r="K590" s="1284"/>
      <c r="L590" s="1284"/>
      <c r="M590" s="1284"/>
      <c r="N590" s="1284"/>
      <c r="O590" s="1284"/>
      <c r="P590" s="1201"/>
      <c r="Q590" s="1476"/>
      <c r="S590" s="219"/>
      <c r="T590" s="44"/>
      <c r="U590" s="44"/>
      <c r="V590" s="44"/>
      <c r="W590" s="44"/>
      <c r="X590" s="708"/>
    </row>
    <row r="591" spans="2:26">
      <c r="B591" s="1258" t="s">
        <v>9</v>
      </c>
      <c r="C591" s="507" t="s">
        <v>152</v>
      </c>
      <c r="D591" s="508">
        <v>200</v>
      </c>
      <c r="E591" s="229">
        <v>4</v>
      </c>
      <c r="F591" s="360">
        <v>0.02</v>
      </c>
      <c r="G591" s="360">
        <v>0.02</v>
      </c>
      <c r="H591" s="679">
        <v>0</v>
      </c>
      <c r="I591" s="255">
        <v>14</v>
      </c>
      <c r="J591" s="255">
        <v>14</v>
      </c>
      <c r="K591" s="360">
        <v>8</v>
      </c>
      <c r="L591" s="2072">
        <v>1.1679999999999999</v>
      </c>
      <c r="M591" s="2072">
        <v>99.6</v>
      </c>
      <c r="N591" s="2072">
        <v>2E-3</v>
      </c>
      <c r="O591" s="2072">
        <v>0</v>
      </c>
      <c r="P591" s="1451">
        <v>0</v>
      </c>
      <c r="Q591" s="528">
        <v>61</v>
      </c>
      <c r="S591" s="179"/>
      <c r="U591" s="44"/>
      <c r="V591" s="44"/>
      <c r="W591" s="44"/>
      <c r="X591" s="708"/>
    </row>
    <row r="592" spans="2:26">
      <c r="B592" s="1734" t="s">
        <v>729</v>
      </c>
      <c r="C592" s="886" t="s">
        <v>523</v>
      </c>
      <c r="D592" s="946" t="s">
        <v>706</v>
      </c>
      <c r="E592" s="229">
        <v>2</v>
      </c>
      <c r="F592" s="360">
        <v>0.06</v>
      </c>
      <c r="G592" s="360">
        <v>0.12</v>
      </c>
      <c r="H592" s="1264">
        <v>70</v>
      </c>
      <c r="I592" s="255">
        <v>79.400000000000006</v>
      </c>
      <c r="J592" s="255">
        <v>57.2</v>
      </c>
      <c r="K592" s="255">
        <v>5.6</v>
      </c>
      <c r="L592" s="2072">
        <v>1.2E-2</v>
      </c>
      <c r="M592" s="2072">
        <v>0</v>
      </c>
      <c r="N592" s="2072">
        <v>7.0000000000000001E-3</v>
      </c>
      <c r="O592" s="2072">
        <v>2.8999999999999998E-3</v>
      </c>
      <c r="P592" s="2071">
        <v>0.3</v>
      </c>
      <c r="Q592" s="520">
        <v>43</v>
      </c>
      <c r="R592" s="62"/>
      <c r="S592" s="4"/>
      <c r="T592" s="9"/>
      <c r="U592" s="44"/>
      <c r="V592" s="44"/>
      <c r="W592" s="44"/>
      <c r="X592" s="708"/>
    </row>
    <row r="593" spans="2:26" ht="15.75" thickBot="1">
      <c r="B593" s="1258" t="s">
        <v>10</v>
      </c>
      <c r="C593" s="510" t="s">
        <v>719</v>
      </c>
      <c r="D593" s="521">
        <v>20</v>
      </c>
      <c r="E593" s="366">
        <v>0</v>
      </c>
      <c r="F593" s="368">
        <v>0.04</v>
      </c>
      <c r="G593" s="368">
        <v>0</v>
      </c>
      <c r="H593" s="1264">
        <v>0</v>
      </c>
      <c r="I593" s="255">
        <v>16.600000000000001</v>
      </c>
      <c r="J593" s="255">
        <v>38.799999999999997</v>
      </c>
      <c r="K593" s="360">
        <v>11.4</v>
      </c>
      <c r="L593" s="255">
        <v>0.02</v>
      </c>
      <c r="M593" s="255">
        <v>28.8</v>
      </c>
      <c r="N593" s="1367">
        <v>5.0000000000000001E-4</v>
      </c>
      <c r="O593" s="255">
        <v>0</v>
      </c>
      <c r="P593" s="1451">
        <v>0</v>
      </c>
      <c r="Q593" s="1741">
        <v>10</v>
      </c>
      <c r="R593" s="32"/>
      <c r="S593" s="123"/>
      <c r="T593" s="964"/>
      <c r="U593" s="622"/>
      <c r="V593" s="711"/>
      <c r="W593" s="712"/>
      <c r="X593" s="1759"/>
      <c r="Y593" s="219"/>
      <c r="Z593" s="22"/>
    </row>
    <row r="594" spans="2:26">
      <c r="B594" s="1408" t="s">
        <v>382</v>
      </c>
      <c r="C594" s="402"/>
      <c r="D594" s="524">
        <f>D591+D593+75+15</f>
        <v>310</v>
      </c>
      <c r="E594" s="522">
        <f>SUM(E591:E593)</f>
        <v>6</v>
      </c>
      <c r="F594" s="1266">
        <f>SUM(F591:F593)</f>
        <v>0.12</v>
      </c>
      <c r="G594" s="1266">
        <f t="shared" ref="G594:P594" si="113">SUM(G591:G593)</f>
        <v>0.13999999999999999</v>
      </c>
      <c r="H594" s="1266">
        <f t="shared" si="113"/>
        <v>70</v>
      </c>
      <c r="I594" s="1266">
        <f>SUM(I591:I593)</f>
        <v>110</v>
      </c>
      <c r="J594" s="1266">
        <f t="shared" si="113"/>
        <v>110</v>
      </c>
      <c r="K594" s="1266">
        <f t="shared" si="113"/>
        <v>25</v>
      </c>
      <c r="L594" s="1266">
        <f t="shared" si="113"/>
        <v>1.2</v>
      </c>
      <c r="M594" s="1266">
        <f t="shared" si="113"/>
        <v>128.4</v>
      </c>
      <c r="N594" s="1266">
        <f t="shared" si="113"/>
        <v>9.5000000000000015E-3</v>
      </c>
      <c r="O594" s="1266">
        <f t="shared" si="113"/>
        <v>2.8999999999999998E-3</v>
      </c>
      <c r="P594" s="1400">
        <f t="shared" si="113"/>
        <v>0.3</v>
      </c>
      <c r="Q594" s="343"/>
      <c r="R594" s="47"/>
      <c r="S594" s="4"/>
      <c r="T594" s="9"/>
    </row>
    <row r="595" spans="2:26">
      <c r="B595" s="1378"/>
      <c r="C595" s="1379" t="s">
        <v>12</v>
      </c>
      <c r="D595" s="1693">
        <v>0.1</v>
      </c>
      <c r="E595" s="924">
        <v>6</v>
      </c>
      <c r="F595" s="925">
        <v>0.12</v>
      </c>
      <c r="G595" s="926">
        <v>0.14000000000000001</v>
      </c>
      <c r="H595" s="1286">
        <v>70</v>
      </c>
      <c r="I595" s="1285">
        <v>110</v>
      </c>
      <c r="J595" s="1286">
        <v>110</v>
      </c>
      <c r="K595" s="1286">
        <v>25</v>
      </c>
      <c r="L595" s="925">
        <v>1.2</v>
      </c>
      <c r="M595" s="1285">
        <v>110</v>
      </c>
      <c r="N595" s="925">
        <v>0.01</v>
      </c>
      <c r="O595" s="1345">
        <v>3.0000000000000001E-3</v>
      </c>
      <c r="P595" s="1287">
        <v>0.3</v>
      </c>
      <c r="Q595" s="343"/>
      <c r="R595" s="32"/>
      <c r="S595" s="402"/>
      <c r="T595" s="179"/>
    </row>
    <row r="596" spans="2:26" ht="15.75" thickBot="1">
      <c r="B596" s="251"/>
      <c r="C596" s="1375" t="s">
        <v>780</v>
      </c>
      <c r="D596" s="1425" t="s">
        <v>290</v>
      </c>
      <c r="E596" s="1401">
        <f>(E594*100/E598)-10</f>
        <v>0</v>
      </c>
      <c r="F596" s="1402">
        <f t="shared" ref="F596:P596" si="114">(F594*100/F598)-10</f>
        <v>0</v>
      </c>
      <c r="G596" s="1402">
        <f t="shared" si="114"/>
        <v>0</v>
      </c>
      <c r="H596" s="1402">
        <f t="shared" si="114"/>
        <v>0</v>
      </c>
      <c r="I596" s="1402">
        <f t="shared" si="114"/>
        <v>0</v>
      </c>
      <c r="J596" s="1402">
        <f t="shared" si="114"/>
        <v>0</v>
      </c>
      <c r="K596" s="1402">
        <f t="shared" si="114"/>
        <v>0</v>
      </c>
      <c r="L596" s="1402">
        <f t="shared" si="114"/>
        <v>0</v>
      </c>
      <c r="M596" s="1402">
        <f t="shared" si="114"/>
        <v>1.672727272727272</v>
      </c>
      <c r="N596" s="1402">
        <f t="shared" si="114"/>
        <v>-0.49999999999999822</v>
      </c>
      <c r="O596" s="1402">
        <f t="shared" si="114"/>
        <v>-0.33333333333333393</v>
      </c>
      <c r="P596" s="1414">
        <f t="shared" si="114"/>
        <v>0</v>
      </c>
      <c r="Q596" s="343"/>
      <c r="S596" s="713"/>
      <c r="T596" s="1857"/>
    </row>
    <row r="597" spans="2:26" ht="15.75" thickBot="1">
      <c r="Q597" s="343"/>
      <c r="T597" s="9"/>
    </row>
    <row r="598" spans="2:26" ht="15.75" thickBot="1">
      <c r="B598" s="1803" t="s">
        <v>818</v>
      </c>
      <c r="C598" s="1694"/>
      <c r="D598" s="1695">
        <v>1</v>
      </c>
      <c r="E598" s="1696">
        <v>60</v>
      </c>
      <c r="F598" s="1697">
        <v>1.2</v>
      </c>
      <c r="G598" s="1697">
        <v>1.4</v>
      </c>
      <c r="H598" s="1698">
        <v>700</v>
      </c>
      <c r="I598" s="1699">
        <v>1100</v>
      </c>
      <c r="J598" s="1699">
        <v>1100</v>
      </c>
      <c r="K598" s="1699">
        <v>250</v>
      </c>
      <c r="L598" s="1699">
        <v>12</v>
      </c>
      <c r="M598" s="1699">
        <v>1100</v>
      </c>
      <c r="N598" s="1699">
        <v>0.1</v>
      </c>
      <c r="O598" s="1699">
        <v>0.03</v>
      </c>
      <c r="P598" s="1700">
        <v>3</v>
      </c>
      <c r="Q598" s="343"/>
    </row>
    <row r="599" spans="2:26">
      <c r="B599" s="930"/>
      <c r="C599" s="34" t="s">
        <v>545</v>
      </c>
      <c r="D599" s="35"/>
      <c r="E599" s="153">
        <f>E574+E587</f>
        <v>25.96</v>
      </c>
      <c r="F599" s="256">
        <f t="shared" ref="F599:P599" si="115">F574+F587</f>
        <v>0.66999999999999993</v>
      </c>
      <c r="G599" s="256">
        <f t="shared" si="115"/>
        <v>0.74330000000000007</v>
      </c>
      <c r="H599" s="256">
        <f t="shared" si="115"/>
        <v>380.05</v>
      </c>
      <c r="I599" s="256">
        <f t="shared" si="115"/>
        <v>694.25800000000004</v>
      </c>
      <c r="J599" s="256">
        <f t="shared" si="115"/>
        <v>759.28</v>
      </c>
      <c r="K599" s="256">
        <f t="shared" si="115"/>
        <v>172.48000000000002</v>
      </c>
      <c r="L599" s="256">
        <f t="shared" si="115"/>
        <v>6.9789999999999992</v>
      </c>
      <c r="M599" s="256">
        <f t="shared" si="115"/>
        <v>637.529</v>
      </c>
      <c r="N599" s="256">
        <f t="shared" si="115"/>
        <v>6.0299999999999999E-2</v>
      </c>
      <c r="O599" s="256">
        <f t="shared" si="115"/>
        <v>2.1840000000000002E-2</v>
      </c>
      <c r="P599" s="933">
        <f t="shared" si="115"/>
        <v>1.8875000000000002</v>
      </c>
      <c r="Q599" s="343"/>
    </row>
    <row r="600" spans="2:26">
      <c r="B600" s="460"/>
      <c r="C600" s="1219" t="s">
        <v>12</v>
      </c>
      <c r="D600" s="1693">
        <v>0.6</v>
      </c>
      <c r="E600" s="924">
        <v>36</v>
      </c>
      <c r="F600" s="925">
        <v>0.72</v>
      </c>
      <c r="G600" s="926">
        <v>0.84</v>
      </c>
      <c r="H600" s="1286">
        <v>420</v>
      </c>
      <c r="I600" s="1285">
        <v>660</v>
      </c>
      <c r="J600" s="1286">
        <v>660</v>
      </c>
      <c r="K600" s="1286">
        <v>150</v>
      </c>
      <c r="L600" s="925">
        <v>7.2</v>
      </c>
      <c r="M600" s="1285">
        <v>660</v>
      </c>
      <c r="N600" s="925">
        <v>0.06</v>
      </c>
      <c r="O600" s="1369">
        <v>1.7999999999999999E-2</v>
      </c>
      <c r="P600" s="1287">
        <v>1.8</v>
      </c>
      <c r="Q600" s="343"/>
    </row>
    <row r="601" spans="2:26" ht="15.75" thickBot="1">
      <c r="B601" s="251"/>
      <c r="C601" s="1375" t="s">
        <v>780</v>
      </c>
      <c r="D601" s="1425" t="s">
        <v>290</v>
      </c>
      <c r="E601" s="1401">
        <f>(E599*100/E598)-60</f>
        <v>-16.733333333333334</v>
      </c>
      <c r="F601" s="1402">
        <f t="shared" ref="F601:P601" si="116">(F599*100/F598)-60</f>
        <v>-4.1666666666666643</v>
      </c>
      <c r="G601" s="1402">
        <f t="shared" si="116"/>
        <v>-6.9071428571428442</v>
      </c>
      <c r="H601" s="1402">
        <f t="shared" si="116"/>
        <v>-5.7071428571428555</v>
      </c>
      <c r="I601" s="1402">
        <f t="shared" si="116"/>
        <v>3.1143636363636418</v>
      </c>
      <c r="J601" s="1402">
        <f t="shared" si="116"/>
        <v>9.0254545454545507</v>
      </c>
      <c r="K601" s="1402">
        <f t="shared" si="116"/>
        <v>8.9920000000000044</v>
      </c>
      <c r="L601" s="1402">
        <f t="shared" si="116"/>
        <v>-1.8416666666666757</v>
      </c>
      <c r="M601" s="1402">
        <f t="shared" si="116"/>
        <v>-2.042818181818177</v>
      </c>
      <c r="N601" s="1402">
        <f t="shared" si="116"/>
        <v>0.29999999999999716</v>
      </c>
      <c r="O601" s="1402">
        <f t="shared" si="116"/>
        <v>12.800000000000011</v>
      </c>
      <c r="P601" s="1414">
        <f t="shared" si="116"/>
        <v>2.9166666666666785</v>
      </c>
      <c r="Q601" s="343"/>
    </row>
    <row r="602" spans="2:26" ht="15.75" thickBot="1">
      <c r="Q602" s="343"/>
    </row>
    <row r="603" spans="2:26">
      <c r="B603" s="930"/>
      <c r="C603" s="34" t="s">
        <v>544</v>
      </c>
      <c r="D603" s="35"/>
      <c r="E603" s="153">
        <f>E587+E594</f>
        <v>19.972000000000001</v>
      </c>
      <c r="F603" s="256">
        <f t="shared" ref="F603:P603" si="117">F587+F594</f>
        <v>0.53099999999999992</v>
      </c>
      <c r="G603" s="256">
        <f t="shared" si="117"/>
        <v>0.42800000000000005</v>
      </c>
      <c r="H603" s="256">
        <f t="shared" si="117"/>
        <v>262.30500000000001</v>
      </c>
      <c r="I603" s="256">
        <f t="shared" si="117"/>
        <v>411.70000000000005</v>
      </c>
      <c r="J603" s="256">
        <f t="shared" si="117"/>
        <v>496.49</v>
      </c>
      <c r="K603" s="256">
        <f t="shared" si="117"/>
        <v>112.28</v>
      </c>
      <c r="L603" s="256">
        <f t="shared" si="117"/>
        <v>4.9019999999999992</v>
      </c>
      <c r="M603" s="256">
        <f t="shared" si="117"/>
        <v>464.16899999999998</v>
      </c>
      <c r="N603" s="256">
        <f t="shared" si="117"/>
        <v>4.48E-2</v>
      </c>
      <c r="O603" s="256">
        <f t="shared" si="117"/>
        <v>9.4999999999999998E-3</v>
      </c>
      <c r="P603" s="933">
        <f t="shared" si="117"/>
        <v>1.3455000000000001</v>
      </c>
      <c r="Q603" s="343"/>
    </row>
    <row r="604" spans="2:26">
      <c r="B604" s="460"/>
      <c r="C604" s="1219" t="s">
        <v>12</v>
      </c>
      <c r="D604" s="1693">
        <v>0.45</v>
      </c>
      <c r="E604" s="924">
        <v>27</v>
      </c>
      <c r="F604" s="925">
        <v>0.54</v>
      </c>
      <c r="G604" s="926">
        <v>0.63</v>
      </c>
      <c r="H604" s="1286">
        <v>315</v>
      </c>
      <c r="I604" s="1285">
        <v>495</v>
      </c>
      <c r="J604" s="1286">
        <v>495</v>
      </c>
      <c r="K604" s="1286">
        <v>112.5</v>
      </c>
      <c r="L604" s="925">
        <v>5.4</v>
      </c>
      <c r="M604" s="1285">
        <v>495</v>
      </c>
      <c r="N604" s="1373">
        <v>4.4999999999999998E-2</v>
      </c>
      <c r="O604" s="1374">
        <v>1.35E-2</v>
      </c>
      <c r="P604" s="927">
        <v>1.35</v>
      </c>
      <c r="Q604" s="343"/>
    </row>
    <row r="605" spans="2:26" ht="15.75" thickBot="1">
      <c r="B605" s="251"/>
      <c r="C605" s="1375" t="s">
        <v>780</v>
      </c>
      <c r="D605" s="1425" t="s">
        <v>290</v>
      </c>
      <c r="E605" s="1401">
        <f>(E603*100/E598)-45</f>
        <v>-11.713333333333331</v>
      </c>
      <c r="F605" s="1402">
        <f t="shared" ref="F605:P605" si="118">(F603*100/F598)-45</f>
        <v>-0.75</v>
      </c>
      <c r="G605" s="1402">
        <f t="shared" si="118"/>
        <v>-14.428571428571423</v>
      </c>
      <c r="H605" s="1402">
        <f t="shared" si="118"/>
        <v>-7.5278571428571439</v>
      </c>
      <c r="I605" s="1402">
        <f t="shared" si="118"/>
        <v>-7.5727272727272634</v>
      </c>
      <c r="J605" s="1402">
        <f t="shared" si="118"/>
        <v>0.13545454545454305</v>
      </c>
      <c r="K605" s="1402">
        <f t="shared" si="118"/>
        <v>-8.8000000000000966E-2</v>
      </c>
      <c r="L605" s="1402">
        <f t="shared" si="118"/>
        <v>-4.1500000000000057</v>
      </c>
      <c r="M605" s="1402">
        <f t="shared" si="118"/>
        <v>-2.8028181818181821</v>
      </c>
      <c r="N605" s="1402">
        <f t="shared" si="118"/>
        <v>-0.20000000000000995</v>
      </c>
      <c r="O605" s="1402">
        <f t="shared" si="118"/>
        <v>-13.333333333333332</v>
      </c>
      <c r="P605" s="1414">
        <f t="shared" si="118"/>
        <v>-0.14999999999999858</v>
      </c>
      <c r="Q605" s="343"/>
    </row>
    <row r="606" spans="2:26" ht="15.75" thickBot="1">
      <c r="Q606" s="343"/>
    </row>
    <row r="607" spans="2:26" ht="15.75" thickBot="1">
      <c r="B607" s="1269" t="s">
        <v>625</v>
      </c>
      <c r="C607" s="34"/>
      <c r="D607" s="35"/>
      <c r="E607" s="157">
        <f>E574+E587+E594</f>
        <v>31.96</v>
      </c>
      <c r="F607" s="116">
        <f t="shared" ref="F607:P607" si="119">F574+F587+F594</f>
        <v>0.78999999999999992</v>
      </c>
      <c r="G607" s="116">
        <f t="shared" si="119"/>
        <v>0.88330000000000009</v>
      </c>
      <c r="H607" s="1392">
        <f t="shared" si="119"/>
        <v>450.05</v>
      </c>
      <c r="I607" s="116">
        <f t="shared" si="119"/>
        <v>804.25800000000004</v>
      </c>
      <c r="J607" s="1392">
        <f t="shared" si="119"/>
        <v>869.28</v>
      </c>
      <c r="K607" s="1392">
        <f t="shared" si="119"/>
        <v>197.48000000000002</v>
      </c>
      <c r="L607" s="116">
        <f t="shared" si="119"/>
        <v>8.1789999999999985</v>
      </c>
      <c r="M607" s="1392">
        <f t="shared" si="119"/>
        <v>765.92899999999997</v>
      </c>
      <c r="N607" s="116">
        <f t="shared" si="119"/>
        <v>6.9800000000000001E-2</v>
      </c>
      <c r="O607" s="116">
        <f t="shared" si="119"/>
        <v>2.4740000000000002E-2</v>
      </c>
      <c r="P607" s="257">
        <f t="shared" si="119"/>
        <v>2.1875</v>
      </c>
      <c r="Q607" s="343"/>
    </row>
    <row r="608" spans="2:26">
      <c r="B608" s="93"/>
      <c r="C608" s="1213" t="s">
        <v>12</v>
      </c>
      <c r="D608" s="1693">
        <v>0.7</v>
      </c>
      <c r="E608" s="924">
        <v>42</v>
      </c>
      <c r="F608" s="925">
        <v>0.84</v>
      </c>
      <c r="G608" s="926">
        <v>0.98</v>
      </c>
      <c r="H608" s="1286">
        <v>490</v>
      </c>
      <c r="I608" s="1285">
        <v>770</v>
      </c>
      <c r="J608" s="1286">
        <v>770</v>
      </c>
      <c r="K608" s="1286">
        <v>175</v>
      </c>
      <c r="L608" s="925">
        <v>8.4</v>
      </c>
      <c r="M608" s="1285">
        <v>770</v>
      </c>
      <c r="N608" s="925">
        <v>7.0000000000000007E-2</v>
      </c>
      <c r="O608" s="1369">
        <v>2.1000000000000001E-2</v>
      </c>
      <c r="P608" s="1287">
        <v>2.1</v>
      </c>
      <c r="Q608" s="343"/>
    </row>
    <row r="609" spans="2:30" ht="15.75" thickBot="1">
      <c r="B609" s="251"/>
      <c r="C609" s="1375" t="s">
        <v>780</v>
      </c>
      <c r="D609" s="1425" t="s">
        <v>290</v>
      </c>
      <c r="E609" s="1401">
        <f>(E607*100/E598)-70</f>
        <v>-16.733333333333334</v>
      </c>
      <c r="F609" s="1402">
        <f t="shared" ref="F609:P609" si="120">(F607*100/F598)-70</f>
        <v>-4.1666666666666714</v>
      </c>
      <c r="G609" s="1402">
        <f t="shared" si="120"/>
        <v>-6.9071428571428442</v>
      </c>
      <c r="H609" s="1402">
        <f t="shared" si="120"/>
        <v>-5.7071428571428555</v>
      </c>
      <c r="I609" s="1402">
        <f t="shared" si="120"/>
        <v>3.1143636363636347</v>
      </c>
      <c r="J609" s="1402">
        <f t="shared" si="120"/>
        <v>9.0254545454545507</v>
      </c>
      <c r="K609" s="1402">
        <f t="shared" si="120"/>
        <v>8.9920000000000044</v>
      </c>
      <c r="L609" s="1402">
        <f t="shared" si="120"/>
        <v>-1.8416666666666828</v>
      </c>
      <c r="M609" s="1402">
        <f t="shared" si="120"/>
        <v>-0.37009090909091924</v>
      </c>
      <c r="N609" s="1402">
        <f t="shared" si="120"/>
        <v>-0.20000000000000284</v>
      </c>
      <c r="O609" s="1402">
        <f t="shared" si="120"/>
        <v>12.466666666666683</v>
      </c>
      <c r="P609" s="1414">
        <f t="shared" si="120"/>
        <v>2.9166666666666714</v>
      </c>
      <c r="Q609" s="343"/>
    </row>
    <row r="610" spans="2:30">
      <c r="C610" s="1222"/>
      <c r="D610" s="5"/>
      <c r="P610"/>
      <c r="Q610" s="343"/>
    </row>
    <row r="611" spans="2:30">
      <c r="C611" s="1222" t="s">
        <v>595</v>
      </c>
      <c r="D611"/>
      <c r="E611" s="32"/>
      <c r="K611" s="373"/>
      <c r="P611"/>
      <c r="Q611" s="343"/>
    </row>
    <row r="612" spans="2:30">
      <c r="C612" s="7" t="s">
        <v>596</v>
      </c>
      <c r="D612" s="8"/>
      <c r="E612" s="2"/>
      <c r="K612"/>
      <c r="P612"/>
      <c r="Q612" s="343"/>
    </row>
    <row r="613" spans="2:30">
      <c r="C613" s="1" t="s">
        <v>384</v>
      </c>
      <c r="D613"/>
      <c r="E613"/>
      <c r="F613"/>
      <c r="K613" s="62"/>
      <c r="P613"/>
      <c r="Q613" s="343"/>
    </row>
    <row r="614" spans="2:30">
      <c r="C614" s="19" t="s">
        <v>292</v>
      </c>
      <c r="E614"/>
      <c r="F614"/>
      <c r="G614" s="19"/>
      <c r="H614" s="19"/>
      <c r="K614" s="127"/>
      <c r="P614"/>
      <c r="Q614" s="343"/>
    </row>
    <row r="615" spans="2:30" ht="15.75">
      <c r="C615" s="1222" t="s">
        <v>598</v>
      </c>
      <c r="D615"/>
      <c r="J615" s="20" t="s">
        <v>0</v>
      </c>
      <c r="K615"/>
      <c r="L615" s="2" t="s">
        <v>334</v>
      </c>
      <c r="M615" s="13"/>
      <c r="N615" s="13"/>
      <c r="O615" s="24"/>
      <c r="P615"/>
      <c r="Q615" s="343"/>
    </row>
    <row r="616" spans="2:30" ht="21">
      <c r="B616" s="20" t="s">
        <v>631</v>
      </c>
      <c r="E616"/>
      <c r="F616"/>
      <c r="G616" s="23" t="s">
        <v>392</v>
      </c>
      <c r="H616" s="19"/>
      <c r="K616" s="32"/>
      <c r="P616"/>
      <c r="Q616" s="343"/>
    </row>
    <row r="617" spans="2:30" ht="15.75" thickBot="1">
      <c r="C617" s="103" t="s">
        <v>654</v>
      </c>
      <c r="E617" s="1437"/>
      <c r="F617" s="1437"/>
      <c r="G617" s="1437"/>
      <c r="H617" s="1437"/>
      <c r="I617" s="1437"/>
      <c r="J617" s="1437"/>
      <c r="K617" s="1437"/>
      <c r="L617" s="1437"/>
      <c r="M617" s="1437"/>
      <c r="N617" s="1437"/>
      <c r="O617" s="1437"/>
      <c r="P617" s="1437"/>
      <c r="Q617" s="343"/>
    </row>
    <row r="618" spans="2:30" ht="15.75" thickBot="1">
      <c r="B618" s="1364" t="s">
        <v>635</v>
      </c>
      <c r="C618" s="107"/>
      <c r="D618" s="1270" t="s">
        <v>263</v>
      </c>
      <c r="E618" s="1231" t="s">
        <v>599</v>
      </c>
      <c r="F618" s="1232"/>
      <c r="G618" s="1232"/>
      <c r="H618" s="1233"/>
      <c r="I618" s="1234" t="s">
        <v>600</v>
      </c>
      <c r="J618" s="31"/>
      <c r="K618" s="1235"/>
      <c r="L618" s="31"/>
      <c r="M618" s="31"/>
      <c r="N618" s="31"/>
      <c r="O618" s="31"/>
      <c r="P618" s="53"/>
      <c r="Q618" s="1364" t="s">
        <v>669</v>
      </c>
      <c r="S618" s="185"/>
    </row>
    <row r="619" spans="2:30">
      <c r="B619" s="482" t="s">
        <v>601</v>
      </c>
      <c r="C619" s="477" t="s">
        <v>269</v>
      </c>
      <c r="D619" s="1271" t="s">
        <v>270</v>
      </c>
      <c r="E619" s="1237" t="s">
        <v>602</v>
      </c>
      <c r="F619" s="1238" t="s">
        <v>603</v>
      </c>
      <c r="G619" s="706" t="s">
        <v>604</v>
      </c>
      <c r="H619" s="1239" t="s">
        <v>605</v>
      </c>
      <c r="I619" s="1240" t="s">
        <v>606</v>
      </c>
      <c r="J619" s="1241" t="s">
        <v>607</v>
      </c>
      <c r="K619" s="1242" t="s">
        <v>608</v>
      </c>
      <c r="L619" s="1243" t="s">
        <v>609</v>
      </c>
      <c r="M619" s="1244" t="s">
        <v>610</v>
      </c>
      <c r="N619" s="752" t="s">
        <v>611</v>
      </c>
      <c r="O619" s="1244" t="s">
        <v>612</v>
      </c>
      <c r="P619" s="1245" t="s">
        <v>613</v>
      </c>
      <c r="Q619" s="1473" t="s">
        <v>657</v>
      </c>
    </row>
    <row r="620" spans="2:30" ht="15.75" thickBot="1">
      <c r="B620" s="488" t="s">
        <v>614</v>
      </c>
      <c r="C620" s="526"/>
      <c r="D620" s="484"/>
      <c r="E620" s="55"/>
      <c r="F620" s="1272"/>
      <c r="H620" s="1272"/>
      <c r="I620" s="1273" t="s">
        <v>615</v>
      </c>
      <c r="J620" s="127" t="s">
        <v>616</v>
      </c>
      <c r="K620" s="1274" t="s">
        <v>617</v>
      </c>
      <c r="L620" s="1275" t="s">
        <v>618</v>
      </c>
      <c r="M620" s="1274" t="s">
        <v>619</v>
      </c>
      <c r="N620" s="46" t="s">
        <v>620</v>
      </c>
      <c r="O620" s="1276" t="s">
        <v>621</v>
      </c>
      <c r="P620" s="1277" t="s">
        <v>622</v>
      </c>
      <c r="Q620" s="1474" t="s">
        <v>554</v>
      </c>
      <c r="S620" s="4"/>
      <c r="T620" s="9"/>
    </row>
    <row r="621" spans="2:30">
      <c r="B621" s="107"/>
      <c r="C621" s="690" t="s">
        <v>204</v>
      </c>
      <c r="D621" s="1290"/>
      <c r="E621" s="1254"/>
      <c r="F621" s="492"/>
      <c r="G621" s="492"/>
      <c r="H621" s="1291"/>
      <c r="I621" s="1256"/>
      <c r="J621" s="1256"/>
      <c r="K621" s="1327"/>
      <c r="L621" s="1256"/>
      <c r="M621" s="1256"/>
      <c r="N621" s="1256"/>
      <c r="O621" s="1256"/>
      <c r="P621" s="1450"/>
      <c r="Q621" s="1481"/>
      <c r="S621" s="4"/>
      <c r="T621" s="9"/>
    </row>
    <row r="622" spans="2:30">
      <c r="B622" s="1589" t="s">
        <v>672</v>
      </c>
      <c r="C622" s="507" t="s">
        <v>389</v>
      </c>
      <c r="D622" s="508">
        <v>70</v>
      </c>
      <c r="E622" s="229">
        <v>7</v>
      </c>
      <c r="F622" s="365">
        <v>2.3300000000000001E-2</v>
      </c>
      <c r="G622" s="360">
        <v>2.3300000000000001E-2</v>
      </c>
      <c r="H622" s="1278">
        <v>7</v>
      </c>
      <c r="I622" s="255">
        <v>16.329999999999998</v>
      </c>
      <c r="J622" s="255">
        <v>29.2</v>
      </c>
      <c r="K622" s="255">
        <v>9.8000000000000007</v>
      </c>
      <c r="L622" s="255">
        <v>0.42</v>
      </c>
      <c r="M622" s="255">
        <v>86.332999999999998</v>
      </c>
      <c r="N622" s="255">
        <v>2.3E-2</v>
      </c>
      <c r="O622" s="255">
        <v>2.0000000000000001E-4</v>
      </c>
      <c r="P622" s="1451">
        <v>1E-3</v>
      </c>
      <c r="Q622" s="504">
        <v>1</v>
      </c>
      <c r="S622" s="4"/>
      <c r="T622" s="65"/>
    </row>
    <row r="623" spans="2:30">
      <c r="B623" s="1258" t="s">
        <v>189</v>
      </c>
      <c r="C623" s="503" t="s">
        <v>190</v>
      </c>
      <c r="D623" s="508">
        <v>180</v>
      </c>
      <c r="E623" s="2065">
        <v>2.4500000000000002</v>
      </c>
      <c r="F623" s="365">
        <v>0.16</v>
      </c>
      <c r="G623" s="365">
        <v>0.30399999999999999</v>
      </c>
      <c r="H623" s="1264">
        <v>88.639799999999994</v>
      </c>
      <c r="I623" s="2072">
        <v>120.98</v>
      </c>
      <c r="J623" s="2072">
        <v>22.74</v>
      </c>
      <c r="K623" s="2072">
        <v>12.6</v>
      </c>
      <c r="L623" s="2072">
        <v>1.95</v>
      </c>
      <c r="M623" s="2072">
        <v>43.643000000000001</v>
      </c>
      <c r="N623" s="2072">
        <v>0</v>
      </c>
      <c r="O623" s="2072">
        <v>2.5000000000000001E-3</v>
      </c>
      <c r="P623" s="2071">
        <v>0.2311</v>
      </c>
      <c r="Q623" s="527">
        <v>50</v>
      </c>
      <c r="R623" s="30"/>
      <c r="S623" s="46"/>
      <c r="T623" s="46"/>
      <c r="U623" s="1859"/>
      <c r="V623" s="46"/>
      <c r="W623" s="46"/>
      <c r="X623" s="46"/>
      <c r="Y623" s="46"/>
      <c r="Z623" s="46"/>
      <c r="AA623" s="46"/>
      <c r="AB623" s="46"/>
      <c r="AC623" s="1858"/>
      <c r="AD623" s="46"/>
    </row>
    <row r="624" spans="2:30">
      <c r="B624" s="1755" t="s">
        <v>798</v>
      </c>
      <c r="C624" s="547" t="s">
        <v>577</v>
      </c>
      <c r="D624" s="398">
        <v>200</v>
      </c>
      <c r="E624" s="229">
        <v>0.82</v>
      </c>
      <c r="F624" s="360">
        <v>0</v>
      </c>
      <c r="G624" s="365">
        <v>5.0000000000000001E-3</v>
      </c>
      <c r="H624" s="1279">
        <v>0.2072</v>
      </c>
      <c r="I624" s="2072">
        <v>4.1289999999999996</v>
      </c>
      <c r="J624" s="2072">
        <v>4.5289999999999999</v>
      </c>
      <c r="K624" s="2072">
        <v>2.4</v>
      </c>
      <c r="L624" s="2072">
        <v>0.38900000000000001</v>
      </c>
      <c r="M624" s="2072">
        <v>25.55</v>
      </c>
      <c r="N624" s="2072">
        <v>0</v>
      </c>
      <c r="O624" s="2072">
        <v>0</v>
      </c>
      <c r="P624" s="2071">
        <v>0.16</v>
      </c>
      <c r="Q624" s="504">
        <v>75</v>
      </c>
      <c r="R624" s="749"/>
      <c r="S624" s="4"/>
      <c r="T624" s="9"/>
      <c r="U624" s="44"/>
      <c r="V624" s="44"/>
      <c r="W624" s="234"/>
      <c r="X624" s="728"/>
    </row>
    <row r="625" spans="1:26">
      <c r="B625" s="1258" t="s">
        <v>10</v>
      </c>
      <c r="C625" s="503" t="s">
        <v>11</v>
      </c>
      <c r="D625" s="253">
        <v>40</v>
      </c>
      <c r="E625" s="2065">
        <v>0.08</v>
      </c>
      <c r="F625" s="365">
        <v>1.6E-2</v>
      </c>
      <c r="G625" s="365">
        <v>1.3299999999999999E-2</v>
      </c>
      <c r="H625" s="1264">
        <v>0</v>
      </c>
      <c r="I625" s="2072">
        <v>63.332999999999998</v>
      </c>
      <c r="J625" s="2072">
        <v>51.6</v>
      </c>
      <c r="K625" s="365">
        <v>16.399999999999999</v>
      </c>
      <c r="L625" s="2072">
        <v>0.04</v>
      </c>
      <c r="M625" s="2072">
        <v>29.733000000000001</v>
      </c>
      <c r="N625" s="2072">
        <v>0</v>
      </c>
      <c r="O625" s="2072">
        <v>0</v>
      </c>
      <c r="P625" s="2071">
        <v>0</v>
      </c>
      <c r="Q625" s="539">
        <v>9</v>
      </c>
      <c r="R625" s="32"/>
      <c r="T625" s="1227"/>
      <c r="U625" s="44"/>
      <c r="V625" s="44"/>
      <c r="W625" s="44"/>
      <c r="X625" s="708"/>
    </row>
    <row r="626" spans="1:26" ht="15.75" thickBot="1">
      <c r="B626" s="1292" t="s">
        <v>10</v>
      </c>
      <c r="C626" s="510" t="s">
        <v>719</v>
      </c>
      <c r="D626" s="521">
        <v>30</v>
      </c>
      <c r="E626" s="366">
        <v>0</v>
      </c>
      <c r="F626" s="368">
        <v>0.06</v>
      </c>
      <c r="G626" s="368">
        <v>0</v>
      </c>
      <c r="H626" s="692">
        <v>0</v>
      </c>
      <c r="I626" s="255">
        <v>24.9</v>
      </c>
      <c r="J626" s="255">
        <v>58.2</v>
      </c>
      <c r="K626" s="360">
        <v>17.100000000000001</v>
      </c>
      <c r="L626" s="255">
        <v>0.03</v>
      </c>
      <c r="M626" s="255">
        <v>43.2</v>
      </c>
      <c r="N626" s="255">
        <v>1E-3</v>
      </c>
      <c r="O626" s="255">
        <v>0</v>
      </c>
      <c r="P626" s="1451">
        <v>0</v>
      </c>
      <c r="Q626" s="1456">
        <v>10</v>
      </c>
      <c r="R626" s="32"/>
      <c r="S626" s="405"/>
      <c r="T626" s="1857"/>
      <c r="U626" s="44"/>
      <c r="V626" s="44"/>
      <c r="W626" s="44"/>
      <c r="X626" s="708"/>
    </row>
    <row r="627" spans="1:26">
      <c r="B627" s="1408" t="s">
        <v>294</v>
      </c>
      <c r="C627" s="67"/>
      <c r="D627" s="1227">
        <f>SUM(D622:D626)</f>
        <v>520</v>
      </c>
      <c r="E627" s="153">
        <f>SUM(E622:E626)</f>
        <v>10.35</v>
      </c>
      <c r="F627" s="256">
        <f>SUM(F622:F626)</f>
        <v>0.25930000000000003</v>
      </c>
      <c r="G627" s="256">
        <f t="shared" ref="G627:O627" si="121">SUM(G622:G626)</f>
        <v>0.34559999999999996</v>
      </c>
      <c r="H627" s="256">
        <f t="shared" si="121"/>
        <v>95.846999999999994</v>
      </c>
      <c r="I627" s="256">
        <f t="shared" si="121"/>
        <v>229.672</v>
      </c>
      <c r="J627" s="256">
        <f t="shared" si="121"/>
        <v>166.26900000000001</v>
      </c>
      <c r="K627" s="256">
        <f t="shared" si="121"/>
        <v>58.3</v>
      </c>
      <c r="L627" s="256">
        <f t="shared" si="121"/>
        <v>2.8290000000000002</v>
      </c>
      <c r="M627" s="1268">
        <f t="shared" si="121"/>
        <v>228.459</v>
      </c>
      <c r="N627" s="1295">
        <f t="shared" si="121"/>
        <v>2.4E-2</v>
      </c>
      <c r="O627" s="1295">
        <f t="shared" si="121"/>
        <v>2.7000000000000001E-3</v>
      </c>
      <c r="P627" s="933">
        <f>SUM(P622:P626)</f>
        <v>0.3921</v>
      </c>
      <c r="Q627" s="1476"/>
      <c r="R627" s="32"/>
      <c r="S627" s="219"/>
      <c r="T627" s="44"/>
      <c r="U627" s="44"/>
      <c r="V627" s="44"/>
      <c r="W627" s="44"/>
      <c r="X627" s="708"/>
    </row>
    <row r="628" spans="1:26">
      <c r="B628" s="1378"/>
      <c r="C628" s="1379" t="s">
        <v>779</v>
      </c>
      <c r="D628" s="1693">
        <v>0.25</v>
      </c>
      <c r="E628" s="924">
        <v>15</v>
      </c>
      <c r="F628" s="925">
        <v>0.3</v>
      </c>
      <c r="G628" s="926">
        <v>0.35</v>
      </c>
      <c r="H628" s="1286">
        <v>175</v>
      </c>
      <c r="I628" s="1285">
        <v>275</v>
      </c>
      <c r="J628" s="1286">
        <v>275</v>
      </c>
      <c r="K628" s="1286">
        <v>62.5</v>
      </c>
      <c r="L628" s="925">
        <v>3</v>
      </c>
      <c r="M628" s="1285">
        <v>275</v>
      </c>
      <c r="N628" s="1373">
        <v>2.5000000000000001E-2</v>
      </c>
      <c r="O628" s="1374">
        <v>7.4999999999999997E-3</v>
      </c>
      <c r="P628" s="927">
        <v>0.75</v>
      </c>
      <c r="Q628" s="1476"/>
      <c r="S628" s="179"/>
      <c r="U628" s="622"/>
      <c r="V628" s="711"/>
      <c r="W628" s="712"/>
      <c r="X628" s="1759"/>
      <c r="Y628" s="219"/>
      <c r="Z628" s="22"/>
    </row>
    <row r="629" spans="1:26" ht="15.75" thickBot="1">
      <c r="B629" s="251"/>
      <c r="C629" s="1375" t="s">
        <v>778</v>
      </c>
      <c r="D629" s="1425"/>
      <c r="E629" s="1401">
        <f>(E627*100/E650)-25</f>
        <v>-7.75</v>
      </c>
      <c r="F629" s="1402">
        <f t="shared" ref="F629:P629" si="122">(F627*100/F650)-25</f>
        <v>-3.3916666666666622</v>
      </c>
      <c r="G629" s="1402">
        <f t="shared" si="122"/>
        <v>-0.31428571428571672</v>
      </c>
      <c r="H629" s="1402">
        <f t="shared" si="122"/>
        <v>-11.30757142857143</v>
      </c>
      <c r="I629" s="1402">
        <f t="shared" si="122"/>
        <v>-4.1207272727272724</v>
      </c>
      <c r="J629" s="1402">
        <f t="shared" si="122"/>
        <v>-9.8846363636363623</v>
      </c>
      <c r="K629" s="1402">
        <f t="shared" si="122"/>
        <v>-1.6799999999999997</v>
      </c>
      <c r="L629" s="1402">
        <f t="shared" si="122"/>
        <v>-1.4249999999999972</v>
      </c>
      <c r="M629" s="1402">
        <f t="shared" si="122"/>
        <v>-4.2309999999999981</v>
      </c>
      <c r="N629" s="1402">
        <f t="shared" si="122"/>
        <v>-1.0000000000000036</v>
      </c>
      <c r="O629" s="1402">
        <f t="shared" si="122"/>
        <v>-15.999999999999998</v>
      </c>
      <c r="P629" s="1414">
        <f t="shared" si="122"/>
        <v>-11.93</v>
      </c>
      <c r="Q629" s="1476"/>
      <c r="S629" s="4"/>
      <c r="T629" s="9"/>
      <c r="U629" s="948"/>
      <c r="V629" s="948"/>
      <c r="W629" s="948"/>
      <c r="X629" s="948"/>
      <c r="Y629" s="1766"/>
      <c r="Z629" s="1"/>
    </row>
    <row r="630" spans="1:26">
      <c r="B630" s="107"/>
      <c r="C630" s="552" t="s">
        <v>153</v>
      </c>
      <c r="D630" s="93"/>
      <c r="E630" s="1296"/>
      <c r="F630" s="1297"/>
      <c r="G630" s="1297"/>
      <c r="H630" s="1297"/>
      <c r="I630" s="1297"/>
      <c r="J630" s="1297"/>
      <c r="K630" s="1692"/>
      <c r="L630" s="1297"/>
      <c r="M630" s="1297"/>
      <c r="N630" s="1297"/>
      <c r="O630" s="1297"/>
      <c r="P630" s="1480"/>
      <c r="Q630" s="1476"/>
      <c r="S630" s="4"/>
      <c r="T630" s="9"/>
      <c r="U630" s="1"/>
      <c r="V630" s="1"/>
      <c r="W630" s="1"/>
      <c r="X630" s="1"/>
      <c r="Y630" s="1"/>
      <c r="Z630" s="40"/>
    </row>
    <row r="631" spans="1:26">
      <c r="B631" s="1589" t="s">
        <v>673</v>
      </c>
      <c r="C631" s="529" t="s">
        <v>402</v>
      </c>
      <c r="D631" s="508">
        <v>60</v>
      </c>
      <c r="E631" s="229">
        <v>15</v>
      </c>
      <c r="F631" s="360">
        <v>0.04</v>
      </c>
      <c r="G631" s="360">
        <v>0.02</v>
      </c>
      <c r="H631" s="679">
        <v>79.8</v>
      </c>
      <c r="I631" s="255">
        <v>8.4</v>
      </c>
      <c r="J631" s="1590">
        <v>15.6</v>
      </c>
      <c r="K631" s="255">
        <v>12</v>
      </c>
      <c r="L631" s="255">
        <v>0.54</v>
      </c>
      <c r="M631" s="255">
        <v>74</v>
      </c>
      <c r="N631" s="255">
        <v>0.02</v>
      </c>
      <c r="O631" s="255">
        <v>2.3999999999999998E-3</v>
      </c>
      <c r="P631" s="1451">
        <v>0.12</v>
      </c>
      <c r="Q631" s="504">
        <v>2</v>
      </c>
      <c r="R631" s="62"/>
      <c r="S631" s="4"/>
      <c r="T631" s="44"/>
      <c r="U631" s="44"/>
      <c r="V631" s="44"/>
      <c r="W631" s="44"/>
      <c r="X631" s="708"/>
    </row>
    <row r="632" spans="1:26">
      <c r="B632" s="1755" t="s">
        <v>800</v>
      </c>
      <c r="C632" s="547" t="s">
        <v>563</v>
      </c>
      <c r="D632" s="498">
        <v>200</v>
      </c>
      <c r="E632" s="229">
        <v>6.47</v>
      </c>
      <c r="F632" s="360">
        <v>0.06</v>
      </c>
      <c r="G632" s="369">
        <v>0.06</v>
      </c>
      <c r="H632" s="1265">
        <v>100</v>
      </c>
      <c r="I632" s="2072">
        <v>45.003999999999998</v>
      </c>
      <c r="J632" s="255">
        <v>52</v>
      </c>
      <c r="K632" s="255">
        <v>8.52</v>
      </c>
      <c r="L632" s="255">
        <v>0.32</v>
      </c>
      <c r="M632" s="255">
        <v>28</v>
      </c>
      <c r="N632" s="255">
        <v>0</v>
      </c>
      <c r="O632" s="255">
        <v>0</v>
      </c>
      <c r="P632" s="2071">
        <v>0.19800000000000001</v>
      </c>
      <c r="Q632" s="539">
        <v>14</v>
      </c>
      <c r="R632" s="1448"/>
      <c r="S632" s="61"/>
      <c r="T632" s="65"/>
      <c r="U632" s="44"/>
      <c r="V632" s="44"/>
      <c r="W632" s="234"/>
      <c r="X632" s="708"/>
    </row>
    <row r="633" spans="1:26">
      <c r="B633" s="1292" t="s">
        <v>212</v>
      </c>
      <c r="C633" s="547" t="s">
        <v>591</v>
      </c>
      <c r="D633" s="962" t="s">
        <v>414</v>
      </c>
      <c r="E633" s="2091">
        <v>1.35</v>
      </c>
      <c r="F633" s="2072">
        <v>6.3E-2</v>
      </c>
      <c r="G633" s="2072">
        <v>0.27629999999999999</v>
      </c>
      <c r="H633" s="1264">
        <v>8.4</v>
      </c>
      <c r="I633" s="2072">
        <v>32.58</v>
      </c>
      <c r="J633" s="2072">
        <v>28.54</v>
      </c>
      <c r="K633" s="365">
        <v>10.16</v>
      </c>
      <c r="L633" s="2072">
        <v>0.71399999999999997</v>
      </c>
      <c r="M633" s="2072">
        <v>46.94</v>
      </c>
      <c r="N633" s="2072">
        <v>1E-3</v>
      </c>
      <c r="O633" s="2072">
        <v>5.9999999999999995E-4</v>
      </c>
      <c r="P633" s="2071">
        <v>0.15</v>
      </c>
      <c r="Q633" s="520">
        <v>58</v>
      </c>
      <c r="R633" s="127"/>
      <c r="S633" s="4"/>
      <c r="T633" s="9"/>
      <c r="U633" s="161"/>
      <c r="V633" s="161"/>
      <c r="W633" s="161"/>
      <c r="X633" s="708"/>
    </row>
    <row r="634" spans="1:26">
      <c r="B634" s="1292" t="s">
        <v>353</v>
      </c>
      <c r="C634" s="960" t="s">
        <v>661</v>
      </c>
      <c r="D634" s="542">
        <v>150</v>
      </c>
      <c r="E634" s="2065">
        <v>0</v>
      </c>
      <c r="F634" s="372">
        <v>8.0000000000000002E-3</v>
      </c>
      <c r="G634" s="372">
        <v>6.2E-2</v>
      </c>
      <c r="H634" s="1264">
        <v>103.32</v>
      </c>
      <c r="I634" s="2072">
        <v>17.100000000000001</v>
      </c>
      <c r="J634" s="2072">
        <v>16.8</v>
      </c>
      <c r="K634" s="365">
        <v>7.21</v>
      </c>
      <c r="L634" s="2072">
        <v>0.14699999999999999</v>
      </c>
      <c r="M634" s="2072">
        <v>0.95</v>
      </c>
      <c r="N634" s="2072">
        <v>1E-3</v>
      </c>
      <c r="O634" s="2072">
        <v>6.6E-3</v>
      </c>
      <c r="P634" s="2071">
        <v>0.25700000000000001</v>
      </c>
      <c r="Q634" s="504">
        <v>26</v>
      </c>
      <c r="S634" s="4"/>
      <c r="T634" s="9"/>
      <c r="U634" s="44"/>
      <c r="V634" s="371"/>
      <c r="W634" s="371"/>
      <c r="X634" s="708"/>
    </row>
    <row r="635" spans="1:26">
      <c r="B635" s="1755" t="s">
        <v>801</v>
      </c>
      <c r="C635" s="503" t="s">
        <v>358</v>
      </c>
      <c r="D635" s="508">
        <v>200</v>
      </c>
      <c r="E635" s="2065">
        <v>1.0920000000000001</v>
      </c>
      <c r="F635" s="365">
        <v>6.3E-2</v>
      </c>
      <c r="G635" s="365">
        <v>0.25900000000000001</v>
      </c>
      <c r="H635" s="1279">
        <v>27.783000000000001</v>
      </c>
      <c r="I635" s="2072">
        <v>226.73500000000001</v>
      </c>
      <c r="J635" s="2072">
        <v>183.4</v>
      </c>
      <c r="K635" s="2072">
        <v>37.799999999999997</v>
      </c>
      <c r="L635" s="2072">
        <v>0.3</v>
      </c>
      <c r="M635" s="2072">
        <v>109.92</v>
      </c>
      <c r="N635" s="2072">
        <v>2.16E-3</v>
      </c>
      <c r="O635" s="2072">
        <v>3.0200000000000001E-3</v>
      </c>
      <c r="P635" s="2071">
        <v>0.14360000000000001</v>
      </c>
      <c r="Q635" s="520">
        <v>69</v>
      </c>
      <c r="R635" s="32"/>
      <c r="S635" s="4"/>
      <c r="T635" s="9"/>
      <c r="U635" s="44"/>
      <c r="V635" s="44"/>
      <c r="W635" s="44"/>
      <c r="X635" s="708"/>
    </row>
    <row r="636" spans="1:26">
      <c r="B636" s="1258" t="s">
        <v>10</v>
      </c>
      <c r="C636" s="503" t="s">
        <v>11</v>
      </c>
      <c r="D636" s="508">
        <v>32</v>
      </c>
      <c r="E636" s="229">
        <v>6.4000000000000001E-2</v>
      </c>
      <c r="F636" s="360">
        <v>0.13</v>
      </c>
      <c r="G636" s="360">
        <v>1.0999999999999999E-2</v>
      </c>
      <c r="H636" s="1328">
        <v>0</v>
      </c>
      <c r="I636" s="255">
        <v>50.665999999999997</v>
      </c>
      <c r="J636" s="255">
        <v>41.28</v>
      </c>
      <c r="K636" s="255">
        <v>13.12</v>
      </c>
      <c r="L636" s="255">
        <v>3.2000000000000001E-2</v>
      </c>
      <c r="M636" s="255">
        <v>23.786000000000001</v>
      </c>
      <c r="N636" s="255">
        <v>0</v>
      </c>
      <c r="O636" s="255">
        <v>0</v>
      </c>
      <c r="P636" s="1451">
        <v>0</v>
      </c>
      <c r="Q636" s="504">
        <v>9</v>
      </c>
      <c r="R636" s="32"/>
      <c r="S636" s="4"/>
      <c r="T636" s="9"/>
      <c r="U636" s="44"/>
      <c r="V636" s="44"/>
      <c r="W636" s="44"/>
      <c r="X636" s="728"/>
    </row>
    <row r="637" spans="1:26">
      <c r="B637" s="1258" t="s">
        <v>10</v>
      </c>
      <c r="C637" s="503" t="s">
        <v>719</v>
      </c>
      <c r="D637" s="498">
        <v>30</v>
      </c>
      <c r="E637" s="366">
        <v>0</v>
      </c>
      <c r="F637" s="368">
        <v>0.06</v>
      </c>
      <c r="G637" s="368">
        <v>0</v>
      </c>
      <c r="H637" s="692">
        <v>0</v>
      </c>
      <c r="I637" s="255">
        <v>24.9</v>
      </c>
      <c r="J637" s="255">
        <v>58.2</v>
      </c>
      <c r="K637" s="360">
        <v>17.100000000000001</v>
      </c>
      <c r="L637" s="255">
        <v>0.03</v>
      </c>
      <c r="M637" s="255">
        <v>43.2</v>
      </c>
      <c r="N637" s="255">
        <v>1E-3</v>
      </c>
      <c r="O637" s="255">
        <v>0</v>
      </c>
      <c r="P637" s="1451">
        <v>0</v>
      </c>
      <c r="Q637" s="504">
        <v>10</v>
      </c>
      <c r="R637" s="45"/>
      <c r="S637" s="402"/>
      <c r="T637" s="844"/>
      <c r="U637" s="44"/>
      <c r="V637" s="44"/>
      <c r="W637" s="44"/>
      <c r="X637" s="708"/>
    </row>
    <row r="638" spans="1:26" ht="15.75" thickBot="1">
      <c r="A638">
        <v>7</v>
      </c>
      <c r="B638" s="496" t="s">
        <v>855</v>
      </c>
      <c r="C638" s="801" t="s">
        <v>854</v>
      </c>
      <c r="D638" s="521">
        <v>110</v>
      </c>
      <c r="E638" s="533">
        <v>7.7</v>
      </c>
      <c r="F638" s="1484">
        <v>3.3000000000000002E-2</v>
      </c>
      <c r="G638" s="535">
        <v>2.1999999999999999E-2</v>
      </c>
      <c r="H638" s="1259">
        <v>0</v>
      </c>
      <c r="I638" s="1260">
        <v>17.600000000000001</v>
      </c>
      <c r="J638" s="1260">
        <v>12.1</v>
      </c>
      <c r="K638" s="1261">
        <v>9.9</v>
      </c>
      <c r="L638" s="1260">
        <v>2.3199999999999998</v>
      </c>
      <c r="M638" s="1260">
        <v>58.2</v>
      </c>
      <c r="N638" s="1260">
        <v>1.0999999999999999E-2</v>
      </c>
      <c r="O638" s="1260">
        <v>0</v>
      </c>
      <c r="P638" s="1455">
        <v>0.3</v>
      </c>
      <c r="Q638" s="579">
        <v>79</v>
      </c>
      <c r="S638" s="405"/>
      <c r="T638" s="1857"/>
      <c r="U638" s="44"/>
      <c r="V638" s="160"/>
      <c r="W638" s="44"/>
      <c r="X638" s="708"/>
    </row>
    <row r="639" spans="1:26">
      <c r="B639" s="1408" t="s">
        <v>278</v>
      </c>
      <c r="C639" s="718"/>
      <c r="D639" s="1228">
        <f>D631+D632+D634+D635+D636+D637+D638+80+20</f>
        <v>882</v>
      </c>
      <c r="E639" s="153">
        <f>SUM(E631:E638)</f>
        <v>31.675999999999998</v>
      </c>
      <c r="F639" s="1295">
        <f>SUM(F631:F638)</f>
        <v>0.45699999999999996</v>
      </c>
      <c r="G639" s="256">
        <f t="shared" ref="G639:O639" si="123">SUM(G631:G638)</f>
        <v>0.71030000000000004</v>
      </c>
      <c r="H639" s="256">
        <f t="shared" si="123"/>
        <v>319.303</v>
      </c>
      <c r="I639" s="256">
        <f t="shared" si="123"/>
        <v>422.98500000000001</v>
      </c>
      <c r="J639" s="256">
        <f t="shared" si="123"/>
        <v>407.92</v>
      </c>
      <c r="K639" s="256">
        <f t="shared" si="123"/>
        <v>115.81</v>
      </c>
      <c r="L639" s="256">
        <f t="shared" si="123"/>
        <v>4.4029999999999996</v>
      </c>
      <c r="M639" s="1268">
        <f t="shared" si="123"/>
        <v>384.99599999999998</v>
      </c>
      <c r="N639" s="256">
        <f t="shared" si="123"/>
        <v>3.6159999999999998E-2</v>
      </c>
      <c r="O639" s="1295">
        <f t="shared" si="123"/>
        <v>1.2619999999999999E-2</v>
      </c>
      <c r="P639" s="933">
        <f>SUM(P631:P638)</f>
        <v>1.1686000000000001</v>
      </c>
      <c r="Q639" s="1476"/>
      <c r="R639" s="32"/>
      <c r="S639" s="219"/>
      <c r="T639" s="44"/>
      <c r="U639" s="622"/>
      <c r="V639" s="711"/>
      <c r="W639" s="712"/>
      <c r="X639" s="1759"/>
      <c r="Y639" s="219"/>
      <c r="Z639" s="22"/>
    </row>
    <row r="640" spans="1:26">
      <c r="B640" s="1378"/>
      <c r="C640" s="1379" t="s">
        <v>12</v>
      </c>
      <c r="D640" s="1693">
        <v>0.35</v>
      </c>
      <c r="E640" s="924">
        <v>21</v>
      </c>
      <c r="F640" s="925">
        <v>0.42</v>
      </c>
      <c r="G640" s="926">
        <v>0.49</v>
      </c>
      <c r="H640" s="1286">
        <v>245</v>
      </c>
      <c r="I640" s="1285">
        <v>385</v>
      </c>
      <c r="J640" s="1286">
        <v>385</v>
      </c>
      <c r="K640" s="1286">
        <v>87.5</v>
      </c>
      <c r="L640" s="925">
        <v>4.2</v>
      </c>
      <c r="M640" s="1285">
        <v>385</v>
      </c>
      <c r="N640" s="1373">
        <v>3.5000000000000003E-2</v>
      </c>
      <c r="O640" s="1374">
        <v>1.0500000000000001E-2</v>
      </c>
      <c r="P640" s="927">
        <v>1.05</v>
      </c>
      <c r="Q640" s="1476"/>
      <c r="R640" s="32"/>
      <c r="S640" s="179"/>
      <c r="U640" s="948"/>
      <c r="V640" s="948"/>
      <c r="W640" s="948"/>
      <c r="X640" s="948"/>
      <c r="Y640" s="945"/>
      <c r="Z640" s="1"/>
    </row>
    <row r="641" spans="2:26" ht="15.75" thickBot="1">
      <c r="B641" s="251"/>
      <c r="C641" s="1375" t="s">
        <v>778</v>
      </c>
      <c r="D641" s="1425"/>
      <c r="E641" s="1401">
        <f>(E639*100/E650)-35</f>
        <v>17.793333333333329</v>
      </c>
      <c r="F641" s="1402">
        <f t="shared" ref="F641:P641" si="124">(F639*100/F650)-35</f>
        <v>3.0833333333333286</v>
      </c>
      <c r="G641" s="1402">
        <f t="shared" si="124"/>
        <v>15.735714285714288</v>
      </c>
      <c r="H641" s="1402">
        <f t="shared" si="124"/>
        <v>10.614714285714285</v>
      </c>
      <c r="I641" s="1402">
        <f t="shared" si="124"/>
        <v>3.4531818181818181</v>
      </c>
      <c r="J641" s="1402">
        <f t="shared" si="124"/>
        <v>2.0836363636363657</v>
      </c>
      <c r="K641" s="1402">
        <f t="shared" si="124"/>
        <v>11.323999999999998</v>
      </c>
      <c r="L641" s="1402">
        <f t="shared" si="124"/>
        <v>1.6916666666666629</v>
      </c>
      <c r="M641" s="1402">
        <f t="shared" si="124"/>
        <v>-3.63636363637454E-4</v>
      </c>
      <c r="N641" s="1402">
        <f t="shared" si="124"/>
        <v>1.1599999999999966</v>
      </c>
      <c r="O641" s="1402">
        <f t="shared" si="124"/>
        <v>7.06666666666667</v>
      </c>
      <c r="P641" s="1414">
        <f t="shared" si="124"/>
        <v>3.9533333333333402</v>
      </c>
      <c r="Q641" s="1476"/>
      <c r="R641" s="33"/>
      <c r="S641" s="4"/>
      <c r="T641" s="9"/>
      <c r="U641" s="1"/>
      <c r="V641" s="1"/>
      <c r="W641" s="1"/>
      <c r="X641" s="1"/>
      <c r="Y641" s="1"/>
      <c r="Z641" s="1"/>
    </row>
    <row r="642" spans="2:26">
      <c r="B642" s="552"/>
      <c r="C642" s="745" t="s">
        <v>343</v>
      </c>
      <c r="D642" s="107"/>
      <c r="E642" s="1296"/>
      <c r="F642" s="1297"/>
      <c r="G642" s="1297"/>
      <c r="H642" s="1297"/>
      <c r="I642" s="1297"/>
      <c r="J642" s="1297"/>
      <c r="K642" s="1297"/>
      <c r="L642" s="1297"/>
      <c r="M642" s="1297"/>
      <c r="N642" s="1297"/>
      <c r="O642" s="1297"/>
      <c r="P642" s="1480"/>
      <c r="Q642" s="1476"/>
      <c r="S642" s="4"/>
      <c r="T642" s="9"/>
      <c r="U642" s="161"/>
      <c r="V642" s="161"/>
      <c r="W642" s="161"/>
      <c r="X642" s="708"/>
    </row>
    <row r="643" spans="2:26">
      <c r="B643" s="1258" t="s">
        <v>731</v>
      </c>
      <c r="C643" s="529" t="s">
        <v>555</v>
      </c>
      <c r="D643" s="508">
        <v>200</v>
      </c>
      <c r="E643" s="2073">
        <v>3.0539999999999998</v>
      </c>
      <c r="F643" s="367">
        <v>6.0000000000000001E-3</v>
      </c>
      <c r="G643" s="367">
        <v>7.0000000000000001E-3</v>
      </c>
      <c r="H643" s="1387">
        <v>0.94499999999999995</v>
      </c>
      <c r="I643" s="1415">
        <v>4.6909999999999998</v>
      </c>
      <c r="J643" s="1415">
        <v>3.637</v>
      </c>
      <c r="K643" s="1415">
        <v>2.7669999999999999</v>
      </c>
      <c r="L643" s="1415">
        <v>0.65500000000000003</v>
      </c>
      <c r="M643" s="1415">
        <v>89.07</v>
      </c>
      <c r="N643" s="1415">
        <v>0</v>
      </c>
      <c r="O643" s="1415">
        <v>0.01</v>
      </c>
      <c r="P643" s="2090">
        <v>0.02</v>
      </c>
      <c r="Q643" s="504">
        <v>76</v>
      </c>
      <c r="S643" s="4"/>
      <c r="T643" s="9"/>
      <c r="U643" s="44"/>
      <c r="V643" s="44"/>
      <c r="W643" s="234"/>
      <c r="X643" s="708"/>
    </row>
    <row r="644" spans="2:26">
      <c r="B644" s="505" t="s">
        <v>847</v>
      </c>
      <c r="C644" s="376" t="s">
        <v>397</v>
      </c>
      <c r="D644" s="587" t="s">
        <v>641</v>
      </c>
      <c r="E644" s="2065">
        <v>0.02</v>
      </c>
      <c r="F644" s="365">
        <v>0.106</v>
      </c>
      <c r="G644" s="365">
        <v>0.126</v>
      </c>
      <c r="H644" s="1264">
        <v>19.399999999999999</v>
      </c>
      <c r="I644" s="2072">
        <v>51.78</v>
      </c>
      <c r="J644" s="2072">
        <v>69.900000000000006</v>
      </c>
      <c r="K644" s="2072">
        <v>9.74</v>
      </c>
      <c r="L644" s="2072">
        <v>1.05</v>
      </c>
      <c r="M644" s="2072">
        <v>77.459999999999994</v>
      </c>
      <c r="N644" s="2072">
        <v>4.0000000000000001E-3</v>
      </c>
      <c r="O644" s="2072">
        <v>0</v>
      </c>
      <c r="P644" s="2071">
        <v>0.11899999999999999</v>
      </c>
      <c r="Q644" s="956">
        <v>35</v>
      </c>
      <c r="S644" s="402"/>
      <c r="T644" s="1227"/>
      <c r="U644" s="44"/>
      <c r="V644" s="44"/>
      <c r="W644" s="44"/>
      <c r="X644" s="708"/>
    </row>
    <row r="645" spans="2:26" ht="15.75" thickBot="1">
      <c r="B645" s="1258" t="s">
        <v>10</v>
      </c>
      <c r="C645" s="510" t="s">
        <v>719</v>
      </c>
      <c r="D645" s="498">
        <v>20</v>
      </c>
      <c r="E645" s="366">
        <v>0</v>
      </c>
      <c r="F645" s="368">
        <v>0.04</v>
      </c>
      <c r="G645" s="368">
        <v>0</v>
      </c>
      <c r="H645" s="1264">
        <v>0</v>
      </c>
      <c r="I645" s="255">
        <v>16.600000000000001</v>
      </c>
      <c r="J645" s="255">
        <v>38.799999999999997</v>
      </c>
      <c r="K645" s="360">
        <v>11.4</v>
      </c>
      <c r="L645" s="255">
        <v>0.02</v>
      </c>
      <c r="M645" s="255">
        <v>28.8</v>
      </c>
      <c r="N645" s="1367">
        <v>5.0000000000000001E-4</v>
      </c>
      <c r="O645" s="255">
        <v>1.1E-4</v>
      </c>
      <c r="P645" s="1451">
        <v>0</v>
      </c>
      <c r="Q645" s="1741">
        <v>10</v>
      </c>
      <c r="S645" s="405"/>
      <c r="T645" s="1857"/>
      <c r="U645" s="622"/>
      <c r="V645" s="711"/>
      <c r="W645" s="712"/>
      <c r="X645" s="1759"/>
      <c r="Y645" s="219"/>
      <c r="Z645" s="22"/>
    </row>
    <row r="646" spans="2:26">
      <c r="B646" s="1408" t="s">
        <v>382</v>
      </c>
      <c r="C646" s="34"/>
      <c r="D646" s="1229">
        <f>D643+D645+120+30</f>
        <v>370</v>
      </c>
      <c r="E646" s="153">
        <f>SUM(E643:E645)</f>
        <v>3.0739999999999998</v>
      </c>
      <c r="F646" s="256">
        <f>SUM(F643:F645)</f>
        <v>0.152</v>
      </c>
      <c r="G646" s="256">
        <f t="shared" ref="G646:P646" si="125">SUM(G643:G645)</f>
        <v>0.13300000000000001</v>
      </c>
      <c r="H646" s="256">
        <f t="shared" si="125"/>
        <v>20.344999999999999</v>
      </c>
      <c r="I646" s="256">
        <f t="shared" si="125"/>
        <v>73.070999999999998</v>
      </c>
      <c r="J646" s="256">
        <f t="shared" si="125"/>
        <v>112.337</v>
      </c>
      <c r="K646" s="256">
        <f t="shared" si="125"/>
        <v>23.907</v>
      </c>
      <c r="L646" s="256">
        <f t="shared" si="125"/>
        <v>1.7250000000000001</v>
      </c>
      <c r="M646" s="256">
        <f t="shared" si="125"/>
        <v>195.32999999999998</v>
      </c>
      <c r="N646" s="256">
        <f t="shared" si="125"/>
        <v>4.5000000000000005E-3</v>
      </c>
      <c r="O646" s="256">
        <f>SUM(O643:O645)</f>
        <v>1.0110000000000001E-2</v>
      </c>
      <c r="P646" s="933">
        <f t="shared" si="125"/>
        <v>0.13899999999999998</v>
      </c>
      <c r="Q646" s="343"/>
      <c r="S646" s="40"/>
      <c r="U646" s="948"/>
      <c r="V646" s="948"/>
      <c r="W646" s="948"/>
      <c r="X646" s="948"/>
      <c r="Y646" s="576"/>
      <c r="Z646" s="1"/>
    </row>
    <row r="647" spans="2:26">
      <c r="B647" s="1378"/>
      <c r="C647" s="1379" t="s">
        <v>12</v>
      </c>
      <c r="D647" s="1693">
        <v>0.1</v>
      </c>
      <c r="E647" s="924">
        <v>6</v>
      </c>
      <c r="F647" s="925">
        <v>0.12</v>
      </c>
      <c r="G647" s="926">
        <v>0.14000000000000001</v>
      </c>
      <c r="H647" s="1286">
        <v>70</v>
      </c>
      <c r="I647" s="1285">
        <v>110</v>
      </c>
      <c r="J647" s="1286">
        <v>110</v>
      </c>
      <c r="K647" s="1286">
        <v>25</v>
      </c>
      <c r="L647" s="925">
        <v>1.2</v>
      </c>
      <c r="M647" s="1285">
        <v>110</v>
      </c>
      <c r="N647" s="925">
        <v>0.01</v>
      </c>
      <c r="O647" s="1345">
        <v>3.0000000000000001E-3</v>
      </c>
      <c r="P647" s="1287">
        <v>0.3</v>
      </c>
      <c r="Q647" s="343"/>
      <c r="S647" s="40"/>
    </row>
    <row r="648" spans="2:26" ht="15.75" thickBot="1">
      <c r="B648" s="251"/>
      <c r="C648" s="1375" t="s">
        <v>778</v>
      </c>
      <c r="D648" s="1425"/>
      <c r="E648" s="1401">
        <f>(E646*100/E650)-10</f>
        <v>-4.8766666666666669</v>
      </c>
      <c r="F648" s="1402">
        <f t="shared" ref="F648:P648" si="126">(F646*100/F650)-10</f>
        <v>2.6666666666666661</v>
      </c>
      <c r="G648" s="1402">
        <f t="shared" si="126"/>
        <v>-0.49999999999999822</v>
      </c>
      <c r="H648" s="1402">
        <f t="shared" si="126"/>
        <v>-7.093571428571428</v>
      </c>
      <c r="I648" s="1402">
        <f t="shared" si="126"/>
        <v>-3.3571818181818189</v>
      </c>
      <c r="J648" s="1402">
        <f t="shared" si="126"/>
        <v>0.21245454545454656</v>
      </c>
      <c r="K648" s="1402">
        <f t="shared" si="126"/>
        <v>-0.4372000000000007</v>
      </c>
      <c r="L648" s="1402">
        <f t="shared" si="126"/>
        <v>4.375</v>
      </c>
      <c r="M648" s="1402">
        <f t="shared" si="126"/>
        <v>7.7572727272727278</v>
      </c>
      <c r="N648" s="1402">
        <f t="shared" si="126"/>
        <v>-5.5</v>
      </c>
      <c r="O648" s="1402">
        <f t="shared" si="126"/>
        <v>23.700000000000003</v>
      </c>
      <c r="P648" s="1414">
        <f t="shared" si="126"/>
        <v>-5.3666666666666671</v>
      </c>
      <c r="Q648" s="343"/>
      <c r="R648" s="62"/>
      <c r="S648" s="179"/>
    </row>
    <row r="649" spans="2:26" ht="15.75" thickBot="1">
      <c r="H649" s="213"/>
      <c r="Q649" s="343"/>
      <c r="R649" s="32"/>
      <c r="S649" s="4"/>
    </row>
    <row r="650" spans="2:26" ht="15.75" thickBot="1">
      <c r="B650" s="1803" t="s">
        <v>818</v>
      </c>
      <c r="C650" s="1694"/>
      <c r="D650" s="1695">
        <v>1</v>
      </c>
      <c r="E650" s="1696">
        <v>60</v>
      </c>
      <c r="F650" s="1697">
        <v>1.2</v>
      </c>
      <c r="G650" s="1697">
        <v>1.4</v>
      </c>
      <c r="H650" s="1698">
        <v>700</v>
      </c>
      <c r="I650" s="1699">
        <v>1100</v>
      </c>
      <c r="J650" s="1699">
        <v>1100</v>
      </c>
      <c r="K650" s="1699">
        <v>250</v>
      </c>
      <c r="L650" s="1699">
        <v>12</v>
      </c>
      <c r="M650" s="1699">
        <v>1100</v>
      </c>
      <c r="N650" s="1699">
        <v>0.1</v>
      </c>
      <c r="O650" s="1699">
        <v>0.03</v>
      </c>
      <c r="P650" s="1700">
        <v>3</v>
      </c>
      <c r="Q650" s="343"/>
      <c r="R650" s="32"/>
      <c r="S650" s="4"/>
      <c r="T650" s="3"/>
    </row>
    <row r="651" spans="2:26" ht="15.75" thickBot="1">
      <c r="Q651" s="343"/>
      <c r="R651" s="32"/>
      <c r="S651" s="4"/>
      <c r="T651" s="65"/>
    </row>
    <row r="652" spans="2:26">
      <c r="B652" s="930"/>
      <c r="C652" s="34" t="s">
        <v>545</v>
      </c>
      <c r="D652" s="35"/>
      <c r="E652" s="153">
        <f>E627+E639</f>
        <v>42.025999999999996</v>
      </c>
      <c r="F652" s="256">
        <f t="shared" ref="F652:P652" si="127">F627+F639</f>
        <v>0.71629999999999994</v>
      </c>
      <c r="G652" s="256">
        <f t="shared" si="127"/>
        <v>1.0559000000000001</v>
      </c>
      <c r="H652" s="256">
        <f t="shared" si="127"/>
        <v>415.15</v>
      </c>
      <c r="I652" s="256">
        <f t="shared" si="127"/>
        <v>652.65700000000004</v>
      </c>
      <c r="J652" s="256">
        <f t="shared" si="127"/>
        <v>574.18900000000008</v>
      </c>
      <c r="K652" s="256">
        <f t="shared" si="127"/>
        <v>174.11</v>
      </c>
      <c r="L652" s="256">
        <f t="shared" si="127"/>
        <v>7.2319999999999993</v>
      </c>
      <c r="M652" s="256">
        <f t="shared" si="127"/>
        <v>613.45499999999993</v>
      </c>
      <c r="N652" s="256">
        <f t="shared" si="127"/>
        <v>6.0159999999999998E-2</v>
      </c>
      <c r="O652" s="256">
        <f t="shared" si="127"/>
        <v>1.532E-2</v>
      </c>
      <c r="P652" s="933">
        <f t="shared" si="127"/>
        <v>1.5607000000000002</v>
      </c>
      <c r="Q652" s="343"/>
      <c r="S652" s="40"/>
      <c r="T652" s="44"/>
    </row>
    <row r="653" spans="2:26">
      <c r="B653" s="460"/>
      <c r="C653" s="1219" t="s">
        <v>12</v>
      </c>
      <c r="D653" s="1693">
        <v>0.6</v>
      </c>
      <c r="E653" s="924">
        <v>36</v>
      </c>
      <c r="F653" s="925">
        <v>0.72</v>
      </c>
      <c r="G653" s="926">
        <v>0.84</v>
      </c>
      <c r="H653" s="1286">
        <v>420</v>
      </c>
      <c r="I653" s="1285">
        <v>660</v>
      </c>
      <c r="J653" s="1286">
        <v>660</v>
      </c>
      <c r="K653" s="1286">
        <v>150</v>
      </c>
      <c r="L653" s="925">
        <v>7.2</v>
      </c>
      <c r="M653" s="1285">
        <v>660</v>
      </c>
      <c r="N653" s="925">
        <v>0.06</v>
      </c>
      <c r="O653" s="1369">
        <v>1.7999999999999999E-2</v>
      </c>
      <c r="P653" s="1287">
        <v>1.8</v>
      </c>
      <c r="Q653" s="343"/>
      <c r="T653" s="9"/>
    </row>
    <row r="654" spans="2:26" ht="15.75" thickBot="1">
      <c r="B654" s="251"/>
      <c r="C654" s="1375" t="s">
        <v>778</v>
      </c>
      <c r="D654" s="1425"/>
      <c r="E654" s="1401">
        <f>(E652*100/E650)-60</f>
        <v>10.043333333333322</v>
      </c>
      <c r="F654" s="1402">
        <f t="shared" ref="F654:P654" si="128">(F652*100/F650)-60</f>
        <v>-0.30833333333333712</v>
      </c>
      <c r="G654" s="1402">
        <f t="shared" si="128"/>
        <v>15.421428571428578</v>
      </c>
      <c r="H654" s="1402">
        <f t="shared" si="128"/>
        <v>-0.69285714285714306</v>
      </c>
      <c r="I654" s="1402">
        <f t="shared" si="128"/>
        <v>-0.66754545454544711</v>
      </c>
      <c r="J654" s="1402">
        <f t="shared" si="128"/>
        <v>-7.8009999999999948</v>
      </c>
      <c r="K654" s="1402">
        <f t="shared" si="128"/>
        <v>9.6440000000000055</v>
      </c>
      <c r="L654" s="1402">
        <f t="shared" si="128"/>
        <v>0.26666666666665861</v>
      </c>
      <c r="M654" s="1402">
        <f t="shared" si="128"/>
        <v>-4.2313636363636462</v>
      </c>
      <c r="N654" s="1402">
        <f t="shared" si="128"/>
        <v>0.15999999999999659</v>
      </c>
      <c r="O654" s="1402">
        <f t="shared" si="128"/>
        <v>-8.93333333333333</v>
      </c>
      <c r="P654" s="1414">
        <f t="shared" si="128"/>
        <v>-7.9766666666666595</v>
      </c>
      <c r="Q654" s="343"/>
    </row>
    <row r="655" spans="2:26" ht="15.75" thickBot="1">
      <c r="Q655" s="343"/>
    </row>
    <row r="656" spans="2:26">
      <c r="B656" s="930"/>
      <c r="C656" s="34" t="s">
        <v>544</v>
      </c>
      <c r="D656" s="35"/>
      <c r="E656" s="153">
        <f>E639+E646</f>
        <v>34.75</v>
      </c>
      <c r="F656" s="256">
        <f t="shared" ref="F656:P656" si="129">F639+F646</f>
        <v>0.60899999999999999</v>
      </c>
      <c r="G656" s="256">
        <f t="shared" si="129"/>
        <v>0.84330000000000005</v>
      </c>
      <c r="H656" s="256">
        <f t="shared" si="129"/>
        <v>339.64800000000002</v>
      </c>
      <c r="I656" s="256">
        <f t="shared" si="129"/>
        <v>496.05600000000004</v>
      </c>
      <c r="J656" s="256">
        <f t="shared" si="129"/>
        <v>520.25700000000006</v>
      </c>
      <c r="K656" s="256">
        <f t="shared" si="129"/>
        <v>139.71700000000001</v>
      </c>
      <c r="L656" s="256">
        <f t="shared" si="129"/>
        <v>6.1280000000000001</v>
      </c>
      <c r="M656" s="256">
        <f t="shared" si="129"/>
        <v>580.32600000000002</v>
      </c>
      <c r="N656" s="256">
        <f t="shared" si="129"/>
        <v>4.0660000000000002E-2</v>
      </c>
      <c r="O656" s="256">
        <f t="shared" si="129"/>
        <v>2.273E-2</v>
      </c>
      <c r="P656" s="933">
        <f t="shared" si="129"/>
        <v>1.3076000000000001</v>
      </c>
      <c r="Q656" s="343"/>
    </row>
    <row r="657" spans="2:17">
      <c r="B657" s="460"/>
      <c r="C657" s="1219" t="s">
        <v>12</v>
      </c>
      <c r="D657" s="1693">
        <v>0.45</v>
      </c>
      <c r="E657" s="924">
        <v>27</v>
      </c>
      <c r="F657" s="925">
        <v>0.54</v>
      </c>
      <c r="G657" s="926">
        <v>0.63</v>
      </c>
      <c r="H657" s="1286">
        <v>315</v>
      </c>
      <c r="I657" s="1285">
        <v>495</v>
      </c>
      <c r="J657" s="1286">
        <v>495</v>
      </c>
      <c r="K657" s="1286">
        <v>112.5</v>
      </c>
      <c r="L657" s="925">
        <v>5.4</v>
      </c>
      <c r="M657" s="1285">
        <v>495</v>
      </c>
      <c r="N657" s="1373">
        <v>4.4999999999999998E-2</v>
      </c>
      <c r="O657" s="1374">
        <v>1.35E-2</v>
      </c>
      <c r="P657" s="927">
        <v>1.35</v>
      </c>
      <c r="Q657" s="343"/>
    </row>
    <row r="658" spans="2:17" ht="15.75" thickBot="1">
      <c r="B658" s="251"/>
      <c r="C658" s="1375" t="s">
        <v>778</v>
      </c>
      <c r="D658" s="1425"/>
      <c r="E658" s="1401">
        <f>(E656*100/E650)-45</f>
        <v>12.916666666666664</v>
      </c>
      <c r="F658" s="1402">
        <f t="shared" ref="F658:P658" si="130">(F656*100/F650)-45</f>
        <v>5.75</v>
      </c>
      <c r="G658" s="1402">
        <f t="shared" si="130"/>
        <v>15.235714285714288</v>
      </c>
      <c r="H658" s="1402">
        <f t="shared" si="130"/>
        <v>3.5211428571428627</v>
      </c>
      <c r="I658" s="1402">
        <f t="shared" si="130"/>
        <v>9.6000000000003638E-2</v>
      </c>
      <c r="J658" s="1402">
        <f t="shared" si="130"/>
        <v>2.2960909090909141</v>
      </c>
      <c r="K658" s="1402">
        <f t="shared" si="130"/>
        <v>10.886800000000001</v>
      </c>
      <c r="L658" s="1402">
        <f t="shared" si="130"/>
        <v>6.0666666666666629</v>
      </c>
      <c r="M658" s="1402">
        <f t="shared" si="130"/>
        <v>7.7569090909090974</v>
      </c>
      <c r="N658" s="1402">
        <f t="shared" si="130"/>
        <v>-4.3400000000000034</v>
      </c>
      <c r="O658" s="1402">
        <f t="shared" si="130"/>
        <v>30.76666666666668</v>
      </c>
      <c r="P658" s="1414">
        <f t="shared" si="130"/>
        <v>-1.4133333333333269</v>
      </c>
      <c r="Q658" s="343"/>
    </row>
    <row r="659" spans="2:17" ht="13.5" customHeight="1" thickBot="1">
      <c r="Q659" s="343"/>
    </row>
    <row r="660" spans="2:17" ht="12" customHeight="1">
      <c r="B660" s="1377" t="s">
        <v>625</v>
      </c>
      <c r="C660" s="67"/>
      <c r="D660" s="35"/>
      <c r="E660" s="1301">
        <f>E627+E639+E646</f>
        <v>45.099999999999994</v>
      </c>
      <c r="F660" s="1302">
        <f t="shared" ref="F660:P660" si="131">F627+F639+F646</f>
        <v>0.86829999999999996</v>
      </c>
      <c r="G660" s="1302">
        <f t="shared" si="131"/>
        <v>1.1889000000000001</v>
      </c>
      <c r="H660" s="1302">
        <f t="shared" si="131"/>
        <v>435.495</v>
      </c>
      <c r="I660" s="1302">
        <f t="shared" si="131"/>
        <v>725.72800000000007</v>
      </c>
      <c r="J660" s="1302">
        <f t="shared" si="131"/>
        <v>686.52600000000007</v>
      </c>
      <c r="K660" s="1302">
        <f t="shared" si="131"/>
        <v>198.01700000000002</v>
      </c>
      <c r="L660" s="1302">
        <f t="shared" si="131"/>
        <v>8.956999999999999</v>
      </c>
      <c r="M660" s="1302">
        <f t="shared" si="131"/>
        <v>808.78499999999985</v>
      </c>
      <c r="N660" s="1302">
        <f t="shared" si="131"/>
        <v>6.4659999999999995E-2</v>
      </c>
      <c r="O660" s="1302">
        <f t="shared" si="131"/>
        <v>2.5430000000000001E-2</v>
      </c>
      <c r="P660" s="1421">
        <f t="shared" si="131"/>
        <v>1.6997000000000002</v>
      </c>
      <c r="Q660" s="343"/>
    </row>
    <row r="661" spans="2:17" ht="11.25" customHeight="1">
      <c r="B661" s="1378"/>
      <c r="C661" s="1379" t="s">
        <v>12</v>
      </c>
      <c r="D661" s="1693">
        <v>0.7</v>
      </c>
      <c r="E661" s="924">
        <v>42</v>
      </c>
      <c r="F661" s="925">
        <v>0.84</v>
      </c>
      <c r="G661" s="926">
        <v>0.98</v>
      </c>
      <c r="H661" s="1286">
        <v>490</v>
      </c>
      <c r="I661" s="1285">
        <v>770</v>
      </c>
      <c r="J661" s="1286">
        <v>770</v>
      </c>
      <c r="K661" s="1286">
        <v>175</v>
      </c>
      <c r="L661" s="925">
        <v>8.4</v>
      </c>
      <c r="M661" s="1285">
        <v>770</v>
      </c>
      <c r="N661" s="925">
        <v>7.0000000000000007E-2</v>
      </c>
      <c r="O661" s="1369">
        <v>2.1000000000000001E-2</v>
      </c>
      <c r="P661" s="1287">
        <v>2.1</v>
      </c>
      <c r="Q661" s="343"/>
    </row>
    <row r="662" spans="2:17" ht="13.5" customHeight="1" thickBot="1">
      <c r="B662" s="251"/>
      <c r="C662" s="1375" t="s">
        <v>778</v>
      </c>
      <c r="D662" s="1691"/>
      <c r="E662" s="1401">
        <f>(E660*100/E650)-70</f>
        <v>5.1666666666666572</v>
      </c>
      <c r="F662" s="1402">
        <f t="shared" ref="F662:P662" si="132">(F660*100/F650)-70</f>
        <v>2.3583333333333343</v>
      </c>
      <c r="G662" s="1402">
        <f t="shared" si="132"/>
        <v>14.921428571428578</v>
      </c>
      <c r="H662" s="1402">
        <f t="shared" si="132"/>
        <v>-7.7864285714285728</v>
      </c>
      <c r="I662" s="1402">
        <f t="shared" si="132"/>
        <v>-4.0247272727272758</v>
      </c>
      <c r="J662" s="1402">
        <f t="shared" si="132"/>
        <v>-7.5885454545454465</v>
      </c>
      <c r="K662" s="1402">
        <f t="shared" si="132"/>
        <v>9.2068000000000012</v>
      </c>
      <c r="L662" s="1402">
        <f t="shared" si="132"/>
        <v>4.6416666666666657</v>
      </c>
      <c r="M662" s="1402">
        <f t="shared" si="132"/>
        <v>3.5259090909090816</v>
      </c>
      <c r="N662" s="1402">
        <f t="shared" si="132"/>
        <v>-5.3400000000000176</v>
      </c>
      <c r="O662" s="1402">
        <f t="shared" si="132"/>
        <v>14.76666666666668</v>
      </c>
      <c r="P662" s="1414">
        <f t="shared" si="132"/>
        <v>-13.343333333333327</v>
      </c>
      <c r="Q662" s="343"/>
    </row>
    <row r="663" spans="2:17" ht="13.5" customHeight="1">
      <c r="Q663" s="343"/>
    </row>
    <row r="664" spans="2:17" ht="13.5" customHeight="1">
      <c r="Q664" s="343"/>
    </row>
    <row r="665" spans="2:17">
      <c r="C665" s="1222"/>
      <c r="D665"/>
      <c r="E665" s="32"/>
      <c r="P665"/>
      <c r="Q665" s="343"/>
    </row>
    <row r="666" spans="2:17" ht="13.5" customHeight="1">
      <c r="E666" s="427"/>
      <c r="G666" s="46"/>
      <c r="Q666" s="343"/>
    </row>
    <row r="667" spans="2:17" ht="12" customHeight="1">
      <c r="C667" s="1222" t="s">
        <v>647</v>
      </c>
      <c r="D667"/>
      <c r="E667" s="32"/>
      <c r="K667" s="32"/>
      <c r="P667"/>
      <c r="Q667" s="343"/>
    </row>
    <row r="668" spans="2:17">
      <c r="C668" s="181" t="s">
        <v>648</v>
      </c>
      <c r="D668" s="8"/>
      <c r="E668" s="1" t="s">
        <v>649</v>
      </c>
      <c r="K668"/>
      <c r="P668"/>
      <c r="Q668" s="343"/>
    </row>
    <row r="669" spans="2:17">
      <c r="C669" s="1222" t="s">
        <v>598</v>
      </c>
      <c r="D669" s="19" t="s">
        <v>650</v>
      </c>
      <c r="E669"/>
      <c r="P669"/>
      <c r="Q669" s="343"/>
    </row>
    <row r="670" spans="2:17" ht="16.5" thickBot="1">
      <c r="C670" s="2" t="s">
        <v>631</v>
      </c>
      <c r="D670"/>
      <c r="G670" s="604" t="s">
        <v>627</v>
      </c>
      <c r="J670" s="20" t="s">
        <v>0</v>
      </c>
      <c r="K670"/>
      <c r="L670" s="2" t="s">
        <v>334</v>
      </c>
      <c r="M670" s="13"/>
      <c r="N670" s="13"/>
      <c r="O670" s="24"/>
      <c r="Q670" s="343"/>
    </row>
    <row r="671" spans="2:17" ht="16.5" customHeight="1">
      <c r="B671" s="85" t="s">
        <v>628</v>
      </c>
      <c r="C671" s="57"/>
      <c r="D671" s="554"/>
      <c r="E671" s="1231" t="s">
        <v>599</v>
      </c>
      <c r="F671" s="1232"/>
      <c r="G671" s="1232"/>
      <c r="H671" s="1233"/>
      <c r="I671" s="1234" t="s">
        <v>600</v>
      </c>
      <c r="J671" s="31"/>
      <c r="K671" s="1235"/>
      <c r="L671" s="31"/>
      <c r="M671" s="31"/>
      <c r="N671" s="31"/>
      <c r="O671" s="31"/>
      <c r="P671" s="53"/>
      <c r="Q671" s="343"/>
    </row>
    <row r="672" spans="2:17" ht="17.25" customHeight="1">
      <c r="B672" s="60"/>
      <c r="C672" s="665" t="s">
        <v>537</v>
      </c>
      <c r="D672" s="557"/>
      <c r="E672" s="1237" t="s">
        <v>602</v>
      </c>
      <c r="F672" s="1238" t="s">
        <v>603</v>
      </c>
      <c r="G672" s="706" t="s">
        <v>604</v>
      </c>
      <c r="H672" s="1239" t="s">
        <v>605</v>
      </c>
      <c r="I672" s="1303" t="s">
        <v>606</v>
      </c>
      <c r="J672" s="1304" t="s">
        <v>607</v>
      </c>
      <c r="K672" s="1305" t="s">
        <v>608</v>
      </c>
      <c r="L672" s="1306" t="s">
        <v>609</v>
      </c>
      <c r="M672" s="1307" t="s">
        <v>610</v>
      </c>
      <c r="N672" s="936" t="s">
        <v>611</v>
      </c>
      <c r="O672" s="1307" t="s">
        <v>612</v>
      </c>
      <c r="P672" s="1308" t="s">
        <v>613</v>
      </c>
      <c r="Q672" s="343"/>
    </row>
    <row r="673" spans="2:33" ht="15.75" thickBot="1">
      <c r="B673" s="56"/>
      <c r="C673" s="575" t="s">
        <v>548</v>
      </c>
      <c r="D673" s="525"/>
      <c r="E673" s="55"/>
      <c r="F673" s="1272"/>
      <c r="H673" s="1272"/>
      <c r="I673" s="1273" t="s">
        <v>615</v>
      </c>
      <c r="J673" s="127" t="s">
        <v>616</v>
      </c>
      <c r="K673" s="1274" t="s">
        <v>617</v>
      </c>
      <c r="L673" s="1275" t="s">
        <v>618</v>
      </c>
      <c r="M673" s="1274" t="s">
        <v>619</v>
      </c>
      <c r="N673" s="46" t="s">
        <v>620</v>
      </c>
      <c r="O673" s="1276" t="s">
        <v>621</v>
      </c>
      <c r="P673" s="1277" t="s">
        <v>622</v>
      </c>
      <c r="Q673" s="343"/>
    </row>
    <row r="674" spans="2:33" ht="12.75" customHeight="1">
      <c r="B674" s="1845" t="s">
        <v>818</v>
      </c>
      <c r="C674" s="1309"/>
      <c r="D674" s="663">
        <v>1</v>
      </c>
      <c r="E674" s="412">
        <v>60</v>
      </c>
      <c r="F674" s="58">
        <v>1.2</v>
      </c>
      <c r="G674" s="58">
        <v>1.4</v>
      </c>
      <c r="H674" s="59">
        <v>700</v>
      </c>
      <c r="I674" s="1310">
        <v>1100</v>
      </c>
      <c r="J674" s="1310">
        <v>1100</v>
      </c>
      <c r="K674" s="1310">
        <v>250</v>
      </c>
      <c r="L674" s="1310">
        <v>12</v>
      </c>
      <c r="M674" s="1310">
        <v>1100</v>
      </c>
      <c r="N674" s="1310">
        <v>0.1</v>
      </c>
      <c r="O674" s="1310">
        <v>0.03</v>
      </c>
      <c r="P674" s="1311">
        <v>3</v>
      </c>
      <c r="Q674" s="343"/>
    </row>
    <row r="675" spans="2:33" ht="12.75" customHeight="1">
      <c r="B675" s="178"/>
      <c r="C675" s="158" t="s">
        <v>146</v>
      </c>
      <c r="D675" s="566"/>
      <c r="E675" s="684"/>
      <c r="F675" s="413"/>
      <c r="G675" s="413"/>
      <c r="H675" s="413"/>
      <c r="I675" s="413"/>
      <c r="J675" s="413"/>
      <c r="K675" s="413"/>
      <c r="L675" s="413"/>
      <c r="M675" s="413"/>
      <c r="N675" s="413"/>
      <c r="O675" s="413"/>
      <c r="P675" s="413"/>
      <c r="Q675" s="343"/>
    </row>
    <row r="676" spans="2:33" ht="14.25" customHeight="1">
      <c r="B676" s="1312" t="s">
        <v>656</v>
      </c>
      <c r="C676" s="568" t="s">
        <v>535</v>
      </c>
      <c r="D676" s="377">
        <v>0.25</v>
      </c>
      <c r="E676" s="1339">
        <v>15</v>
      </c>
      <c r="F676" s="1344">
        <v>0.3</v>
      </c>
      <c r="G676" s="1344">
        <v>0.35</v>
      </c>
      <c r="H676" s="1516">
        <v>175</v>
      </c>
      <c r="I676" s="1516">
        <v>275</v>
      </c>
      <c r="J676" s="1516">
        <v>275</v>
      </c>
      <c r="K676" s="1340">
        <v>62.5</v>
      </c>
      <c r="L676" s="1344">
        <v>3</v>
      </c>
      <c r="M676" s="1516">
        <v>275</v>
      </c>
      <c r="N676" s="1317">
        <v>2.5000000000000001E-2</v>
      </c>
      <c r="O676" s="1317">
        <v>7.4999999999999997E-3</v>
      </c>
      <c r="P676" s="1343">
        <v>0.75</v>
      </c>
      <c r="Q676" s="343"/>
    </row>
    <row r="677" spans="2:33">
      <c r="B677" s="1433"/>
      <c r="C677" s="1434" t="s">
        <v>390</v>
      </c>
      <c r="D677" s="1435"/>
      <c r="E677" s="1441">
        <f t="shared" ref="E677:P677" si="133">(E411+E465+E521+E574+E627)/5</f>
        <v>17.046779999999998</v>
      </c>
      <c r="F677" s="1442">
        <f t="shared" si="133"/>
        <v>0.28525999999999996</v>
      </c>
      <c r="G677" s="1442">
        <f t="shared" si="133"/>
        <v>0.36863999999999997</v>
      </c>
      <c r="H677" s="1443">
        <f t="shared" si="133"/>
        <v>193.63839999999999</v>
      </c>
      <c r="I677" s="1442">
        <f t="shared" si="133"/>
        <v>302.0752</v>
      </c>
      <c r="J677" s="1442">
        <f t="shared" si="133"/>
        <v>287.53180000000003</v>
      </c>
      <c r="K677" s="1442">
        <f t="shared" si="133"/>
        <v>73.36160000000001</v>
      </c>
      <c r="L677" s="1442">
        <f t="shared" si="133"/>
        <v>3.0975999999999999</v>
      </c>
      <c r="M677" s="1442">
        <f t="shared" si="133"/>
        <v>257.80640000000005</v>
      </c>
      <c r="N677" s="1442">
        <f t="shared" si="133"/>
        <v>2.5112000000000002E-2</v>
      </c>
      <c r="O677" s="1442">
        <f t="shared" si="133"/>
        <v>7.3260000000000009E-3</v>
      </c>
      <c r="P677" s="1444">
        <f t="shared" si="133"/>
        <v>0.79257999999999995</v>
      </c>
      <c r="Q677" s="343"/>
    </row>
    <row r="678" spans="2:33" ht="14.25" customHeight="1" thickBot="1">
      <c r="B678" s="251"/>
      <c r="C678" s="1375" t="s">
        <v>778</v>
      </c>
      <c r="D678" s="1425"/>
      <c r="E678" s="1401">
        <f>(E677*100/E674)-25</f>
        <v>3.4112999999999971</v>
      </c>
      <c r="F678" s="1402">
        <f t="shared" ref="F678:P678" si="134">(F677*100/F674)-25</f>
        <v>-1.2283333333333353</v>
      </c>
      <c r="G678" s="1402">
        <f t="shared" si="134"/>
        <v>1.331428571428571</v>
      </c>
      <c r="H678" s="1402">
        <f t="shared" si="134"/>
        <v>2.66262857142857</v>
      </c>
      <c r="I678" s="1402">
        <f t="shared" si="134"/>
        <v>2.4613818181818203</v>
      </c>
      <c r="J678" s="1402">
        <f t="shared" si="134"/>
        <v>1.1392545454545484</v>
      </c>
      <c r="K678" s="1402">
        <f t="shared" si="134"/>
        <v>4.3446400000000018</v>
      </c>
      <c r="L678" s="1402">
        <f t="shared" si="134"/>
        <v>0.81333333333333258</v>
      </c>
      <c r="M678" s="1402">
        <f t="shared" si="134"/>
        <v>-1.5630545454545377</v>
      </c>
      <c r="N678" s="1402">
        <f t="shared" si="134"/>
        <v>0.11199999999999832</v>
      </c>
      <c r="O678" s="1402">
        <f t="shared" si="134"/>
        <v>-0.57999999999999474</v>
      </c>
      <c r="P678" s="1414">
        <f t="shared" si="134"/>
        <v>1.4193333333333307</v>
      </c>
      <c r="Q678" s="343"/>
      <c r="S678" s="13"/>
    </row>
    <row r="679" spans="2:33" ht="15.75" thickBot="1">
      <c r="E679" s="1247"/>
      <c r="F679" s="1247"/>
      <c r="G679" s="1247"/>
      <c r="H679" s="1247"/>
      <c r="I679" s="1247"/>
      <c r="J679" s="1247"/>
      <c r="K679" s="1247"/>
      <c r="L679" s="1247"/>
      <c r="M679" s="1247"/>
      <c r="N679" s="1247"/>
      <c r="O679" s="1247"/>
      <c r="P679" s="29"/>
      <c r="Q679" s="343"/>
    </row>
    <row r="680" spans="2:33" ht="12.75" customHeight="1">
      <c r="B680" s="85" t="s">
        <v>628</v>
      </c>
      <c r="C680" s="57"/>
      <c r="D680" s="554"/>
      <c r="E680" s="1231" t="s">
        <v>599</v>
      </c>
      <c r="F680" s="1232"/>
      <c r="G680" s="1232"/>
      <c r="H680" s="1233"/>
      <c r="I680" s="1234" t="s">
        <v>600</v>
      </c>
      <c r="J680" s="31"/>
      <c r="K680" s="1235"/>
      <c r="L680" s="31"/>
      <c r="M680" s="31"/>
      <c r="N680" s="31"/>
      <c r="O680" s="31"/>
      <c r="P680" s="53"/>
      <c r="Q680" s="343"/>
      <c r="T680" s="1596"/>
      <c r="U680" s="566"/>
      <c r="V680" s="19"/>
      <c r="W680" s="19"/>
      <c r="X680" s="19"/>
      <c r="Y680" s="702"/>
      <c r="Z680" s="771"/>
      <c r="AA680" s="1"/>
      <c r="AB680" s="32"/>
      <c r="AC680" s="1"/>
      <c r="AD680" s="1"/>
      <c r="AE680" s="1"/>
      <c r="AF680" s="1"/>
    </row>
    <row r="681" spans="2:33" ht="10.5" customHeight="1">
      <c r="B681" s="60"/>
      <c r="C681" s="665" t="s">
        <v>538</v>
      </c>
      <c r="D681" s="557"/>
      <c r="E681" s="1237" t="s">
        <v>602</v>
      </c>
      <c r="F681" s="1238" t="s">
        <v>603</v>
      </c>
      <c r="G681" s="706" t="s">
        <v>604</v>
      </c>
      <c r="H681" s="1239" t="s">
        <v>605</v>
      </c>
      <c r="I681" s="1303" t="s">
        <v>606</v>
      </c>
      <c r="J681" s="1304" t="s">
        <v>607</v>
      </c>
      <c r="K681" s="1305" t="s">
        <v>608</v>
      </c>
      <c r="L681" s="1306" t="s">
        <v>609</v>
      </c>
      <c r="M681" s="1307" t="s">
        <v>610</v>
      </c>
      <c r="N681" s="936" t="s">
        <v>611</v>
      </c>
      <c r="O681" s="1307" t="s">
        <v>612</v>
      </c>
      <c r="P681" s="1308" t="s">
        <v>613</v>
      </c>
      <c r="Q681" s="343"/>
      <c r="T681" s="665"/>
      <c r="U681" s="566"/>
      <c r="V681" s="706"/>
      <c r="W681" s="706"/>
      <c r="X681" s="706"/>
      <c r="Y681" s="400"/>
      <c r="Z681" s="400"/>
      <c r="AA681" s="400"/>
      <c r="AB681" s="400"/>
      <c r="AC681" s="400"/>
      <c r="AD681" s="3"/>
      <c r="AE681" s="3"/>
      <c r="AF681" s="3"/>
      <c r="AG681" s="3"/>
    </row>
    <row r="682" spans="2:33" ht="16.5" thickBot="1">
      <c r="B682" s="56"/>
      <c r="C682" s="575" t="s">
        <v>548</v>
      </c>
      <c r="D682" s="525"/>
      <c r="E682" s="55"/>
      <c r="F682" s="1272"/>
      <c r="H682" s="1272"/>
      <c r="I682" s="1273" t="s">
        <v>615</v>
      </c>
      <c r="J682" s="127" t="s">
        <v>616</v>
      </c>
      <c r="K682" s="1274" t="s">
        <v>617</v>
      </c>
      <c r="L682" s="1275" t="s">
        <v>618</v>
      </c>
      <c r="M682" s="1274" t="s">
        <v>619</v>
      </c>
      <c r="N682" s="46" t="s">
        <v>620</v>
      </c>
      <c r="O682" s="1276" t="s">
        <v>621</v>
      </c>
      <c r="P682" s="1277" t="s">
        <v>622</v>
      </c>
      <c r="Q682" s="343"/>
      <c r="T682" s="604"/>
      <c r="U682" s="1"/>
      <c r="V682" s="1"/>
      <c r="W682" s="1"/>
      <c r="X682" s="1"/>
      <c r="Y682" s="1"/>
      <c r="Z682" s="161"/>
      <c r="AA682" s="161"/>
      <c r="AB682" s="161"/>
      <c r="AC682" s="161"/>
      <c r="AD682" s="65"/>
      <c r="AE682" s="65"/>
      <c r="AF682" s="65"/>
      <c r="AG682" s="65"/>
    </row>
    <row r="683" spans="2:33">
      <c r="B683" s="1845" t="s">
        <v>818</v>
      </c>
      <c r="C683" s="1309"/>
      <c r="D683" s="663">
        <v>1</v>
      </c>
      <c r="E683" s="412">
        <v>60</v>
      </c>
      <c r="F683" s="58">
        <v>1.2</v>
      </c>
      <c r="G683" s="58">
        <v>1.4</v>
      </c>
      <c r="H683" s="59">
        <v>700</v>
      </c>
      <c r="I683" s="1310">
        <v>1100</v>
      </c>
      <c r="J683" s="1310">
        <v>1100</v>
      </c>
      <c r="K683" s="1310">
        <v>250</v>
      </c>
      <c r="L683" s="1310">
        <v>12</v>
      </c>
      <c r="M683" s="1310">
        <v>1100</v>
      </c>
      <c r="N683" s="1310">
        <v>0.1</v>
      </c>
      <c r="O683" s="1310">
        <v>0.03</v>
      </c>
      <c r="P683" s="1311">
        <v>3</v>
      </c>
      <c r="Q683" s="343"/>
      <c r="S683" s="1683"/>
      <c r="T683" s="1309"/>
      <c r="U683" s="663"/>
      <c r="V683" s="1682"/>
      <c r="W683" s="643"/>
      <c r="X683" s="643"/>
      <c r="Y683" s="644"/>
      <c r="Z683" s="715"/>
      <c r="AA683" s="715"/>
      <c r="AB683" s="715"/>
      <c r="AC683" s="715"/>
      <c r="AD683" s="715"/>
      <c r="AE683" s="715"/>
      <c r="AF683" s="715"/>
      <c r="AG683" s="715"/>
    </row>
    <row r="684" spans="2:33" ht="12.75" customHeight="1">
      <c r="B684" s="178"/>
      <c r="C684" s="158" t="s">
        <v>146</v>
      </c>
      <c r="D684" s="566"/>
      <c r="E684" s="1541"/>
      <c r="F684" s="1542"/>
      <c r="G684" s="1542"/>
      <c r="H684" s="1542"/>
      <c r="I684" s="1542"/>
      <c r="J684" s="1542"/>
      <c r="K684" s="1542"/>
      <c r="L684" s="1542"/>
      <c r="M684" s="1542"/>
      <c r="N684" s="1542"/>
      <c r="O684" s="1542"/>
      <c r="P684" s="1543"/>
      <c r="Q684" s="343"/>
      <c r="T684" s="158"/>
      <c r="U684" s="566"/>
      <c r="V684" s="645"/>
      <c r="W684" s="645"/>
      <c r="X684" s="645"/>
      <c r="Y684" s="645"/>
      <c r="Z684" s="645"/>
      <c r="AA684" s="645"/>
      <c r="AB684" s="645"/>
      <c r="AC684" s="645"/>
      <c r="AD684" s="645"/>
      <c r="AE684" s="645"/>
      <c r="AF684" s="645"/>
      <c r="AG684" s="645"/>
    </row>
    <row r="685" spans="2:33" ht="14.25" customHeight="1">
      <c r="B685" s="1312" t="s">
        <v>656</v>
      </c>
      <c r="C685" s="568" t="s">
        <v>536</v>
      </c>
      <c r="D685" s="377">
        <v>0.35</v>
      </c>
      <c r="E685" s="1339">
        <v>21</v>
      </c>
      <c r="F685" s="1344">
        <v>0.42</v>
      </c>
      <c r="G685" s="1344">
        <v>0.49</v>
      </c>
      <c r="H685" s="1516">
        <v>245</v>
      </c>
      <c r="I685" s="1516">
        <v>385</v>
      </c>
      <c r="J685" s="1516">
        <v>385</v>
      </c>
      <c r="K685" s="1516">
        <v>87.5</v>
      </c>
      <c r="L685" s="1340">
        <v>4.2</v>
      </c>
      <c r="M685" s="1516">
        <v>385</v>
      </c>
      <c r="N685" s="1344">
        <v>3.5000000000000003E-2</v>
      </c>
      <c r="O685" s="1317">
        <v>1.0500000000000001E-2</v>
      </c>
      <c r="P685" s="1341">
        <v>1.05</v>
      </c>
      <c r="Q685" s="343"/>
      <c r="T685" s="407"/>
      <c r="U685" s="1597"/>
      <c r="V685" s="407"/>
      <c r="W685" s="624"/>
      <c r="X685" s="624"/>
      <c r="Y685" s="406"/>
      <c r="Z685" s="406"/>
      <c r="AA685" s="406"/>
      <c r="AB685" s="407"/>
      <c r="AC685" s="624"/>
      <c r="AD685" s="406"/>
      <c r="AE685" s="1684"/>
      <c r="AF685" s="1684"/>
      <c r="AG685" s="624"/>
    </row>
    <row r="686" spans="2:33">
      <c r="B686" s="1433"/>
      <c r="C686" s="1434" t="s">
        <v>390</v>
      </c>
      <c r="D686" s="1435"/>
      <c r="E686" s="1445">
        <f t="shared" ref="E686:P686" si="135">(E422+E477+E532+E587+E639)/5</f>
        <v>19.3644</v>
      </c>
      <c r="F686" s="1442">
        <f t="shared" si="135"/>
        <v>0.42949999999999999</v>
      </c>
      <c r="G686" s="1442">
        <f t="shared" si="135"/>
        <v>0.49216000000000004</v>
      </c>
      <c r="H686" s="1446">
        <f t="shared" si="135"/>
        <v>246.02740000000003</v>
      </c>
      <c r="I686" s="1442">
        <f t="shared" si="135"/>
        <v>371.97889999999995</v>
      </c>
      <c r="J686" s="1442">
        <f t="shared" si="135"/>
        <v>393.45440000000002</v>
      </c>
      <c r="K686" s="1442">
        <f t="shared" si="135"/>
        <v>95.724599999999995</v>
      </c>
      <c r="L686" s="1442">
        <f t="shared" si="135"/>
        <v>4.2568000000000001</v>
      </c>
      <c r="M686" s="1442">
        <f t="shared" si="135"/>
        <v>391.20941999999997</v>
      </c>
      <c r="N686" s="1442">
        <f t="shared" si="135"/>
        <v>3.5691999999999995E-2</v>
      </c>
      <c r="O686" s="1442">
        <f t="shared" si="135"/>
        <v>8.7559999999999999E-3</v>
      </c>
      <c r="P686" s="1444">
        <f t="shared" si="135"/>
        <v>1.0749</v>
      </c>
      <c r="Q686" s="343"/>
      <c r="T686" s="569"/>
      <c r="U686" s="566"/>
      <c r="V686" s="642"/>
      <c r="W686" s="642"/>
      <c r="X686" s="642"/>
      <c r="Y686" s="642"/>
      <c r="Z686" s="642"/>
      <c r="AA686" s="642"/>
      <c r="AB686" s="642"/>
      <c r="AC686" s="642"/>
      <c r="AD686" s="642"/>
      <c r="AE686" s="642"/>
      <c r="AF686" s="642"/>
      <c r="AG686" s="642"/>
    </row>
    <row r="687" spans="2:33" ht="15.75" thickBot="1">
      <c r="B687" s="251"/>
      <c r="C687" s="1375" t="s">
        <v>778</v>
      </c>
      <c r="D687" s="1425"/>
      <c r="E687" s="1401">
        <f>(E686*100/E683)-35</f>
        <v>-2.7259999999999991</v>
      </c>
      <c r="F687" s="1402">
        <f>(F686*100/F683)-35</f>
        <v>0.7916666666666714</v>
      </c>
      <c r="G687" s="1402">
        <f t="shared" ref="G687" si="136">(G686*100/G683)-35</f>
        <v>0.15428571428572013</v>
      </c>
      <c r="H687" s="1402">
        <f t="shared" ref="H687" si="137">(H686*100/H683)-35</f>
        <v>0.14677142857143366</v>
      </c>
      <c r="I687" s="1402">
        <f t="shared" ref="I687" si="138">(I686*100/I683)-35</f>
        <v>-1.1837363636363705</v>
      </c>
      <c r="J687" s="1402">
        <f t="shared" ref="J687" si="139">(J686*100/J683)-35</f>
        <v>0.76858181818182203</v>
      </c>
      <c r="K687" s="1402">
        <f t="shared" ref="K687" si="140">(K686*100/K683)-35</f>
        <v>3.2898399999999981</v>
      </c>
      <c r="L687" s="1402">
        <f t="shared" ref="L687" si="141">(L686*100/L683)-35</f>
        <v>0.47333333333333627</v>
      </c>
      <c r="M687" s="1402">
        <f t="shared" ref="M687" si="142">(M686*100/M683)-35</f>
        <v>0.56449272727272159</v>
      </c>
      <c r="N687" s="1402">
        <f t="shared" ref="N687" si="143">(N686*100/N683)-35</f>
        <v>0.69199999999999307</v>
      </c>
      <c r="O687" s="1402">
        <f t="shared" ref="O687" si="144">(O686*100/O683)-35</f>
        <v>-5.8133333333333361</v>
      </c>
      <c r="P687" s="1414">
        <f t="shared" ref="P687" si="145">(P686*100/P683)-35</f>
        <v>0.82999999999999829</v>
      </c>
      <c r="Q687" s="343"/>
      <c r="T687" s="1598"/>
      <c r="U687" s="1599"/>
      <c r="V687" s="648"/>
      <c r="W687" s="648"/>
      <c r="X687" s="648"/>
      <c r="Y687" s="643"/>
      <c r="Z687" s="648"/>
      <c r="AA687" s="643"/>
      <c r="AB687" s="648"/>
      <c r="AC687" s="648"/>
      <c r="AD687" s="643"/>
      <c r="AE687" s="648"/>
      <c r="AF687" s="648"/>
      <c r="AG687" s="648"/>
    </row>
    <row r="688" spans="2:33" ht="15.75" thickBot="1">
      <c r="P688"/>
      <c r="Q688" s="343"/>
      <c r="S688" s="13"/>
      <c r="T688" s="219"/>
      <c r="U688" s="22"/>
      <c r="V688" s="155"/>
      <c r="W688" s="155"/>
      <c r="X688" s="155"/>
      <c r="Y688" s="155"/>
      <c r="Z688" s="155"/>
      <c r="AA688" s="155"/>
      <c r="AB688" s="155"/>
      <c r="AC688" s="155"/>
      <c r="AD688" s="155"/>
      <c r="AE688" s="155"/>
      <c r="AF688" s="155"/>
      <c r="AG688" s="155"/>
    </row>
    <row r="689" spans="2:33">
      <c r="B689" s="85" t="s">
        <v>628</v>
      </c>
      <c r="C689" s="57"/>
      <c r="D689" s="554"/>
      <c r="E689" s="1231" t="s">
        <v>599</v>
      </c>
      <c r="F689" s="1232"/>
      <c r="G689" s="1232"/>
      <c r="H689" s="1233"/>
      <c r="I689" s="1234" t="s">
        <v>600</v>
      </c>
      <c r="J689" s="31"/>
      <c r="K689" s="1235"/>
      <c r="L689" s="31"/>
      <c r="M689" s="31"/>
      <c r="N689" s="31"/>
      <c r="O689" s="31"/>
      <c r="P689" s="53"/>
      <c r="Q689" s="343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2:33" ht="12" customHeight="1">
      <c r="B690" s="60"/>
      <c r="C690" s="665" t="s">
        <v>539</v>
      </c>
      <c r="D690" s="557"/>
      <c r="E690" s="1237" t="s">
        <v>602</v>
      </c>
      <c r="F690" s="1238" t="s">
        <v>603</v>
      </c>
      <c r="G690" s="706" t="s">
        <v>604</v>
      </c>
      <c r="H690" s="1239" t="s">
        <v>605</v>
      </c>
      <c r="I690" s="1303" t="s">
        <v>606</v>
      </c>
      <c r="J690" s="1304" t="s">
        <v>607</v>
      </c>
      <c r="K690" s="1305" t="s">
        <v>608</v>
      </c>
      <c r="L690" s="1306" t="s">
        <v>609</v>
      </c>
      <c r="M690" s="1307" t="s">
        <v>610</v>
      </c>
      <c r="N690" s="936" t="s">
        <v>611</v>
      </c>
      <c r="O690" s="1307" t="s">
        <v>612</v>
      </c>
      <c r="P690" s="1308" t="s">
        <v>613</v>
      </c>
      <c r="Q690" s="343"/>
      <c r="T690" s="1596"/>
      <c r="U690" s="566"/>
      <c r="V690" s="19"/>
      <c r="W690" s="19"/>
      <c r="X690" s="19"/>
      <c r="Y690" s="702"/>
      <c r="Z690" s="771"/>
      <c r="AA690" s="1"/>
      <c r="AB690" s="32"/>
      <c r="AC690" s="1"/>
      <c r="AD690" s="1"/>
      <c r="AE690" s="1"/>
      <c r="AF690" s="1"/>
    </row>
    <row r="691" spans="2:33" ht="15.75" thickBot="1">
      <c r="B691" s="56"/>
      <c r="C691" s="575" t="s">
        <v>548</v>
      </c>
      <c r="D691" s="525"/>
      <c r="E691" s="55"/>
      <c r="F691" s="1272"/>
      <c r="H691" s="1272"/>
      <c r="I691" s="1273" t="s">
        <v>615</v>
      </c>
      <c r="J691" s="127" t="s">
        <v>616</v>
      </c>
      <c r="K691" s="1274" t="s">
        <v>617</v>
      </c>
      <c r="L691" s="1275" t="s">
        <v>618</v>
      </c>
      <c r="M691" s="1274" t="s">
        <v>619</v>
      </c>
      <c r="N691" s="46" t="s">
        <v>620</v>
      </c>
      <c r="O691" s="1276" t="s">
        <v>621</v>
      </c>
      <c r="P691" s="1277" t="s">
        <v>622</v>
      </c>
      <c r="Q691" s="343"/>
      <c r="T691" s="665"/>
      <c r="U691" s="566"/>
      <c r="V691" s="706"/>
      <c r="W691" s="706"/>
      <c r="X691" s="706"/>
      <c r="Y691" s="400"/>
      <c r="Z691" s="400"/>
      <c r="AA691" s="400"/>
      <c r="AB691" s="400"/>
      <c r="AC691" s="400"/>
      <c r="AD691" s="3"/>
      <c r="AE691" s="3"/>
      <c r="AF691" s="3"/>
      <c r="AG691" s="3"/>
    </row>
    <row r="692" spans="2:33" ht="15.75">
      <c r="B692" s="1845" t="s">
        <v>818</v>
      </c>
      <c r="C692" s="1309"/>
      <c r="D692" s="663">
        <v>1</v>
      </c>
      <c r="E692" s="412">
        <v>60</v>
      </c>
      <c r="F692" s="58">
        <v>1.2</v>
      </c>
      <c r="G692" s="58">
        <v>1.4</v>
      </c>
      <c r="H692" s="59">
        <v>700</v>
      </c>
      <c r="I692" s="1310">
        <v>1100</v>
      </c>
      <c r="J692" s="1310">
        <v>1100</v>
      </c>
      <c r="K692" s="1310">
        <v>250</v>
      </c>
      <c r="L692" s="1310">
        <v>12</v>
      </c>
      <c r="M692" s="1310">
        <v>1100</v>
      </c>
      <c r="N692" s="1310">
        <v>0.1</v>
      </c>
      <c r="O692" s="1310">
        <v>0.03</v>
      </c>
      <c r="P692" s="1311">
        <v>3</v>
      </c>
      <c r="Q692" s="343"/>
      <c r="T692" s="604"/>
      <c r="U692" s="1"/>
      <c r="V692" s="1"/>
      <c r="W692" s="1"/>
      <c r="X692" s="1"/>
      <c r="Y692" s="1"/>
      <c r="Z692" s="127"/>
      <c r="AA692" s="127"/>
      <c r="AB692" s="1685"/>
      <c r="AC692" s="1685"/>
      <c r="AD692" s="1685"/>
      <c r="AE692" s="46"/>
      <c r="AF692" s="127"/>
      <c r="AG692" s="1685"/>
    </row>
    <row r="693" spans="2:33" ht="12.75" customHeight="1">
      <c r="B693" s="178"/>
      <c r="C693" s="158" t="s">
        <v>146</v>
      </c>
      <c r="D693" s="566"/>
      <c r="E693" s="684"/>
      <c r="F693" s="413"/>
      <c r="G693" s="413"/>
      <c r="H693" s="413"/>
      <c r="I693" s="413"/>
      <c r="J693" s="413"/>
      <c r="K693" s="413"/>
      <c r="L693" s="413"/>
      <c r="M693" s="413"/>
      <c r="N693" s="413"/>
      <c r="O693" s="413"/>
      <c r="P693" s="413"/>
      <c r="Q693" s="343"/>
      <c r="S693" s="1683"/>
      <c r="T693" s="1309"/>
      <c r="U693" s="663"/>
      <c r="V693" s="1682"/>
      <c r="W693" s="643"/>
      <c r="X693" s="643"/>
      <c r="Y693" s="644"/>
      <c r="Z693" s="715"/>
      <c r="AA693" s="715"/>
      <c r="AB693" s="715"/>
      <c r="AC693" s="715"/>
      <c r="AD693" s="715"/>
      <c r="AE693" s="715"/>
      <c r="AF693" s="715"/>
      <c r="AG693" s="715"/>
    </row>
    <row r="694" spans="2:33" ht="12.75" customHeight="1">
      <c r="B694" s="1312" t="s">
        <v>656</v>
      </c>
      <c r="C694" s="568" t="s">
        <v>531</v>
      </c>
      <c r="D694" s="377">
        <v>0.1</v>
      </c>
      <c r="E694" s="1339">
        <v>6</v>
      </c>
      <c r="F694" s="1344">
        <v>0.12</v>
      </c>
      <c r="G694" s="1344">
        <v>0.14000000000000001</v>
      </c>
      <c r="H694" s="1340">
        <v>70</v>
      </c>
      <c r="I694" s="1516">
        <v>110</v>
      </c>
      <c r="J694" s="1516">
        <v>110</v>
      </c>
      <c r="K694" s="1340">
        <v>25</v>
      </c>
      <c r="L694" s="1340">
        <v>1.2</v>
      </c>
      <c r="M694" s="1516">
        <v>110</v>
      </c>
      <c r="N694" s="1344">
        <v>0.01</v>
      </c>
      <c r="O694" s="1344">
        <v>3.0000000000000001E-3</v>
      </c>
      <c r="P694" s="1343">
        <v>0.3</v>
      </c>
      <c r="Q694" s="343"/>
      <c r="T694" s="158"/>
      <c r="U694" s="566"/>
      <c r="V694" s="645"/>
      <c r="W694" s="645"/>
      <c r="X694" s="645"/>
      <c r="Y694" s="645"/>
      <c r="Z694" s="645"/>
      <c r="AA694" s="645"/>
      <c r="AB694" s="645"/>
      <c r="AC694" s="645"/>
      <c r="AD694" s="645"/>
      <c r="AE694" s="645"/>
      <c r="AF694" s="645"/>
      <c r="AG694" s="645"/>
    </row>
    <row r="695" spans="2:33">
      <c r="B695" s="1433"/>
      <c r="C695" s="1434" t="s">
        <v>390</v>
      </c>
      <c r="D695" s="1435"/>
      <c r="E695" s="1445">
        <f t="shared" ref="E695:P695" si="146">(E428+E484+E539+E594+E646)/5</f>
        <v>4.954600000000001</v>
      </c>
      <c r="F695" s="1442">
        <f t="shared" si="146"/>
        <v>0.1246</v>
      </c>
      <c r="G695" s="1442">
        <f t="shared" si="146"/>
        <v>0.11460000000000001</v>
      </c>
      <c r="H695" s="1446">
        <f t="shared" si="146"/>
        <v>49.682200000000002</v>
      </c>
      <c r="I695" s="1442">
        <f t="shared" si="146"/>
        <v>95.966800000000006</v>
      </c>
      <c r="J695" s="1442">
        <f t="shared" si="146"/>
        <v>110.47760000000001</v>
      </c>
      <c r="K695" s="1442">
        <f t="shared" si="146"/>
        <v>24.6158</v>
      </c>
      <c r="L695" s="1442">
        <f t="shared" si="146"/>
        <v>1.2156000000000002</v>
      </c>
      <c r="M695" s="1442">
        <f t="shared" si="146"/>
        <v>114.398</v>
      </c>
      <c r="N695" s="1442">
        <f t="shared" si="146"/>
        <v>8.772000000000002E-3</v>
      </c>
      <c r="O695" s="1442">
        <f t="shared" si="146"/>
        <v>3.7860000000000003E-3</v>
      </c>
      <c r="P695" s="1444">
        <f t="shared" si="146"/>
        <v>0.26851999999999998</v>
      </c>
      <c r="Q695" s="343"/>
      <c r="T695" s="407"/>
      <c r="U695" s="1597"/>
      <c r="V695" s="407"/>
      <c r="W695" s="624"/>
      <c r="X695" s="624"/>
      <c r="Y695" s="406"/>
      <c r="Z695" s="406"/>
      <c r="AA695" s="406"/>
      <c r="AB695" s="406"/>
      <c r="AC695" s="407"/>
      <c r="AD695" s="406"/>
      <c r="AE695" s="624"/>
      <c r="AF695" s="1684"/>
      <c r="AG695" s="407"/>
    </row>
    <row r="696" spans="2:33" ht="14.25" customHeight="1" thickBot="1">
      <c r="B696" s="251"/>
      <c r="C696" s="1375" t="s">
        <v>778</v>
      </c>
      <c r="D696" s="1425"/>
      <c r="E696" s="1401">
        <f>(E695*100/E692)-10</f>
        <v>-1.7423333333333311</v>
      </c>
      <c r="F696" s="1402">
        <f>(F695*100/F692)-10</f>
        <v>0.38333333333333464</v>
      </c>
      <c r="G696" s="1402">
        <f t="shared" ref="G696" si="147">(G695*100/G692)-10</f>
        <v>-1.8142857142857132</v>
      </c>
      <c r="H696" s="1402">
        <f t="shared" ref="H696" si="148">(H695*100/H692)-10</f>
        <v>-2.9025428571428566</v>
      </c>
      <c r="I696" s="1402">
        <f t="shared" ref="I696" si="149">(I695*100/I692)-10</f>
        <v>-1.2757454545454543</v>
      </c>
      <c r="J696" s="1402">
        <f t="shared" ref="J696" si="150">(J695*100/J692)-10</f>
        <v>4.3418181818182688E-2</v>
      </c>
      <c r="K696" s="1402">
        <f t="shared" ref="K696" si="151">(K695*100/K692)-10</f>
        <v>-0.15367999999999959</v>
      </c>
      <c r="L696" s="1402">
        <f t="shared" ref="L696" si="152">(L695*100/L692)-10</f>
        <v>0.13000000000000256</v>
      </c>
      <c r="M696" s="1402">
        <f t="shared" ref="M696" si="153">(M695*100/M692)-10</f>
        <v>0.39981818181818163</v>
      </c>
      <c r="N696" s="1402">
        <f t="shared" ref="N696" si="154">(N695*100/N692)-10</f>
        <v>-1.227999999999998</v>
      </c>
      <c r="O696" s="1402">
        <f t="shared" ref="O696" si="155">(O695*100/O692)-10</f>
        <v>2.6200000000000028</v>
      </c>
      <c r="P696" s="1414">
        <f>(P695*100/P692)-10</f>
        <v>-1.049333333333335</v>
      </c>
      <c r="Q696" s="343"/>
      <c r="T696" s="1598"/>
      <c r="U696" s="1599"/>
      <c r="V696" s="648"/>
      <c r="W696" s="648"/>
      <c r="X696" s="643"/>
      <c r="Y696" s="1686"/>
      <c r="Z696" s="648"/>
      <c r="AA696" s="643"/>
      <c r="AB696" s="643"/>
      <c r="AC696" s="648"/>
      <c r="AD696" s="643"/>
      <c r="AE696" s="648"/>
      <c r="AF696" s="648"/>
      <c r="AG696" s="648"/>
    </row>
    <row r="697" spans="2:33" ht="15.75" thickBot="1">
      <c r="P697"/>
      <c r="Q697" s="343"/>
      <c r="S697" s="13"/>
      <c r="T697" s="219"/>
      <c r="U697" s="22"/>
      <c r="V697" s="155"/>
      <c r="W697" s="155"/>
      <c r="X697" s="155"/>
      <c r="Y697" s="155"/>
      <c r="Z697" s="155"/>
      <c r="AA697" s="155"/>
      <c r="AB697" s="155"/>
      <c r="AC697" s="155"/>
      <c r="AD697" s="155"/>
      <c r="AE697" s="155"/>
      <c r="AF697" s="155"/>
      <c r="AG697" s="155"/>
    </row>
    <row r="698" spans="2:33" ht="13.5" customHeight="1">
      <c r="B698" s="85" t="s">
        <v>628</v>
      </c>
      <c r="C698" s="57"/>
      <c r="D698" s="554"/>
      <c r="E698" s="1231" t="s">
        <v>599</v>
      </c>
      <c r="F698" s="1232"/>
      <c r="G698" s="1232"/>
      <c r="H698" s="1233"/>
      <c r="I698" s="1234" t="s">
        <v>600</v>
      </c>
      <c r="J698" s="31"/>
      <c r="K698" s="1235"/>
      <c r="L698" s="31"/>
      <c r="M698" s="31"/>
      <c r="N698" s="31"/>
      <c r="O698" s="31"/>
      <c r="P698" s="53"/>
      <c r="Q698" s="343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2:33">
      <c r="B699" s="60"/>
      <c r="C699" s="1356" t="s">
        <v>540</v>
      </c>
      <c r="D699" s="557"/>
      <c r="E699" s="1237" t="s">
        <v>602</v>
      </c>
      <c r="F699" s="1238" t="s">
        <v>603</v>
      </c>
      <c r="G699" s="706" t="s">
        <v>604</v>
      </c>
      <c r="H699" s="1239" t="s">
        <v>605</v>
      </c>
      <c r="I699" s="1303" t="s">
        <v>606</v>
      </c>
      <c r="J699" s="1304" t="s">
        <v>607</v>
      </c>
      <c r="K699" s="1305" t="s">
        <v>608</v>
      </c>
      <c r="L699" s="1306" t="s">
        <v>609</v>
      </c>
      <c r="M699" s="1307" t="s">
        <v>610</v>
      </c>
      <c r="N699" s="936" t="s">
        <v>611</v>
      </c>
      <c r="O699" s="1307" t="s">
        <v>612</v>
      </c>
      <c r="P699" s="1308" t="s">
        <v>613</v>
      </c>
      <c r="Q699" s="343"/>
      <c r="T699" s="1596"/>
      <c r="U699" s="566"/>
      <c r="V699" s="19"/>
      <c r="W699" s="19"/>
      <c r="X699" s="19"/>
      <c r="Y699" s="702"/>
      <c r="Z699" s="771"/>
      <c r="AA699" s="1"/>
      <c r="AB699" s="32"/>
      <c r="AC699" s="1"/>
      <c r="AD699" s="1"/>
      <c r="AE699" s="1"/>
      <c r="AF699" s="1"/>
    </row>
    <row r="700" spans="2:33" ht="15.75" thickBot="1">
      <c r="B700" s="56"/>
      <c r="C700" s="575" t="s">
        <v>548</v>
      </c>
      <c r="D700" s="525"/>
      <c r="E700" s="55"/>
      <c r="F700" s="1272"/>
      <c r="H700" s="1272"/>
      <c r="I700" s="1273" t="s">
        <v>615</v>
      </c>
      <c r="J700" s="127" t="s">
        <v>616</v>
      </c>
      <c r="K700" s="1274" t="s">
        <v>617</v>
      </c>
      <c r="L700" s="1275" t="s">
        <v>618</v>
      </c>
      <c r="M700" s="1274" t="s">
        <v>619</v>
      </c>
      <c r="N700" s="46" t="s">
        <v>620</v>
      </c>
      <c r="O700" s="1276" t="s">
        <v>621</v>
      </c>
      <c r="P700" s="1277" t="s">
        <v>622</v>
      </c>
      <c r="Q700" s="343"/>
      <c r="T700" s="665"/>
      <c r="U700" s="566"/>
      <c r="V700" s="706"/>
      <c r="W700" s="706"/>
      <c r="X700" s="706"/>
      <c r="Y700" s="400"/>
      <c r="Z700" s="400"/>
      <c r="AA700" s="400"/>
      <c r="AB700" s="400"/>
      <c r="AC700" s="400"/>
      <c r="AD700" s="3"/>
      <c r="AE700" s="3"/>
      <c r="AF700" s="3"/>
      <c r="AG700" s="3"/>
    </row>
    <row r="701" spans="2:33" ht="14.25" customHeight="1">
      <c r="B701" s="1845" t="s">
        <v>818</v>
      </c>
      <c r="C701" s="1309"/>
      <c r="D701" s="663">
        <v>1</v>
      </c>
      <c r="E701" s="412">
        <v>60</v>
      </c>
      <c r="F701" s="58">
        <v>1.2</v>
      </c>
      <c r="G701" s="58">
        <v>1.4</v>
      </c>
      <c r="H701" s="59">
        <v>700</v>
      </c>
      <c r="I701" s="1310">
        <v>1100</v>
      </c>
      <c r="J701" s="1310">
        <v>1100</v>
      </c>
      <c r="K701" s="1310">
        <v>250</v>
      </c>
      <c r="L701" s="1310">
        <v>12</v>
      </c>
      <c r="M701" s="1310">
        <v>1100</v>
      </c>
      <c r="N701" s="1310">
        <v>0.1</v>
      </c>
      <c r="O701" s="1310">
        <v>0.03</v>
      </c>
      <c r="P701" s="1311">
        <v>3</v>
      </c>
      <c r="Q701" s="343"/>
      <c r="T701" s="604"/>
      <c r="U701" s="1"/>
      <c r="V701" s="1"/>
      <c r="W701" s="1"/>
      <c r="X701" s="1"/>
      <c r="Y701" s="1"/>
      <c r="Z701" s="127"/>
      <c r="AA701" s="127"/>
      <c r="AB701" s="1685"/>
      <c r="AC701" s="1685"/>
      <c r="AD701" s="1685"/>
      <c r="AE701" s="46"/>
      <c r="AF701" s="127"/>
      <c r="AG701" s="1685"/>
    </row>
    <row r="702" spans="2:33" ht="12" customHeight="1">
      <c r="B702" s="178"/>
      <c r="C702" s="158" t="s">
        <v>146</v>
      </c>
      <c r="D702" s="566"/>
      <c r="E702" s="684"/>
      <c r="F702" s="413"/>
      <c r="G702" s="413"/>
      <c r="H702" s="413"/>
      <c r="I702" s="413"/>
      <c r="J702" s="413"/>
      <c r="K702" s="413"/>
      <c r="L702" s="413"/>
      <c r="M702" s="413"/>
      <c r="N702" s="413"/>
      <c r="O702" s="413"/>
      <c r="P702" s="685"/>
      <c r="Q702" s="112"/>
      <c r="S702" s="1683"/>
      <c r="T702" s="1309"/>
      <c r="U702" s="663"/>
      <c r="V702" s="1682"/>
      <c r="W702" s="643"/>
      <c r="X702" s="643"/>
      <c r="Y702" s="644"/>
      <c r="Z702" s="715"/>
      <c r="AA702" s="715"/>
      <c r="AB702" s="715"/>
      <c r="AC702" s="715"/>
      <c r="AD702" s="715"/>
      <c r="AE702" s="715"/>
      <c r="AF702" s="715"/>
      <c r="AG702" s="715"/>
    </row>
    <row r="703" spans="2:33" ht="13.5" customHeight="1">
      <c r="B703" s="1312" t="s">
        <v>656</v>
      </c>
      <c r="C703" s="568" t="s">
        <v>297</v>
      </c>
      <c r="D703" s="377">
        <v>0.6</v>
      </c>
      <c r="E703" s="1339">
        <v>36</v>
      </c>
      <c r="F703" s="1344">
        <v>0.72</v>
      </c>
      <c r="G703" s="1344">
        <v>0.84</v>
      </c>
      <c r="H703" s="1516">
        <v>420</v>
      </c>
      <c r="I703" s="1516">
        <v>660</v>
      </c>
      <c r="J703" s="1516">
        <v>660</v>
      </c>
      <c r="K703" s="1516">
        <v>150</v>
      </c>
      <c r="L703" s="1340">
        <v>7.2</v>
      </c>
      <c r="M703" s="1516">
        <v>660</v>
      </c>
      <c r="N703" s="1344">
        <v>0.06</v>
      </c>
      <c r="O703" s="1344">
        <v>1.7999999999999999E-2</v>
      </c>
      <c r="P703" s="1341">
        <v>1.8</v>
      </c>
      <c r="Q703" s="112"/>
      <c r="T703" s="158"/>
      <c r="U703" s="566"/>
      <c r="V703" s="645"/>
      <c r="W703" s="645"/>
      <c r="X703" s="645"/>
      <c r="Y703" s="645"/>
      <c r="Z703" s="645"/>
      <c r="AA703" s="645"/>
      <c r="AB703" s="645"/>
      <c r="AC703" s="645"/>
      <c r="AD703" s="645"/>
      <c r="AE703" s="645"/>
      <c r="AF703" s="645"/>
      <c r="AG703" s="645"/>
    </row>
    <row r="704" spans="2:33">
      <c r="B704" s="1433"/>
      <c r="C704" s="1434" t="s">
        <v>390</v>
      </c>
      <c r="D704" s="1435"/>
      <c r="E704" s="1445">
        <f t="shared" ref="E704:P704" si="156">(E434+E490+E544+E599+E652)/5</f>
        <v>36.411180000000002</v>
      </c>
      <c r="F704" s="1442">
        <f t="shared" si="156"/>
        <v>0.71475999999999995</v>
      </c>
      <c r="G704" s="1442">
        <f t="shared" si="156"/>
        <v>0.86080000000000001</v>
      </c>
      <c r="H704" s="1446">
        <f t="shared" si="156"/>
        <v>439.66580000000005</v>
      </c>
      <c r="I704" s="1442">
        <f t="shared" si="156"/>
        <v>674.05410000000006</v>
      </c>
      <c r="J704" s="1442">
        <f t="shared" si="156"/>
        <v>680.98620000000005</v>
      </c>
      <c r="K704" s="1442">
        <f t="shared" si="156"/>
        <v>169.08620000000002</v>
      </c>
      <c r="L704" s="1442">
        <f t="shared" si="156"/>
        <v>7.3544</v>
      </c>
      <c r="M704" s="1442">
        <f t="shared" si="156"/>
        <v>649.01581999999996</v>
      </c>
      <c r="N704" s="1442">
        <f t="shared" si="156"/>
        <v>6.0804000000000004E-2</v>
      </c>
      <c r="O704" s="1442">
        <f t="shared" si="156"/>
        <v>1.6081999999999999E-2</v>
      </c>
      <c r="P704" s="1444">
        <f t="shared" si="156"/>
        <v>1.86748</v>
      </c>
      <c r="Q704" s="112"/>
      <c r="T704" s="407"/>
      <c r="U704" s="1597"/>
      <c r="V704" s="1687"/>
      <c r="W704" s="647"/>
      <c r="X704" s="647"/>
      <c r="Y704" s="1687"/>
      <c r="Z704" s="1688"/>
      <c r="AA704" s="1688"/>
      <c r="AB704" s="1687"/>
      <c r="AC704" s="1687"/>
      <c r="AD704" s="1688"/>
      <c r="AE704" s="647"/>
      <c r="AF704" s="647"/>
      <c r="AG704" s="647"/>
    </row>
    <row r="705" spans="2:33" ht="13.5" customHeight="1" thickBot="1">
      <c r="B705" s="251"/>
      <c r="C705" s="1375" t="s">
        <v>778</v>
      </c>
      <c r="D705" s="1425"/>
      <c r="E705" s="1401">
        <f>(E704*100/E701)-60</f>
        <v>0.68530000000000513</v>
      </c>
      <c r="F705" s="1402">
        <f t="shared" ref="F705" si="157">(F704*100/F701)-60</f>
        <v>-0.43666666666666742</v>
      </c>
      <c r="G705" s="1402">
        <f t="shared" ref="G705" si="158">(G704*100/G701)-60</f>
        <v>1.4857142857142875</v>
      </c>
      <c r="H705" s="1402">
        <f t="shared" ref="H705" si="159">(H704*100/H701)-60</f>
        <v>2.8094000000000037</v>
      </c>
      <c r="I705" s="1402">
        <f t="shared" ref="I705" si="160">(I704*100/I701)-60</f>
        <v>1.277645454545457</v>
      </c>
      <c r="J705" s="1402">
        <f t="shared" ref="J705" si="161">(J704*100/J701)-60</f>
        <v>1.9078363636363704</v>
      </c>
      <c r="K705" s="1402">
        <f t="shared" ref="K705" si="162">(K704*100/K701)-60</f>
        <v>7.6344800000000106</v>
      </c>
      <c r="L705" s="1402">
        <f t="shared" ref="L705" si="163">(L704*100/L701)-60</f>
        <v>1.2866666666666688</v>
      </c>
      <c r="M705" s="1402">
        <f t="shared" ref="M705" si="164">(M704*100/M701)-60</f>
        <v>-0.99856181818181966</v>
      </c>
      <c r="N705" s="1402">
        <f t="shared" ref="N705" si="165">(N704*100/N701)-60</f>
        <v>0.80399999999999494</v>
      </c>
      <c r="O705" s="1402">
        <f t="shared" ref="O705" si="166">(O704*100/O701)-60</f>
        <v>-6.393333333333338</v>
      </c>
      <c r="P705" s="1414">
        <f>(P704*100/P701)-60</f>
        <v>2.2493333333333325</v>
      </c>
      <c r="Q705" s="112"/>
      <c r="T705" s="1598"/>
      <c r="U705" s="1599"/>
      <c r="V705" s="1689"/>
      <c r="W705" s="1689"/>
      <c r="X705" s="1689"/>
      <c r="Y705" s="1689"/>
      <c r="Z705" s="1689"/>
      <c r="AA705" s="1689"/>
      <c r="AB705" s="1689"/>
      <c r="AC705" s="1689"/>
      <c r="AD705" s="1689"/>
      <c r="AE705" s="1689"/>
      <c r="AF705" s="1689"/>
      <c r="AG705" s="1689"/>
    </row>
    <row r="706" spans="2:33" ht="15.75" thickBot="1">
      <c r="P706"/>
      <c r="Q706" s="112"/>
      <c r="S706" s="13"/>
      <c r="T706" s="219"/>
      <c r="U706" s="22"/>
      <c r="V706" s="155"/>
      <c r="W706" s="155"/>
      <c r="X706" s="155"/>
      <c r="Y706" s="155"/>
      <c r="Z706" s="155"/>
      <c r="AA706" s="155"/>
      <c r="AB706" s="155"/>
      <c r="AC706" s="155"/>
      <c r="AD706" s="155"/>
      <c r="AE706" s="155"/>
      <c r="AF706" s="155"/>
      <c r="AG706" s="155"/>
    </row>
    <row r="707" spans="2:33" ht="12" customHeight="1">
      <c r="B707" s="85" t="s">
        <v>628</v>
      </c>
      <c r="C707" s="57"/>
      <c r="D707" s="554"/>
      <c r="E707" s="1231" t="s">
        <v>599</v>
      </c>
      <c r="F707" s="1232"/>
      <c r="G707" s="1232"/>
      <c r="H707" s="1233"/>
      <c r="I707" s="1234" t="s">
        <v>600</v>
      </c>
      <c r="J707" s="31"/>
      <c r="K707" s="1235"/>
      <c r="L707" s="31"/>
      <c r="M707" s="31"/>
      <c r="N707" s="31"/>
      <c r="O707" s="31"/>
      <c r="P707" s="53"/>
      <c r="Q707" s="112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2:33">
      <c r="B708" s="60"/>
      <c r="C708" s="1357" t="s">
        <v>541</v>
      </c>
      <c r="D708" s="557"/>
      <c r="E708" s="1237" t="s">
        <v>602</v>
      </c>
      <c r="F708" s="1238" t="s">
        <v>603</v>
      </c>
      <c r="G708" s="706" t="s">
        <v>604</v>
      </c>
      <c r="H708" s="1239" t="s">
        <v>605</v>
      </c>
      <c r="I708" s="1303" t="s">
        <v>606</v>
      </c>
      <c r="J708" s="1304" t="s">
        <v>607</v>
      </c>
      <c r="K708" s="1305" t="s">
        <v>608</v>
      </c>
      <c r="L708" s="1306" t="s">
        <v>609</v>
      </c>
      <c r="M708" s="1307" t="s">
        <v>610</v>
      </c>
      <c r="N708" s="936" t="s">
        <v>611</v>
      </c>
      <c r="O708" s="1307" t="s">
        <v>612</v>
      </c>
      <c r="P708" s="1308" t="s">
        <v>613</v>
      </c>
      <c r="Q708" s="112"/>
      <c r="T708" s="1596"/>
      <c r="U708" s="566"/>
      <c r="V708" s="19"/>
      <c r="W708" s="19"/>
      <c r="X708" s="19"/>
      <c r="Y708" s="702"/>
      <c r="Z708" s="771"/>
      <c r="AA708" s="1"/>
      <c r="AB708" s="32"/>
      <c r="AC708" s="1"/>
      <c r="AD708" s="1"/>
      <c r="AE708" s="1"/>
      <c r="AF708" s="1"/>
    </row>
    <row r="709" spans="2:33" ht="15.75" thickBot="1">
      <c r="B709" s="56"/>
      <c r="C709" s="575" t="s">
        <v>548</v>
      </c>
      <c r="D709" s="525"/>
      <c r="E709" s="55"/>
      <c r="F709" s="1272"/>
      <c r="H709" s="1272"/>
      <c r="I709" s="1273" t="s">
        <v>615</v>
      </c>
      <c r="J709" s="127" t="s">
        <v>616</v>
      </c>
      <c r="K709" s="1274" t="s">
        <v>617</v>
      </c>
      <c r="L709" s="1275" t="s">
        <v>618</v>
      </c>
      <c r="M709" s="1274" t="s">
        <v>619</v>
      </c>
      <c r="N709" s="46" t="s">
        <v>620</v>
      </c>
      <c r="O709" s="1276" t="s">
        <v>621</v>
      </c>
      <c r="P709" s="1277" t="s">
        <v>622</v>
      </c>
      <c r="Q709" s="112"/>
      <c r="T709" s="1356"/>
      <c r="U709" s="566"/>
      <c r="V709" s="706"/>
      <c r="W709" s="706"/>
      <c r="X709" s="706"/>
      <c r="Y709" s="400"/>
      <c r="Z709" s="400"/>
      <c r="AA709" s="400"/>
      <c r="AB709" s="400"/>
      <c r="AC709" s="400"/>
      <c r="AD709" s="3"/>
      <c r="AE709" s="3"/>
      <c r="AF709" s="3"/>
      <c r="AG709" s="3"/>
    </row>
    <row r="710" spans="2:33" ht="15.75">
      <c r="B710" s="1845" t="s">
        <v>818</v>
      </c>
      <c r="C710" s="1309"/>
      <c r="D710" s="663">
        <v>1</v>
      </c>
      <c r="E710" s="412">
        <v>60</v>
      </c>
      <c r="F710" s="58">
        <v>1.2</v>
      </c>
      <c r="G710" s="58">
        <v>1.4</v>
      </c>
      <c r="H710" s="59">
        <v>700</v>
      </c>
      <c r="I710" s="1310">
        <v>1100</v>
      </c>
      <c r="J710" s="1310">
        <v>1100</v>
      </c>
      <c r="K710" s="1310">
        <v>250</v>
      </c>
      <c r="L710" s="1310">
        <v>12</v>
      </c>
      <c r="M710" s="1310">
        <v>1100</v>
      </c>
      <c r="N710" s="1310">
        <v>0.1</v>
      </c>
      <c r="O710" s="1310">
        <v>0.03</v>
      </c>
      <c r="P710" s="1311">
        <v>3</v>
      </c>
      <c r="Q710" s="112"/>
      <c r="T710" s="604"/>
      <c r="U710" s="1"/>
      <c r="V710" s="1"/>
      <c r="W710" s="1"/>
      <c r="X710" s="1"/>
      <c r="Y710" s="1"/>
      <c r="Z710" s="127"/>
      <c r="AA710" s="127"/>
      <c r="AB710" s="1685"/>
      <c r="AC710" s="1685"/>
      <c r="AD710" s="1685"/>
      <c r="AE710" s="46"/>
      <c r="AF710" s="127"/>
      <c r="AG710" s="1685"/>
    </row>
    <row r="711" spans="2:33" ht="10.5" customHeight="1">
      <c r="B711" s="178"/>
      <c r="C711" s="158" t="s">
        <v>146</v>
      </c>
      <c r="D711" s="566"/>
      <c r="E711" s="684"/>
      <c r="F711" s="413"/>
      <c r="G711" s="413"/>
      <c r="H711" s="413"/>
      <c r="I711" s="413"/>
      <c r="J711" s="413"/>
      <c r="K711" s="413"/>
      <c r="L711" s="413"/>
      <c r="M711" s="413"/>
      <c r="N711" s="413"/>
      <c r="O711" s="413"/>
      <c r="P711" s="685"/>
      <c r="Q711" s="112"/>
      <c r="S711" s="1683"/>
      <c r="T711" s="1309"/>
      <c r="U711" s="663"/>
      <c r="V711" s="1682"/>
      <c r="W711" s="643"/>
      <c r="X711" s="643"/>
      <c r="Y711" s="644"/>
      <c r="Z711" s="715"/>
      <c r="AA711" s="715"/>
      <c r="AB711" s="715"/>
      <c r="AC711" s="715"/>
      <c r="AD711" s="715"/>
      <c r="AE711" s="715"/>
      <c r="AF711" s="715"/>
      <c r="AG711" s="715"/>
    </row>
    <row r="712" spans="2:33" ht="12.75" customHeight="1">
      <c r="B712" s="1312" t="s">
        <v>656</v>
      </c>
      <c r="C712" s="568" t="s">
        <v>532</v>
      </c>
      <c r="D712" s="377">
        <v>0.45</v>
      </c>
      <c r="E712" s="1339">
        <v>27</v>
      </c>
      <c r="F712" s="1344">
        <v>0.54</v>
      </c>
      <c r="G712" s="1344">
        <v>0.63</v>
      </c>
      <c r="H712" s="1516">
        <v>315</v>
      </c>
      <c r="I712" s="1516">
        <v>495</v>
      </c>
      <c r="J712" s="1516">
        <v>495</v>
      </c>
      <c r="K712" s="1516">
        <v>112.5</v>
      </c>
      <c r="L712" s="1344">
        <v>5.4</v>
      </c>
      <c r="M712" s="1516">
        <v>495</v>
      </c>
      <c r="N712" s="1344">
        <v>4.4999999999999998E-2</v>
      </c>
      <c r="O712" s="1317">
        <v>1.35E-2</v>
      </c>
      <c r="P712" s="1343">
        <v>1.35</v>
      </c>
      <c r="Q712" s="112"/>
      <c r="T712" s="158"/>
      <c r="U712" s="566"/>
      <c r="V712" s="645"/>
      <c r="W712" s="645"/>
      <c r="X712" s="645"/>
      <c r="Y712" s="645"/>
      <c r="Z712" s="645"/>
      <c r="AA712" s="645"/>
      <c r="AB712" s="645"/>
      <c r="AC712" s="645"/>
      <c r="AD712" s="645"/>
      <c r="AE712" s="645"/>
      <c r="AF712" s="645"/>
      <c r="AG712" s="645"/>
    </row>
    <row r="713" spans="2:33">
      <c r="B713" s="1433"/>
      <c r="C713" s="1434" t="s">
        <v>390</v>
      </c>
      <c r="D713" s="1435"/>
      <c r="E713" s="1445">
        <f t="shared" ref="E713:P713" si="167">(E438+E494+E548+E603+E656)/5</f>
        <v>24.318999999999999</v>
      </c>
      <c r="F713" s="1442">
        <f t="shared" si="167"/>
        <v>0.55410000000000004</v>
      </c>
      <c r="G713" s="1442">
        <f t="shared" si="167"/>
        <v>0.60676000000000008</v>
      </c>
      <c r="H713" s="1436">
        <f t="shared" si="167"/>
        <v>295.70959999999997</v>
      </c>
      <c r="I713" s="1442">
        <f t="shared" si="167"/>
        <v>467.94570000000004</v>
      </c>
      <c r="J713" s="1442">
        <f t="shared" si="167"/>
        <v>503.93199999999996</v>
      </c>
      <c r="K713" s="1442">
        <f t="shared" si="167"/>
        <v>120.3404</v>
      </c>
      <c r="L713" s="1442">
        <f t="shared" si="167"/>
        <v>5.4724000000000004</v>
      </c>
      <c r="M713" s="1442">
        <f t="shared" si="167"/>
        <v>505.60741999999999</v>
      </c>
      <c r="N713" s="1442">
        <f t="shared" si="167"/>
        <v>4.4464000000000004E-2</v>
      </c>
      <c r="O713" s="1442">
        <f t="shared" si="167"/>
        <v>1.2542000000000001E-2</v>
      </c>
      <c r="P713" s="1444">
        <f t="shared" si="167"/>
        <v>1.3434200000000001</v>
      </c>
      <c r="Q713" s="112"/>
      <c r="T713" s="407"/>
      <c r="U713" s="1597"/>
      <c r="V713" s="1687"/>
      <c r="W713" s="647"/>
      <c r="X713" s="647"/>
      <c r="Y713" s="1688"/>
      <c r="Z713" s="1688"/>
      <c r="AA713" s="1688"/>
      <c r="AB713" s="1688"/>
      <c r="AC713" s="1687"/>
      <c r="AD713" s="1688"/>
      <c r="AE713" s="647"/>
      <c r="AF713" s="647"/>
      <c r="AG713" s="1687"/>
    </row>
    <row r="714" spans="2:33" ht="15.75" thickBot="1">
      <c r="B714" s="251"/>
      <c r="C714" s="1375" t="s">
        <v>778</v>
      </c>
      <c r="D714" s="1425"/>
      <c r="E714" s="1401">
        <f>(E713*100/E710)-45</f>
        <v>-4.4683333333333337</v>
      </c>
      <c r="F714" s="1402">
        <f t="shared" ref="F714" si="168">(F713*100/F710)-45</f>
        <v>1.1750000000000043</v>
      </c>
      <c r="G714" s="1402">
        <f t="shared" ref="G714" si="169">(G713*100/G710)-45</f>
        <v>-1.6599999999999895</v>
      </c>
      <c r="H714" s="1402">
        <f t="shared" ref="H714" si="170">(H713*100/H710)-45</f>
        <v>-2.7557714285714354</v>
      </c>
      <c r="I714" s="1402">
        <f t="shared" ref="I714" si="171">(I713*100/I710)-45</f>
        <v>-2.4594818181818141</v>
      </c>
      <c r="J714" s="1402">
        <f t="shared" ref="J714" si="172">(J713*100/J710)-45</f>
        <v>0.81199999999999761</v>
      </c>
      <c r="K714" s="1402">
        <f t="shared" ref="K714" si="173">(K713*100/K710)-45</f>
        <v>3.1361600000000038</v>
      </c>
      <c r="L714" s="1402">
        <f t="shared" ref="L714" si="174">(L713*100/L710)-45</f>
        <v>0.60333333333333172</v>
      </c>
      <c r="M714" s="1402">
        <f t="shared" ref="M714" si="175">(M713*100/M710)-45</f>
        <v>0.964310909090905</v>
      </c>
      <c r="N714" s="1402">
        <f t="shared" ref="N714" si="176">(N713*100/N710)-45</f>
        <v>-0.53599999999999426</v>
      </c>
      <c r="O714" s="1402">
        <f t="shared" ref="O714" si="177">(O713*100/O710)-45</f>
        <v>-3.193333333333328</v>
      </c>
      <c r="P714" s="1414">
        <f>(P713*100/P710)-45</f>
        <v>-0.21933333333333138</v>
      </c>
      <c r="Q714" s="112"/>
      <c r="T714" s="1598"/>
      <c r="U714" s="1599"/>
      <c r="V714" s="1689"/>
      <c r="W714" s="1689"/>
      <c r="X714" s="1689"/>
      <c r="Y714" s="1686"/>
      <c r="Z714" s="1689"/>
      <c r="AA714" s="1689"/>
      <c r="AB714" s="1689"/>
      <c r="AC714" s="1689"/>
      <c r="AD714" s="1689"/>
      <c r="AE714" s="1689"/>
      <c r="AF714" s="1689"/>
      <c r="AG714" s="1689"/>
    </row>
    <row r="715" spans="2:33" ht="15.75" thickBot="1">
      <c r="P715"/>
      <c r="Q715" s="112"/>
      <c r="S715" s="13"/>
      <c r="T715" s="219"/>
      <c r="U715" s="22"/>
      <c r="V715" s="155"/>
      <c r="W715" s="155"/>
      <c r="X715" s="155"/>
      <c r="Y715" s="155"/>
      <c r="Z715" s="155"/>
      <c r="AA715" s="155"/>
      <c r="AB715" s="155"/>
      <c r="AC715" s="155"/>
      <c r="AD715" s="155"/>
      <c r="AE715" s="155"/>
      <c r="AF715" s="155"/>
      <c r="AG715" s="155"/>
    </row>
    <row r="716" spans="2:33" ht="13.5" customHeight="1">
      <c r="B716" s="85" t="s">
        <v>628</v>
      </c>
      <c r="C716" s="57"/>
      <c r="D716" s="1354" t="s">
        <v>543</v>
      </c>
      <c r="E716" s="1231" t="s">
        <v>599</v>
      </c>
      <c r="F716" s="1232"/>
      <c r="G716" s="1232"/>
      <c r="H716" s="1233"/>
      <c r="I716" s="1234" t="s">
        <v>600</v>
      </c>
      <c r="J716" s="31"/>
      <c r="K716" s="1235"/>
      <c r="L716" s="31"/>
      <c r="M716" s="31"/>
      <c r="N716" s="31"/>
      <c r="O716" s="31"/>
      <c r="P716" s="53"/>
      <c r="Q716" s="112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2:33">
      <c r="B717" s="1355" t="s">
        <v>391</v>
      </c>
      <c r="C717" s="47"/>
      <c r="D717" s="557"/>
      <c r="E717" s="1237" t="s">
        <v>602</v>
      </c>
      <c r="F717" s="1238" t="s">
        <v>603</v>
      </c>
      <c r="G717" s="706" t="s">
        <v>604</v>
      </c>
      <c r="H717" s="1239" t="s">
        <v>605</v>
      </c>
      <c r="I717" s="1303" t="s">
        <v>606</v>
      </c>
      <c r="J717" s="1304" t="s">
        <v>607</v>
      </c>
      <c r="K717" s="1305" t="s">
        <v>608</v>
      </c>
      <c r="L717" s="1306" t="s">
        <v>609</v>
      </c>
      <c r="M717" s="1307" t="s">
        <v>610</v>
      </c>
      <c r="N717" s="936" t="s">
        <v>611</v>
      </c>
      <c r="O717" s="1307" t="s">
        <v>612</v>
      </c>
      <c r="P717" s="1308" t="s">
        <v>613</v>
      </c>
      <c r="Q717" s="112"/>
      <c r="T717" s="1596"/>
      <c r="U717" s="566"/>
      <c r="V717" s="19"/>
      <c r="W717" s="19"/>
      <c r="X717" s="19"/>
      <c r="Y717" s="702"/>
      <c r="Z717" s="771"/>
      <c r="AA717" s="1"/>
      <c r="AB717" s="32"/>
      <c r="AC717" s="1"/>
      <c r="AD717" s="1"/>
      <c r="AE717" s="1"/>
      <c r="AF717" s="1"/>
    </row>
    <row r="718" spans="2:33" ht="15.75" thickBot="1">
      <c r="B718" s="56"/>
      <c r="C718" s="575" t="s">
        <v>548</v>
      </c>
      <c r="D718" s="525"/>
      <c r="E718" s="55"/>
      <c r="F718" s="1272"/>
      <c r="H718" s="1272"/>
      <c r="I718" s="1273" t="s">
        <v>615</v>
      </c>
      <c r="J718" s="127" t="s">
        <v>616</v>
      </c>
      <c r="K718" s="1274" t="s">
        <v>617</v>
      </c>
      <c r="L718" s="1275" t="s">
        <v>618</v>
      </c>
      <c r="M718" s="1274" t="s">
        <v>619</v>
      </c>
      <c r="N718" s="46" t="s">
        <v>620</v>
      </c>
      <c r="O718" s="1276" t="s">
        <v>621</v>
      </c>
      <c r="P718" s="1277" t="s">
        <v>622</v>
      </c>
      <c r="Q718" s="112"/>
      <c r="T718" s="1357"/>
      <c r="U718" s="566"/>
      <c r="V718" s="706"/>
      <c r="W718" s="706"/>
      <c r="X718" s="706"/>
      <c r="Y718" s="400"/>
      <c r="Z718" s="400"/>
      <c r="AA718" s="400"/>
      <c r="AB718" s="400"/>
      <c r="AC718" s="400"/>
      <c r="AD718" s="3"/>
      <c r="AE718" s="3"/>
      <c r="AF718" s="3"/>
      <c r="AG718" s="3"/>
    </row>
    <row r="719" spans="2:33" ht="15.75">
      <c r="B719" s="1845" t="s">
        <v>818</v>
      </c>
      <c r="C719" s="903"/>
      <c r="D719" s="904">
        <v>1</v>
      </c>
      <c r="E719" s="412">
        <v>60</v>
      </c>
      <c r="F719" s="58">
        <v>1.2</v>
      </c>
      <c r="G719" s="58">
        <v>1.4</v>
      </c>
      <c r="H719" s="59">
        <v>700</v>
      </c>
      <c r="I719" s="1310">
        <v>1100</v>
      </c>
      <c r="J719" s="1310">
        <v>1100</v>
      </c>
      <c r="K719" s="1310">
        <v>250</v>
      </c>
      <c r="L719" s="1310">
        <v>12</v>
      </c>
      <c r="M719" s="1310">
        <v>1100</v>
      </c>
      <c r="N719" s="1310">
        <v>0.1</v>
      </c>
      <c r="O719" s="1310">
        <v>0.03</v>
      </c>
      <c r="P719" s="1311">
        <v>3</v>
      </c>
      <c r="Q719" s="112"/>
      <c r="T719" s="604"/>
      <c r="U719" s="1"/>
      <c r="V719" s="1"/>
      <c r="W719" s="1"/>
      <c r="X719" s="1"/>
      <c r="Y719" s="1"/>
      <c r="Z719" s="127"/>
      <c r="AA719" s="127"/>
      <c r="AB719" s="1685"/>
      <c r="AC719" s="1685"/>
      <c r="AD719" s="1685"/>
      <c r="AE719" s="46"/>
      <c r="AF719" s="127"/>
      <c r="AG719" s="1685"/>
    </row>
    <row r="720" spans="2:33">
      <c r="B720" s="178"/>
      <c r="C720" s="158" t="s">
        <v>146</v>
      </c>
      <c r="D720" s="566"/>
      <c r="E720" s="684"/>
      <c r="F720" s="413"/>
      <c r="G720" s="413"/>
      <c r="H720" s="413"/>
      <c r="I720" s="413"/>
      <c r="J720" s="413"/>
      <c r="K720" s="413"/>
      <c r="L720" s="413"/>
      <c r="M720" s="413"/>
      <c r="N720" s="413"/>
      <c r="O720" s="413"/>
      <c r="P720" s="685"/>
      <c r="Q720" s="112"/>
      <c r="S720" s="1683"/>
      <c r="T720" s="1309"/>
      <c r="U720" s="663"/>
      <c r="V720" s="1682"/>
      <c r="W720" s="643"/>
      <c r="X720" s="643"/>
      <c r="Y720" s="644"/>
      <c r="Z720" s="715"/>
      <c r="AA720" s="715"/>
      <c r="AB720" s="715"/>
      <c r="AC720" s="715"/>
      <c r="AD720" s="715"/>
      <c r="AE720" s="715"/>
      <c r="AF720" s="715"/>
      <c r="AG720" s="715"/>
    </row>
    <row r="721" spans="2:33">
      <c r="B721" s="1324" t="s">
        <v>656</v>
      </c>
      <c r="C721" s="911" t="s">
        <v>533</v>
      </c>
      <c r="D721" s="912">
        <v>0.7</v>
      </c>
      <c r="E721" s="1342">
        <v>42</v>
      </c>
      <c r="F721" s="1359">
        <v>0.84</v>
      </c>
      <c r="G721" s="1359">
        <v>0.98</v>
      </c>
      <c r="H721" s="1326">
        <v>490</v>
      </c>
      <c r="I721" s="1326">
        <v>770</v>
      </c>
      <c r="J721" s="1326">
        <v>770</v>
      </c>
      <c r="K721" s="1326">
        <v>175</v>
      </c>
      <c r="L721" s="1325">
        <v>8.4</v>
      </c>
      <c r="M721" s="1326">
        <v>770</v>
      </c>
      <c r="N721" s="1359">
        <v>7.0000000000000007E-2</v>
      </c>
      <c r="O721" s="1359">
        <v>2.1000000000000001E-2</v>
      </c>
      <c r="P721" s="1540">
        <v>2.1</v>
      </c>
      <c r="Q721" s="112"/>
      <c r="T721" s="158"/>
      <c r="U721" s="566"/>
      <c r="V721" s="645"/>
      <c r="W721" s="645"/>
      <c r="X721" s="645"/>
      <c r="Y721" s="645"/>
      <c r="Z721" s="645"/>
      <c r="AA721" s="645"/>
      <c r="AB721" s="645"/>
      <c r="AC721" s="645"/>
      <c r="AD721" s="645"/>
      <c r="AE721" s="645"/>
      <c r="AF721" s="645"/>
      <c r="AG721" s="645"/>
    </row>
    <row r="722" spans="2:33">
      <c r="B722" s="1433"/>
      <c r="C722" s="1434" t="s">
        <v>534</v>
      </c>
      <c r="D722" s="1435"/>
      <c r="E722" s="1445">
        <f>(E442+E498+E552+E607+E660)/5</f>
        <v>41.365780000000001</v>
      </c>
      <c r="F722" s="1442">
        <f t="shared" ref="F722:P722" si="178">(F442+F498+F552+F607+F660)/5</f>
        <v>0.83935999999999988</v>
      </c>
      <c r="G722" s="1442">
        <f t="shared" si="178"/>
        <v>0.97540000000000016</v>
      </c>
      <c r="H722" s="1436">
        <f t="shared" si="178"/>
        <v>489.34800000000007</v>
      </c>
      <c r="I722" s="1442">
        <f t="shared" si="178"/>
        <v>770.02089999999987</v>
      </c>
      <c r="J722" s="1442">
        <f t="shared" si="178"/>
        <v>791.46379999999988</v>
      </c>
      <c r="K722" s="1442">
        <f t="shared" si="178"/>
        <v>193.70200000000003</v>
      </c>
      <c r="L722" s="1442">
        <f t="shared" si="178"/>
        <v>8.57</v>
      </c>
      <c r="M722" s="1442">
        <f t="shared" si="178"/>
        <v>763.41381999999999</v>
      </c>
      <c r="N722" s="1442">
        <f t="shared" si="178"/>
        <v>6.9575999999999999E-2</v>
      </c>
      <c r="O722" s="1442">
        <f t="shared" si="178"/>
        <v>1.9868000000000004E-2</v>
      </c>
      <c r="P722" s="1444">
        <f t="shared" si="178"/>
        <v>2.1360000000000001</v>
      </c>
      <c r="Q722" s="112"/>
      <c r="T722" s="407"/>
      <c r="U722" s="1597"/>
      <c r="V722" s="1687"/>
      <c r="W722" s="647"/>
      <c r="X722" s="647"/>
      <c r="Y722" s="1688"/>
      <c r="Z722" s="1688"/>
      <c r="AA722" s="1688"/>
      <c r="AB722" s="1688"/>
      <c r="AC722" s="647"/>
      <c r="AD722" s="1688"/>
      <c r="AE722" s="647"/>
      <c r="AF722" s="1684"/>
      <c r="AG722" s="647"/>
    </row>
    <row r="723" spans="2:33" ht="15.75" thickBot="1">
      <c r="B723" s="251"/>
      <c r="C723" s="1375" t="s">
        <v>778</v>
      </c>
      <c r="D723" s="1425"/>
      <c r="E723" s="1401">
        <f>(E722*100/E719)-70</f>
        <v>-1.0570333333333224</v>
      </c>
      <c r="F723" s="1402">
        <f t="shared" ref="F723" si="179">(F722*100/F719)-70</f>
        <v>-5.333333333334167E-2</v>
      </c>
      <c r="G723" s="1402">
        <f t="shared" ref="G723" si="180">(G722*100/G719)-70</f>
        <v>-0.32857142857140786</v>
      </c>
      <c r="H723" s="1402">
        <f t="shared" ref="H723" si="181">(H722*100/H719)-70</f>
        <v>-9.3142857142836988E-2</v>
      </c>
      <c r="I723" s="1402">
        <f t="shared" ref="I723" si="182">(I722*100/I719)-70</f>
        <v>1.8999999999778083E-3</v>
      </c>
      <c r="J723" s="1402">
        <f t="shared" ref="J723" si="183">(J722*100/J719)-70</f>
        <v>1.9512545454545318</v>
      </c>
      <c r="K723" s="1402">
        <f t="shared" ref="K723" si="184">(K722*100/K719)-70</f>
        <v>7.4808000000000163</v>
      </c>
      <c r="L723" s="1402">
        <f t="shared" ref="L723" si="185">(L722*100/L719)-70</f>
        <v>1.4166666666666714</v>
      </c>
      <c r="M723" s="1402">
        <f t="shared" ref="M723" si="186">(M722*100/M719)-70</f>
        <v>-0.59874363636363626</v>
      </c>
      <c r="N723" s="1402">
        <f t="shared" ref="N723" si="187">(N722*100/N719)-70</f>
        <v>-0.42400000000000659</v>
      </c>
      <c r="O723" s="1402">
        <f t="shared" ref="O723" si="188">(O722*100/O719)-70</f>
        <v>-3.7733333333333263</v>
      </c>
      <c r="P723" s="1414">
        <f>(P722*100/P719)-70</f>
        <v>1.2000000000000028</v>
      </c>
      <c r="Q723" s="112"/>
      <c r="T723" s="1598"/>
      <c r="U723" s="1599"/>
      <c r="V723" s="1689"/>
      <c r="W723" s="1689"/>
      <c r="X723" s="1689"/>
      <c r="Y723" s="1686"/>
      <c r="Z723" s="1689"/>
      <c r="AA723" s="1689"/>
      <c r="AB723" s="1689"/>
      <c r="AC723" s="1689"/>
      <c r="AD723" s="1689"/>
      <c r="AE723" s="1689"/>
      <c r="AF723" s="1689"/>
      <c r="AG723" s="1689"/>
    </row>
    <row r="724" spans="2:33" ht="14.25" customHeight="1">
      <c r="Q724" s="112"/>
      <c r="S724" s="4"/>
      <c r="T724" s="219"/>
      <c r="U724" s="22"/>
      <c r="V724" s="155"/>
      <c r="W724" s="155"/>
      <c r="X724" s="155"/>
      <c r="Y724" s="155"/>
      <c r="Z724" s="155"/>
      <c r="AA724" s="155"/>
      <c r="AB724" s="155"/>
      <c r="AC724" s="155"/>
      <c r="AD724" s="155"/>
      <c r="AE724" s="155"/>
      <c r="AF724" s="155"/>
      <c r="AG724" s="155"/>
    </row>
    <row r="725" spans="2:33" ht="15" customHeight="1">
      <c r="C725" s="1222" t="s">
        <v>595</v>
      </c>
      <c r="D725"/>
      <c r="E725" s="32"/>
      <c r="P725"/>
      <c r="Q725" s="112"/>
      <c r="S725" s="1357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2:33" ht="12.75" customHeight="1">
      <c r="C726" s="1222" t="s">
        <v>647</v>
      </c>
      <c r="D726"/>
      <c r="E726" s="32"/>
      <c r="K726" s="32"/>
      <c r="P726"/>
      <c r="Q726" s="112"/>
      <c r="T726" s="1596"/>
      <c r="U726" s="1690"/>
      <c r="V726" s="19"/>
      <c r="W726" s="19"/>
      <c r="X726" s="19"/>
      <c r="Y726" s="702"/>
      <c r="Z726" s="771"/>
      <c r="AA726" s="1"/>
      <c r="AB726" s="32"/>
      <c r="AC726" s="1"/>
      <c r="AD726" s="1"/>
      <c r="AE726" s="1"/>
      <c r="AF726" s="1"/>
    </row>
    <row r="727" spans="2:33">
      <c r="C727" s="181" t="s">
        <v>648</v>
      </c>
      <c r="D727" s="8"/>
      <c r="E727" s="1" t="s">
        <v>649</v>
      </c>
      <c r="K727"/>
      <c r="P727"/>
      <c r="Q727" s="112"/>
      <c r="U727" s="566"/>
      <c r="V727" s="706"/>
      <c r="W727" s="706"/>
      <c r="X727" s="706"/>
      <c r="Y727" s="400"/>
      <c r="Z727" s="400"/>
      <c r="AA727" s="400"/>
      <c r="AB727" s="400"/>
      <c r="AC727" s="400"/>
      <c r="AD727" s="3"/>
      <c r="AE727" s="3"/>
      <c r="AF727" s="3"/>
      <c r="AG727" s="3"/>
    </row>
    <row r="728" spans="2:33" ht="14.25" customHeight="1">
      <c r="C728" s="1222" t="s">
        <v>598</v>
      </c>
      <c r="D728" s="19" t="s">
        <v>650</v>
      </c>
      <c r="E728"/>
      <c r="P728"/>
      <c r="Q728" s="112"/>
      <c r="T728" s="604"/>
      <c r="U728" s="1"/>
      <c r="V728" s="1"/>
      <c r="W728" s="1"/>
      <c r="X728" s="1"/>
      <c r="Y728" s="1"/>
      <c r="Z728" s="127"/>
      <c r="AA728" s="127"/>
      <c r="AB728" s="1685"/>
      <c r="AC728" s="1685"/>
      <c r="AD728" s="1685"/>
      <c r="AE728" s="46"/>
      <c r="AF728" s="127"/>
      <c r="AG728" s="1685"/>
    </row>
    <row r="729" spans="2:33" ht="13.5" customHeight="1" thickBot="1">
      <c r="C729" s="2" t="s">
        <v>631</v>
      </c>
      <c r="D729"/>
      <c r="F729" s="604" t="s">
        <v>655</v>
      </c>
      <c r="J729" s="20" t="s">
        <v>0</v>
      </c>
      <c r="K729"/>
      <c r="L729" s="2" t="s">
        <v>334</v>
      </c>
      <c r="M729" s="13"/>
      <c r="N729" s="13"/>
      <c r="O729" s="24"/>
      <c r="Q729" s="112"/>
      <c r="S729" s="1683"/>
      <c r="T729" s="1309"/>
      <c r="U729" s="663"/>
      <c r="V729" s="1682"/>
      <c r="W729" s="643"/>
      <c r="X729" s="643"/>
      <c r="Y729" s="644"/>
      <c r="Z729" s="715"/>
      <c r="AA729" s="715"/>
      <c r="AB729" s="715"/>
      <c r="AC729" s="715"/>
      <c r="AD729" s="715"/>
      <c r="AE729" s="715"/>
      <c r="AF729" s="715"/>
      <c r="AG729" s="715"/>
    </row>
    <row r="730" spans="2:33" ht="13.5" customHeight="1">
      <c r="B730" s="85" t="s">
        <v>628</v>
      </c>
      <c r="C730" s="57"/>
      <c r="D730" s="554"/>
      <c r="E730" s="1231" t="s">
        <v>599</v>
      </c>
      <c r="F730" s="1232"/>
      <c r="G730" s="1232"/>
      <c r="H730" s="1233"/>
      <c r="I730" s="1234" t="s">
        <v>600</v>
      </c>
      <c r="J730" s="31"/>
      <c r="K730" s="1235"/>
      <c r="L730" s="31"/>
      <c r="M730" s="31"/>
      <c r="N730" s="31"/>
      <c r="O730" s="31"/>
      <c r="P730" s="53"/>
      <c r="Q730" s="112"/>
      <c r="T730" s="158"/>
      <c r="U730" s="566"/>
      <c r="V730" s="645"/>
      <c r="W730" s="645"/>
      <c r="X730" s="645"/>
      <c r="Y730" s="645"/>
      <c r="Z730" s="645"/>
      <c r="AA730" s="645"/>
      <c r="AB730" s="645"/>
      <c r="AC730" s="645"/>
      <c r="AD730" s="645"/>
      <c r="AE730" s="645"/>
      <c r="AF730" s="645"/>
      <c r="AG730" s="645"/>
    </row>
    <row r="731" spans="2:33">
      <c r="B731" s="60"/>
      <c r="C731" s="665" t="s">
        <v>537</v>
      </c>
      <c r="D731" s="557"/>
      <c r="E731" s="1237" t="s">
        <v>602</v>
      </c>
      <c r="F731" s="1238" t="s">
        <v>603</v>
      </c>
      <c r="G731" s="706" t="s">
        <v>604</v>
      </c>
      <c r="H731" s="1239" t="s">
        <v>605</v>
      </c>
      <c r="I731" s="1303" t="s">
        <v>606</v>
      </c>
      <c r="J731" s="1304" t="s">
        <v>607</v>
      </c>
      <c r="K731" s="1305" t="s">
        <v>608</v>
      </c>
      <c r="L731" s="1306" t="s">
        <v>609</v>
      </c>
      <c r="M731" s="1307" t="s">
        <v>610</v>
      </c>
      <c r="N731" s="936" t="s">
        <v>611</v>
      </c>
      <c r="O731" s="1307" t="s">
        <v>612</v>
      </c>
      <c r="P731" s="1308" t="s">
        <v>613</v>
      </c>
      <c r="Q731" s="112"/>
      <c r="T731" s="1687"/>
      <c r="U731" s="1597"/>
      <c r="V731" s="1687"/>
      <c r="W731" s="647"/>
      <c r="X731" s="647"/>
      <c r="Y731" s="1688"/>
      <c r="Z731" s="1688"/>
      <c r="AA731" s="1688"/>
      <c r="AB731" s="1688"/>
      <c r="AC731" s="1687"/>
      <c r="AD731" s="1688"/>
      <c r="AE731" s="647"/>
      <c r="AF731" s="647"/>
      <c r="AG731" s="647"/>
    </row>
    <row r="732" spans="2:33" ht="16.5" thickBot="1">
      <c r="B732" s="56"/>
      <c r="C732" s="726"/>
      <c r="D732" s="525"/>
      <c r="E732" s="55"/>
      <c r="F732" s="1272"/>
      <c r="H732" s="1272"/>
      <c r="I732" s="1273" t="s">
        <v>615</v>
      </c>
      <c r="J732" s="127" t="s">
        <v>616</v>
      </c>
      <c r="K732" s="1274" t="s">
        <v>617</v>
      </c>
      <c r="L732" s="1275" t="s">
        <v>618</v>
      </c>
      <c r="M732" s="1274" t="s">
        <v>619</v>
      </c>
      <c r="N732" s="46" t="s">
        <v>620</v>
      </c>
      <c r="O732" s="1276" t="s">
        <v>621</v>
      </c>
      <c r="P732" s="1277" t="s">
        <v>622</v>
      </c>
      <c r="Q732" s="112"/>
      <c r="T732" s="1598"/>
      <c r="U732" s="1599"/>
      <c r="V732" s="1689"/>
      <c r="W732" s="1689"/>
      <c r="X732" s="1689"/>
      <c r="Y732" s="1686"/>
      <c r="Z732" s="1689"/>
      <c r="AA732" s="1689"/>
      <c r="AB732" s="1689"/>
      <c r="AC732" s="1689"/>
      <c r="AD732" s="1689"/>
      <c r="AE732" s="1689"/>
      <c r="AF732" s="1689"/>
      <c r="AG732" s="1689"/>
    </row>
    <row r="733" spans="2:33">
      <c r="B733" s="1845" t="s">
        <v>818</v>
      </c>
      <c r="C733" s="1309"/>
      <c r="D733" s="663">
        <v>1</v>
      </c>
      <c r="E733" s="412">
        <v>60</v>
      </c>
      <c r="F733" s="58">
        <v>1.2</v>
      </c>
      <c r="G733" s="58">
        <v>1.4</v>
      </c>
      <c r="H733" s="59">
        <v>700</v>
      </c>
      <c r="I733" s="1310">
        <v>1100</v>
      </c>
      <c r="J733" s="1310">
        <v>1100</v>
      </c>
      <c r="K733" s="1310">
        <v>250</v>
      </c>
      <c r="L733" s="1310">
        <v>12</v>
      </c>
      <c r="M733" s="1310">
        <v>1100</v>
      </c>
      <c r="N733" s="1310">
        <v>0.1</v>
      </c>
      <c r="O733" s="1310">
        <v>0.03</v>
      </c>
      <c r="P733" s="1311">
        <v>3</v>
      </c>
      <c r="Q733" s="112"/>
      <c r="T733" s="219"/>
      <c r="U733" s="22"/>
      <c r="V733" s="155"/>
      <c r="W733" s="155"/>
      <c r="X733" s="155"/>
      <c r="Y733" s="155"/>
      <c r="Z733" s="155"/>
      <c r="AA733" s="155"/>
      <c r="AB733" s="155"/>
      <c r="AC733" s="155"/>
      <c r="AD733" s="155"/>
      <c r="AE733" s="155"/>
      <c r="AF733" s="155"/>
      <c r="AG733" s="155"/>
    </row>
    <row r="734" spans="2:33" ht="13.5" customHeight="1">
      <c r="B734" s="178"/>
      <c r="C734" s="158" t="s">
        <v>146</v>
      </c>
      <c r="D734" s="566"/>
      <c r="E734" s="684"/>
      <c r="F734" s="413"/>
      <c r="G734" s="413"/>
      <c r="H734" s="413"/>
      <c r="I734" s="413"/>
      <c r="J734" s="413"/>
      <c r="K734" s="413"/>
      <c r="L734" s="413"/>
      <c r="M734" s="413"/>
      <c r="N734" s="413"/>
      <c r="O734" s="413"/>
      <c r="P734" s="413"/>
      <c r="Q734" s="112"/>
    </row>
    <row r="735" spans="2:33" ht="14.25" customHeight="1">
      <c r="B735" s="1312" t="s">
        <v>656</v>
      </c>
      <c r="C735" s="568" t="s">
        <v>535</v>
      </c>
      <c r="D735" s="377">
        <v>0.25</v>
      </c>
      <c r="E735" s="1339">
        <v>15</v>
      </c>
      <c r="F735" s="1344">
        <v>0.3</v>
      </c>
      <c r="G735" s="1344">
        <v>0.35</v>
      </c>
      <c r="H735" s="1516">
        <v>175</v>
      </c>
      <c r="I735" s="1516">
        <v>275</v>
      </c>
      <c r="J735" s="1516">
        <v>275</v>
      </c>
      <c r="K735" s="1340">
        <v>62.5</v>
      </c>
      <c r="L735" s="1344">
        <v>3</v>
      </c>
      <c r="M735" s="1516">
        <v>275</v>
      </c>
      <c r="N735" s="1317">
        <v>2.5000000000000001E-2</v>
      </c>
      <c r="O735" s="1317">
        <v>7.4999999999999997E-3</v>
      </c>
      <c r="P735" s="1343">
        <v>0.75</v>
      </c>
      <c r="Q735" s="112"/>
    </row>
    <row r="736" spans="2:33">
      <c r="B736" s="1433"/>
      <c r="C736" s="1434" t="s">
        <v>180</v>
      </c>
      <c r="D736" s="1435"/>
      <c r="E736" s="1445">
        <f t="shared" ref="E736:P736" si="189">(E78+E132+E186+E241+E293+E411+E465+E521+E574+E627)/10</f>
        <v>15.325190000000001</v>
      </c>
      <c r="F736" s="1442">
        <f t="shared" si="189"/>
        <v>0.28613699999999997</v>
      </c>
      <c r="G736" s="1442">
        <f t="shared" si="189"/>
        <v>0.34486700000000009</v>
      </c>
      <c r="H736" s="1446">
        <f t="shared" si="189"/>
        <v>181.02510000000001</v>
      </c>
      <c r="I736" s="1442">
        <f t="shared" si="189"/>
        <v>280.41161</v>
      </c>
      <c r="J736" s="1442">
        <f t="shared" si="189"/>
        <v>268.99480000000005</v>
      </c>
      <c r="K736" s="1442">
        <f t="shared" si="189"/>
        <v>68.596199999999996</v>
      </c>
      <c r="L736" s="1442">
        <f t="shared" si="189"/>
        <v>3.0137</v>
      </c>
      <c r="M736" s="1442">
        <f t="shared" si="189"/>
        <v>267.68540000000002</v>
      </c>
      <c r="N736" s="1442">
        <f t="shared" si="189"/>
        <v>2.6773999999999999E-2</v>
      </c>
      <c r="O736" s="1442">
        <f t="shared" si="189"/>
        <v>6.7109999999999991E-3</v>
      </c>
      <c r="P736" s="1444">
        <f t="shared" si="189"/>
        <v>0.77330999999999994</v>
      </c>
      <c r="Q736" s="112"/>
    </row>
    <row r="737" spans="2:17" ht="12.75" customHeight="1" thickBot="1">
      <c r="B737" s="251"/>
      <c r="C737" s="1375" t="s">
        <v>778</v>
      </c>
      <c r="D737" s="1425"/>
      <c r="E737" s="1401">
        <f>(E736*100/E733)-25</f>
        <v>0.54198333333333437</v>
      </c>
      <c r="F737" s="1402">
        <f t="shared" ref="F737" si="190">(F736*100/F733)-25</f>
        <v>-1.1552500000000023</v>
      </c>
      <c r="G737" s="1402">
        <f t="shared" ref="G737" si="191">(G736*100/G733)-25</f>
        <v>-0.36664285714284972</v>
      </c>
      <c r="H737" s="1402">
        <f t="shared" ref="H737" si="192">(H736*100/H733)-25</f>
        <v>0.86072857142857373</v>
      </c>
      <c r="I737" s="1402">
        <f t="shared" ref="I737" si="193">(I736*100/I733)-25</f>
        <v>0.49196454545454671</v>
      </c>
      <c r="J737" s="1402">
        <f t="shared" ref="J737" si="194">(J736*100/J733)-25</f>
        <v>-0.54592727272726549</v>
      </c>
      <c r="K737" s="1402">
        <f t="shared" ref="K737" si="195">(K736*100/K733)-25</f>
        <v>2.4384799999999984</v>
      </c>
      <c r="L737" s="1402">
        <f t="shared" ref="L737" si="196">(L736*100/L733)-25</f>
        <v>0.11416666666666586</v>
      </c>
      <c r="M737" s="1402">
        <f t="shared" ref="M737" si="197">(M736*100/M733)-25</f>
        <v>-0.66496363636363398</v>
      </c>
      <c r="N737" s="1402">
        <f t="shared" ref="N737" si="198">(N736*100/N733)-25</f>
        <v>1.7739999999999974</v>
      </c>
      <c r="O737" s="1402">
        <f t="shared" ref="O737" si="199">(O736*100/O733)-25</f>
        <v>-2.6300000000000026</v>
      </c>
      <c r="P737" s="1414">
        <f>(P736*100/P733)-25</f>
        <v>0.77699999999999747</v>
      </c>
      <c r="Q737" s="112"/>
    </row>
    <row r="738" spans="2:17" ht="15.75" thickBot="1">
      <c r="B738" s="29"/>
      <c r="C738" s="29"/>
      <c r="D738" s="1247"/>
      <c r="E738" s="1247"/>
      <c r="F738" s="1247"/>
      <c r="G738" s="1247"/>
      <c r="H738" s="1247"/>
      <c r="I738" s="1247"/>
      <c r="J738" s="1247"/>
      <c r="K738" s="1247"/>
      <c r="L738" s="1247"/>
      <c r="M738" s="1247"/>
      <c r="N738" s="1247"/>
      <c r="O738" s="1247"/>
      <c r="P738" s="29"/>
      <c r="Q738" s="112"/>
    </row>
    <row r="739" spans="2:17" ht="12.75" customHeight="1">
      <c r="B739" s="85" t="s">
        <v>628</v>
      </c>
      <c r="C739" s="57"/>
      <c r="D739" s="554"/>
      <c r="E739" s="1231" t="s">
        <v>599</v>
      </c>
      <c r="F739" s="1232"/>
      <c r="G739" s="1232"/>
      <c r="H739" s="1233"/>
      <c r="I739" s="1234" t="s">
        <v>600</v>
      </c>
      <c r="J739" s="31"/>
      <c r="K739" s="1235"/>
      <c r="L739" s="31"/>
      <c r="M739" s="31"/>
      <c r="N739" s="31"/>
      <c r="O739" s="31"/>
      <c r="P739" s="53"/>
      <c r="Q739" s="112"/>
    </row>
    <row r="740" spans="2:17">
      <c r="B740" s="60"/>
      <c r="C740" s="665" t="s">
        <v>538</v>
      </c>
      <c r="D740" s="557"/>
      <c r="E740" s="1237" t="s">
        <v>602</v>
      </c>
      <c r="F740" s="1238" t="s">
        <v>603</v>
      </c>
      <c r="G740" s="706" t="s">
        <v>604</v>
      </c>
      <c r="H740" s="1239" t="s">
        <v>605</v>
      </c>
      <c r="I740" s="1303" t="s">
        <v>606</v>
      </c>
      <c r="J740" s="1304" t="s">
        <v>607</v>
      </c>
      <c r="K740" s="1305" t="s">
        <v>608</v>
      </c>
      <c r="L740" s="1306" t="s">
        <v>609</v>
      </c>
      <c r="M740" s="1307" t="s">
        <v>610</v>
      </c>
      <c r="N740" s="936" t="s">
        <v>611</v>
      </c>
      <c r="O740" s="1307" t="s">
        <v>612</v>
      </c>
      <c r="P740" s="1308" t="s">
        <v>613</v>
      </c>
      <c r="Q740" s="112"/>
    </row>
    <row r="741" spans="2:17" ht="11.25" customHeight="1" thickBot="1">
      <c r="B741" s="56"/>
      <c r="C741" s="726"/>
      <c r="D741" s="525"/>
      <c r="E741" s="55"/>
      <c r="F741" s="1272"/>
      <c r="H741" s="1272"/>
      <c r="I741" s="1273" t="s">
        <v>615</v>
      </c>
      <c r="J741" s="127" t="s">
        <v>616</v>
      </c>
      <c r="K741" s="1274" t="s">
        <v>617</v>
      </c>
      <c r="L741" s="1275" t="s">
        <v>618</v>
      </c>
      <c r="M741" s="1274" t="s">
        <v>619</v>
      </c>
      <c r="N741" s="46" t="s">
        <v>620</v>
      </c>
      <c r="O741" s="1276" t="s">
        <v>621</v>
      </c>
      <c r="P741" s="1277" t="s">
        <v>622</v>
      </c>
      <c r="Q741" s="112"/>
    </row>
    <row r="742" spans="2:17">
      <c r="B742" s="1845" t="s">
        <v>818</v>
      </c>
      <c r="C742" s="1309"/>
      <c r="D742" s="663">
        <v>1</v>
      </c>
      <c r="E742" s="412">
        <v>60</v>
      </c>
      <c r="F742" s="58">
        <v>1.2</v>
      </c>
      <c r="G742" s="58">
        <v>1.4</v>
      </c>
      <c r="H742" s="59">
        <v>700</v>
      </c>
      <c r="I742" s="1310">
        <v>1100</v>
      </c>
      <c r="J742" s="1310">
        <v>1100</v>
      </c>
      <c r="K742" s="1310">
        <v>250</v>
      </c>
      <c r="L742" s="1310">
        <v>12</v>
      </c>
      <c r="M742" s="1310">
        <v>1100</v>
      </c>
      <c r="N742" s="1310">
        <v>0.1</v>
      </c>
      <c r="O742" s="1310">
        <v>0.03</v>
      </c>
      <c r="P742" s="1311">
        <v>3</v>
      </c>
      <c r="Q742" s="112"/>
    </row>
    <row r="743" spans="2:17" ht="11.25" customHeight="1">
      <c r="B743" s="178"/>
      <c r="C743" s="158" t="s">
        <v>146</v>
      </c>
      <c r="D743" s="566"/>
      <c r="E743" s="1541"/>
      <c r="F743" s="1542"/>
      <c r="G743" s="1542"/>
      <c r="H743" s="1542"/>
      <c r="I743" s="1542"/>
      <c r="J743" s="1542"/>
      <c r="K743" s="1542"/>
      <c r="L743" s="1542"/>
      <c r="M743" s="1542"/>
      <c r="N743" s="1542"/>
      <c r="O743" s="1542"/>
      <c r="P743" s="1543"/>
      <c r="Q743" s="112"/>
    </row>
    <row r="744" spans="2:17" ht="15" customHeight="1">
      <c r="B744" s="1312" t="s">
        <v>656</v>
      </c>
      <c r="C744" s="568" t="s">
        <v>536</v>
      </c>
      <c r="D744" s="377">
        <v>0.35</v>
      </c>
      <c r="E744" s="1339">
        <v>21</v>
      </c>
      <c r="F744" s="1344">
        <v>0.42</v>
      </c>
      <c r="G744" s="1344">
        <v>0.49</v>
      </c>
      <c r="H744" s="1516">
        <v>245</v>
      </c>
      <c r="I744" s="1516">
        <v>385</v>
      </c>
      <c r="J744" s="1516">
        <v>385</v>
      </c>
      <c r="K744" s="1516">
        <v>87.5</v>
      </c>
      <c r="L744" s="1340">
        <v>4.2</v>
      </c>
      <c r="M744" s="1516">
        <v>385</v>
      </c>
      <c r="N744" s="1344">
        <v>3.5000000000000003E-2</v>
      </c>
      <c r="O744" s="1317">
        <v>1.0500000000000001E-2</v>
      </c>
      <c r="P744" s="1341">
        <v>1.05</v>
      </c>
      <c r="Q744" s="112"/>
    </row>
    <row r="745" spans="2:17">
      <c r="B745" s="1433"/>
      <c r="C745" s="1434" t="s">
        <v>180</v>
      </c>
      <c r="D745" s="1435"/>
      <c r="E745" s="1445">
        <f t="shared" ref="E745:P745" si="200">(E89+E143+E198+E252+E306+E422+E477+E532+E587+E639)/10</f>
        <v>24.094580000000001</v>
      </c>
      <c r="F745" s="1442">
        <f t="shared" si="200"/>
        <v>0.42815000000000003</v>
      </c>
      <c r="G745" s="1442">
        <f t="shared" si="200"/>
        <v>0.50823000000000018</v>
      </c>
      <c r="H745" s="1446">
        <f t="shared" si="200"/>
        <v>322.77929999999998</v>
      </c>
      <c r="I745" s="1442">
        <f t="shared" si="200"/>
        <v>392.70099999999996</v>
      </c>
      <c r="J745" s="1442">
        <f t="shared" si="200"/>
        <v>405.41720000000004</v>
      </c>
      <c r="K745" s="1442">
        <f t="shared" si="200"/>
        <v>100.54429999999999</v>
      </c>
      <c r="L745" s="1442">
        <f t="shared" si="200"/>
        <v>4.3851299999999993</v>
      </c>
      <c r="M745" s="1442">
        <f t="shared" si="200"/>
        <v>380.31351000000006</v>
      </c>
      <c r="N745" s="1442">
        <f t="shared" si="200"/>
        <v>3.1862000000000001E-2</v>
      </c>
      <c r="O745" s="1442">
        <f t="shared" si="200"/>
        <v>7.2267E-3</v>
      </c>
      <c r="P745" s="1444">
        <f t="shared" si="200"/>
        <v>0.9768300000000002</v>
      </c>
      <c r="Q745" s="112"/>
    </row>
    <row r="746" spans="2:17" ht="15.75" thickBot="1">
      <c r="B746" s="251"/>
      <c r="C746" s="1375" t="s">
        <v>778</v>
      </c>
      <c r="D746" s="1425"/>
      <c r="E746" s="1401">
        <f>(E745*100/E742)-35</f>
        <v>5.1576333333333366</v>
      </c>
      <c r="F746" s="1402">
        <f>(F745*100/F742)-35</f>
        <v>0.67916666666667425</v>
      </c>
      <c r="G746" s="1402">
        <f t="shared" ref="G746" si="201">(G745*100/G742)-35</f>
        <v>1.3021428571428757</v>
      </c>
      <c r="H746" s="1402">
        <f t="shared" ref="H746" si="202">(H745*100/H742)-35</f>
        <v>11.111328571428565</v>
      </c>
      <c r="I746" s="1402">
        <f t="shared" ref="I746" si="203">(I745*100/I742)-35</f>
        <v>0.70009090909091043</v>
      </c>
      <c r="J746" s="1402">
        <f t="shared" ref="J746" si="204">(J745*100/J742)-35</f>
        <v>1.8561090909090936</v>
      </c>
      <c r="K746" s="1402">
        <f t="shared" ref="K746" si="205">(K745*100/K742)-35</f>
        <v>5.2177199999999928</v>
      </c>
      <c r="L746" s="1402">
        <f t="shared" ref="L746" si="206">(L745*100/L742)-35</f>
        <v>1.542749999999991</v>
      </c>
      <c r="M746" s="1402">
        <f t="shared" ref="M746" si="207">(M745*100/M742)-35</f>
        <v>-0.42604454545453763</v>
      </c>
      <c r="N746" s="1402">
        <f t="shared" ref="N746" si="208">(N745*100/N742)-35</f>
        <v>-3.1379999999999981</v>
      </c>
      <c r="O746" s="1402">
        <f t="shared" ref="O746" si="209">(O745*100/O742)-35</f>
        <v>-10.910999999999998</v>
      </c>
      <c r="P746" s="1414">
        <f>(P745*100/P742)-35</f>
        <v>-2.438999999999993</v>
      </c>
      <c r="Q746" s="112"/>
    </row>
    <row r="747" spans="2:17" ht="15.75" thickBot="1">
      <c r="P747"/>
      <c r="Q747" s="112"/>
    </row>
    <row r="748" spans="2:17" ht="12.75" customHeight="1">
      <c r="B748" s="85" t="s">
        <v>628</v>
      </c>
      <c r="C748" s="57"/>
      <c r="D748" s="554"/>
      <c r="E748" s="1231" t="s">
        <v>599</v>
      </c>
      <c r="F748" s="1232"/>
      <c r="G748" s="1232"/>
      <c r="H748" s="1233"/>
      <c r="I748" s="1234" t="s">
        <v>600</v>
      </c>
      <c r="J748" s="31"/>
      <c r="K748" s="1235"/>
      <c r="L748" s="31"/>
      <c r="M748" s="31"/>
      <c r="N748" s="31"/>
      <c r="O748" s="31"/>
      <c r="P748" s="53"/>
      <c r="Q748" s="112"/>
    </row>
    <row r="749" spans="2:17">
      <c r="B749" s="60"/>
      <c r="C749" s="665" t="s">
        <v>539</v>
      </c>
      <c r="D749" s="557"/>
      <c r="E749" s="1237" t="s">
        <v>602</v>
      </c>
      <c r="F749" s="1238" t="s">
        <v>603</v>
      </c>
      <c r="G749" s="706" t="s">
        <v>604</v>
      </c>
      <c r="H749" s="1239" t="s">
        <v>605</v>
      </c>
      <c r="I749" s="1303" t="s">
        <v>606</v>
      </c>
      <c r="J749" s="1304" t="s">
        <v>607</v>
      </c>
      <c r="K749" s="1305" t="s">
        <v>608</v>
      </c>
      <c r="L749" s="1306" t="s">
        <v>609</v>
      </c>
      <c r="M749" s="1307" t="s">
        <v>610</v>
      </c>
      <c r="N749" s="936" t="s">
        <v>611</v>
      </c>
      <c r="O749" s="1307" t="s">
        <v>612</v>
      </c>
      <c r="P749" s="1308" t="s">
        <v>613</v>
      </c>
      <c r="Q749" s="112"/>
    </row>
    <row r="750" spans="2:17" ht="10.5" customHeight="1" thickBot="1">
      <c r="B750" s="56"/>
      <c r="C750" s="726"/>
      <c r="D750" s="525"/>
      <c r="E750" s="55"/>
      <c r="F750" s="1272"/>
      <c r="H750" s="1272"/>
      <c r="I750" s="1273" t="s">
        <v>615</v>
      </c>
      <c r="J750" s="127" t="s">
        <v>616</v>
      </c>
      <c r="K750" s="1274" t="s">
        <v>617</v>
      </c>
      <c r="L750" s="1275" t="s">
        <v>618</v>
      </c>
      <c r="M750" s="1274" t="s">
        <v>619</v>
      </c>
      <c r="N750" s="46" t="s">
        <v>620</v>
      </c>
      <c r="O750" s="1276" t="s">
        <v>621</v>
      </c>
      <c r="P750" s="1277" t="s">
        <v>622</v>
      </c>
      <c r="Q750" s="112"/>
    </row>
    <row r="751" spans="2:17">
      <c r="B751" s="1845" t="s">
        <v>818</v>
      </c>
      <c r="C751" s="1309"/>
      <c r="D751" s="663">
        <v>1</v>
      </c>
      <c r="E751" s="412">
        <v>60</v>
      </c>
      <c r="F751" s="58">
        <v>1.2</v>
      </c>
      <c r="G751" s="58">
        <v>1.4</v>
      </c>
      <c r="H751" s="59">
        <v>700</v>
      </c>
      <c r="I751" s="1310">
        <v>1100</v>
      </c>
      <c r="J751" s="1310">
        <v>1100</v>
      </c>
      <c r="K751" s="1310">
        <v>250</v>
      </c>
      <c r="L751" s="1310">
        <v>12</v>
      </c>
      <c r="M751" s="1310">
        <v>1100</v>
      </c>
      <c r="N751" s="1310">
        <v>0.1</v>
      </c>
      <c r="O751" s="1310">
        <v>0.03</v>
      </c>
      <c r="P751" s="1311">
        <v>3</v>
      </c>
      <c r="Q751" s="112"/>
    </row>
    <row r="752" spans="2:17" ht="12" customHeight="1">
      <c r="B752" s="178"/>
      <c r="C752" s="158" t="s">
        <v>146</v>
      </c>
      <c r="D752" s="566"/>
      <c r="E752" s="684"/>
      <c r="F752" s="413"/>
      <c r="G752" s="413"/>
      <c r="H752" s="413"/>
      <c r="I752" s="413"/>
      <c r="J752" s="413"/>
      <c r="K752" s="413"/>
      <c r="L752" s="413"/>
      <c r="M752" s="413"/>
      <c r="N752" s="413"/>
      <c r="O752" s="413"/>
      <c r="P752" s="413"/>
      <c r="Q752" s="112"/>
    </row>
    <row r="753" spans="2:17">
      <c r="B753" s="1312" t="s">
        <v>656</v>
      </c>
      <c r="C753" s="568" t="s">
        <v>531</v>
      </c>
      <c r="D753" s="377">
        <v>0.1</v>
      </c>
      <c r="E753" s="1339">
        <v>6</v>
      </c>
      <c r="F753" s="1344">
        <v>0.12</v>
      </c>
      <c r="G753" s="1344">
        <v>0.14000000000000001</v>
      </c>
      <c r="H753" s="1340">
        <v>70</v>
      </c>
      <c r="I753" s="1516">
        <v>110</v>
      </c>
      <c r="J753" s="1516">
        <v>110</v>
      </c>
      <c r="K753" s="1340">
        <v>25</v>
      </c>
      <c r="L753" s="1340">
        <v>1.2</v>
      </c>
      <c r="M753" s="1516">
        <v>110</v>
      </c>
      <c r="N753" s="1344">
        <v>0.01</v>
      </c>
      <c r="O753" s="1344">
        <v>3.0000000000000001E-3</v>
      </c>
      <c r="P753" s="1343">
        <v>0.3</v>
      </c>
      <c r="Q753" s="112"/>
    </row>
    <row r="754" spans="2:17">
      <c r="B754" s="1433"/>
      <c r="C754" s="1434" t="s">
        <v>180</v>
      </c>
      <c r="D754" s="1435"/>
      <c r="E754" s="1445">
        <f t="shared" ref="E754:P754" si="210">(E96+E150+E206+E259+E313+E428+E484+E539+E594+E646)/10</f>
        <v>5.26844</v>
      </c>
      <c r="F754" s="1442">
        <f t="shared" si="210"/>
        <v>0.12096999999999999</v>
      </c>
      <c r="G754" s="1442">
        <f t="shared" si="210"/>
        <v>0.11799999999999999</v>
      </c>
      <c r="H754" s="1446">
        <f t="shared" si="210"/>
        <v>51.581599999999995</v>
      </c>
      <c r="I754" s="1442">
        <f t="shared" si="210"/>
        <v>97.842000000000013</v>
      </c>
      <c r="J754" s="1442">
        <f t="shared" si="210"/>
        <v>107.5645</v>
      </c>
      <c r="K754" s="1442">
        <f t="shared" si="210"/>
        <v>24.631599999999999</v>
      </c>
      <c r="L754" s="1442">
        <f t="shared" si="210"/>
        <v>1.2201</v>
      </c>
      <c r="M754" s="1442">
        <f t="shared" si="210"/>
        <v>116.43599999999999</v>
      </c>
      <c r="N754" s="1442">
        <f t="shared" si="210"/>
        <v>8.5360000000000019E-3</v>
      </c>
      <c r="O754" s="1442">
        <f t="shared" si="210"/>
        <v>4.4330000000000003E-3</v>
      </c>
      <c r="P754" s="1444">
        <f t="shared" si="210"/>
        <v>0.27375999999999995</v>
      </c>
      <c r="Q754" s="112"/>
    </row>
    <row r="755" spans="2:17" ht="15.75" thickBot="1">
      <c r="B755" s="251"/>
      <c r="C755" s="1375" t="s">
        <v>778</v>
      </c>
      <c r="D755" s="1425"/>
      <c r="E755" s="1401">
        <f>(E754*100/E751)-10</f>
        <v>-1.2192666666666661</v>
      </c>
      <c r="F755" s="1402">
        <f>(F754*100/F751)-10</f>
        <v>8.0833333333332646E-2</v>
      </c>
      <c r="G755" s="1402">
        <f t="shared" ref="G755" si="211">(G754*100/G751)-10</f>
        <v>-1.5714285714285712</v>
      </c>
      <c r="H755" s="1402">
        <f t="shared" ref="H755" si="212">(H754*100/H751)-10</f>
        <v>-2.6312000000000006</v>
      </c>
      <c r="I755" s="1402">
        <f t="shared" ref="I755" si="213">(I754*100/I751)-10</f>
        <v>-1.1052727272727267</v>
      </c>
      <c r="J755" s="1402">
        <f t="shared" ref="J755" si="214">(J754*100/J751)-10</f>
        <v>-0.22140909090909133</v>
      </c>
      <c r="K755" s="1402">
        <f t="shared" ref="K755" si="215">(K754*100/K751)-10</f>
        <v>-0.14736000000000082</v>
      </c>
      <c r="L755" s="1402">
        <f t="shared" ref="L755" si="216">(L754*100/L751)-10</f>
        <v>0.16749999999999865</v>
      </c>
      <c r="M755" s="1402">
        <f t="shared" ref="M755" si="217">(M754*100/M751)-10</f>
        <v>0.58509090909090844</v>
      </c>
      <c r="N755" s="1402">
        <f t="shared" ref="N755" si="218">(N754*100/N751)-10</f>
        <v>-1.4639999999999986</v>
      </c>
      <c r="O755" s="1402">
        <f t="shared" ref="O755" si="219">(O754*100/O751)-10</f>
        <v>4.7766666666666673</v>
      </c>
      <c r="P755" s="1414">
        <f>(P754*100/P751)-10</f>
        <v>-0.87466666666666804</v>
      </c>
      <c r="Q755" s="112"/>
    </row>
    <row r="756" spans="2:17" ht="15.75" thickBot="1">
      <c r="P756"/>
      <c r="Q756" s="112"/>
    </row>
    <row r="757" spans="2:17" ht="13.5" customHeight="1">
      <c r="B757" s="85" t="s">
        <v>628</v>
      </c>
      <c r="C757" s="57"/>
      <c r="D757" s="554"/>
      <c r="E757" s="1231" t="s">
        <v>599</v>
      </c>
      <c r="F757" s="1232"/>
      <c r="G757" s="1232"/>
      <c r="H757" s="1233"/>
      <c r="I757" s="1234" t="s">
        <v>600</v>
      </c>
      <c r="J757" s="31"/>
      <c r="K757" s="1235"/>
      <c r="L757" s="31"/>
      <c r="M757" s="31"/>
      <c r="N757" s="31"/>
      <c r="O757" s="31"/>
      <c r="P757" s="53"/>
      <c r="Q757" s="112"/>
    </row>
    <row r="758" spans="2:17">
      <c r="B758" s="60"/>
      <c r="C758" s="1356" t="s">
        <v>540</v>
      </c>
      <c r="D758" s="557"/>
      <c r="E758" s="1237" t="s">
        <v>602</v>
      </c>
      <c r="F758" s="1238" t="s">
        <v>603</v>
      </c>
      <c r="G758" s="706" t="s">
        <v>604</v>
      </c>
      <c r="H758" s="1239" t="s">
        <v>605</v>
      </c>
      <c r="I758" s="1303" t="s">
        <v>606</v>
      </c>
      <c r="J758" s="1304" t="s">
        <v>607</v>
      </c>
      <c r="K758" s="1305" t="s">
        <v>608</v>
      </c>
      <c r="L758" s="1306" t="s">
        <v>609</v>
      </c>
      <c r="M758" s="1307" t="s">
        <v>610</v>
      </c>
      <c r="N758" s="936" t="s">
        <v>611</v>
      </c>
      <c r="O758" s="1307" t="s">
        <v>612</v>
      </c>
      <c r="P758" s="1308" t="s">
        <v>613</v>
      </c>
      <c r="Q758" s="112"/>
    </row>
    <row r="759" spans="2:17" ht="10.5" customHeight="1" thickBot="1">
      <c r="B759" s="56"/>
      <c r="C759" s="726"/>
      <c r="D759" s="525"/>
      <c r="E759" s="55"/>
      <c r="F759" s="1272"/>
      <c r="H759" s="1272"/>
      <c r="I759" s="1273" t="s">
        <v>615</v>
      </c>
      <c r="J759" s="127" t="s">
        <v>616</v>
      </c>
      <c r="K759" s="1274" t="s">
        <v>617</v>
      </c>
      <c r="L759" s="1275" t="s">
        <v>618</v>
      </c>
      <c r="M759" s="1274" t="s">
        <v>619</v>
      </c>
      <c r="N759" s="46" t="s">
        <v>620</v>
      </c>
      <c r="O759" s="1276" t="s">
        <v>621</v>
      </c>
      <c r="P759" s="1277" t="s">
        <v>622</v>
      </c>
      <c r="Q759" s="112"/>
    </row>
    <row r="760" spans="2:17">
      <c r="B760" s="1845" t="s">
        <v>818</v>
      </c>
      <c r="C760" s="1309"/>
      <c r="D760" s="663">
        <v>1</v>
      </c>
      <c r="E760" s="412">
        <v>60</v>
      </c>
      <c r="F760" s="58">
        <v>1.2</v>
      </c>
      <c r="G760" s="58">
        <v>1.4</v>
      </c>
      <c r="H760" s="59">
        <v>700</v>
      </c>
      <c r="I760" s="1310">
        <v>1100</v>
      </c>
      <c r="J760" s="1310">
        <v>1100</v>
      </c>
      <c r="K760" s="1310">
        <v>250</v>
      </c>
      <c r="L760" s="1310">
        <v>12</v>
      </c>
      <c r="M760" s="1310">
        <v>1100</v>
      </c>
      <c r="N760" s="1310">
        <v>0.1</v>
      </c>
      <c r="O760" s="1310">
        <v>0.03</v>
      </c>
      <c r="P760" s="1311">
        <v>3</v>
      </c>
      <c r="Q760" s="112"/>
    </row>
    <row r="761" spans="2:17" ht="12.75" customHeight="1">
      <c r="B761" s="178"/>
      <c r="C761" s="158" t="s">
        <v>146</v>
      </c>
      <c r="D761" s="566"/>
      <c r="E761" s="684"/>
      <c r="F761" s="413"/>
      <c r="G761" s="413"/>
      <c r="H761" s="413"/>
      <c r="I761" s="413"/>
      <c r="J761" s="413"/>
      <c r="K761" s="413"/>
      <c r="L761" s="413"/>
      <c r="M761" s="413"/>
      <c r="N761" s="413"/>
      <c r="O761" s="413"/>
      <c r="P761" s="685"/>
      <c r="Q761" s="112"/>
    </row>
    <row r="762" spans="2:17" ht="13.5" customHeight="1">
      <c r="B762" s="1312" t="s">
        <v>656</v>
      </c>
      <c r="C762" s="568" t="s">
        <v>297</v>
      </c>
      <c r="D762" s="377">
        <v>0.6</v>
      </c>
      <c r="E762" s="1339">
        <v>36</v>
      </c>
      <c r="F762" s="1344">
        <v>0.72</v>
      </c>
      <c r="G762" s="1344">
        <v>0.84</v>
      </c>
      <c r="H762" s="1516">
        <v>420</v>
      </c>
      <c r="I762" s="1516">
        <v>660</v>
      </c>
      <c r="J762" s="1516">
        <v>660</v>
      </c>
      <c r="K762" s="1516">
        <v>150</v>
      </c>
      <c r="L762" s="1340">
        <v>7.2</v>
      </c>
      <c r="M762" s="1516">
        <v>660</v>
      </c>
      <c r="N762" s="1344">
        <v>0.06</v>
      </c>
      <c r="O762" s="1344">
        <v>1.7999999999999999E-2</v>
      </c>
      <c r="P762" s="1341">
        <v>1.8</v>
      </c>
      <c r="Q762" s="112"/>
    </row>
    <row r="763" spans="2:17" ht="11.25" customHeight="1">
      <c r="B763" s="1433"/>
      <c r="C763" s="1434" t="s">
        <v>180</v>
      </c>
      <c r="D763" s="1435"/>
      <c r="E763" s="1771">
        <f t="shared" ref="E763:P763" si="220">(E103+E156+E211+E265+E319+E434+E490+E544+E599+E652)/10</f>
        <v>39.419769999999993</v>
      </c>
      <c r="F763" s="1772">
        <f t="shared" si="220"/>
        <v>0.71428700000000001</v>
      </c>
      <c r="G763" s="1772">
        <f t="shared" si="220"/>
        <v>0.85309699999999977</v>
      </c>
      <c r="H763" s="1773">
        <f t="shared" si="220"/>
        <v>503.80439999999999</v>
      </c>
      <c r="I763" s="1772">
        <f t="shared" si="220"/>
        <v>673.1126099999999</v>
      </c>
      <c r="J763" s="1772">
        <f t="shared" si="220"/>
        <v>674.41200000000003</v>
      </c>
      <c r="K763" s="1772">
        <f t="shared" si="220"/>
        <v>169.14050000000003</v>
      </c>
      <c r="L763" s="1772">
        <f t="shared" si="220"/>
        <v>7.3988299999999994</v>
      </c>
      <c r="M763" s="1772">
        <f t="shared" si="220"/>
        <v>647.99891000000002</v>
      </c>
      <c r="N763" s="1772">
        <f t="shared" si="220"/>
        <v>5.8636000000000001E-2</v>
      </c>
      <c r="O763" s="1772">
        <f t="shared" si="220"/>
        <v>1.3937700000000001E-2</v>
      </c>
      <c r="P763" s="1774">
        <f t="shared" si="220"/>
        <v>1.7501400000000005</v>
      </c>
      <c r="Q763" s="112"/>
    </row>
    <row r="764" spans="2:17" ht="12.75" customHeight="1" thickBot="1">
      <c r="B764" s="251"/>
      <c r="C764" s="1375" t="s">
        <v>778</v>
      </c>
      <c r="D764" s="1425"/>
      <c r="E764" s="1768">
        <f>(E763*100/E760)-60</f>
        <v>5.6996166666666568</v>
      </c>
      <c r="F764" s="1769">
        <f t="shared" ref="F764" si="221">(F763*100/F760)-60</f>
        <v>-0.47608333333332808</v>
      </c>
      <c r="G764" s="1769">
        <f t="shared" ref="G764" si="222">(G763*100/G760)-60</f>
        <v>0.93549999999999045</v>
      </c>
      <c r="H764" s="1769">
        <f t="shared" ref="H764" si="223">(H763*100/H760)-60</f>
        <v>11.972057142857153</v>
      </c>
      <c r="I764" s="1769">
        <f t="shared" ref="I764" si="224">(I763*100/I760)-60</f>
        <v>1.1920554545454394</v>
      </c>
      <c r="J764" s="1769">
        <f t="shared" ref="J764" si="225">(J763*100/J760)-60</f>
        <v>1.3101818181818174</v>
      </c>
      <c r="K764" s="1769">
        <f t="shared" ref="K764" si="226">(K763*100/K760)-60</f>
        <v>7.6562000000000126</v>
      </c>
      <c r="L764" s="1769">
        <f t="shared" ref="L764" si="227">(L763*100/L760)-60</f>
        <v>1.6569166666666604</v>
      </c>
      <c r="M764" s="1769">
        <f t="shared" ref="M764" si="228">(M763*100/M760)-60</f>
        <v>-1.0910081818181823</v>
      </c>
      <c r="N764" s="1769">
        <f t="shared" ref="N764" si="229">(N763*100/N760)-60</f>
        <v>-1.3640000000000043</v>
      </c>
      <c r="O764" s="1769">
        <f t="shared" ref="O764" si="230">(O763*100/O760)-60</f>
        <v>-13.54099999999999</v>
      </c>
      <c r="P764" s="1770">
        <f>(P763*100/P760)-60</f>
        <v>-1.6619999999999848</v>
      </c>
      <c r="Q764" s="112"/>
    </row>
    <row r="765" spans="2:17" ht="12" customHeight="1" thickBot="1">
      <c r="P765"/>
      <c r="Q765" s="112"/>
    </row>
    <row r="766" spans="2:17">
      <c r="B766" s="85" t="s">
        <v>628</v>
      </c>
      <c r="C766" s="57"/>
      <c r="D766" s="554"/>
      <c r="E766" s="1231" t="s">
        <v>599</v>
      </c>
      <c r="F766" s="1232"/>
      <c r="G766" s="1232"/>
      <c r="H766" s="1233"/>
      <c r="I766" s="1234" t="s">
        <v>600</v>
      </c>
      <c r="J766" s="31"/>
      <c r="K766" s="1235"/>
      <c r="L766" s="31"/>
      <c r="M766" s="31"/>
      <c r="N766" s="31"/>
      <c r="O766" s="31"/>
      <c r="P766" s="53"/>
      <c r="Q766" s="112"/>
    </row>
    <row r="767" spans="2:17">
      <c r="B767" s="60"/>
      <c r="C767" s="1356" t="s">
        <v>541</v>
      </c>
      <c r="D767" s="557"/>
      <c r="E767" s="1237" t="s">
        <v>602</v>
      </c>
      <c r="F767" s="1238" t="s">
        <v>603</v>
      </c>
      <c r="G767" s="706" t="s">
        <v>604</v>
      </c>
      <c r="H767" s="1239" t="s">
        <v>605</v>
      </c>
      <c r="I767" s="1303" t="s">
        <v>606</v>
      </c>
      <c r="J767" s="1304" t="s">
        <v>607</v>
      </c>
      <c r="K767" s="1305" t="s">
        <v>608</v>
      </c>
      <c r="L767" s="1306" t="s">
        <v>609</v>
      </c>
      <c r="M767" s="1307" t="s">
        <v>610</v>
      </c>
      <c r="N767" s="936" t="s">
        <v>611</v>
      </c>
      <c r="O767" s="1307" t="s">
        <v>612</v>
      </c>
      <c r="P767" s="1308" t="s">
        <v>613</v>
      </c>
      <c r="Q767" s="112"/>
    </row>
    <row r="768" spans="2:17" ht="10.5" customHeight="1" thickBot="1">
      <c r="B768" s="56"/>
      <c r="C768" s="726"/>
      <c r="D768" s="525"/>
      <c r="E768" s="55"/>
      <c r="F768" s="1272"/>
      <c r="H768" s="1272"/>
      <c r="I768" s="1273" t="s">
        <v>615</v>
      </c>
      <c r="J768" s="127" t="s">
        <v>616</v>
      </c>
      <c r="K768" s="1274" t="s">
        <v>617</v>
      </c>
      <c r="L768" s="1275" t="s">
        <v>618</v>
      </c>
      <c r="M768" s="1274" t="s">
        <v>619</v>
      </c>
      <c r="N768" s="46" t="s">
        <v>620</v>
      </c>
      <c r="O768" s="1276" t="s">
        <v>621</v>
      </c>
      <c r="P768" s="1277" t="s">
        <v>622</v>
      </c>
      <c r="Q768" s="112"/>
    </row>
    <row r="769" spans="2:17">
      <c r="B769" s="1845" t="s">
        <v>818</v>
      </c>
      <c r="C769" s="1309"/>
      <c r="D769" s="663">
        <v>1</v>
      </c>
      <c r="E769" s="412">
        <v>60</v>
      </c>
      <c r="F769" s="58">
        <v>1.2</v>
      </c>
      <c r="G769" s="58">
        <v>1.4</v>
      </c>
      <c r="H769" s="59">
        <v>700</v>
      </c>
      <c r="I769" s="1310">
        <v>1100</v>
      </c>
      <c r="J769" s="1310">
        <v>1100</v>
      </c>
      <c r="K769" s="1310">
        <v>250</v>
      </c>
      <c r="L769" s="1310">
        <v>12</v>
      </c>
      <c r="M769" s="1310">
        <v>1100</v>
      </c>
      <c r="N769" s="1310">
        <v>0.1</v>
      </c>
      <c r="O769" s="1310">
        <v>0.03</v>
      </c>
      <c r="P769" s="1311">
        <v>3</v>
      </c>
      <c r="Q769" s="112"/>
    </row>
    <row r="770" spans="2:17" ht="12.75" customHeight="1">
      <c r="B770" s="178"/>
      <c r="C770" s="158" t="s">
        <v>146</v>
      </c>
      <c r="D770" s="566"/>
      <c r="E770" s="684"/>
      <c r="F770" s="413"/>
      <c r="G770" s="413"/>
      <c r="H770" s="413"/>
      <c r="I770" s="413"/>
      <c r="J770" s="413"/>
      <c r="K770" s="413"/>
      <c r="L770" s="413"/>
      <c r="M770" s="413"/>
      <c r="N770" s="413"/>
      <c r="O770" s="413"/>
      <c r="P770" s="685"/>
      <c r="Q770" s="112"/>
    </row>
    <row r="771" spans="2:17" ht="12.75" customHeight="1">
      <c r="B771" s="1312" t="s">
        <v>656</v>
      </c>
      <c r="C771" s="568" t="s">
        <v>532</v>
      </c>
      <c r="D771" s="377">
        <v>0.45</v>
      </c>
      <c r="E771" s="1339">
        <v>27</v>
      </c>
      <c r="F771" s="1344">
        <v>0.54</v>
      </c>
      <c r="G771" s="1344">
        <v>0.63</v>
      </c>
      <c r="H771" s="1516">
        <v>315</v>
      </c>
      <c r="I771" s="1516">
        <v>495</v>
      </c>
      <c r="J771" s="1516">
        <v>495</v>
      </c>
      <c r="K771" s="1516">
        <v>112.5</v>
      </c>
      <c r="L771" s="1344">
        <v>5.4</v>
      </c>
      <c r="M771" s="1516">
        <v>495</v>
      </c>
      <c r="N771" s="1344">
        <v>4.4999999999999998E-2</v>
      </c>
      <c r="O771" s="1317">
        <v>1.35E-2</v>
      </c>
      <c r="P771" s="1343">
        <v>1.35</v>
      </c>
      <c r="Q771" s="112"/>
    </row>
    <row r="772" spans="2:17" ht="15.75" thickBot="1">
      <c r="B772" s="572"/>
      <c r="C772" s="1434" t="s">
        <v>180</v>
      </c>
      <c r="D772" s="1435"/>
      <c r="E772" s="1771">
        <f t="shared" ref="E772:P772" si="231">(E106+E160+E215+E269+E323+E438+E494+E548+E603+E656)/10</f>
        <v>29.363019999999999</v>
      </c>
      <c r="F772" s="1772">
        <f t="shared" si="231"/>
        <v>0.54912000000000005</v>
      </c>
      <c r="G772" s="1772">
        <f t="shared" si="231"/>
        <v>0.62623000000000006</v>
      </c>
      <c r="H772" s="1773">
        <f t="shared" si="231"/>
        <v>374.36090000000002</v>
      </c>
      <c r="I772" s="1772">
        <f t="shared" si="231"/>
        <v>490.54300000000001</v>
      </c>
      <c r="J772" s="1772">
        <f t="shared" si="231"/>
        <v>512.98170000000005</v>
      </c>
      <c r="K772" s="1772">
        <f t="shared" si="231"/>
        <v>125.1759</v>
      </c>
      <c r="L772" s="1772">
        <f t="shared" si="231"/>
        <v>5.6052299999999997</v>
      </c>
      <c r="M772" s="1772">
        <f t="shared" si="231"/>
        <v>496.74950999999999</v>
      </c>
      <c r="N772" s="1772">
        <f t="shared" si="231"/>
        <v>4.0398000000000003E-2</v>
      </c>
      <c r="O772" s="1772">
        <f t="shared" si="231"/>
        <v>1.1659699999999999E-2</v>
      </c>
      <c r="P772" s="1774">
        <f t="shared" si="231"/>
        <v>1.2505900000000003</v>
      </c>
      <c r="Q772" s="112"/>
    </row>
    <row r="773" spans="2:17" ht="12.75" customHeight="1" thickBot="1">
      <c r="B773" s="251"/>
      <c r="C773" s="1375" t="s">
        <v>778</v>
      </c>
      <c r="D773" s="1425"/>
      <c r="E773" s="1768">
        <f>(E772*100/E769)-45</f>
        <v>3.9383666666666599</v>
      </c>
      <c r="F773" s="1769">
        <f>(F772*100/F769)-45</f>
        <v>0.76000000000000512</v>
      </c>
      <c r="G773" s="1769">
        <f t="shared" ref="G773" si="232">(G772*100/G769)-45</f>
        <v>-0.26928571428570791</v>
      </c>
      <c r="H773" s="1769">
        <f t="shared" ref="H773" si="233">(H772*100/H769)-45</f>
        <v>8.4801285714285797</v>
      </c>
      <c r="I773" s="1769">
        <f t="shared" ref="I773" si="234">(I772*100/I769)-45</f>
        <v>-0.40518181818181631</v>
      </c>
      <c r="J773" s="1769">
        <f t="shared" ref="J773" si="235">(J772*100/J769)-45</f>
        <v>1.6347000000000023</v>
      </c>
      <c r="K773" s="1769">
        <f t="shared" ref="K773" si="236">(K772*100/K769)-45</f>
        <v>5.0703600000000009</v>
      </c>
      <c r="L773" s="1769">
        <f t="shared" ref="L773" si="237">(L772*100/L769)-45</f>
        <v>1.710250000000002</v>
      </c>
      <c r="M773" s="1769">
        <f t="shared" ref="M773" si="238">(M772*100/M769)-45</f>
        <v>0.15904636363636371</v>
      </c>
      <c r="N773" s="1769">
        <f t="shared" ref="N773" si="239">(N772*100/N769)-45</f>
        <v>-4.6019999999999968</v>
      </c>
      <c r="O773" s="1769">
        <f t="shared" ref="O773" si="240">(O772*100/O769)-45</f>
        <v>-6.1343333333333305</v>
      </c>
      <c r="P773" s="1770">
        <f>(P772*100/P769)-45</f>
        <v>-3.3136666666666557</v>
      </c>
      <c r="Q773" s="112"/>
    </row>
    <row r="774" spans="2:17" ht="13.5" customHeight="1" thickBot="1">
      <c r="P774"/>
      <c r="Q774" s="112"/>
    </row>
    <row r="775" spans="2:17" ht="14.25" customHeight="1">
      <c r="B775" s="85" t="s">
        <v>628</v>
      </c>
      <c r="C775" s="57"/>
      <c r="D775" s="1354" t="s">
        <v>543</v>
      </c>
      <c r="E775" s="1231" t="s">
        <v>599</v>
      </c>
      <c r="F775" s="1232"/>
      <c r="G775" s="1232"/>
      <c r="H775" s="1233"/>
      <c r="I775" s="1234" t="s">
        <v>600</v>
      </c>
      <c r="J775" s="31"/>
      <c r="K775" s="1235"/>
      <c r="L775" s="31"/>
      <c r="M775" s="31"/>
      <c r="N775" s="31"/>
      <c r="O775" s="31"/>
      <c r="P775" s="53"/>
      <c r="Q775" s="112"/>
    </row>
    <row r="776" spans="2:17" ht="13.5" customHeight="1">
      <c r="B776" s="1355" t="s">
        <v>409</v>
      </c>
      <c r="C776" s="665"/>
      <c r="D776" s="557"/>
      <c r="E776" s="1237" t="s">
        <v>602</v>
      </c>
      <c r="F776" s="1238" t="s">
        <v>603</v>
      </c>
      <c r="G776" s="706" t="s">
        <v>604</v>
      </c>
      <c r="H776" s="1239" t="s">
        <v>605</v>
      </c>
      <c r="I776" s="1303" t="s">
        <v>606</v>
      </c>
      <c r="J776" s="1304" t="s">
        <v>607</v>
      </c>
      <c r="K776" s="1305" t="s">
        <v>608</v>
      </c>
      <c r="L776" s="1306" t="s">
        <v>609</v>
      </c>
      <c r="M776" s="1307" t="s">
        <v>610</v>
      </c>
      <c r="N776" s="936" t="s">
        <v>611</v>
      </c>
      <c r="O776" s="1307" t="s">
        <v>612</v>
      </c>
      <c r="P776" s="1308" t="s">
        <v>613</v>
      </c>
      <c r="Q776" s="112"/>
    </row>
    <row r="777" spans="2:17" ht="15.75" thickBot="1">
      <c r="B777" s="56"/>
      <c r="C777" s="666" t="s">
        <v>334</v>
      </c>
      <c r="D777" s="525"/>
      <c r="E777" s="55"/>
      <c r="F777" s="1272"/>
      <c r="H777" s="1272"/>
      <c r="I777" s="1273" t="s">
        <v>615</v>
      </c>
      <c r="J777" s="127" t="s">
        <v>616</v>
      </c>
      <c r="K777" s="1274" t="s">
        <v>617</v>
      </c>
      <c r="L777" s="1275" t="s">
        <v>618</v>
      </c>
      <c r="M777" s="1274" t="s">
        <v>619</v>
      </c>
      <c r="N777" s="46" t="s">
        <v>620</v>
      </c>
      <c r="O777" s="1276" t="s">
        <v>621</v>
      </c>
      <c r="P777" s="1277" t="s">
        <v>622</v>
      </c>
      <c r="Q777" s="112"/>
    </row>
    <row r="778" spans="2:17">
      <c r="B778" s="1845" t="s">
        <v>818</v>
      </c>
      <c r="C778" s="1309"/>
      <c r="D778" s="663">
        <v>1</v>
      </c>
      <c r="E778" s="412">
        <v>60</v>
      </c>
      <c r="F778" s="58">
        <v>1.2</v>
      </c>
      <c r="G778" s="58">
        <v>1.4</v>
      </c>
      <c r="H778" s="59">
        <v>700</v>
      </c>
      <c r="I778" s="1310">
        <v>1100</v>
      </c>
      <c r="J778" s="1310">
        <v>1100</v>
      </c>
      <c r="K778" s="1310">
        <v>250</v>
      </c>
      <c r="L778" s="1310">
        <v>12</v>
      </c>
      <c r="M778" s="1310">
        <v>1100</v>
      </c>
      <c r="N778" s="1310">
        <v>0.1</v>
      </c>
      <c r="O778" s="1310">
        <v>0.03</v>
      </c>
      <c r="P778" s="1311">
        <v>3</v>
      </c>
      <c r="Q778" s="112"/>
    </row>
    <row r="779" spans="2:17">
      <c r="B779" s="178"/>
      <c r="C779" s="158" t="s">
        <v>146</v>
      </c>
      <c r="D779" s="566"/>
      <c r="E779" s="684"/>
      <c r="F779" s="413"/>
      <c r="G779" s="413"/>
      <c r="H779" s="413"/>
      <c r="I779" s="413"/>
      <c r="J779" s="413"/>
      <c r="K779" s="413"/>
      <c r="L779" s="413"/>
      <c r="M779" s="413"/>
      <c r="N779" s="413"/>
      <c r="O779" s="413"/>
      <c r="P779" s="685"/>
      <c r="Q779" s="112"/>
    </row>
    <row r="780" spans="2:17">
      <c r="B780" s="1324" t="s">
        <v>656</v>
      </c>
      <c r="C780" s="1544" t="s">
        <v>629</v>
      </c>
      <c r="D780" s="1545">
        <v>0.7</v>
      </c>
      <c r="E780" s="1342">
        <v>42</v>
      </c>
      <c r="F780" s="1359">
        <v>0.84</v>
      </c>
      <c r="G780" s="1359">
        <v>0.98</v>
      </c>
      <c r="H780" s="1326">
        <v>490</v>
      </c>
      <c r="I780" s="1326">
        <v>770</v>
      </c>
      <c r="J780" s="1326">
        <v>770</v>
      </c>
      <c r="K780" s="1326">
        <v>175</v>
      </c>
      <c r="L780" s="1325">
        <v>8.4</v>
      </c>
      <c r="M780" s="1326">
        <v>770</v>
      </c>
      <c r="N780" s="1359">
        <v>7.0000000000000007E-2</v>
      </c>
      <c r="O780" s="1359">
        <v>2.1000000000000001E-2</v>
      </c>
      <c r="P780" s="1540">
        <v>2.1</v>
      </c>
      <c r="Q780" s="112"/>
    </row>
    <row r="781" spans="2:17">
      <c r="B781" s="1433"/>
      <c r="C781" s="1434" t="s">
        <v>180</v>
      </c>
      <c r="D781" s="1435"/>
      <c r="E781" s="1445">
        <f t="shared" ref="E781:P781" si="241">(E109+E164+E219+E273+E327+E442+E498+E552+E607+E660)/10</f>
        <v>44.688209999999991</v>
      </c>
      <c r="F781" s="1442">
        <f t="shared" si="241"/>
        <v>0.83525700000000003</v>
      </c>
      <c r="G781" s="1442">
        <f t="shared" si="241"/>
        <v>0.97109699999999999</v>
      </c>
      <c r="H781" s="1447">
        <f t="shared" si="241"/>
        <v>555.38600000000008</v>
      </c>
      <c r="I781" s="1442">
        <f t="shared" si="241"/>
        <v>770.95461</v>
      </c>
      <c r="J781" s="1442">
        <f t="shared" si="241"/>
        <v>781.97649999999999</v>
      </c>
      <c r="K781" s="1442">
        <f t="shared" si="241"/>
        <v>193.77210000000002</v>
      </c>
      <c r="L781" s="1442">
        <f t="shared" si="241"/>
        <v>8.6189300000000006</v>
      </c>
      <c r="M781" s="1442">
        <f t="shared" si="241"/>
        <v>764.43490999999995</v>
      </c>
      <c r="N781" s="1442">
        <f t="shared" si="241"/>
        <v>6.7172000000000009E-2</v>
      </c>
      <c r="O781" s="2094">
        <f t="shared" si="241"/>
        <v>1.83707E-2</v>
      </c>
      <c r="P781" s="1444">
        <f t="shared" si="241"/>
        <v>2.0238999999999998</v>
      </c>
      <c r="Q781" s="112"/>
    </row>
    <row r="782" spans="2:17" ht="15.75" thickBot="1">
      <c r="B782" s="251"/>
      <c r="C782" s="1375" t="s">
        <v>778</v>
      </c>
      <c r="D782" s="1425"/>
      <c r="E782" s="1401">
        <f>(E781*100/E778)-70</f>
        <v>4.4803499999999872</v>
      </c>
      <c r="F782" s="1402">
        <f>(F781*100/F778)-70</f>
        <v>-0.39524999999999011</v>
      </c>
      <c r="G782" s="1402">
        <f t="shared" ref="G782" si="242">(G781*100/G778)-70</f>
        <v>-0.63592857142856474</v>
      </c>
      <c r="H782" s="1402">
        <f t="shared" ref="H782" si="243">(H781*100/H778)-70</f>
        <v>9.3408571428571463</v>
      </c>
      <c r="I782" s="1402">
        <f t="shared" ref="I782" si="244">(I781*100/I778)-70</f>
        <v>8.678272727271974E-2</v>
      </c>
      <c r="J782" s="1402">
        <f t="shared" ref="J782" si="245">(J781*100/J778)-70</f>
        <v>1.0887727272727261</v>
      </c>
      <c r="K782" s="1402">
        <f t="shared" ref="K782" si="246">(K781*100/K778)-70</f>
        <v>7.5088400000000064</v>
      </c>
      <c r="L782" s="1402">
        <f t="shared" ref="L782" si="247">(L781*100/L778)-70</f>
        <v>1.8244166666666644</v>
      </c>
      <c r="M782" s="1402">
        <f t="shared" ref="M782" si="248">(M781*100/M778)-70</f>
        <v>-0.50591727272727383</v>
      </c>
      <c r="N782" s="1402">
        <f t="shared" ref="N782" si="249">(N781*100/N778)-70</f>
        <v>-2.8279999999999887</v>
      </c>
      <c r="O782" s="1402">
        <f t="shared" ref="O782" si="250">(O781*100/O778)-70</f>
        <v>-8.7643333333333331</v>
      </c>
      <c r="P782" s="1414">
        <f>(P781*100/P778)-70</f>
        <v>-2.536666666666676</v>
      </c>
      <c r="Q782" s="112"/>
    </row>
    <row r="783" spans="2:17">
      <c r="P783"/>
      <c r="Q783" s="112"/>
    </row>
    <row r="784" spans="2:17">
      <c r="E784" s="948"/>
      <c r="F784" s="948"/>
      <c r="G784" s="948"/>
      <c r="H784" s="948"/>
      <c r="P784"/>
      <c r="Q784" s="112"/>
    </row>
    <row r="785" spans="2:18">
      <c r="P785"/>
      <c r="Q785" s="112"/>
    </row>
    <row r="786" spans="2:18">
      <c r="P786"/>
      <c r="Q786" s="112"/>
    </row>
    <row r="787" spans="2:18">
      <c r="P787"/>
      <c r="Q787" s="112"/>
    </row>
    <row r="788" spans="2:18">
      <c r="B788" s="2" t="s">
        <v>137</v>
      </c>
      <c r="D788"/>
      <c r="E788"/>
      <c r="F788"/>
      <c r="G788"/>
      <c r="H788" t="s">
        <v>138</v>
      </c>
      <c r="P788"/>
      <c r="Q788" s="112"/>
    </row>
    <row r="789" spans="2:18">
      <c r="P789"/>
      <c r="Q789" s="112"/>
    </row>
    <row r="790" spans="2:18">
      <c r="C790" t="s">
        <v>19</v>
      </c>
      <c r="D790"/>
      <c r="E790" s="3"/>
      <c r="F790"/>
      <c r="G790"/>
      <c r="H790"/>
      <c r="P790"/>
      <c r="Q790" s="112"/>
    </row>
    <row r="791" spans="2:18">
      <c r="B791" s="61">
        <v>1</v>
      </c>
      <c r="C791" s="47" t="s">
        <v>20</v>
      </c>
      <c r="D791" s="47"/>
      <c r="E791" s="65"/>
      <c r="F791" s="47" t="s">
        <v>21</v>
      </c>
      <c r="G791" s="47"/>
      <c r="H791" s="47"/>
      <c r="P791"/>
      <c r="Q791" s="112"/>
    </row>
    <row r="792" spans="2:18">
      <c r="B792" s="61"/>
      <c r="C792" s="47" t="s">
        <v>22</v>
      </c>
      <c r="D792" s="47"/>
      <c r="E792" s="65"/>
      <c r="F792" s="47"/>
      <c r="G792" s="64"/>
      <c r="H792" s="47"/>
      <c r="P792"/>
      <c r="Q792" s="112"/>
    </row>
    <row r="793" spans="2:18">
      <c r="B793">
        <v>2</v>
      </c>
      <c r="C793" s="47" t="s">
        <v>23</v>
      </c>
      <c r="D793" s="47"/>
      <c r="E793" s="65"/>
      <c r="F793" s="47"/>
      <c r="G793" s="47"/>
      <c r="H793" s="47"/>
      <c r="P793"/>
      <c r="Q793" s="112"/>
    </row>
    <row r="794" spans="2:18">
      <c r="C794" s="47" t="s">
        <v>24</v>
      </c>
      <c r="D794" s="47"/>
      <c r="E794" s="65"/>
      <c r="F794" s="47"/>
      <c r="G794" s="64"/>
      <c r="H794" s="47"/>
      <c r="P794"/>
      <c r="Q794" s="112"/>
    </row>
    <row r="795" spans="2:18">
      <c r="B795">
        <v>3</v>
      </c>
      <c r="C795" s="112" t="s">
        <v>693</v>
      </c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P795"/>
      <c r="Q795" s="112"/>
    </row>
    <row r="796" spans="2:18">
      <c r="C796" s="112" t="s">
        <v>695</v>
      </c>
      <c r="D796" s="112"/>
      <c r="E796" s="112"/>
      <c r="F796" s="112"/>
      <c r="G796" s="112"/>
      <c r="H796" s="112"/>
      <c r="I796" s="112"/>
      <c r="J796" s="2"/>
      <c r="K796" s="112"/>
      <c r="L796" s="112"/>
      <c r="M796" s="112"/>
      <c r="N796" s="112"/>
      <c r="P796"/>
      <c r="Q796" s="112"/>
    </row>
    <row r="797" spans="2:18">
      <c r="C797" s="112" t="s">
        <v>694</v>
      </c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230"/>
      <c r="P797" s="112"/>
      <c r="Q797" s="112"/>
      <c r="R797" s="112"/>
    </row>
    <row r="798" spans="2:18">
      <c r="B798">
        <v>4</v>
      </c>
      <c r="C798" s="112" t="s">
        <v>811</v>
      </c>
      <c r="D798" s="112"/>
      <c r="E798" s="112"/>
      <c r="F798" s="112"/>
      <c r="G798" s="112"/>
      <c r="H798" s="112"/>
      <c r="O798" s="230"/>
      <c r="P798" s="112"/>
      <c r="Q798" s="112"/>
      <c r="R798" s="112"/>
    </row>
    <row r="799" spans="2:18">
      <c r="C799" s="112" t="s">
        <v>812</v>
      </c>
      <c r="D799" s="112"/>
      <c r="E799" s="112"/>
      <c r="F799" s="112"/>
      <c r="G799" s="112"/>
      <c r="H799" s="112"/>
      <c r="O799" s="230"/>
      <c r="P799" s="112"/>
      <c r="Q799" s="112"/>
      <c r="R799" s="112"/>
    </row>
    <row r="800" spans="2:18">
      <c r="P800"/>
      <c r="Q800" s="112"/>
    </row>
    <row r="801" spans="3:17">
      <c r="P801"/>
      <c r="Q801" s="112"/>
    </row>
    <row r="802" spans="3:17">
      <c r="C802" s="47"/>
      <c r="D802" s="47"/>
      <c r="E802" s="65"/>
      <c r="F802" s="47"/>
      <c r="G802" s="64"/>
      <c r="H802" s="47"/>
      <c r="P802"/>
      <c r="Q802" s="112"/>
    </row>
    <row r="803" spans="3:17">
      <c r="P803"/>
      <c r="Q803" s="112"/>
    </row>
    <row r="804" spans="3:17">
      <c r="P804"/>
      <c r="Q804" s="112"/>
    </row>
    <row r="805" spans="3:17">
      <c r="P805"/>
      <c r="Q805" s="112"/>
    </row>
    <row r="806" spans="3:17">
      <c r="P806"/>
      <c r="Q806" s="112"/>
    </row>
    <row r="807" spans="3:17">
      <c r="P807"/>
      <c r="Q807" s="112"/>
    </row>
    <row r="808" spans="3:17">
      <c r="P808"/>
      <c r="Q808" s="112"/>
    </row>
    <row r="809" spans="3:17">
      <c r="P809"/>
      <c r="Q809" s="112"/>
    </row>
    <row r="810" spans="3:17">
      <c r="P810"/>
      <c r="Q810" s="112"/>
    </row>
    <row r="811" spans="3:17">
      <c r="J811" s="3"/>
      <c r="P811"/>
      <c r="Q811" s="112"/>
    </row>
    <row r="812" spans="3:17">
      <c r="J812" s="3"/>
      <c r="P812"/>
      <c r="Q812" s="112"/>
    </row>
    <row r="813" spans="3:17">
      <c r="J813" s="3"/>
      <c r="P813"/>
      <c r="Q813" s="112"/>
    </row>
    <row r="814" spans="3:17">
      <c r="J814" s="3"/>
      <c r="P814"/>
      <c r="Q814" s="112"/>
    </row>
    <row r="815" spans="3:17">
      <c r="J815" s="3"/>
      <c r="P815"/>
      <c r="Q815" s="112"/>
    </row>
    <row r="816" spans="3:17">
      <c r="J816" s="3"/>
      <c r="P816"/>
      <c r="Q816" s="112"/>
    </row>
    <row r="817" spans="10:17">
      <c r="J817" s="3"/>
      <c r="P817"/>
      <c r="Q817" s="112"/>
    </row>
    <row r="818" spans="10:17">
      <c r="J818" s="3"/>
      <c r="P818"/>
      <c r="Q818" s="112"/>
    </row>
    <row r="819" spans="10:17">
      <c r="J819" s="3"/>
      <c r="P819"/>
      <c r="Q819" s="112"/>
    </row>
    <row r="820" spans="10:17">
      <c r="J820" s="3"/>
      <c r="P820"/>
      <c r="Q820" s="112"/>
    </row>
    <row r="821" spans="10:17">
      <c r="J821" s="3"/>
      <c r="P821"/>
      <c r="Q821" s="112"/>
    </row>
    <row r="822" spans="10:17">
      <c r="J822" s="3"/>
      <c r="P822"/>
      <c r="Q822" s="112"/>
    </row>
    <row r="823" spans="10:17">
      <c r="J823" s="3"/>
      <c r="P823"/>
      <c r="Q823" s="112"/>
    </row>
    <row r="824" spans="10:17">
      <c r="J824" s="3"/>
      <c r="P824"/>
      <c r="Q824" s="112"/>
    </row>
    <row r="825" spans="10:17">
      <c r="J825" s="3"/>
      <c r="P825"/>
      <c r="Q825" s="112"/>
    </row>
    <row r="826" spans="10:17">
      <c r="J826" s="3"/>
      <c r="P826"/>
      <c r="Q826" s="112"/>
    </row>
    <row r="827" spans="10:17">
      <c r="J827" s="3"/>
      <c r="P827"/>
      <c r="Q827" s="112"/>
    </row>
    <row r="828" spans="10:17">
      <c r="J828" s="3"/>
      <c r="P828"/>
      <c r="Q828" s="112"/>
    </row>
    <row r="829" spans="10:17">
      <c r="J829" s="3"/>
      <c r="P829"/>
      <c r="Q829" s="112"/>
    </row>
    <row r="830" spans="10:17">
      <c r="J830" s="3"/>
      <c r="P830"/>
      <c r="Q830" s="112"/>
    </row>
    <row r="831" spans="10:17">
      <c r="J831" s="3"/>
      <c r="P831"/>
      <c r="Q831" s="112"/>
    </row>
    <row r="832" spans="10:17">
      <c r="J832" s="3"/>
      <c r="P832"/>
      <c r="Q832" s="112"/>
    </row>
    <row r="833" spans="10:17">
      <c r="J833" s="3"/>
      <c r="P833"/>
      <c r="Q833" s="112"/>
    </row>
    <row r="834" spans="10:17">
      <c r="J834" s="3"/>
      <c r="P834"/>
      <c r="Q834" s="112"/>
    </row>
    <row r="835" spans="10:17">
      <c r="J835" s="3"/>
      <c r="P835"/>
      <c r="Q835" s="112"/>
    </row>
    <row r="836" spans="10:17">
      <c r="J836" s="3"/>
      <c r="P836"/>
      <c r="Q836" s="112"/>
    </row>
    <row r="837" spans="10:17">
      <c r="J837" s="3"/>
      <c r="P837"/>
      <c r="Q837" s="112"/>
    </row>
    <row r="838" spans="10:17">
      <c r="J838" s="3"/>
      <c r="P838"/>
      <c r="Q838" s="112"/>
    </row>
    <row r="839" spans="10:17">
      <c r="J839" s="3"/>
      <c r="P839"/>
      <c r="Q839" s="112"/>
    </row>
    <row r="840" spans="10:17">
      <c r="J840" s="3"/>
      <c r="P840"/>
      <c r="Q840" s="112"/>
    </row>
    <row r="841" spans="10:17">
      <c r="J841" s="3"/>
      <c r="P841"/>
      <c r="Q841" s="112"/>
    </row>
    <row r="842" spans="10:17">
      <c r="J842" s="3"/>
      <c r="P842"/>
      <c r="Q842" s="112"/>
    </row>
    <row r="843" spans="10:17">
      <c r="J843" s="3"/>
      <c r="P843"/>
      <c r="Q843" s="112"/>
    </row>
    <row r="844" spans="10:17">
      <c r="J844" s="3"/>
      <c r="P844"/>
      <c r="Q844" s="112"/>
    </row>
    <row r="845" spans="10:17">
      <c r="J845" s="3"/>
      <c r="P845"/>
    </row>
    <row r="846" spans="10:17">
      <c r="J846" s="3"/>
      <c r="P846"/>
    </row>
    <row r="847" spans="10:17">
      <c r="J847" s="3"/>
      <c r="P847"/>
    </row>
    <row r="848" spans="10:17">
      <c r="J848" s="3"/>
      <c r="P848"/>
    </row>
    <row r="849" spans="10:16">
      <c r="J849" s="3"/>
      <c r="P849"/>
    </row>
    <row r="850" spans="10:16">
      <c r="J850" s="3"/>
      <c r="P850"/>
    </row>
    <row r="851" spans="10:16">
      <c r="J851" s="3"/>
      <c r="P851"/>
    </row>
    <row r="852" spans="10:16">
      <c r="J852" s="3"/>
      <c r="P852"/>
    </row>
    <row r="853" spans="10:16">
      <c r="J853" s="3"/>
      <c r="P853"/>
    </row>
    <row r="854" spans="10:16">
      <c r="J854" s="3"/>
      <c r="P854"/>
    </row>
    <row r="855" spans="10:16">
      <c r="J855" s="3"/>
      <c r="P855"/>
    </row>
    <row r="856" spans="10:16">
      <c r="J856" s="3"/>
      <c r="P856"/>
    </row>
    <row r="857" spans="10:16">
      <c r="J857" s="3"/>
      <c r="P857"/>
    </row>
    <row r="858" spans="10:16">
      <c r="J858" s="3"/>
      <c r="P858"/>
    </row>
    <row r="859" spans="10:16">
      <c r="J859" s="3"/>
      <c r="P859"/>
    </row>
    <row r="860" spans="10:16">
      <c r="J860" s="3"/>
      <c r="P860"/>
    </row>
    <row r="861" spans="10:16">
      <c r="J861" s="3"/>
      <c r="P861"/>
    </row>
    <row r="862" spans="10:16">
      <c r="J862" s="3"/>
      <c r="P862"/>
    </row>
    <row r="863" spans="10:16">
      <c r="J863" s="3"/>
      <c r="P863"/>
    </row>
    <row r="864" spans="10:16">
      <c r="J864" s="3"/>
      <c r="P864"/>
    </row>
    <row r="865" spans="10:16">
      <c r="J865" s="3"/>
      <c r="P865"/>
    </row>
    <row r="866" spans="10:16">
      <c r="J866" s="3"/>
      <c r="P866"/>
    </row>
    <row r="867" spans="10:16">
      <c r="J867" s="3"/>
      <c r="P867"/>
    </row>
    <row r="868" spans="10:16">
      <c r="J868" s="3"/>
      <c r="P868"/>
    </row>
    <row r="869" spans="10:16">
      <c r="J869" s="3"/>
      <c r="P869"/>
    </row>
    <row r="870" spans="10:16">
      <c r="J870" s="3"/>
      <c r="P870"/>
    </row>
    <row r="871" spans="10:16">
      <c r="J871" s="3"/>
      <c r="P871"/>
    </row>
    <row r="872" spans="10:16">
      <c r="J872" s="3"/>
      <c r="P872"/>
    </row>
    <row r="873" spans="10:16">
      <c r="J873" s="3"/>
      <c r="P873"/>
    </row>
    <row r="874" spans="10:16">
      <c r="J874" s="3"/>
      <c r="P874"/>
    </row>
    <row r="875" spans="10:16">
      <c r="J875" s="3"/>
      <c r="P875"/>
    </row>
    <row r="876" spans="10:16">
      <c r="J876" s="3"/>
      <c r="P876"/>
    </row>
    <row r="877" spans="10:16">
      <c r="J877" s="3"/>
      <c r="P877"/>
    </row>
    <row r="878" spans="10:16">
      <c r="J878" s="3"/>
      <c r="P878"/>
    </row>
    <row r="879" spans="10:16">
      <c r="J879" s="3"/>
      <c r="P879"/>
    </row>
    <row r="880" spans="10:16">
      <c r="J880" s="3"/>
      <c r="P880"/>
    </row>
    <row r="881" spans="10:16">
      <c r="J881" s="3"/>
      <c r="P881"/>
    </row>
    <row r="882" spans="10:16">
      <c r="J882" s="3"/>
      <c r="P882"/>
    </row>
    <row r="883" spans="10:16">
      <c r="J883" s="3"/>
      <c r="P883"/>
    </row>
    <row r="884" spans="10:16">
      <c r="J884" s="3"/>
      <c r="P884"/>
    </row>
    <row r="885" spans="10:16">
      <c r="J885" s="3"/>
      <c r="P885"/>
    </row>
    <row r="886" spans="10:16">
      <c r="J886" s="3"/>
      <c r="P886"/>
    </row>
    <row r="887" spans="10:16">
      <c r="J887" s="3"/>
      <c r="P887"/>
    </row>
    <row r="888" spans="10:16">
      <c r="J888" s="3"/>
      <c r="P888"/>
    </row>
    <row r="889" spans="10:16">
      <c r="J889" s="3"/>
      <c r="P889"/>
    </row>
    <row r="890" spans="10:16">
      <c r="J890" s="3"/>
      <c r="P890"/>
    </row>
    <row r="891" spans="10:16">
      <c r="J891" s="3"/>
      <c r="P891"/>
    </row>
    <row r="892" spans="10:16">
      <c r="J892" s="3"/>
      <c r="P892"/>
    </row>
    <row r="893" spans="10:16">
      <c r="J893" s="3"/>
      <c r="P893"/>
    </row>
    <row r="894" spans="10:16">
      <c r="J894" s="3"/>
      <c r="P894"/>
    </row>
    <row r="895" spans="10:16">
      <c r="J895" s="3"/>
      <c r="P895"/>
    </row>
    <row r="896" spans="10:16">
      <c r="J896" s="3"/>
      <c r="P896"/>
    </row>
    <row r="897" spans="10:16">
      <c r="J897" s="3"/>
      <c r="P897"/>
    </row>
    <row r="898" spans="10:16">
      <c r="J898" s="3"/>
      <c r="P898"/>
    </row>
    <row r="899" spans="10:16">
      <c r="J899" s="3"/>
      <c r="P899"/>
    </row>
    <row r="900" spans="10:16">
      <c r="J900" s="3"/>
      <c r="P900"/>
    </row>
    <row r="901" spans="10:16">
      <c r="J901" s="3"/>
      <c r="P901"/>
    </row>
    <row r="902" spans="10:16">
      <c r="J902" s="3"/>
      <c r="P902"/>
    </row>
    <row r="903" spans="10:16">
      <c r="J903" s="3"/>
      <c r="P903"/>
    </row>
    <row r="904" spans="10:16">
      <c r="J904" s="3"/>
      <c r="P904"/>
    </row>
    <row r="905" spans="10:16">
      <c r="J905" s="3"/>
      <c r="P905"/>
    </row>
    <row r="906" spans="10:16">
      <c r="J906" s="3"/>
      <c r="P906"/>
    </row>
    <row r="907" spans="10:16">
      <c r="J907" s="3"/>
      <c r="P907"/>
    </row>
    <row r="908" spans="10:16">
      <c r="J908" s="3"/>
      <c r="P908"/>
    </row>
    <row r="909" spans="10:16">
      <c r="J909" s="3"/>
      <c r="P909"/>
    </row>
    <row r="910" spans="10:16">
      <c r="J910" s="3"/>
      <c r="P910"/>
    </row>
    <row r="911" spans="10:16">
      <c r="J911" s="3"/>
      <c r="P911"/>
    </row>
    <row r="912" spans="10:16">
      <c r="J912" s="3"/>
      <c r="P912"/>
    </row>
    <row r="913" spans="10:16">
      <c r="J913" s="3"/>
      <c r="P913"/>
    </row>
    <row r="914" spans="10:16">
      <c r="J914" s="3"/>
      <c r="P914"/>
    </row>
    <row r="915" spans="10:16">
      <c r="J915" s="3"/>
      <c r="P915"/>
    </row>
    <row r="916" spans="10:16">
      <c r="J916" s="3"/>
      <c r="P916"/>
    </row>
    <row r="917" spans="10:16">
      <c r="J917" s="3"/>
      <c r="P917"/>
    </row>
    <row r="918" spans="10:16">
      <c r="J918" s="3"/>
      <c r="P918"/>
    </row>
    <row r="919" spans="10:16">
      <c r="J919" s="3"/>
      <c r="P919"/>
    </row>
    <row r="920" spans="10:16">
      <c r="J920" s="3"/>
      <c r="P920"/>
    </row>
    <row r="921" spans="10:16">
      <c r="J921" s="3"/>
      <c r="P921"/>
    </row>
    <row r="922" spans="10:16">
      <c r="J922" s="3"/>
      <c r="P922"/>
    </row>
    <row r="923" spans="10:16">
      <c r="J923" s="3"/>
      <c r="P923"/>
    </row>
    <row r="924" spans="10:16">
      <c r="J924" s="3"/>
      <c r="P924"/>
    </row>
    <row r="925" spans="10:16">
      <c r="J925" s="3"/>
      <c r="P925"/>
    </row>
    <row r="926" spans="10:16">
      <c r="J926" s="3"/>
      <c r="P926"/>
    </row>
    <row r="927" spans="10:16">
      <c r="J927" s="3"/>
      <c r="P927"/>
    </row>
    <row r="928" spans="10:16">
      <c r="J928" s="3"/>
      <c r="P928"/>
    </row>
    <row r="929" spans="10:16">
      <c r="J929" s="3"/>
      <c r="P929"/>
    </row>
    <row r="930" spans="10:16">
      <c r="J930" s="3"/>
      <c r="P930"/>
    </row>
    <row r="931" spans="10:16">
      <c r="J931" s="3"/>
      <c r="P931"/>
    </row>
    <row r="932" spans="10:16">
      <c r="J932" s="3"/>
      <c r="P932"/>
    </row>
    <row r="933" spans="10:16">
      <c r="J933" s="3"/>
      <c r="P933"/>
    </row>
    <row r="934" spans="10:16">
      <c r="J934" s="3"/>
      <c r="P934"/>
    </row>
    <row r="935" spans="10:16">
      <c r="J935" s="3"/>
      <c r="P935"/>
    </row>
    <row r="936" spans="10:16">
      <c r="J936" s="3"/>
      <c r="P936"/>
    </row>
    <row r="937" spans="10:16">
      <c r="J937" s="3"/>
      <c r="P937"/>
    </row>
    <row r="938" spans="10:16">
      <c r="J938" s="3"/>
      <c r="P938"/>
    </row>
    <row r="939" spans="10:16">
      <c r="J939" s="3"/>
      <c r="P939"/>
    </row>
    <row r="940" spans="10:16">
      <c r="J940" s="3"/>
      <c r="P940"/>
    </row>
    <row r="941" spans="10:16">
      <c r="J941" s="3"/>
      <c r="P941"/>
    </row>
    <row r="942" spans="10:16">
      <c r="J942" s="3"/>
      <c r="P942"/>
    </row>
    <row r="943" spans="10:16">
      <c r="J943" s="3"/>
      <c r="P943"/>
    </row>
    <row r="944" spans="10:16">
      <c r="J944" s="3"/>
      <c r="P944"/>
    </row>
    <row r="945" spans="10:16">
      <c r="J945" s="3"/>
      <c r="P945"/>
    </row>
    <row r="946" spans="10:16">
      <c r="J946" s="3"/>
      <c r="P946"/>
    </row>
    <row r="947" spans="10:16">
      <c r="J947" s="3"/>
      <c r="P947"/>
    </row>
    <row r="948" spans="10:16">
      <c r="J948" s="3"/>
      <c r="P948"/>
    </row>
    <row r="949" spans="10:16">
      <c r="J949" s="3"/>
      <c r="P949"/>
    </row>
    <row r="950" spans="10:16">
      <c r="J950" s="3"/>
      <c r="P950"/>
    </row>
    <row r="951" spans="10:16">
      <c r="J951" s="3"/>
      <c r="P951"/>
    </row>
    <row r="952" spans="10:16">
      <c r="J952" s="3"/>
      <c r="P952"/>
    </row>
    <row r="953" spans="10:16">
      <c r="J953" s="3"/>
      <c r="P953"/>
    </row>
    <row r="954" spans="10:16">
      <c r="J954" s="3"/>
      <c r="P954"/>
    </row>
    <row r="955" spans="10:16">
      <c r="J955" s="3"/>
      <c r="P955"/>
    </row>
    <row r="956" spans="10:16">
      <c r="J956" s="3"/>
      <c r="P956"/>
    </row>
    <row r="957" spans="10:16">
      <c r="J957" s="3"/>
      <c r="P957"/>
    </row>
    <row r="958" spans="10:16">
      <c r="J958" s="3"/>
      <c r="P958"/>
    </row>
    <row r="959" spans="10:16">
      <c r="J959" s="3"/>
      <c r="P959"/>
    </row>
    <row r="960" spans="10:16">
      <c r="J960" s="3"/>
      <c r="P960"/>
    </row>
    <row r="961" spans="10:16">
      <c r="J961" s="3"/>
      <c r="P961"/>
    </row>
    <row r="962" spans="10:16">
      <c r="J962" s="3"/>
      <c r="P962"/>
    </row>
    <row r="963" spans="10:16">
      <c r="J963" s="3"/>
      <c r="P963"/>
    </row>
    <row r="964" spans="10:16">
      <c r="J964" s="3"/>
      <c r="P964"/>
    </row>
    <row r="965" spans="10:16">
      <c r="J965" s="3"/>
      <c r="P965"/>
    </row>
    <row r="966" spans="10:16">
      <c r="J966" s="3"/>
      <c r="P966"/>
    </row>
    <row r="967" spans="10:16">
      <c r="J967" s="3"/>
      <c r="P967"/>
    </row>
    <row r="968" spans="10:16">
      <c r="J968" s="3"/>
      <c r="P968"/>
    </row>
    <row r="969" spans="10:16">
      <c r="J969" s="3"/>
      <c r="P969"/>
    </row>
    <row r="970" spans="10:16">
      <c r="J970" s="3"/>
      <c r="P970"/>
    </row>
    <row r="971" spans="10:16">
      <c r="J971" s="3"/>
      <c r="P971"/>
    </row>
    <row r="972" spans="10:16">
      <c r="J972" s="3"/>
      <c r="P972"/>
    </row>
    <row r="973" spans="10:16">
      <c r="J973" s="3"/>
      <c r="P973"/>
    </row>
    <row r="974" spans="10:16">
      <c r="J974" s="3"/>
      <c r="P974"/>
    </row>
    <row r="975" spans="10:16">
      <c r="J975" s="3"/>
      <c r="P975"/>
    </row>
    <row r="976" spans="10:16">
      <c r="J976" s="3"/>
      <c r="P976"/>
    </row>
    <row r="977" spans="10:16">
      <c r="J977" s="3"/>
      <c r="P977"/>
    </row>
    <row r="978" spans="10:16">
      <c r="J978" s="3"/>
      <c r="P978"/>
    </row>
    <row r="979" spans="10:16">
      <c r="J979" s="3"/>
      <c r="P979"/>
    </row>
    <row r="981" spans="10:16">
      <c r="J981" s="3"/>
      <c r="P981"/>
    </row>
    <row r="982" spans="10:16">
      <c r="J982" s="3"/>
      <c r="P982"/>
    </row>
    <row r="983" spans="10:16">
      <c r="J983" s="3"/>
      <c r="P983"/>
    </row>
    <row r="984" spans="10:16">
      <c r="J984" s="3"/>
      <c r="P984"/>
    </row>
    <row r="985" spans="10:16">
      <c r="J985" s="3"/>
      <c r="P985"/>
    </row>
    <row r="986" spans="10:16">
      <c r="J986" s="3"/>
      <c r="P986"/>
    </row>
    <row r="987" spans="10:16">
      <c r="J987" s="3"/>
      <c r="P987"/>
    </row>
    <row r="988" spans="10:16">
      <c r="J988" s="3"/>
      <c r="P988"/>
    </row>
    <row r="989" spans="10:16">
      <c r="J989" s="3"/>
      <c r="P989"/>
    </row>
    <row r="990" spans="10:16">
      <c r="J990" s="3"/>
      <c r="P990"/>
    </row>
    <row r="991" spans="10:16">
      <c r="J991" s="3"/>
      <c r="P991"/>
    </row>
    <row r="992" spans="10:16">
      <c r="J992" s="3"/>
      <c r="P992"/>
    </row>
    <row r="993" spans="10:16">
      <c r="J993" s="3"/>
      <c r="P993"/>
    </row>
    <row r="994" spans="10:16">
      <c r="J994" s="3"/>
      <c r="P994"/>
    </row>
    <row r="995" spans="10:16">
      <c r="J995" s="3"/>
      <c r="P995"/>
    </row>
    <row r="996" spans="10:16">
      <c r="J996" s="3"/>
      <c r="P996"/>
    </row>
    <row r="997" spans="10:16">
      <c r="J997" s="3"/>
      <c r="P997"/>
    </row>
    <row r="998" spans="10:16">
      <c r="J998" s="3"/>
      <c r="P998"/>
    </row>
    <row r="999" spans="10:16">
      <c r="J999" s="3"/>
      <c r="P999"/>
    </row>
    <row r="1000" spans="10:16">
      <c r="J1000" s="3"/>
      <c r="P1000"/>
    </row>
    <row r="1001" spans="10:16">
      <c r="J1001" s="3"/>
      <c r="P1001"/>
    </row>
    <row r="1002" spans="10:16">
      <c r="J1002" s="3"/>
      <c r="P1002"/>
    </row>
    <row r="1003" spans="10:16">
      <c r="J1003" s="3"/>
      <c r="P1003"/>
    </row>
    <row r="1004" spans="10:16">
      <c r="J1004" s="3"/>
      <c r="P1004"/>
    </row>
    <row r="1005" spans="10:16">
      <c r="J1005" s="3"/>
      <c r="P1005"/>
    </row>
    <row r="1006" spans="10:16">
      <c r="J1006" s="3"/>
      <c r="P1006"/>
    </row>
    <row r="1007" spans="10:16">
      <c r="J1007" s="3"/>
      <c r="P1007"/>
    </row>
    <row r="1008" spans="10:16">
      <c r="J1008" s="3"/>
      <c r="P1008"/>
    </row>
    <row r="1009" spans="10:16">
      <c r="J1009" s="3"/>
      <c r="P1009"/>
    </row>
    <row r="1010" spans="10:16">
      <c r="J1010" s="3"/>
      <c r="P1010"/>
    </row>
    <row r="1011" spans="10:16">
      <c r="J1011" s="3"/>
      <c r="P1011"/>
    </row>
    <row r="1012" spans="10:16">
      <c r="J1012" s="3"/>
      <c r="P1012"/>
    </row>
    <row r="1013" spans="10:16">
      <c r="J1013" s="3"/>
      <c r="P1013"/>
    </row>
    <row r="1014" spans="10:16">
      <c r="J1014" s="3"/>
      <c r="P1014"/>
    </row>
    <row r="1015" spans="10:16">
      <c r="J1015" s="3"/>
      <c r="P1015"/>
    </row>
    <row r="1016" spans="10:16">
      <c r="J1016" s="3"/>
      <c r="P1016"/>
    </row>
    <row r="1017" spans="10:16">
      <c r="J1017" s="3"/>
      <c r="P1017"/>
    </row>
    <row r="1018" spans="10:16">
      <c r="J1018" s="3"/>
      <c r="P1018"/>
    </row>
    <row r="1019" spans="10:16">
      <c r="J1019" s="3"/>
      <c r="P1019"/>
    </row>
    <row r="1020" spans="10:16">
      <c r="J1020" s="3"/>
      <c r="P1020"/>
    </row>
    <row r="1021" spans="10:16">
      <c r="P1021"/>
    </row>
    <row r="1022" spans="10:16">
      <c r="P1022"/>
    </row>
    <row r="1023" spans="10:16">
      <c r="J1023" s="3"/>
      <c r="P1023"/>
    </row>
    <row r="1024" spans="10:16">
      <c r="J1024" s="3"/>
      <c r="P1024"/>
    </row>
    <row r="1025" spans="10:16">
      <c r="J1025" s="3"/>
      <c r="P1025"/>
    </row>
    <row r="1026" spans="10:16">
      <c r="J1026" s="3"/>
      <c r="P1026"/>
    </row>
    <row r="1027" spans="10:16">
      <c r="J1027" s="3"/>
      <c r="P1027"/>
    </row>
    <row r="1028" spans="10:16">
      <c r="J1028" s="3"/>
      <c r="P1028"/>
    </row>
    <row r="1029" spans="10:16">
      <c r="J1029" s="3"/>
      <c r="P1029"/>
    </row>
    <row r="1030" spans="10:16">
      <c r="J1030" s="3"/>
      <c r="P1030"/>
    </row>
    <row r="1031" spans="10:16">
      <c r="J1031" s="3"/>
      <c r="P1031"/>
    </row>
    <row r="1032" spans="10:16">
      <c r="J1032" s="3"/>
      <c r="P1032"/>
    </row>
    <row r="1033" spans="10:16">
      <c r="J1033" s="3"/>
      <c r="P1033"/>
    </row>
    <row r="1034" spans="10:16">
      <c r="J1034" s="3"/>
      <c r="P1034"/>
    </row>
    <row r="1035" spans="10:16">
      <c r="J1035" s="3"/>
      <c r="P1035"/>
    </row>
    <row r="1036" spans="10:16">
      <c r="J1036" s="3"/>
      <c r="P1036"/>
    </row>
    <row r="1037" spans="10:16">
      <c r="J1037" s="3"/>
      <c r="P1037"/>
    </row>
    <row r="1038" spans="10:16">
      <c r="J1038" s="3"/>
      <c r="P1038"/>
    </row>
    <row r="1039" spans="10:16">
      <c r="J1039" s="3"/>
      <c r="P1039"/>
    </row>
    <row r="1040" spans="10:16">
      <c r="J1040" s="3"/>
      <c r="P1040"/>
    </row>
    <row r="1041" spans="10:16">
      <c r="J1041" s="3"/>
      <c r="P1041"/>
    </row>
    <row r="1042" spans="10:16">
      <c r="J1042" s="3"/>
      <c r="P1042"/>
    </row>
    <row r="1043" spans="10:16">
      <c r="J1043" s="3"/>
      <c r="P1043"/>
    </row>
    <row r="1044" spans="10:16">
      <c r="J1044" s="3"/>
      <c r="P1044"/>
    </row>
    <row r="1045" spans="10:16">
      <c r="J1045" s="3"/>
      <c r="P1045"/>
    </row>
    <row r="1046" spans="10:16">
      <c r="J1046" s="3"/>
      <c r="P1046"/>
    </row>
    <row r="1047" spans="10:16">
      <c r="J1047" s="3"/>
      <c r="P1047"/>
    </row>
    <row r="1048" spans="10:16">
      <c r="J1048" s="3"/>
      <c r="P1048"/>
    </row>
    <row r="1049" spans="10:16">
      <c r="J1049" s="3"/>
      <c r="P1049"/>
    </row>
    <row r="1050" spans="10:16">
      <c r="J1050" s="3"/>
      <c r="P1050"/>
    </row>
    <row r="1051" spans="10:16">
      <c r="J1051" s="3"/>
      <c r="P1051"/>
    </row>
    <row r="1052" spans="10:16">
      <c r="J1052" s="3"/>
      <c r="P1052"/>
    </row>
    <row r="1053" spans="10:16">
      <c r="J1053" s="3"/>
      <c r="P1053"/>
    </row>
    <row r="1054" spans="10:16">
      <c r="J1054" s="3"/>
      <c r="P1054"/>
    </row>
    <row r="1055" spans="10:16">
      <c r="J1055" s="3"/>
      <c r="P1055"/>
    </row>
    <row r="1056" spans="10:16">
      <c r="J1056" s="3"/>
      <c r="P1056"/>
    </row>
    <row r="1057" spans="10:16">
      <c r="J1057" s="3"/>
      <c r="P1057"/>
    </row>
    <row r="1058" spans="10:16">
      <c r="J1058" s="3"/>
      <c r="P1058"/>
    </row>
    <row r="1059" spans="10:16">
      <c r="J1059" s="3"/>
      <c r="P1059"/>
    </row>
    <row r="1060" spans="10:16">
      <c r="J1060" s="3"/>
      <c r="P1060"/>
    </row>
    <row r="1061" spans="10:16">
      <c r="J1061" s="3"/>
      <c r="P1061"/>
    </row>
    <row r="1062" spans="10:16">
      <c r="J1062" s="3"/>
      <c r="P1062"/>
    </row>
    <row r="1063" spans="10:16">
      <c r="J1063" s="3"/>
      <c r="P1063"/>
    </row>
    <row r="1064" spans="10:16">
      <c r="J1064" s="3"/>
      <c r="P1064"/>
    </row>
    <row r="1065" spans="10:16">
      <c r="J1065" s="3"/>
      <c r="P1065"/>
    </row>
    <row r="1066" spans="10:16">
      <c r="J1066" s="3"/>
      <c r="P1066"/>
    </row>
    <row r="1067" spans="10:16">
      <c r="J1067" s="3"/>
      <c r="P1067"/>
    </row>
    <row r="1068" spans="10:16">
      <c r="J1068" s="3"/>
      <c r="P1068"/>
    </row>
    <row r="1069" spans="10:16">
      <c r="J1069" s="3"/>
      <c r="P1069"/>
    </row>
    <row r="1070" spans="10:16">
      <c r="J1070" s="3"/>
      <c r="P1070"/>
    </row>
    <row r="1071" spans="10:16">
      <c r="J1071" s="3"/>
      <c r="P1071"/>
    </row>
    <row r="1072" spans="10:16">
      <c r="J1072" s="3"/>
      <c r="P1072"/>
    </row>
    <row r="1073" spans="10:16">
      <c r="J1073" s="3"/>
      <c r="P1073"/>
    </row>
    <row r="1074" spans="10:16">
      <c r="J1074" s="3"/>
      <c r="P1074"/>
    </row>
    <row r="1075" spans="10:16">
      <c r="J1075" s="3"/>
      <c r="P1075"/>
    </row>
    <row r="1076" spans="10:16">
      <c r="J1076" s="3"/>
      <c r="P1076"/>
    </row>
    <row r="1077" spans="10:16">
      <c r="J1077" s="3"/>
      <c r="P1077"/>
    </row>
    <row r="1078" spans="10:16">
      <c r="J1078" s="3"/>
      <c r="P1078"/>
    </row>
    <row r="1079" spans="10:16">
      <c r="J1079" s="3"/>
      <c r="P1079"/>
    </row>
    <row r="1080" spans="10:16">
      <c r="J1080" s="3"/>
      <c r="P1080"/>
    </row>
    <row r="1081" spans="10:16">
      <c r="J1081" s="3"/>
      <c r="P1081"/>
    </row>
    <row r="1082" spans="10:16">
      <c r="J1082" s="3"/>
      <c r="P1082"/>
    </row>
    <row r="1083" spans="10:16">
      <c r="J1083" s="3"/>
      <c r="P1083"/>
    </row>
    <row r="1084" spans="10:16">
      <c r="J1084" s="3"/>
      <c r="P1084"/>
    </row>
    <row r="1085" spans="10:16">
      <c r="J1085" s="3"/>
      <c r="P1085"/>
    </row>
    <row r="1086" spans="10:16">
      <c r="J1086" s="3"/>
      <c r="P1086"/>
    </row>
    <row r="1087" spans="10:16">
      <c r="J1087" s="3"/>
      <c r="P1087"/>
    </row>
    <row r="1088" spans="10:16">
      <c r="J1088" s="3"/>
      <c r="P1088"/>
    </row>
    <row r="1089" spans="10:16">
      <c r="J1089" s="3"/>
      <c r="P1089"/>
    </row>
    <row r="1090" spans="10:16">
      <c r="J1090" s="3"/>
      <c r="P1090"/>
    </row>
    <row r="1091" spans="10:16">
      <c r="J1091" s="3"/>
      <c r="P1091"/>
    </row>
    <row r="1092" spans="10:16">
      <c r="J1092" s="3"/>
      <c r="P1092"/>
    </row>
    <row r="1093" spans="10:16">
      <c r="J1093" s="3"/>
      <c r="P1093"/>
    </row>
    <row r="1094" spans="10:16">
      <c r="J1094" s="3"/>
      <c r="P1094"/>
    </row>
    <row r="1095" spans="10:16">
      <c r="J1095" s="3"/>
      <c r="P1095"/>
    </row>
    <row r="1096" spans="10:16">
      <c r="J1096" s="3"/>
      <c r="P1096"/>
    </row>
    <row r="1097" spans="10:16">
      <c r="J1097" s="3"/>
      <c r="P1097"/>
    </row>
    <row r="1098" spans="10:16">
      <c r="J1098" s="3"/>
      <c r="P1098"/>
    </row>
    <row r="1099" spans="10:16">
      <c r="J1099" s="3"/>
      <c r="P1099"/>
    </row>
    <row r="1100" spans="10:16">
      <c r="J1100" s="3"/>
      <c r="P1100"/>
    </row>
    <row r="1101" spans="10:16">
      <c r="J1101" s="3"/>
      <c r="P1101"/>
    </row>
    <row r="1102" spans="10:16">
      <c r="J1102" s="3"/>
      <c r="P1102"/>
    </row>
    <row r="1103" spans="10:16">
      <c r="J1103" s="3"/>
      <c r="P1103"/>
    </row>
    <row r="1104" spans="10:16">
      <c r="J1104" s="3"/>
      <c r="P1104"/>
    </row>
    <row r="1105" spans="10:16">
      <c r="J1105" s="3"/>
      <c r="P1105"/>
    </row>
    <row r="1106" spans="10:16">
      <c r="J1106" s="3"/>
      <c r="P1106"/>
    </row>
    <row r="1107" spans="10:16">
      <c r="J1107" s="3"/>
      <c r="P1107"/>
    </row>
    <row r="1108" spans="10:16">
      <c r="J1108" s="3"/>
      <c r="P1108"/>
    </row>
    <row r="1109" spans="10:16">
      <c r="J1109" s="3"/>
      <c r="P1109"/>
    </row>
    <row r="1110" spans="10:16">
      <c r="J1110" s="3"/>
      <c r="P1110"/>
    </row>
    <row r="1111" spans="10:16">
      <c r="J1111" s="3"/>
      <c r="P1111"/>
    </row>
    <row r="1112" spans="10:16">
      <c r="J1112" s="3"/>
      <c r="P1112"/>
    </row>
    <row r="1113" spans="10:16">
      <c r="J1113" s="3"/>
      <c r="P1113"/>
    </row>
    <row r="1114" spans="10:16">
      <c r="J1114" s="3"/>
      <c r="P1114"/>
    </row>
    <row r="1115" spans="10:16">
      <c r="J1115" s="3"/>
      <c r="P1115"/>
    </row>
    <row r="1116" spans="10:16">
      <c r="J1116" s="3"/>
      <c r="P1116"/>
    </row>
    <row r="1117" spans="10:16">
      <c r="J1117" s="3"/>
      <c r="P1117"/>
    </row>
    <row r="1118" spans="10:16">
      <c r="J1118" s="3"/>
      <c r="P1118"/>
    </row>
    <row r="1119" spans="10:16">
      <c r="J1119" s="3"/>
      <c r="P1119"/>
    </row>
    <row r="1120" spans="10:16">
      <c r="J1120" s="3"/>
      <c r="P1120"/>
    </row>
    <row r="1121" spans="10:16">
      <c r="J1121" s="3"/>
      <c r="P1121"/>
    </row>
    <row r="1122" spans="10:16">
      <c r="J1122" s="3"/>
      <c r="P1122"/>
    </row>
    <row r="1123" spans="10:16">
      <c r="J1123" s="3"/>
      <c r="P1123"/>
    </row>
    <row r="1124" spans="10:16">
      <c r="J1124" s="3"/>
      <c r="P1124"/>
    </row>
    <row r="1125" spans="10:16">
      <c r="J1125" s="3"/>
      <c r="P1125"/>
    </row>
    <row r="1126" spans="10:16">
      <c r="J1126" s="3"/>
      <c r="P1126"/>
    </row>
    <row r="1127" spans="10:16">
      <c r="J1127" s="3"/>
      <c r="P1127"/>
    </row>
    <row r="1128" spans="10:16">
      <c r="J1128" s="3"/>
      <c r="P1128"/>
    </row>
    <row r="1129" spans="10:16">
      <c r="J1129" s="3"/>
      <c r="P1129"/>
    </row>
    <row r="1130" spans="10:16">
      <c r="J1130" s="3"/>
      <c r="P1130"/>
    </row>
    <row r="1131" spans="10:16">
      <c r="J1131" s="3"/>
      <c r="P1131"/>
    </row>
    <row r="1132" spans="10:16">
      <c r="J1132" s="3"/>
      <c r="P1132"/>
    </row>
    <row r="1133" spans="10:16">
      <c r="J1133" s="3"/>
      <c r="P1133"/>
    </row>
    <row r="1134" spans="10:16">
      <c r="J1134" s="3"/>
      <c r="P1134"/>
    </row>
    <row r="1135" spans="10:16">
      <c r="J1135" s="3"/>
      <c r="P1135"/>
    </row>
    <row r="1136" spans="10:16">
      <c r="J1136" s="3"/>
      <c r="P1136"/>
    </row>
    <row r="1137" spans="10:16">
      <c r="J1137" s="3"/>
      <c r="P1137"/>
    </row>
    <row r="1138" spans="10:16">
      <c r="J1138" s="3"/>
      <c r="P1138"/>
    </row>
    <row r="1139" spans="10:16">
      <c r="J1139" s="3"/>
      <c r="P1139"/>
    </row>
    <row r="1140" spans="10:16">
      <c r="J1140" s="3"/>
      <c r="P1140"/>
    </row>
    <row r="1141" spans="10:16">
      <c r="J1141" s="3"/>
      <c r="P1141"/>
    </row>
    <row r="1142" spans="10:16">
      <c r="J1142" s="3"/>
      <c r="P1142"/>
    </row>
    <row r="1143" spans="10:16">
      <c r="J1143" s="3"/>
      <c r="P1143"/>
    </row>
    <row r="1144" spans="10:16">
      <c r="J1144" s="3"/>
      <c r="P1144"/>
    </row>
    <row r="1145" spans="10:16">
      <c r="J1145" s="3"/>
      <c r="P1145"/>
    </row>
    <row r="1146" spans="10:16">
      <c r="J1146" s="3"/>
      <c r="P1146"/>
    </row>
    <row r="1147" spans="10:16">
      <c r="J1147" s="3"/>
      <c r="P1147"/>
    </row>
    <row r="1148" spans="10:16">
      <c r="J1148" s="3"/>
      <c r="P1148"/>
    </row>
    <row r="1149" spans="10:16">
      <c r="J1149" s="3"/>
      <c r="P1149"/>
    </row>
    <row r="1150" spans="10:16">
      <c r="J1150" s="3"/>
      <c r="P1150"/>
    </row>
    <row r="1151" spans="10:16">
      <c r="J1151" s="3"/>
      <c r="P1151"/>
    </row>
    <row r="1154" spans="10:16">
      <c r="J1154" s="3"/>
      <c r="P1154"/>
    </row>
    <row r="1155" spans="10:16">
      <c r="J1155" s="3"/>
      <c r="P1155"/>
    </row>
    <row r="1156" spans="10:16">
      <c r="J1156" s="3"/>
      <c r="P1156"/>
    </row>
    <row r="1157" spans="10:16">
      <c r="J1157" s="3"/>
      <c r="P1157"/>
    </row>
    <row r="1158" spans="10:16">
      <c r="J1158" s="3"/>
      <c r="P1158"/>
    </row>
    <row r="1159" spans="10:16">
      <c r="J1159" s="3"/>
      <c r="P1159"/>
    </row>
    <row r="1160" spans="10:16">
      <c r="J1160" s="3"/>
      <c r="P1160"/>
    </row>
    <row r="1161" spans="10:16">
      <c r="J1161" s="3"/>
      <c r="P1161"/>
    </row>
    <row r="1162" spans="10:16">
      <c r="J1162" s="3"/>
      <c r="P1162"/>
    </row>
    <row r="1163" spans="10:16">
      <c r="J1163" s="3"/>
      <c r="P1163"/>
    </row>
    <row r="1164" spans="10:16">
      <c r="J1164" s="3"/>
      <c r="P1164"/>
    </row>
    <row r="1165" spans="10:16">
      <c r="J1165" s="3"/>
      <c r="P1165"/>
    </row>
    <row r="1166" spans="10:16">
      <c r="J1166" s="3"/>
      <c r="P1166"/>
    </row>
    <row r="1167" spans="10:16">
      <c r="J1167" s="3"/>
      <c r="P1167"/>
    </row>
    <row r="1168" spans="10:16">
      <c r="J1168" s="3"/>
      <c r="P1168"/>
    </row>
    <row r="1169" spans="10:16">
      <c r="J1169" s="3"/>
      <c r="P1169"/>
    </row>
    <row r="1170" spans="10:16">
      <c r="J1170" s="3"/>
      <c r="P1170"/>
    </row>
    <row r="1171" spans="10:16">
      <c r="J1171" s="3"/>
      <c r="P1171"/>
    </row>
    <row r="1172" spans="10:16">
      <c r="J1172" s="3"/>
      <c r="P1172"/>
    </row>
    <row r="1173" spans="10:16">
      <c r="J1173" s="3"/>
      <c r="P1173"/>
    </row>
    <row r="1174" spans="10:16">
      <c r="J1174" s="3"/>
      <c r="P1174"/>
    </row>
    <row r="1175" spans="10:16">
      <c r="J1175" s="3"/>
      <c r="P1175"/>
    </row>
    <row r="1176" spans="10:16">
      <c r="J1176" s="3"/>
      <c r="P1176"/>
    </row>
    <row r="1177" spans="10:16">
      <c r="J1177" s="3"/>
      <c r="P1177"/>
    </row>
    <row r="1178" spans="10:16">
      <c r="J1178" s="3"/>
      <c r="P1178"/>
    </row>
    <row r="1179" spans="10:16">
      <c r="J1179" s="3"/>
      <c r="P1179"/>
    </row>
    <row r="1180" spans="10:16">
      <c r="J1180" s="3"/>
      <c r="P1180"/>
    </row>
    <row r="1181" spans="10:16">
      <c r="J1181" s="3"/>
      <c r="P1181"/>
    </row>
    <row r="1182" spans="10:16">
      <c r="J1182" s="3"/>
      <c r="P1182"/>
    </row>
    <row r="1183" spans="10:16">
      <c r="J1183" s="3"/>
      <c r="P1183"/>
    </row>
    <row r="1184" spans="10:16">
      <c r="J1184" s="3"/>
      <c r="P1184"/>
    </row>
    <row r="1185" spans="10:16">
      <c r="J1185" s="3"/>
      <c r="P1185"/>
    </row>
    <row r="1186" spans="10:16">
      <c r="J1186" s="3"/>
      <c r="P1186"/>
    </row>
    <row r="1187" spans="10:16">
      <c r="J1187" s="3"/>
      <c r="P1187"/>
    </row>
    <row r="1188" spans="10:16">
      <c r="J1188" s="3"/>
      <c r="P1188"/>
    </row>
    <row r="1189" spans="10:16">
      <c r="J1189" s="3"/>
      <c r="P1189"/>
    </row>
    <row r="1190" spans="10:16">
      <c r="J1190" s="3"/>
      <c r="P1190"/>
    </row>
    <row r="1191" spans="10:16">
      <c r="J1191" s="3"/>
      <c r="P1191"/>
    </row>
    <row r="1192" spans="10:16">
      <c r="J1192" s="3"/>
      <c r="P1192"/>
    </row>
    <row r="1193" spans="10:16">
      <c r="J1193" s="3"/>
      <c r="P1193"/>
    </row>
    <row r="1194" spans="10:16">
      <c r="J1194" s="3"/>
      <c r="P1194"/>
    </row>
    <row r="1195" spans="10:16">
      <c r="J1195" s="3"/>
      <c r="P1195"/>
    </row>
    <row r="1196" spans="10:16">
      <c r="J1196" s="3"/>
      <c r="P1196"/>
    </row>
    <row r="1197" spans="10:16">
      <c r="J1197" s="3"/>
      <c r="P1197"/>
    </row>
    <row r="1198" spans="10:16">
      <c r="J1198" s="3"/>
      <c r="P1198"/>
    </row>
    <row r="1199" spans="10:16">
      <c r="J1199" s="3"/>
      <c r="P1199"/>
    </row>
    <row r="1200" spans="10:16">
      <c r="J1200" s="3"/>
      <c r="P1200"/>
    </row>
    <row r="1201" spans="10:16">
      <c r="J1201" s="3"/>
      <c r="P1201"/>
    </row>
    <row r="1202" spans="10:16">
      <c r="J1202" s="3"/>
      <c r="P1202"/>
    </row>
    <row r="1203" spans="10:16">
      <c r="J1203" s="3"/>
      <c r="P1203"/>
    </row>
    <row r="1204" spans="10:16">
      <c r="J1204" s="3"/>
      <c r="P1204"/>
    </row>
    <row r="1205" spans="10:16">
      <c r="J1205" s="3"/>
      <c r="P1205"/>
    </row>
    <row r="1206" spans="10:16">
      <c r="J1206" s="3"/>
      <c r="P1206"/>
    </row>
    <row r="1207" spans="10:16">
      <c r="J1207" s="3"/>
      <c r="P1207"/>
    </row>
    <row r="1208" spans="10:16">
      <c r="J1208" s="3"/>
      <c r="P1208"/>
    </row>
    <row r="1209" spans="10:16">
      <c r="J1209" s="3"/>
      <c r="P1209"/>
    </row>
    <row r="1210" spans="10:16">
      <c r="J1210" s="3"/>
      <c r="P1210"/>
    </row>
    <row r="1211" spans="10:16">
      <c r="J1211" s="3"/>
      <c r="P1211"/>
    </row>
    <row r="1212" spans="10:16">
      <c r="J1212" s="3"/>
      <c r="P1212"/>
    </row>
    <row r="1213" spans="10:16">
      <c r="J1213" s="3"/>
      <c r="P1213"/>
    </row>
    <row r="1214" spans="10:16">
      <c r="J1214" s="3"/>
      <c r="P1214"/>
    </row>
    <row r="1215" spans="10:16">
      <c r="J1215" s="3"/>
      <c r="P1215"/>
    </row>
    <row r="1216" spans="10:16">
      <c r="J1216" s="3"/>
      <c r="P1216"/>
    </row>
    <row r="1217" spans="10:16">
      <c r="J1217" s="3"/>
      <c r="P1217"/>
    </row>
    <row r="1218" spans="10:16">
      <c r="J1218" s="3"/>
      <c r="P1218"/>
    </row>
    <row r="1219" spans="10:16">
      <c r="J1219" s="3"/>
      <c r="P1219"/>
    </row>
    <row r="1220" spans="10:16">
      <c r="J1220" s="3"/>
      <c r="P1220"/>
    </row>
    <row r="1221" spans="10:16">
      <c r="J1221" s="3"/>
      <c r="P1221"/>
    </row>
    <row r="1222" spans="10:16">
      <c r="J1222" s="3"/>
      <c r="P1222"/>
    </row>
    <row r="1223" spans="10:16">
      <c r="J1223" s="3"/>
      <c r="P1223"/>
    </row>
    <row r="1224" spans="10:16">
      <c r="J1224" s="3"/>
      <c r="P1224"/>
    </row>
    <row r="1225" spans="10:16">
      <c r="J1225" s="3"/>
      <c r="P1225"/>
    </row>
    <row r="1226" spans="10:16">
      <c r="J1226" s="3"/>
      <c r="P1226"/>
    </row>
    <row r="1227" spans="10:16">
      <c r="J1227" s="3"/>
      <c r="P1227"/>
    </row>
    <row r="1228" spans="10:16">
      <c r="J1228" s="3"/>
      <c r="P1228"/>
    </row>
    <row r="1229" spans="10:16">
      <c r="J1229" s="3"/>
      <c r="P1229"/>
    </row>
    <row r="1230" spans="10:16">
      <c r="J1230" s="3"/>
      <c r="P1230"/>
    </row>
    <row r="1231" spans="10:16">
      <c r="J1231" s="3"/>
      <c r="P1231"/>
    </row>
    <row r="1232" spans="10:16">
      <c r="K1232" s="3"/>
    </row>
    <row r="1233" spans="11:11">
      <c r="K1233" s="3"/>
    </row>
    <row r="1234" spans="11:11">
      <c r="K1234" s="3"/>
    </row>
    <row r="1235" spans="11:11">
      <c r="K1235" s="3"/>
    </row>
    <row r="1236" spans="11:11">
      <c r="K1236" s="3"/>
    </row>
    <row r="1237" spans="11:11">
      <c r="K1237" s="3"/>
    </row>
    <row r="1238" spans="11:11">
      <c r="K1238" s="3"/>
    </row>
    <row r="1239" spans="11:11">
      <c r="K1239" s="3"/>
    </row>
  </sheetData>
  <pageMargins left="0" right="0" top="0" bottom="0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AADD5-1B25-4C62-976B-195331B581E9}">
  <dimension ref="A1:AV877"/>
  <sheetViews>
    <sheetView tabSelected="1" zoomScaleNormal="100" workbookViewId="0">
      <selection activeCell="K27" sqref="K27"/>
    </sheetView>
  </sheetViews>
  <sheetFormatPr defaultRowHeight="15"/>
  <cols>
    <col min="1" max="1" width="2.28515625" customWidth="1"/>
    <col min="2" max="2" width="7" customWidth="1"/>
    <col min="3" max="3" width="29.140625" style="40" customWidth="1"/>
    <col min="4" max="4" width="10.85546875" customWidth="1"/>
    <col min="5" max="5" width="4.5703125" customWidth="1"/>
    <col min="6" max="6" width="10" customWidth="1"/>
    <col min="7" max="7" width="26.42578125" customWidth="1"/>
    <col min="8" max="8" width="9.85546875" customWidth="1"/>
    <col min="9" max="9" width="11.5703125" customWidth="1"/>
    <col min="10" max="10" width="9.5703125" customWidth="1"/>
    <col min="11" max="11" width="24.42578125" customWidth="1"/>
    <col min="12" max="12" width="9.140625" customWidth="1"/>
    <col min="13" max="13" width="4.42578125" customWidth="1"/>
    <col min="14" max="14" width="33.28515625" customWidth="1"/>
    <col min="15" max="15" width="8.140625" customWidth="1"/>
    <col min="16" max="16" width="10" customWidth="1"/>
    <col min="17" max="17" width="6" customWidth="1"/>
    <col min="18" max="18" width="6.85546875" customWidth="1"/>
    <col min="19" max="19" width="13.5703125" customWidth="1"/>
    <col min="20" max="20" width="7.85546875" customWidth="1"/>
    <col min="21" max="21" width="9.5703125" customWidth="1"/>
    <col min="22" max="22" width="7.28515625" customWidth="1"/>
    <col min="23" max="23" width="11" customWidth="1"/>
    <col min="24" max="24" width="7.42578125" customWidth="1"/>
    <col min="25" max="25" width="8.5703125" customWidth="1"/>
    <col min="26" max="26" width="6.85546875" customWidth="1"/>
    <col min="27" max="27" width="8.28515625" customWidth="1"/>
    <col min="28" max="28" width="6.140625" customWidth="1"/>
    <col min="29" max="29" width="8" customWidth="1"/>
    <col min="30" max="30" width="6.28515625" customWidth="1"/>
    <col min="32" max="32" width="8.7109375" customWidth="1"/>
  </cols>
  <sheetData>
    <row r="1" spans="1:37" ht="12" customHeight="1">
      <c r="A1" t="s">
        <v>874</v>
      </c>
      <c r="U1" s="2"/>
      <c r="V1" s="2"/>
      <c r="W1" s="47"/>
    </row>
    <row r="2" spans="1:37" ht="14.25" customHeight="1">
      <c r="A2" t="s">
        <v>875</v>
      </c>
      <c r="B2" s="181" t="s">
        <v>379</v>
      </c>
      <c r="G2" s="2"/>
      <c r="H2" s="2"/>
      <c r="I2" s="2"/>
      <c r="K2" s="181"/>
      <c r="L2" s="40"/>
      <c r="O2" s="61"/>
      <c r="P2" s="2"/>
      <c r="Q2" s="2"/>
      <c r="S2" s="4"/>
      <c r="T2" s="4"/>
      <c r="U2" s="4"/>
      <c r="V2" s="4"/>
      <c r="X2" s="92"/>
      <c r="Y2" s="330"/>
      <c r="Z2" s="92"/>
      <c r="AA2" s="330"/>
      <c r="AC2" s="47"/>
      <c r="AD2" s="112"/>
    </row>
    <row r="3" spans="1:37">
      <c r="E3" s="430" t="s">
        <v>177</v>
      </c>
      <c r="F3" s="82"/>
      <c r="H3" t="s">
        <v>187</v>
      </c>
      <c r="N3" s="430"/>
      <c r="O3" s="82"/>
      <c r="R3" s="18"/>
      <c r="U3" s="9"/>
      <c r="W3" s="4"/>
      <c r="X3" s="123"/>
      <c r="Y3" s="148"/>
      <c r="Z3" s="418"/>
      <c r="AA3" s="419"/>
    </row>
    <row r="4" spans="1:37" ht="13.5" customHeight="1" thickBot="1">
      <c r="B4" s="432"/>
      <c r="C4" s="210" t="s">
        <v>175</v>
      </c>
      <c r="F4" s="2" t="s">
        <v>323</v>
      </c>
      <c r="G4" s="2"/>
      <c r="H4" s="82"/>
      <c r="I4" s="83"/>
      <c r="O4" s="2"/>
      <c r="P4" s="2"/>
      <c r="Q4" s="82"/>
      <c r="S4" s="13"/>
      <c r="U4" s="47"/>
      <c r="W4" s="4"/>
      <c r="X4" s="46"/>
      <c r="Y4" s="132"/>
      <c r="Z4" s="179"/>
      <c r="AA4" s="419"/>
    </row>
    <row r="5" spans="1:37" ht="13.5" customHeight="1">
      <c r="B5" s="25" t="s">
        <v>2</v>
      </c>
      <c r="C5" s="85" t="s">
        <v>3</v>
      </c>
      <c r="D5" s="268" t="s">
        <v>4</v>
      </c>
      <c r="F5" s="25" t="s">
        <v>2</v>
      </c>
      <c r="G5" s="85" t="s">
        <v>3</v>
      </c>
      <c r="H5" s="268" t="s">
        <v>4</v>
      </c>
      <c r="P5" s="8"/>
      <c r="Q5" s="13"/>
      <c r="R5" s="103"/>
      <c r="S5" s="16"/>
      <c r="T5" s="17"/>
      <c r="U5" s="47"/>
      <c r="W5" s="4"/>
      <c r="X5" s="8"/>
      <c r="Y5" s="132"/>
      <c r="Z5" s="179"/>
      <c r="AA5" s="419"/>
    </row>
    <row r="6" spans="1:37" ht="13.5" customHeight="1" thickBot="1">
      <c r="B6" s="286" t="s">
        <v>5</v>
      </c>
      <c r="C6"/>
      <c r="D6" s="319" t="s">
        <v>69</v>
      </c>
      <c r="F6" s="28" t="s">
        <v>5</v>
      </c>
      <c r="G6" s="29"/>
      <c r="H6" s="269" t="s">
        <v>69</v>
      </c>
      <c r="P6" s="8"/>
      <c r="Q6" s="13"/>
      <c r="U6" s="47"/>
      <c r="W6" s="4"/>
      <c r="X6" s="8"/>
      <c r="Y6" s="132"/>
      <c r="Z6" s="179"/>
      <c r="AA6" s="419"/>
    </row>
    <row r="7" spans="1:37" ht="12.75" customHeight="1" thickBot="1">
      <c r="B7" s="1535" t="s">
        <v>147</v>
      </c>
      <c r="C7" s="1536"/>
      <c r="D7" s="433"/>
      <c r="E7" s="16"/>
      <c r="F7" s="795" t="s">
        <v>432</v>
      </c>
      <c r="G7" s="752"/>
      <c r="H7" s="433"/>
      <c r="Q7" s="13"/>
      <c r="U7" s="4"/>
      <c r="W7" s="4"/>
      <c r="X7" s="8"/>
      <c r="Y7" s="132"/>
      <c r="Z7" s="179"/>
      <c r="AA7" s="419"/>
    </row>
    <row r="8" spans="1:37">
      <c r="B8" s="93"/>
      <c r="C8" s="172" t="s">
        <v>204</v>
      </c>
      <c r="D8" s="53"/>
      <c r="E8" s="16"/>
      <c r="F8" s="731"/>
      <c r="G8" s="172" t="s">
        <v>204</v>
      </c>
      <c r="H8" s="744"/>
      <c r="I8" s="92"/>
      <c r="Q8" s="13"/>
      <c r="U8" s="4"/>
      <c r="W8" s="4"/>
      <c r="X8" s="32"/>
      <c r="Y8" s="132"/>
      <c r="Z8" s="179"/>
      <c r="AA8" s="419"/>
    </row>
    <row r="9" spans="1:37" ht="15.75" customHeight="1">
      <c r="B9" s="1613" t="s">
        <v>556</v>
      </c>
      <c r="C9" s="283" t="s">
        <v>427</v>
      </c>
      <c r="D9" s="176">
        <v>200</v>
      </c>
      <c r="E9" s="164"/>
      <c r="F9" s="1498" t="s">
        <v>673</v>
      </c>
      <c r="G9" s="547" t="s">
        <v>429</v>
      </c>
      <c r="H9" s="318">
        <v>60</v>
      </c>
      <c r="I9" s="8"/>
      <c r="P9" s="9"/>
      <c r="Q9" s="4"/>
      <c r="U9" s="4"/>
      <c r="V9" s="216"/>
      <c r="W9" s="4"/>
      <c r="X9" s="8"/>
      <c r="Y9" s="132"/>
      <c r="Z9" s="179"/>
      <c r="AA9" s="419"/>
    </row>
    <row r="10" spans="1:37" ht="13.5" customHeight="1">
      <c r="B10" s="1624" t="s">
        <v>749</v>
      </c>
      <c r="C10" s="1103" t="s">
        <v>361</v>
      </c>
      <c r="D10" s="324"/>
      <c r="E10" s="47"/>
      <c r="F10" s="201" t="s">
        <v>17</v>
      </c>
      <c r="G10" s="503" t="s">
        <v>116</v>
      </c>
      <c r="H10" s="893" t="s">
        <v>430</v>
      </c>
      <c r="I10" s="8"/>
      <c r="Q10" s="13"/>
      <c r="U10" s="4"/>
      <c r="W10" s="99"/>
      <c r="X10" s="8"/>
      <c r="Y10" s="132"/>
      <c r="Z10" s="179"/>
      <c r="AA10" s="419"/>
    </row>
    <row r="11" spans="1:37" ht="13.5" customHeight="1">
      <c r="B11" s="358" t="s">
        <v>10</v>
      </c>
      <c r="C11" s="254" t="s">
        <v>428</v>
      </c>
      <c r="D11" s="395">
        <v>25</v>
      </c>
      <c r="E11" s="47"/>
      <c r="F11" s="165" t="s">
        <v>554</v>
      </c>
      <c r="G11" s="547" t="s">
        <v>235</v>
      </c>
      <c r="H11" s="398">
        <v>200</v>
      </c>
      <c r="I11" s="8"/>
      <c r="P11" s="158"/>
      <c r="Q11" s="13"/>
      <c r="U11" s="4"/>
      <c r="W11" s="4"/>
      <c r="X11" s="8"/>
      <c r="Y11" s="150"/>
      <c r="Z11" s="421"/>
      <c r="AA11" s="419"/>
      <c r="AH11" s="145"/>
    </row>
    <row r="12" spans="1:37">
      <c r="B12" s="201" t="s">
        <v>692</v>
      </c>
      <c r="C12" s="254" t="s">
        <v>105</v>
      </c>
      <c r="D12" s="285">
        <v>200</v>
      </c>
      <c r="E12" s="4"/>
      <c r="F12" s="1070" t="s">
        <v>14</v>
      </c>
      <c r="G12" s="546" t="s">
        <v>335</v>
      </c>
      <c r="H12" s="324"/>
      <c r="P12" s="158"/>
      <c r="Q12" s="14"/>
      <c r="U12" s="4"/>
      <c r="W12" s="4"/>
      <c r="X12" s="117"/>
      <c r="Y12" s="149"/>
      <c r="Z12" s="179"/>
      <c r="AA12" s="419"/>
    </row>
    <row r="13" spans="1:37" ht="15.75">
      <c r="B13" s="201" t="s">
        <v>10</v>
      </c>
      <c r="C13" s="254" t="s">
        <v>11</v>
      </c>
      <c r="D13" s="253">
        <v>30</v>
      </c>
      <c r="E13" s="4"/>
      <c r="F13" s="321" t="s">
        <v>10</v>
      </c>
      <c r="G13" s="503" t="s">
        <v>11</v>
      </c>
      <c r="H13" s="253">
        <v>40</v>
      </c>
      <c r="P13" s="9"/>
      <c r="Q13" s="4"/>
      <c r="U13" s="4"/>
      <c r="W13" s="99"/>
      <c r="X13" s="20"/>
      <c r="Y13" s="420"/>
      <c r="Z13" s="179"/>
      <c r="AA13" s="419"/>
    </row>
    <row r="14" spans="1:37" ht="14.25" customHeight="1" thickBot="1">
      <c r="B14" s="201" t="s">
        <v>10</v>
      </c>
      <c r="C14" s="254" t="s">
        <v>719</v>
      </c>
      <c r="D14" s="253">
        <v>20</v>
      </c>
      <c r="E14" s="47"/>
      <c r="F14" s="321" t="s">
        <v>10</v>
      </c>
      <c r="G14" s="547" t="s">
        <v>719</v>
      </c>
      <c r="H14" s="253">
        <v>30</v>
      </c>
      <c r="I14" s="92"/>
      <c r="P14" s="9"/>
      <c r="Q14" s="1"/>
      <c r="U14" s="4"/>
      <c r="V14" s="216"/>
      <c r="W14" s="4"/>
      <c r="X14" s="20"/>
      <c r="Y14" s="420"/>
      <c r="Z14" s="179"/>
      <c r="AA14" s="419"/>
      <c r="AJ14" s="13"/>
      <c r="AK14" s="32"/>
    </row>
    <row r="15" spans="1:37" ht="15" customHeight="1" thickBot="1">
      <c r="B15" s="2114" t="s">
        <v>855</v>
      </c>
      <c r="C15" s="254" t="s">
        <v>852</v>
      </c>
      <c r="D15" s="253">
        <v>100</v>
      </c>
      <c r="E15" s="47"/>
      <c r="F15" s="383"/>
      <c r="G15" s="172" t="s">
        <v>153</v>
      </c>
      <c r="H15" s="53"/>
      <c r="I15" s="123"/>
      <c r="Q15" s="13"/>
      <c r="U15" s="16"/>
      <c r="W15" s="99"/>
      <c r="X15" s="20"/>
      <c r="Y15" s="420"/>
      <c r="Z15" s="179"/>
      <c r="AA15" s="419"/>
      <c r="AE15" s="20"/>
      <c r="AJ15" s="13"/>
      <c r="AK15" s="32"/>
    </row>
    <row r="16" spans="1:37" ht="15.75">
      <c r="B16" s="383"/>
      <c r="C16" s="172" t="s">
        <v>153</v>
      </c>
      <c r="D16" s="53"/>
      <c r="E16" s="4"/>
      <c r="F16" s="1517" t="s">
        <v>675</v>
      </c>
      <c r="G16" s="254" t="s">
        <v>674</v>
      </c>
      <c r="H16" s="253">
        <v>60</v>
      </c>
      <c r="I16" s="46"/>
      <c r="P16" s="158"/>
      <c r="Q16" s="13"/>
      <c r="W16" s="4"/>
      <c r="X16" s="20"/>
      <c r="Y16" s="420"/>
      <c r="Z16" s="179"/>
      <c r="AA16" s="419"/>
      <c r="AJ16" s="13"/>
      <c r="AK16" s="30"/>
    </row>
    <row r="17" spans="2:48" ht="15.75">
      <c r="B17" s="1498" t="s">
        <v>672</v>
      </c>
      <c r="C17" s="254" t="s">
        <v>346</v>
      </c>
      <c r="D17" s="176">
        <v>60</v>
      </c>
      <c r="E17" s="12"/>
      <c r="F17" s="1627" t="s">
        <v>753</v>
      </c>
      <c r="G17" s="254" t="s">
        <v>188</v>
      </c>
      <c r="H17" s="1039">
        <v>200</v>
      </c>
      <c r="I17" s="8"/>
      <c r="P17" s="9"/>
      <c r="Q17" s="13"/>
      <c r="W17" s="47"/>
      <c r="X17" s="20"/>
      <c r="Y17" s="420"/>
      <c r="Z17" s="179"/>
      <c r="AA17" s="419"/>
      <c r="AJ17" s="13"/>
      <c r="AK17" s="124"/>
    </row>
    <row r="18" spans="2:48" ht="15.75">
      <c r="B18" s="362" t="s">
        <v>554</v>
      </c>
      <c r="C18" s="456" t="s">
        <v>227</v>
      </c>
      <c r="D18" s="398">
        <v>200</v>
      </c>
      <c r="E18" s="212"/>
      <c r="F18" s="1627" t="s">
        <v>754</v>
      </c>
      <c r="G18" s="283" t="s">
        <v>455</v>
      </c>
      <c r="H18" s="253">
        <v>160</v>
      </c>
      <c r="I18" s="8"/>
      <c r="P18" s="9"/>
      <c r="Q18" s="13"/>
      <c r="W18" s="47"/>
      <c r="X18" s="20"/>
      <c r="Y18" s="420"/>
      <c r="Z18" s="179"/>
      <c r="AA18" s="419"/>
      <c r="AJ18" s="13"/>
      <c r="AK18" s="32"/>
    </row>
    <row r="19" spans="2:48" ht="15.75">
      <c r="B19" s="384" t="s">
        <v>750</v>
      </c>
      <c r="C19" s="1103" t="s">
        <v>228</v>
      </c>
      <c r="D19" s="70"/>
      <c r="E19" s="164"/>
      <c r="F19" s="1628" t="s">
        <v>755</v>
      </c>
      <c r="G19" s="283" t="s">
        <v>358</v>
      </c>
      <c r="H19" s="253">
        <v>200</v>
      </c>
      <c r="I19" s="8"/>
      <c r="P19" s="65"/>
      <c r="U19" s="4"/>
      <c r="V19" s="8"/>
      <c r="W19" s="47"/>
      <c r="X19" s="20"/>
      <c r="Y19" s="420"/>
      <c r="Z19" s="179"/>
      <c r="AA19" s="419"/>
      <c r="AJ19" s="13"/>
    </row>
    <row r="20" spans="2:48" ht="15" customHeight="1">
      <c r="B20" s="362" t="s">
        <v>718</v>
      </c>
      <c r="C20" s="283" t="s">
        <v>872</v>
      </c>
      <c r="D20" s="176">
        <v>150</v>
      </c>
      <c r="E20" s="4"/>
      <c r="F20" s="201" t="s">
        <v>10</v>
      </c>
      <c r="G20" s="254" t="s">
        <v>11</v>
      </c>
      <c r="H20" s="253">
        <v>50</v>
      </c>
      <c r="I20" s="32"/>
      <c r="P20" s="9"/>
      <c r="W20" s="47"/>
      <c r="X20" s="20"/>
      <c r="Y20" s="420"/>
      <c r="Z20" s="179"/>
      <c r="AA20" s="419"/>
      <c r="AJ20" s="13"/>
      <c r="AK20" s="32"/>
    </row>
    <row r="21" spans="2:48" ht="15.75">
      <c r="B21" s="258" t="s">
        <v>362</v>
      </c>
      <c r="C21" s="264" t="s">
        <v>363</v>
      </c>
      <c r="D21" s="285" t="s">
        <v>712</v>
      </c>
      <c r="E21" s="4"/>
      <c r="F21" s="201" t="s">
        <v>10</v>
      </c>
      <c r="G21" s="254" t="s">
        <v>719</v>
      </c>
      <c r="H21" s="253">
        <v>20</v>
      </c>
      <c r="I21" s="8"/>
      <c r="P21" s="9"/>
      <c r="W21" s="47"/>
      <c r="X21" s="20"/>
      <c r="Y21" s="420"/>
      <c r="Z21" s="179"/>
      <c r="AA21" s="419"/>
      <c r="AE21" s="20"/>
      <c r="AF21" s="20"/>
      <c r="AG21" s="1"/>
    </row>
    <row r="22" spans="2:48" ht="15.75">
      <c r="B22" s="165" t="s">
        <v>871</v>
      </c>
      <c r="C22" s="283" t="s">
        <v>866</v>
      </c>
      <c r="D22" s="176">
        <v>200</v>
      </c>
      <c r="E22" s="4"/>
      <c r="F22" s="2114" t="s">
        <v>855</v>
      </c>
      <c r="G22" s="254" t="s">
        <v>852</v>
      </c>
      <c r="H22" s="253">
        <v>110</v>
      </c>
      <c r="I22" s="8"/>
      <c r="P22" s="601"/>
      <c r="Q22" s="148"/>
      <c r="AE22" s="20"/>
      <c r="AF22" s="20"/>
      <c r="AG22" s="1"/>
    </row>
    <row r="23" spans="2:48" ht="14.25" customHeight="1">
      <c r="B23" s="201" t="s">
        <v>10</v>
      </c>
      <c r="C23" s="254" t="s">
        <v>11</v>
      </c>
      <c r="D23" s="253">
        <v>50</v>
      </c>
      <c r="E23" s="4"/>
      <c r="F23" s="384"/>
      <c r="G23" s="179" t="s">
        <v>343</v>
      </c>
      <c r="H23" s="2154"/>
      <c r="I23" s="8"/>
      <c r="AF23" s="20"/>
      <c r="AG23" s="1"/>
    </row>
    <row r="24" spans="2:48" ht="15" customHeight="1" thickBot="1">
      <c r="B24" s="201" t="s">
        <v>10</v>
      </c>
      <c r="C24" s="254" t="s">
        <v>719</v>
      </c>
      <c r="D24" s="253">
        <v>30</v>
      </c>
      <c r="E24" s="4"/>
      <c r="F24" s="800" t="s">
        <v>344</v>
      </c>
      <c r="G24" s="529" t="s">
        <v>345</v>
      </c>
      <c r="H24" s="530">
        <v>180</v>
      </c>
      <c r="X24" s="92"/>
      <c r="Y24" s="144"/>
      <c r="Z24" s="144"/>
      <c r="AA24" s="92"/>
      <c r="AE24" s="20"/>
      <c r="AF24" s="20"/>
      <c r="AG24" s="20"/>
    </row>
    <row r="25" spans="2:48" ht="14.25" customHeight="1">
      <c r="B25" s="383"/>
      <c r="C25" s="172" t="s">
        <v>343</v>
      </c>
      <c r="D25" s="668"/>
      <c r="E25" s="4"/>
      <c r="F25" s="165" t="s">
        <v>496</v>
      </c>
      <c r="G25" s="547" t="s">
        <v>494</v>
      </c>
      <c r="H25" s="176" t="s">
        <v>500</v>
      </c>
      <c r="P25" s="8"/>
      <c r="S25" s="40"/>
      <c r="U25" s="46"/>
      <c r="Y25" s="20"/>
      <c r="Z25" s="422"/>
      <c r="AE25" s="20"/>
      <c r="AF25" s="20"/>
      <c r="AG25" s="20"/>
    </row>
    <row r="26" spans="2:48" ht="14.25" customHeight="1">
      <c r="B26" s="1626" t="s">
        <v>752</v>
      </c>
      <c r="C26" s="254" t="s">
        <v>105</v>
      </c>
      <c r="D26" s="285">
        <v>180</v>
      </c>
      <c r="E26" s="4"/>
      <c r="F26" s="178"/>
      <c r="G26" s="546" t="s">
        <v>495</v>
      </c>
      <c r="H26" s="70"/>
      <c r="I26" s="92"/>
      <c r="P26" s="8"/>
      <c r="Q26" s="65"/>
      <c r="U26" s="46"/>
      <c r="X26" s="20"/>
      <c r="Z26" s="20"/>
      <c r="AE26" s="20"/>
      <c r="AF26" s="20"/>
      <c r="AG26" s="20"/>
    </row>
    <row r="27" spans="2:48" ht="17.25" customHeight="1" thickBot="1">
      <c r="B27" s="1498" t="s">
        <v>804</v>
      </c>
      <c r="C27" s="254" t="s">
        <v>803</v>
      </c>
      <c r="D27" s="1788" t="s">
        <v>805</v>
      </c>
      <c r="E27" s="4"/>
      <c r="F27" s="971" t="s">
        <v>10</v>
      </c>
      <c r="G27" s="510" t="s">
        <v>11</v>
      </c>
      <c r="H27" s="390">
        <v>30</v>
      </c>
      <c r="I27" s="8"/>
      <c r="P27" s="8"/>
      <c r="Q27" s="132"/>
      <c r="X27" s="20"/>
      <c r="Z27" s="20"/>
      <c r="AE27" s="20"/>
      <c r="AF27" s="20"/>
      <c r="AG27" s="20"/>
    </row>
    <row r="28" spans="2:48" ht="14.25" customHeight="1" thickBot="1">
      <c r="B28" s="2152" t="s">
        <v>855</v>
      </c>
      <c r="C28" s="198" t="s">
        <v>856</v>
      </c>
      <c r="D28" s="2153">
        <v>110</v>
      </c>
      <c r="E28" s="99"/>
      <c r="G28" s="179"/>
      <c r="I28" s="8"/>
      <c r="Q28" s="150"/>
      <c r="X28" s="20"/>
      <c r="Z28" s="20"/>
      <c r="AE28" s="20"/>
      <c r="AF28" s="423"/>
      <c r="AG28" s="20"/>
    </row>
    <row r="29" spans="2:48" ht="15" customHeight="1">
      <c r="B29" s="654"/>
      <c r="C29" s="4"/>
      <c r="D29" s="652"/>
      <c r="E29" s="4"/>
      <c r="F29" s="719"/>
      <c r="G29" s="4"/>
      <c r="H29" s="9"/>
      <c r="P29" s="9"/>
      <c r="Q29" s="150"/>
      <c r="X29" s="20"/>
      <c r="Z29" s="20"/>
      <c r="AE29" s="20"/>
    </row>
    <row r="30" spans="2:48" ht="16.5" customHeight="1">
      <c r="B30" s="1749"/>
      <c r="C30" s="4"/>
      <c r="D30" s="9"/>
      <c r="E30" s="4"/>
      <c r="F30" s="32"/>
      <c r="G30" s="4"/>
      <c r="H30" s="8"/>
      <c r="P30" s="65"/>
      <c r="Q30" s="150"/>
      <c r="S30" s="40"/>
      <c r="X30" s="20"/>
      <c r="Z30" s="20"/>
      <c r="AE30" s="20"/>
      <c r="AF30" s="40"/>
    </row>
    <row r="31" spans="2:48" ht="15" customHeight="1">
      <c r="B31" s="1749"/>
      <c r="C31" s="4"/>
      <c r="D31" s="9"/>
      <c r="E31" s="47"/>
      <c r="F31" s="32"/>
      <c r="G31" s="4"/>
      <c r="H31" s="8"/>
      <c r="I31" s="8"/>
      <c r="P31" s="65"/>
      <c r="AE31" s="219"/>
      <c r="AG31" s="282"/>
      <c r="AK31" s="103"/>
      <c r="AL31" s="16"/>
      <c r="AM31" s="17"/>
      <c r="AN31" s="151"/>
      <c r="AQ31" s="16"/>
      <c r="AT31" s="4"/>
    </row>
    <row r="32" spans="2:48" ht="13.5" customHeight="1" thickBot="1">
      <c r="B32" s="30"/>
      <c r="C32" s="4"/>
      <c r="D32" s="9"/>
      <c r="F32" s="32"/>
      <c r="H32" s="8"/>
      <c r="P32" s="9"/>
      <c r="U32" s="9"/>
      <c r="X32" s="92"/>
      <c r="Y32" s="330"/>
      <c r="Z32" s="92"/>
      <c r="AA32" s="330"/>
      <c r="AC32" s="47"/>
      <c r="AD32" s="112"/>
      <c r="AE32" s="164"/>
      <c r="AF32" s="92"/>
      <c r="AG32" s="144"/>
      <c r="AL32" s="179"/>
      <c r="AN32" s="164"/>
      <c r="AO32" s="92"/>
      <c r="AP32" s="144"/>
      <c r="AQ32" s="164"/>
      <c r="AR32" s="92"/>
      <c r="AS32" s="144"/>
      <c r="AT32" s="164"/>
      <c r="AU32" s="92"/>
      <c r="AV32" s="144"/>
    </row>
    <row r="33" spans="2:48" ht="16.5" thickBot="1">
      <c r="B33" s="1189" t="s">
        <v>450</v>
      </c>
      <c r="C33" s="1116"/>
      <c r="D33" s="431"/>
      <c r="F33" s="871" t="s">
        <v>440</v>
      </c>
      <c r="G33" s="67"/>
      <c r="H33" s="53"/>
      <c r="P33" s="9"/>
      <c r="Q33" s="13"/>
      <c r="U33" s="47"/>
      <c r="W33" s="4"/>
      <c r="X33" s="8"/>
      <c r="Y33" s="150"/>
      <c r="Z33" s="421"/>
      <c r="AA33" s="424"/>
      <c r="AG33" s="32"/>
      <c r="AH33" s="4"/>
      <c r="AI33" s="8"/>
      <c r="AK33" s="32"/>
      <c r="AL33" s="4"/>
      <c r="AM33" s="8"/>
      <c r="AN33" s="47"/>
      <c r="AO33" s="46"/>
      <c r="AP33" s="132"/>
      <c r="AQ33" s="62"/>
      <c r="AR33" s="46"/>
      <c r="AS33" s="132"/>
      <c r="AT33" s="4"/>
      <c r="AU33" s="8"/>
      <c r="AV33" s="132"/>
    </row>
    <row r="34" spans="2:48" ht="12" customHeight="1">
      <c r="B34" s="731"/>
      <c r="C34" s="172" t="s">
        <v>204</v>
      </c>
      <c r="D34" s="744"/>
      <c r="F34" s="731"/>
      <c r="G34" s="172" t="s">
        <v>204</v>
      </c>
      <c r="H34" s="744"/>
      <c r="P34" s="9"/>
      <c r="Q34" s="13"/>
      <c r="U34" s="47"/>
      <c r="W34" s="4"/>
      <c r="X34" s="32"/>
      <c r="Y34" s="145"/>
      <c r="Z34" s="179"/>
      <c r="AA34" s="419"/>
      <c r="AG34" s="32"/>
      <c r="AH34" s="61"/>
      <c r="AI34" s="47"/>
      <c r="AK34" s="32"/>
      <c r="AL34" s="61"/>
      <c r="AM34" s="47"/>
      <c r="AN34" s="47"/>
      <c r="AO34" s="46"/>
      <c r="AP34" s="132"/>
      <c r="AQ34" s="4"/>
      <c r="AR34" s="8"/>
      <c r="AS34" s="150"/>
      <c r="AT34" s="4"/>
      <c r="AU34" s="8"/>
      <c r="AV34" s="150"/>
    </row>
    <row r="35" spans="2:48" ht="15.75" customHeight="1">
      <c r="B35" s="595" t="s">
        <v>672</v>
      </c>
      <c r="C35" s="547" t="s">
        <v>346</v>
      </c>
      <c r="D35" s="176">
        <v>65</v>
      </c>
      <c r="E35" s="162"/>
      <c r="F35" s="387" t="s">
        <v>106</v>
      </c>
      <c r="G35" s="283" t="s">
        <v>435</v>
      </c>
      <c r="H35" s="1020" t="s">
        <v>704</v>
      </c>
      <c r="Q35" s="13"/>
      <c r="U35" s="47"/>
      <c r="W35" s="4"/>
      <c r="X35" s="8"/>
      <c r="Y35" s="150"/>
      <c r="Z35" s="179"/>
      <c r="AA35" s="419"/>
      <c r="AG35" s="32"/>
      <c r="AH35" s="4"/>
      <c r="AI35" s="8"/>
      <c r="AK35" s="32"/>
      <c r="AL35" s="4"/>
      <c r="AM35" s="8"/>
      <c r="AN35" s="47"/>
      <c r="AO35" s="46"/>
      <c r="AP35" s="132"/>
      <c r="AQ35" s="47"/>
      <c r="AR35" s="46"/>
      <c r="AS35" s="132"/>
      <c r="AT35" s="4"/>
      <c r="AU35" s="8"/>
      <c r="AV35" s="150"/>
    </row>
    <row r="36" spans="2:48">
      <c r="B36" s="201" t="s">
        <v>213</v>
      </c>
      <c r="C36" s="503" t="s">
        <v>221</v>
      </c>
      <c r="D36" s="253" t="s">
        <v>412</v>
      </c>
      <c r="E36" s="162"/>
      <c r="F36" s="178"/>
      <c r="G36" s="177" t="s">
        <v>245</v>
      </c>
      <c r="H36" s="324"/>
      <c r="I36" s="92"/>
      <c r="P36" s="46"/>
      <c r="Q36" s="13"/>
      <c r="U36" s="4"/>
      <c r="W36" s="4"/>
      <c r="X36" s="123"/>
      <c r="Y36" s="148"/>
      <c r="Z36" s="179"/>
      <c r="AA36" s="419"/>
      <c r="AG36" s="32"/>
      <c r="AH36" s="13"/>
      <c r="AI36" s="158"/>
      <c r="AK36" s="32"/>
      <c r="AL36" s="13"/>
      <c r="AM36" s="158"/>
      <c r="AN36" s="4"/>
      <c r="AO36" s="32"/>
      <c r="AP36" s="307"/>
      <c r="AQ36" s="47"/>
      <c r="AR36" s="127"/>
      <c r="AS36" s="150"/>
      <c r="AT36" s="4"/>
      <c r="AU36" s="8"/>
      <c r="AV36" s="150"/>
    </row>
    <row r="37" spans="2:48" ht="13.5" customHeight="1">
      <c r="B37" s="165" t="s">
        <v>448</v>
      </c>
      <c r="C37" s="547" t="s">
        <v>130</v>
      </c>
      <c r="D37" s="969" t="s">
        <v>398</v>
      </c>
      <c r="E37" s="164"/>
      <c r="F37" s="1583" t="s">
        <v>701</v>
      </c>
      <c r="G37" s="254" t="s">
        <v>105</v>
      </c>
      <c r="H37" s="285">
        <v>200</v>
      </c>
      <c r="I37" s="46"/>
      <c r="P37" s="8"/>
      <c r="Q37" s="13"/>
      <c r="R37" s="4"/>
      <c r="U37" s="4"/>
      <c r="W37" s="4"/>
      <c r="X37" s="8"/>
      <c r="Y37" s="150"/>
      <c r="Z37" s="179"/>
      <c r="AA37" s="419"/>
      <c r="AG37" s="32"/>
      <c r="AH37" s="4"/>
      <c r="AI37" s="9"/>
      <c r="AK37" s="32"/>
      <c r="AL37" s="4"/>
      <c r="AM37" s="9"/>
      <c r="AN37" s="16"/>
      <c r="AO37" s="1"/>
      <c r="AP37" s="602"/>
      <c r="AQ37" s="47"/>
      <c r="AR37" s="46"/>
      <c r="AS37" s="149"/>
      <c r="AT37" s="4"/>
      <c r="AU37" s="8"/>
      <c r="AV37" s="150"/>
    </row>
    <row r="38" spans="2:48" ht="12.75" customHeight="1">
      <c r="B38" s="387" t="s">
        <v>444</v>
      </c>
      <c r="C38" s="801" t="s">
        <v>447</v>
      </c>
      <c r="D38" s="318"/>
      <c r="E38" s="4"/>
      <c r="F38" s="899" t="s">
        <v>324</v>
      </c>
      <c r="G38" s="254" t="s">
        <v>325</v>
      </c>
      <c r="H38" s="253">
        <v>10</v>
      </c>
      <c r="I38" s="8"/>
      <c r="Q38" s="4"/>
      <c r="U38" s="4"/>
      <c r="W38" s="4"/>
      <c r="X38" s="32"/>
      <c r="Y38" s="150"/>
      <c r="Z38" s="179"/>
      <c r="AA38" s="419"/>
      <c r="AF38" s="425"/>
      <c r="AG38" s="32"/>
      <c r="AH38" s="4"/>
      <c r="AI38" s="9"/>
      <c r="AK38" s="32"/>
      <c r="AL38" s="4"/>
      <c r="AM38" s="9"/>
      <c r="AN38" s="4"/>
      <c r="AO38" s="46"/>
      <c r="AP38" s="132"/>
      <c r="AQ38" s="47"/>
      <c r="AR38" s="46"/>
      <c r="AS38" s="149"/>
      <c r="AT38" s="4"/>
      <c r="AU38" s="32"/>
      <c r="AV38" s="150"/>
    </row>
    <row r="39" spans="2:48" ht="12.75" customHeight="1">
      <c r="B39" s="201" t="s">
        <v>9</v>
      </c>
      <c r="C39" s="503" t="s">
        <v>579</v>
      </c>
      <c r="D39" s="253">
        <v>200</v>
      </c>
      <c r="E39" s="47"/>
      <c r="F39" s="201" t="s">
        <v>10</v>
      </c>
      <c r="G39" s="254" t="s">
        <v>11</v>
      </c>
      <c r="H39" s="285">
        <v>30</v>
      </c>
      <c r="I39" s="8"/>
      <c r="P39" s="47"/>
      <c r="Q39" s="13"/>
      <c r="U39" s="4"/>
      <c r="W39" s="4"/>
      <c r="X39" s="8"/>
      <c r="Y39" s="150"/>
      <c r="Z39" s="179"/>
      <c r="AA39" s="419"/>
      <c r="AF39" s="62"/>
      <c r="AG39" s="46"/>
      <c r="AH39" s="3"/>
      <c r="AK39" s="33"/>
      <c r="AL39" s="4"/>
      <c r="AM39" s="9"/>
      <c r="AQ39" s="47"/>
      <c r="AR39" s="46"/>
      <c r="AS39" s="149"/>
      <c r="AT39" s="12"/>
    </row>
    <row r="40" spans="2:48" ht="15.75" thickBot="1">
      <c r="B40" s="201" t="s">
        <v>10</v>
      </c>
      <c r="C40" s="503" t="s">
        <v>11</v>
      </c>
      <c r="D40" s="253">
        <v>30</v>
      </c>
      <c r="E40" s="4"/>
      <c r="F40" s="2114" t="s">
        <v>855</v>
      </c>
      <c r="G40" s="254" t="s">
        <v>852</v>
      </c>
      <c r="H40" s="253">
        <v>150</v>
      </c>
      <c r="I40" s="8"/>
      <c r="P40" s="8"/>
      <c r="Q40" s="13"/>
      <c r="U40" s="4"/>
      <c r="W40" s="4"/>
      <c r="X40" s="8"/>
      <c r="Y40" s="150"/>
      <c r="Z40" s="179"/>
      <c r="AA40" s="419"/>
      <c r="AJ40" s="13"/>
      <c r="AL40" s="40"/>
      <c r="AN40" s="19"/>
      <c r="AQ40" s="4"/>
      <c r="AR40" s="8"/>
      <c r="AS40" s="150"/>
      <c r="AT40" s="164"/>
      <c r="AU40" s="92"/>
      <c r="AV40" s="144"/>
    </row>
    <row r="41" spans="2:48" ht="16.5" thickBot="1">
      <c r="B41" s="201" t="s">
        <v>10</v>
      </c>
      <c r="C41" s="503" t="s">
        <v>719</v>
      </c>
      <c r="D41" s="253">
        <v>20</v>
      </c>
      <c r="E41" s="99"/>
      <c r="F41" s="383"/>
      <c r="G41" s="172" t="s">
        <v>153</v>
      </c>
      <c r="H41" s="53"/>
      <c r="P41" s="8"/>
      <c r="Q41" s="14"/>
      <c r="U41" s="4"/>
      <c r="W41" s="99"/>
      <c r="X41" s="20"/>
      <c r="Y41" s="420"/>
      <c r="Z41" s="421"/>
      <c r="AA41" s="419"/>
      <c r="AJ41" s="13"/>
      <c r="AK41" s="62"/>
      <c r="AL41" s="179"/>
      <c r="AN41" s="164"/>
      <c r="AO41" s="92"/>
      <c r="AP41" s="144"/>
      <c r="AT41" s="4"/>
      <c r="AU41" s="8"/>
      <c r="AV41" s="150"/>
    </row>
    <row r="42" spans="2:48" ht="13.5" customHeight="1">
      <c r="B42" s="383"/>
      <c r="C42" s="998" t="s">
        <v>153</v>
      </c>
      <c r="D42" s="53"/>
      <c r="E42" s="4"/>
      <c r="F42" s="1498" t="s">
        <v>672</v>
      </c>
      <c r="G42" s="254" t="s">
        <v>346</v>
      </c>
      <c r="H42" s="253">
        <v>60</v>
      </c>
      <c r="I42" s="92"/>
      <c r="O42" s="8"/>
      <c r="P42" s="8"/>
      <c r="Q42" s="13"/>
      <c r="U42" s="4"/>
      <c r="W42" s="4"/>
      <c r="X42" s="20"/>
      <c r="Y42" s="420"/>
      <c r="Z42" s="179"/>
      <c r="AA42" s="419"/>
      <c r="AJ42" s="13"/>
      <c r="AK42" s="62"/>
      <c r="AL42" s="4"/>
      <c r="AM42" s="158"/>
      <c r="AN42" s="4"/>
      <c r="AO42" s="8"/>
      <c r="AP42" s="150"/>
      <c r="AQ42" s="12"/>
      <c r="AT42" s="4"/>
      <c r="AU42" s="8"/>
      <c r="AV42" s="150"/>
    </row>
    <row r="43" spans="2:48" ht="14.25" customHeight="1">
      <c r="B43" s="1517" t="s">
        <v>684</v>
      </c>
      <c r="C43" s="264" t="s">
        <v>679</v>
      </c>
      <c r="D43" s="1001">
        <v>60</v>
      </c>
      <c r="E43" s="61"/>
      <c r="F43" s="1625" t="s">
        <v>758</v>
      </c>
      <c r="G43" s="254" t="s">
        <v>134</v>
      </c>
      <c r="H43" s="1039">
        <v>200</v>
      </c>
      <c r="I43" s="8"/>
      <c r="O43" s="8"/>
      <c r="P43" s="8"/>
      <c r="Q43" s="1"/>
      <c r="U43" s="4"/>
      <c r="W43" s="99"/>
      <c r="X43" s="20"/>
      <c r="Y43" s="420"/>
      <c r="Z43" s="179"/>
      <c r="AA43" s="419"/>
      <c r="AJ43" s="13"/>
      <c r="AK43" s="45"/>
      <c r="AL43" s="4"/>
      <c r="AM43" s="9"/>
      <c r="AN43" s="4"/>
      <c r="AO43" s="8"/>
      <c r="AP43" s="150"/>
      <c r="AQ43" s="164"/>
      <c r="AR43" s="92"/>
      <c r="AS43" s="144"/>
      <c r="AT43" s="4"/>
      <c r="AU43" s="8"/>
      <c r="AV43" s="150"/>
    </row>
    <row r="44" spans="2:48" ht="15" customHeight="1">
      <c r="B44" s="1625" t="s">
        <v>756</v>
      </c>
      <c r="C44" s="252" t="s">
        <v>195</v>
      </c>
      <c r="D44" s="381">
        <v>200</v>
      </c>
      <c r="E44" s="12"/>
      <c r="F44" s="258" t="s">
        <v>364</v>
      </c>
      <c r="G44" s="320" t="s">
        <v>365</v>
      </c>
      <c r="H44" s="318" t="s">
        <v>528</v>
      </c>
      <c r="I44" s="8"/>
      <c r="O44" s="9"/>
      <c r="P44" s="217"/>
      <c r="Q44" s="61"/>
      <c r="U44" s="16"/>
      <c r="W44" s="4"/>
      <c r="X44" s="20"/>
      <c r="Y44" s="420"/>
      <c r="Z44" s="179"/>
      <c r="AA44" s="419"/>
      <c r="AJ44" s="13"/>
      <c r="AK44" s="45"/>
      <c r="AL44" s="4"/>
      <c r="AM44" s="9"/>
      <c r="AN44" s="61"/>
      <c r="AO44" s="123"/>
      <c r="AP44" s="148"/>
      <c r="AQ44" s="4"/>
      <c r="AR44" s="123"/>
      <c r="AS44" s="148"/>
      <c r="AT44" s="4"/>
      <c r="AU44" s="8"/>
      <c r="AV44" s="150"/>
    </row>
    <row r="45" spans="2:48" ht="14.25" customHeight="1">
      <c r="B45" s="201" t="s">
        <v>399</v>
      </c>
      <c r="C45" s="254" t="s">
        <v>590</v>
      </c>
      <c r="D45" s="253" t="s">
        <v>711</v>
      </c>
      <c r="E45" s="164"/>
      <c r="F45" s="165" t="s">
        <v>554</v>
      </c>
      <c r="G45" s="283" t="s">
        <v>155</v>
      </c>
      <c r="H45" s="176">
        <v>200</v>
      </c>
      <c r="I45" s="123"/>
      <c r="O45" s="9"/>
      <c r="P45" s="217"/>
      <c r="Q45" s="13"/>
      <c r="W45" s="99"/>
      <c r="X45" s="20"/>
      <c r="Y45" s="420"/>
      <c r="Z45" s="179"/>
      <c r="AA45" s="419"/>
      <c r="AJ45" s="13"/>
      <c r="AL45" s="123"/>
      <c r="AN45" s="4"/>
      <c r="AO45" s="8"/>
      <c r="AP45" s="150"/>
      <c r="AQ45" s="4"/>
      <c r="AR45" s="123"/>
      <c r="AS45" s="148"/>
      <c r="AT45" s="16"/>
    </row>
    <row r="46" spans="2:48" ht="13.5" customHeight="1">
      <c r="B46" s="165" t="s">
        <v>353</v>
      </c>
      <c r="C46" s="378" t="s">
        <v>354</v>
      </c>
      <c r="D46" s="398">
        <v>150</v>
      </c>
      <c r="E46" s="4"/>
      <c r="F46" s="105" t="s">
        <v>865</v>
      </c>
      <c r="G46" s="1103" t="s">
        <v>864</v>
      </c>
      <c r="H46" s="70"/>
      <c r="I46" s="8"/>
      <c r="O46" s="9"/>
      <c r="P46" s="4"/>
      <c r="Q46" s="13"/>
      <c r="W46" s="4"/>
      <c r="X46" s="20"/>
      <c r="Y46" s="420"/>
      <c r="Z46" s="179"/>
      <c r="AA46" s="419"/>
      <c r="AJ46" s="13"/>
      <c r="AK46" s="32"/>
      <c r="AL46" s="4"/>
      <c r="AM46" s="65"/>
      <c r="AN46" s="61"/>
      <c r="AO46" s="32"/>
      <c r="AP46" s="150"/>
      <c r="AQ46" s="4"/>
      <c r="AR46" s="123"/>
      <c r="AS46" s="148"/>
      <c r="AT46" s="164"/>
      <c r="AU46" s="92"/>
      <c r="AV46" s="144"/>
    </row>
    <row r="47" spans="2:48" ht="15.75">
      <c r="B47" s="1586" t="s">
        <v>702</v>
      </c>
      <c r="C47" s="456" t="s">
        <v>235</v>
      </c>
      <c r="D47" s="398">
        <v>200</v>
      </c>
      <c r="E47" s="47"/>
      <c r="F47" s="1498" t="s">
        <v>686</v>
      </c>
      <c r="G47" s="1519" t="s">
        <v>685</v>
      </c>
      <c r="H47" s="364">
        <v>20</v>
      </c>
      <c r="I47" s="32"/>
      <c r="O47" s="9"/>
      <c r="P47" s="47"/>
      <c r="Q47" s="13"/>
      <c r="W47" s="47"/>
      <c r="X47" s="20"/>
      <c r="Y47" s="420"/>
      <c r="Z47" s="179"/>
      <c r="AA47" s="419"/>
      <c r="AJ47" s="13"/>
      <c r="AK47" s="45"/>
      <c r="AL47" s="4"/>
      <c r="AM47" s="9"/>
      <c r="AN47" s="4"/>
      <c r="AO47" s="8"/>
      <c r="AP47" s="150"/>
      <c r="AQ47" s="4"/>
      <c r="AR47" s="123"/>
      <c r="AS47" s="148"/>
      <c r="AT47" s="4"/>
      <c r="AU47" s="32"/>
      <c r="AV47" s="307"/>
    </row>
    <row r="48" spans="2:48" ht="14.25" customHeight="1">
      <c r="B48" s="670"/>
      <c r="C48" s="458" t="s">
        <v>335</v>
      </c>
      <c r="D48" s="324"/>
      <c r="E48" s="4"/>
      <c r="F48" s="201" t="s">
        <v>10</v>
      </c>
      <c r="G48" s="254" t="s">
        <v>11</v>
      </c>
      <c r="H48" s="285">
        <v>50</v>
      </c>
      <c r="I48" s="8"/>
      <c r="O48" s="9"/>
      <c r="P48" s="4"/>
      <c r="W48" s="47"/>
      <c r="X48" s="20"/>
      <c r="Y48" s="420"/>
      <c r="Z48" s="179"/>
      <c r="AA48" s="419"/>
      <c r="AJ48" s="13"/>
      <c r="AK48" s="45"/>
      <c r="AL48" s="4"/>
      <c r="AM48" s="9"/>
      <c r="AN48" s="4"/>
      <c r="AO48" s="8"/>
      <c r="AP48" s="150"/>
      <c r="AQ48" s="99"/>
      <c r="AR48" s="117"/>
      <c r="AS48" s="149"/>
      <c r="AT48" s="47"/>
      <c r="AU48" s="8"/>
      <c r="AV48" s="145"/>
    </row>
    <row r="49" spans="2:48" ht="15" customHeight="1" thickBot="1">
      <c r="B49" s="1595" t="s">
        <v>10</v>
      </c>
      <c r="C49" s="254" t="s">
        <v>11</v>
      </c>
      <c r="D49" s="253">
        <v>50</v>
      </c>
      <c r="E49" s="4"/>
      <c r="F49" s="201" t="s">
        <v>10</v>
      </c>
      <c r="G49" s="254" t="s">
        <v>719</v>
      </c>
      <c r="H49" s="253">
        <v>30</v>
      </c>
      <c r="I49" s="8"/>
      <c r="O49" s="9"/>
      <c r="P49" s="216"/>
      <c r="W49" s="47"/>
      <c r="X49" s="20"/>
      <c r="Y49" s="420"/>
      <c r="Z49" s="179"/>
      <c r="AA49" s="419"/>
      <c r="AJ49" s="13"/>
      <c r="AL49" s="40"/>
      <c r="AN49" s="4"/>
      <c r="AO49" s="8"/>
      <c r="AP49" s="150"/>
      <c r="AQ49" s="99"/>
      <c r="AR49" s="122"/>
      <c r="AS49" s="208"/>
      <c r="AT49" s="4"/>
      <c r="AU49" s="8"/>
      <c r="AV49" s="145"/>
    </row>
    <row r="50" spans="2:48" ht="14.25" customHeight="1">
      <c r="B50" s="732" t="s">
        <v>10</v>
      </c>
      <c r="C50" s="254" t="s">
        <v>719</v>
      </c>
      <c r="D50" s="253">
        <v>30</v>
      </c>
      <c r="E50" s="4"/>
      <c r="F50" s="383"/>
      <c r="G50" s="172" t="s">
        <v>343</v>
      </c>
      <c r="H50" s="668"/>
      <c r="I50" s="8"/>
      <c r="O50" s="9"/>
      <c r="P50" s="142"/>
      <c r="U50" s="4"/>
      <c r="V50" s="8"/>
      <c r="W50" s="47"/>
      <c r="X50" s="20"/>
      <c r="Y50" s="420"/>
      <c r="Z50" s="179"/>
      <c r="AA50" s="419"/>
      <c r="AJ50" s="13"/>
      <c r="AL50" s="40"/>
      <c r="AN50" s="4"/>
      <c r="AO50" s="8"/>
      <c r="AP50" s="150"/>
      <c r="AQ50" s="4"/>
      <c r="AR50" s="8"/>
      <c r="AS50" s="150"/>
      <c r="AT50" s="603"/>
    </row>
    <row r="51" spans="2:48" ht="14.25" customHeight="1" thickBot="1">
      <c r="B51" s="2114" t="s">
        <v>855</v>
      </c>
      <c r="C51" s="254" t="s">
        <v>852</v>
      </c>
      <c r="D51" s="253">
        <v>110</v>
      </c>
      <c r="E51" s="99"/>
      <c r="F51" s="165" t="s">
        <v>554</v>
      </c>
      <c r="G51" s="283" t="s">
        <v>697</v>
      </c>
      <c r="H51" s="398">
        <v>180</v>
      </c>
      <c r="P51" s="132"/>
      <c r="W51" s="47"/>
      <c r="X51" s="20"/>
      <c r="Y51" s="420"/>
      <c r="Z51" s="179"/>
      <c r="AA51" s="419"/>
      <c r="AJ51" s="13"/>
      <c r="AL51" s="40"/>
      <c r="AN51" s="4"/>
      <c r="AO51" s="32"/>
      <c r="AP51" s="145"/>
      <c r="AT51" s="192"/>
      <c r="AU51" s="192"/>
      <c r="AV51" s="132"/>
    </row>
    <row r="52" spans="2:48">
      <c r="B52" s="383"/>
      <c r="C52" s="172" t="s">
        <v>343</v>
      </c>
      <c r="D52" s="668"/>
      <c r="E52" s="99"/>
      <c r="F52" s="1631" t="s">
        <v>759</v>
      </c>
      <c r="G52" s="1619"/>
      <c r="H52" s="324"/>
      <c r="I52" s="92"/>
      <c r="O52" s="9"/>
      <c r="P52" s="8"/>
      <c r="Q52" s="150"/>
      <c r="S52" s="40"/>
      <c r="X52" s="4"/>
      <c r="Y52" s="46"/>
      <c r="AJ52" s="13"/>
      <c r="AL52" s="40"/>
      <c r="AN52" s="4"/>
      <c r="AO52" s="123"/>
      <c r="AP52" s="148"/>
      <c r="AQ52" s="326"/>
      <c r="AT52" s="192"/>
      <c r="AU52" s="192"/>
      <c r="AV52" s="132"/>
    </row>
    <row r="53" spans="2:48" ht="13.5" customHeight="1">
      <c r="B53" s="165" t="s">
        <v>554</v>
      </c>
      <c r="C53" s="283" t="s">
        <v>578</v>
      </c>
      <c r="D53" s="176">
        <v>200</v>
      </c>
      <c r="E53" s="4"/>
      <c r="F53" s="387" t="s">
        <v>504</v>
      </c>
      <c r="G53" s="673" t="s">
        <v>566</v>
      </c>
      <c r="H53" s="883" t="s">
        <v>503</v>
      </c>
      <c r="I53" s="32"/>
      <c r="O53" s="9"/>
      <c r="S53" s="40"/>
      <c r="X53" s="4"/>
      <c r="Y53" s="8"/>
      <c r="AJ53" s="13"/>
      <c r="AL53" s="40"/>
      <c r="AN53" s="99"/>
      <c r="AO53" s="8"/>
      <c r="AP53" s="150"/>
      <c r="AQ53" s="164"/>
      <c r="AR53" s="92"/>
      <c r="AS53" s="144"/>
      <c r="AT53" s="46"/>
      <c r="AU53" s="227"/>
      <c r="AV53" s="132"/>
    </row>
    <row r="54" spans="2:48" ht="13.5" customHeight="1">
      <c r="B54" s="1629" t="s">
        <v>757</v>
      </c>
      <c r="C54" s="1619"/>
      <c r="D54" s="324"/>
      <c r="F54" s="60"/>
      <c r="G54" s="673" t="s">
        <v>848</v>
      </c>
      <c r="H54" s="70"/>
      <c r="I54" s="8"/>
      <c r="O54" s="9"/>
      <c r="S54" s="40"/>
      <c r="X54" s="213"/>
      <c r="Y54" s="214"/>
      <c r="AJ54" s="13"/>
      <c r="AL54" s="40"/>
      <c r="AN54" s="4"/>
      <c r="AO54" s="32"/>
      <c r="AP54" s="150"/>
      <c r="AQ54" s="4"/>
      <c r="AR54" s="8"/>
      <c r="AS54" s="150"/>
      <c r="AT54" s="192"/>
      <c r="AU54" s="192"/>
      <c r="AV54" s="150"/>
    </row>
    <row r="55" spans="2:48" ht="15.75" thickBot="1">
      <c r="B55" s="165" t="s">
        <v>212</v>
      </c>
      <c r="C55" s="283" t="s">
        <v>806</v>
      </c>
      <c r="D55" s="176">
        <v>90</v>
      </c>
      <c r="F55" s="56"/>
      <c r="G55" s="1112" t="s">
        <v>245</v>
      </c>
      <c r="H55" s="73"/>
      <c r="I55" s="8"/>
      <c r="O55" s="65"/>
      <c r="S55" s="40"/>
      <c r="X55" s="293"/>
      <c r="Y55" s="294"/>
      <c r="AJ55" s="4"/>
      <c r="AL55" s="40"/>
      <c r="AN55" s="4"/>
      <c r="AO55" s="8"/>
      <c r="AP55" s="150"/>
      <c r="AQ55" s="4"/>
      <c r="AR55" s="8"/>
      <c r="AS55" s="150"/>
      <c r="AT55" s="192"/>
      <c r="AU55" s="192"/>
      <c r="AV55" s="150"/>
    </row>
    <row r="56" spans="2:48" ht="14.25" customHeight="1">
      <c r="B56" s="321" t="s">
        <v>10</v>
      </c>
      <c r="C56" s="1799" t="s">
        <v>11</v>
      </c>
      <c r="D56" s="1783">
        <v>20</v>
      </c>
      <c r="O56" s="9"/>
      <c r="S56" s="40"/>
      <c r="X56" s="8"/>
      <c r="Y56" s="150"/>
      <c r="AJ56" s="4"/>
      <c r="AL56" s="40"/>
      <c r="AN56" s="4"/>
      <c r="AO56" s="8"/>
      <c r="AP56" s="150"/>
      <c r="AQ56" s="4"/>
      <c r="AR56" s="8"/>
      <c r="AS56" s="150"/>
      <c r="AT56" s="8"/>
      <c r="AU56" s="8"/>
      <c r="AV56" s="132"/>
    </row>
    <row r="57" spans="2:48" ht="13.5" customHeight="1" thickBot="1">
      <c r="B57" s="1537" t="s">
        <v>10</v>
      </c>
      <c r="C57" s="198" t="s">
        <v>428</v>
      </c>
      <c r="D57" s="1538">
        <v>15</v>
      </c>
      <c r="O57" s="9"/>
      <c r="S57" s="181"/>
      <c r="X57" s="8"/>
      <c r="Y57" s="150"/>
      <c r="AJ57" s="4"/>
      <c r="AL57" s="40"/>
      <c r="AQ57" s="4"/>
      <c r="AR57" s="8"/>
      <c r="AS57" s="150"/>
      <c r="AT57" s="8"/>
      <c r="AU57" s="8"/>
      <c r="AV57" s="148"/>
    </row>
    <row r="58" spans="2:48" ht="13.5" customHeight="1">
      <c r="O58" s="9"/>
      <c r="T58" s="103"/>
      <c r="U58" s="9"/>
      <c r="X58" s="3"/>
      <c r="AH58" s="4"/>
      <c r="AI58" s="4"/>
      <c r="AJ58" s="4"/>
    </row>
    <row r="59" spans="2:48" ht="15" customHeight="1">
      <c r="B59" s="181" t="s">
        <v>379</v>
      </c>
      <c r="G59" s="2"/>
      <c r="H59" s="2"/>
      <c r="I59" s="2"/>
      <c r="O59" s="9"/>
      <c r="P59" s="2"/>
      <c r="Q59" s="13"/>
      <c r="R59" s="2"/>
      <c r="S59" s="2"/>
      <c r="T59" s="82"/>
      <c r="U59" s="47"/>
      <c r="X59" s="92"/>
      <c r="Y59" s="330"/>
      <c r="Z59" s="92"/>
      <c r="AA59" s="330"/>
      <c r="AC59" s="47"/>
      <c r="AD59" s="112"/>
      <c r="AE59" s="32"/>
      <c r="AF59" s="4"/>
      <c r="AG59" s="8"/>
    </row>
    <row r="60" spans="2:48" ht="16.5" customHeight="1" thickBot="1">
      <c r="B60" s="210" t="s">
        <v>175</v>
      </c>
      <c r="E60" s="430" t="s">
        <v>177</v>
      </c>
      <c r="F60" s="82"/>
      <c r="H60" t="s">
        <v>187</v>
      </c>
      <c r="I60" s="83"/>
      <c r="Q60" s="13"/>
      <c r="R60" s="32"/>
      <c r="S60" s="4"/>
      <c r="T60" s="8"/>
      <c r="U60" s="47"/>
      <c r="X60" s="8"/>
      <c r="Y60" s="145"/>
      <c r="Z60" s="421"/>
      <c r="AA60" s="424"/>
      <c r="AE60" s="210"/>
    </row>
    <row r="61" spans="2:48" ht="17.25" customHeight="1">
      <c r="B61" s="25" t="s">
        <v>2</v>
      </c>
      <c r="C61" s="85" t="s">
        <v>3</v>
      </c>
      <c r="D61" s="268" t="s">
        <v>4</v>
      </c>
      <c r="G61" s="2"/>
      <c r="H61" s="82"/>
      <c r="O61" s="9"/>
      <c r="Q61" s="13"/>
      <c r="R61" s="32"/>
      <c r="T61" s="8"/>
      <c r="U61" s="47"/>
      <c r="X61" s="8"/>
      <c r="Y61" s="145"/>
      <c r="Z61" s="179"/>
      <c r="AA61" s="419"/>
      <c r="AE61" s="164"/>
      <c r="AF61" s="92"/>
      <c r="AG61" s="144"/>
    </row>
    <row r="62" spans="2:48" ht="15.75" thickBot="1">
      <c r="B62" s="286" t="s">
        <v>5</v>
      </c>
      <c r="C62"/>
      <c r="D62" s="319" t="s">
        <v>69</v>
      </c>
      <c r="E62" s="19"/>
      <c r="O62" s="9"/>
      <c r="P62" s="8"/>
      <c r="Q62" s="13"/>
      <c r="U62" s="4"/>
      <c r="X62" s="8"/>
      <c r="Y62" s="145"/>
      <c r="Z62" s="179"/>
      <c r="AA62" s="419"/>
      <c r="AE62" s="4"/>
      <c r="AF62" s="8"/>
      <c r="AG62" s="145"/>
    </row>
    <row r="63" spans="2:48" ht="16.5" thickBot="1">
      <c r="B63" s="795" t="s">
        <v>453</v>
      </c>
      <c r="C63" s="67"/>
      <c r="D63" s="53"/>
      <c r="E63" s="19"/>
      <c r="O63" s="9"/>
      <c r="P63" s="8"/>
      <c r="Q63" s="13"/>
      <c r="U63" s="4"/>
      <c r="X63" s="8"/>
      <c r="Y63" s="150"/>
      <c r="Z63" s="179"/>
      <c r="AA63" s="419"/>
      <c r="AE63" s="4"/>
      <c r="AF63" s="8"/>
      <c r="AG63" s="145"/>
    </row>
    <row r="64" spans="2:48">
      <c r="B64" s="93"/>
      <c r="C64" s="172" t="s">
        <v>204</v>
      </c>
      <c r="D64" s="53"/>
      <c r="E64" s="164"/>
      <c r="I64" s="211"/>
      <c r="P64" s="40"/>
      <c r="U64" s="4"/>
      <c r="X64" s="8"/>
      <c r="Y64" s="145"/>
      <c r="Z64" s="179"/>
      <c r="AA64" s="419"/>
      <c r="AE64" s="4"/>
      <c r="AF64" s="8"/>
      <c r="AG64" s="145"/>
    </row>
    <row r="65" spans="2:37">
      <c r="B65" s="441" t="s">
        <v>355</v>
      </c>
      <c r="C65" s="247" t="s">
        <v>838</v>
      </c>
      <c r="D65" s="388">
        <v>60</v>
      </c>
      <c r="E65" s="4"/>
      <c r="I65" s="164"/>
      <c r="O65" s="9"/>
      <c r="Q65" s="61"/>
      <c r="U65" s="4"/>
      <c r="X65" s="32"/>
      <c r="Y65" s="150"/>
      <c r="Z65" s="179"/>
      <c r="AA65" s="419"/>
      <c r="AE65" s="4"/>
      <c r="AF65" s="8"/>
      <c r="AG65" s="150"/>
    </row>
    <row r="66" spans="2:37">
      <c r="B66" s="1071" t="s">
        <v>849</v>
      </c>
      <c r="C66" s="264" t="s">
        <v>569</v>
      </c>
      <c r="D66" s="285">
        <v>90</v>
      </c>
      <c r="E66" s="4"/>
      <c r="I66" s="4"/>
      <c r="O66" s="9"/>
      <c r="P66" s="9"/>
      <c r="Q66" s="144"/>
      <c r="U66" s="4"/>
      <c r="X66" s="8"/>
      <c r="Y66" s="145"/>
      <c r="Z66" s="179"/>
      <c r="AA66" s="419"/>
      <c r="AE66" s="4"/>
      <c r="AF66" s="8"/>
      <c r="AG66" s="145"/>
    </row>
    <row r="67" spans="2:37">
      <c r="B67" s="362" t="s">
        <v>554</v>
      </c>
      <c r="C67" s="456" t="s">
        <v>369</v>
      </c>
      <c r="D67" s="176">
        <v>160</v>
      </c>
      <c r="E67" s="4"/>
      <c r="I67" s="47"/>
      <c r="O67" s="9"/>
      <c r="P67" s="9"/>
      <c r="Q67" s="150"/>
      <c r="U67" s="4"/>
      <c r="X67" s="8"/>
      <c r="Y67" s="150"/>
      <c r="Z67" s="179"/>
      <c r="AA67" s="419"/>
      <c r="AE67" s="4"/>
      <c r="AF67" s="32"/>
      <c r="AG67" s="150"/>
    </row>
    <row r="68" spans="2:37">
      <c r="B68" s="1594" t="s">
        <v>451</v>
      </c>
      <c r="C68" s="458" t="s">
        <v>367</v>
      </c>
      <c r="D68" s="395"/>
      <c r="E68" s="4"/>
      <c r="I68" s="4"/>
      <c r="O68" s="65"/>
      <c r="P68" s="65"/>
      <c r="Q68" s="132"/>
      <c r="U68" s="4"/>
      <c r="X68" s="117"/>
      <c r="Y68" s="149"/>
      <c r="Z68" s="421"/>
      <c r="AA68" s="419"/>
      <c r="AE68" s="4"/>
      <c r="AF68" s="8"/>
      <c r="AG68" s="145"/>
    </row>
    <row r="69" spans="2:37" ht="12.75" customHeight="1">
      <c r="B69" s="1625" t="s">
        <v>760</v>
      </c>
      <c r="C69" s="283" t="s">
        <v>698</v>
      </c>
      <c r="D69" s="176">
        <v>190</v>
      </c>
      <c r="E69" s="4"/>
      <c r="I69" s="99"/>
      <c r="O69" s="9"/>
      <c r="P69" s="9"/>
      <c r="Q69" s="150"/>
      <c r="U69" s="4"/>
      <c r="X69" s="8"/>
      <c r="Y69" s="150"/>
      <c r="Z69" s="179"/>
      <c r="AA69" s="419"/>
      <c r="AE69" s="4"/>
      <c r="AF69" s="8"/>
      <c r="AG69" s="150"/>
    </row>
    <row r="70" spans="2:37" ht="12.75" customHeight="1">
      <c r="B70" s="201" t="s">
        <v>10</v>
      </c>
      <c r="C70" s="254" t="s">
        <v>11</v>
      </c>
      <c r="D70" s="253">
        <v>30</v>
      </c>
      <c r="E70" s="4"/>
      <c r="I70" s="4"/>
      <c r="O70" s="9"/>
      <c r="P70" s="65"/>
      <c r="Q70" s="150"/>
      <c r="U70" s="16"/>
      <c r="X70" s="20"/>
      <c r="Y70" s="420"/>
      <c r="Z70" s="179"/>
      <c r="AA70" s="419"/>
      <c r="AE70" s="99"/>
      <c r="AF70" s="117"/>
      <c r="AG70" s="149"/>
    </row>
    <row r="71" spans="2:37" ht="13.5" customHeight="1" thickBot="1">
      <c r="B71" s="201" t="s">
        <v>10</v>
      </c>
      <c r="C71" s="254" t="s">
        <v>719</v>
      </c>
      <c r="D71" s="253">
        <v>20</v>
      </c>
      <c r="E71" s="4"/>
      <c r="I71" s="61"/>
      <c r="X71" s="20"/>
      <c r="Y71" s="420"/>
      <c r="Z71" s="179"/>
      <c r="AA71" s="419"/>
      <c r="AE71" s="4"/>
      <c r="AF71" s="8"/>
      <c r="AG71" s="150"/>
    </row>
    <row r="72" spans="2:37" ht="15.75">
      <c r="B72" s="383"/>
      <c r="C72" s="172" t="s">
        <v>153</v>
      </c>
      <c r="D72" s="53"/>
      <c r="E72" s="45"/>
      <c r="I72" s="329"/>
      <c r="O72" s="9"/>
      <c r="Q72" s="144"/>
      <c r="U72" s="4"/>
      <c r="X72" s="20"/>
      <c r="Y72" s="420"/>
      <c r="Z72" s="179"/>
      <c r="AA72" s="419"/>
    </row>
    <row r="73" spans="2:37" ht="15.75">
      <c r="B73" s="1498" t="s">
        <v>673</v>
      </c>
      <c r="C73" s="283" t="s">
        <v>371</v>
      </c>
      <c r="D73" s="176">
        <v>60</v>
      </c>
      <c r="E73" s="210"/>
      <c r="I73" s="164"/>
      <c r="O73" s="9"/>
      <c r="P73" s="22"/>
      <c r="Q73" s="132"/>
      <c r="U73" s="4"/>
      <c r="X73" s="20"/>
      <c r="Y73" s="420"/>
      <c r="Z73" s="179"/>
      <c r="AA73" s="419"/>
    </row>
    <row r="74" spans="2:37" ht="15.75">
      <c r="B74" s="1625" t="s">
        <v>761</v>
      </c>
      <c r="C74" s="254" t="s">
        <v>198</v>
      </c>
      <c r="D74" s="1039">
        <v>200</v>
      </c>
      <c r="E74" s="164"/>
      <c r="I74" s="45"/>
      <c r="O74" s="9"/>
      <c r="P74" s="9"/>
      <c r="U74" s="4"/>
      <c r="V74" s="8"/>
      <c r="X74" s="20"/>
      <c r="Y74" s="420"/>
      <c r="Z74" s="179"/>
      <c r="AA74" s="419"/>
      <c r="AF74" s="32"/>
      <c r="AG74" s="4"/>
      <c r="AH74" s="8"/>
    </row>
    <row r="75" spans="2:37" ht="15.75">
      <c r="B75" s="442" t="s">
        <v>483</v>
      </c>
      <c r="C75" s="283" t="s">
        <v>481</v>
      </c>
      <c r="D75" s="176">
        <v>90</v>
      </c>
      <c r="E75" s="4"/>
      <c r="I75" s="45"/>
      <c r="O75" s="9"/>
      <c r="P75" s="9"/>
      <c r="Q75" s="144"/>
      <c r="X75" s="20"/>
      <c r="Y75" s="420"/>
      <c r="Z75" s="179"/>
      <c r="AA75" s="419"/>
      <c r="AF75" s="32"/>
      <c r="AG75" s="4"/>
      <c r="AH75" s="8"/>
    </row>
    <row r="76" spans="2:37" ht="17.25" customHeight="1">
      <c r="B76" s="178"/>
      <c r="C76" s="750" t="s">
        <v>482</v>
      </c>
      <c r="D76" s="324"/>
      <c r="E76" s="4"/>
      <c r="I76" s="4"/>
      <c r="O76" s="9"/>
      <c r="P76" s="9"/>
      <c r="Q76" s="150"/>
      <c r="X76" s="20"/>
      <c r="Y76" s="420"/>
      <c r="Z76" s="179"/>
      <c r="AA76" s="419"/>
      <c r="AF76" s="12"/>
    </row>
    <row r="77" spans="2:37" ht="15.75">
      <c r="B77" s="165" t="s">
        <v>554</v>
      </c>
      <c r="C77" s="283" t="s">
        <v>415</v>
      </c>
      <c r="D77" s="831" t="s">
        <v>708</v>
      </c>
      <c r="E77" s="4"/>
      <c r="I77" s="4"/>
      <c r="O77" s="9"/>
      <c r="P77" s="9"/>
      <c r="Q77" s="150"/>
      <c r="X77" s="20"/>
      <c r="Y77" s="420"/>
      <c r="Z77" s="179"/>
      <c r="AA77" s="419"/>
      <c r="AF77" s="164"/>
      <c r="AG77" s="92"/>
      <c r="AH77" s="144"/>
      <c r="AI77" s="210"/>
    </row>
    <row r="78" spans="2:37" ht="15.75">
      <c r="B78" s="1070" t="s">
        <v>762</v>
      </c>
      <c r="C78" s="177" t="s">
        <v>658</v>
      </c>
      <c r="D78" s="324"/>
      <c r="E78" s="4"/>
      <c r="I78" s="4"/>
      <c r="O78" s="9"/>
      <c r="P78" s="9"/>
      <c r="Q78" s="150"/>
      <c r="X78" s="20"/>
      <c r="Y78" s="420"/>
      <c r="Z78" s="179"/>
      <c r="AA78" s="419"/>
      <c r="AF78" s="4"/>
      <c r="AG78" s="8"/>
      <c r="AH78" s="145"/>
      <c r="AI78" s="164"/>
      <c r="AJ78" s="92"/>
      <c r="AK78" s="144"/>
    </row>
    <row r="79" spans="2:37">
      <c r="B79" s="201" t="s">
        <v>9</v>
      </c>
      <c r="C79" s="254" t="s">
        <v>580</v>
      </c>
      <c r="D79" s="253">
        <v>200</v>
      </c>
      <c r="E79" s="4"/>
      <c r="I79" s="99"/>
      <c r="P79" s="9"/>
      <c r="Q79" s="150"/>
      <c r="AD79" s="32"/>
      <c r="AE79" s="61"/>
      <c r="AF79" s="4"/>
      <c r="AG79" s="8"/>
      <c r="AH79" s="145"/>
      <c r="AI79" s="4"/>
      <c r="AJ79" s="8"/>
      <c r="AK79" s="145"/>
    </row>
    <row r="80" spans="2:37">
      <c r="B80" s="1071" t="s">
        <v>10</v>
      </c>
      <c r="C80" s="254" t="s">
        <v>11</v>
      </c>
      <c r="D80" s="253">
        <v>50</v>
      </c>
      <c r="E80" s="4"/>
      <c r="I80" s="99"/>
      <c r="O80" s="9"/>
      <c r="AA80" s="216"/>
      <c r="AD80" s="32"/>
      <c r="AE80" s="4"/>
      <c r="AF80" s="4"/>
      <c r="AG80" s="8"/>
      <c r="AH80" s="145"/>
      <c r="AI80" s="4"/>
      <c r="AJ80" s="8"/>
      <c r="AK80" s="145"/>
    </row>
    <row r="81" spans="2:37">
      <c r="B81" s="201" t="s">
        <v>10</v>
      </c>
      <c r="C81" s="254" t="s">
        <v>719</v>
      </c>
      <c r="D81" s="253">
        <v>30</v>
      </c>
      <c r="E81" s="99"/>
      <c r="I81" s="4"/>
      <c r="O81" s="9"/>
      <c r="X81" s="132"/>
      <c r="AF81" s="4"/>
      <c r="AG81" s="333"/>
      <c r="AH81" s="334"/>
      <c r="AI81" s="4"/>
      <c r="AJ81" s="8"/>
      <c r="AK81" s="145"/>
    </row>
    <row r="82" spans="2:37" ht="13.5" customHeight="1" thickBot="1">
      <c r="B82" s="1625" t="s">
        <v>857</v>
      </c>
      <c r="C82" s="254" t="s">
        <v>860</v>
      </c>
      <c r="D82" s="364">
        <v>105</v>
      </c>
      <c r="E82" s="99"/>
      <c r="I82" s="4"/>
      <c r="O82" s="1"/>
      <c r="P82" s="8"/>
      <c r="X82" s="132"/>
      <c r="AF82" s="4"/>
      <c r="AG82" s="333"/>
      <c r="AH82" s="334"/>
      <c r="AI82" s="4"/>
      <c r="AJ82" s="8"/>
      <c r="AK82" s="150"/>
    </row>
    <row r="83" spans="2:37" ht="12.75" customHeight="1">
      <c r="B83" s="383"/>
      <c r="C83" s="172" t="s">
        <v>343</v>
      </c>
      <c r="D83" s="668"/>
      <c r="E83" s="4"/>
      <c r="P83" s="8"/>
      <c r="X83" s="132"/>
      <c r="AF83" s="4"/>
      <c r="AG83" s="292"/>
      <c r="AH83" s="145"/>
      <c r="AI83" s="4"/>
      <c r="AJ83" s="8"/>
      <c r="AK83" s="145"/>
    </row>
    <row r="84" spans="2:37">
      <c r="B84" s="1625" t="s">
        <v>751</v>
      </c>
      <c r="C84" s="283" t="s">
        <v>577</v>
      </c>
      <c r="D84" s="398">
        <v>200</v>
      </c>
      <c r="X84" s="132"/>
      <c r="AF84" s="4"/>
      <c r="AG84" s="8"/>
      <c r="AH84" s="145"/>
      <c r="AI84" s="4"/>
      <c r="AJ84" s="32"/>
      <c r="AK84" s="150"/>
    </row>
    <row r="85" spans="2:37">
      <c r="B85" s="165" t="s">
        <v>809</v>
      </c>
      <c r="C85" s="1791" t="s">
        <v>808</v>
      </c>
      <c r="D85" s="398">
        <v>90</v>
      </c>
      <c r="O85" s="179"/>
      <c r="Q85" s="145"/>
      <c r="S85" s="40"/>
      <c r="X85" s="92"/>
      <c r="Y85" s="330"/>
      <c r="Z85" s="92"/>
      <c r="AA85" s="330"/>
      <c r="AC85" s="47"/>
      <c r="AD85" s="112"/>
      <c r="AF85" s="47"/>
      <c r="AG85" s="8"/>
      <c r="AH85" s="132"/>
      <c r="AI85" s="4"/>
      <c r="AJ85" s="8"/>
      <c r="AK85" s="145"/>
    </row>
    <row r="86" spans="2:37" ht="12.75" customHeight="1" thickBot="1">
      <c r="B86" s="971" t="s">
        <v>10</v>
      </c>
      <c r="C86" s="198" t="s">
        <v>719</v>
      </c>
      <c r="D86" s="1792">
        <v>20</v>
      </c>
      <c r="O86" s="4"/>
      <c r="P86" s="32"/>
      <c r="Q86" s="150"/>
      <c r="R86" s="2"/>
      <c r="S86" s="40"/>
      <c r="W86" s="338"/>
      <c r="X86" s="8"/>
      <c r="Y86" s="150"/>
      <c r="Z86" s="418"/>
      <c r="AA86" s="419"/>
      <c r="AF86" s="4"/>
      <c r="AG86" s="8"/>
      <c r="AH86" s="150"/>
      <c r="AI86" s="4"/>
      <c r="AJ86" s="8"/>
      <c r="AK86" s="150"/>
    </row>
    <row r="87" spans="2:37" ht="13.5" customHeight="1">
      <c r="O87" s="4"/>
      <c r="R87" s="32"/>
      <c r="S87" s="4"/>
      <c r="T87" s="8"/>
      <c r="W87" s="338"/>
      <c r="X87" s="8"/>
      <c r="Y87" s="150"/>
      <c r="Z87" s="179"/>
      <c r="AA87" s="419"/>
      <c r="AF87" s="4"/>
      <c r="AG87" s="8"/>
      <c r="AH87" s="150"/>
    </row>
    <row r="88" spans="2:37" ht="14.25" customHeight="1">
      <c r="O88" s="4"/>
      <c r="P88" s="65"/>
      <c r="R88" s="32"/>
      <c r="T88" s="8"/>
      <c r="U88" s="9"/>
      <c r="W88" s="4"/>
      <c r="X88" s="8"/>
      <c r="Y88" s="150"/>
      <c r="Z88" s="179"/>
      <c r="AA88" s="419"/>
      <c r="AF88" s="4"/>
      <c r="AG88" s="8"/>
      <c r="AH88" s="150"/>
    </row>
    <row r="89" spans="2:37" ht="14.25" customHeight="1" thickBot="1">
      <c r="B89" s="719"/>
      <c r="C89" s="2" t="s">
        <v>323</v>
      </c>
      <c r="D89" s="17"/>
      <c r="E89" s="430" t="s">
        <v>176</v>
      </c>
      <c r="O89" s="4"/>
      <c r="P89" s="9"/>
      <c r="U89" s="47"/>
      <c r="W89" s="4"/>
      <c r="X89" s="8"/>
      <c r="Y89" s="150"/>
      <c r="Z89" s="179"/>
      <c r="AA89" s="419"/>
      <c r="AF89" s="4"/>
      <c r="AG89" s="46"/>
      <c r="AH89" s="132"/>
    </row>
    <row r="90" spans="2:37" ht="12.75" customHeight="1" thickBot="1">
      <c r="C90" s="179"/>
      <c r="F90" s="25" t="s">
        <v>2</v>
      </c>
      <c r="G90" s="85" t="s">
        <v>3</v>
      </c>
      <c r="H90" s="268" t="s">
        <v>4</v>
      </c>
      <c r="I90" s="4"/>
      <c r="O90" s="4"/>
      <c r="P90" s="9"/>
      <c r="U90" s="47"/>
      <c r="W90" s="99"/>
      <c r="X90" s="339"/>
      <c r="Y90" s="340"/>
      <c r="Z90" s="179"/>
      <c r="AA90" s="419"/>
      <c r="AF90" s="4"/>
      <c r="AG90" s="224"/>
      <c r="AH90" s="335"/>
    </row>
    <row r="91" spans="2:37" ht="13.5" customHeight="1" thickBot="1">
      <c r="B91" s="25" t="s">
        <v>2</v>
      </c>
      <c r="C91" s="85" t="s">
        <v>3</v>
      </c>
      <c r="D91" s="268" t="s">
        <v>4</v>
      </c>
      <c r="F91" s="286" t="s">
        <v>5</v>
      </c>
      <c r="H91" s="319" t="s">
        <v>69</v>
      </c>
      <c r="O91" s="4"/>
      <c r="P91" s="9"/>
      <c r="U91" s="47"/>
      <c r="W91" s="99"/>
      <c r="X91" s="117"/>
      <c r="Y91" s="149"/>
      <c r="Z91" s="426"/>
      <c r="AA91" s="419"/>
    </row>
    <row r="92" spans="2:37" ht="16.5" customHeight="1" thickBot="1">
      <c r="B92" s="286" t="s">
        <v>5</v>
      </c>
      <c r="C92"/>
      <c r="D92" s="319" t="s">
        <v>69</v>
      </c>
      <c r="F92" s="871" t="s">
        <v>463</v>
      </c>
      <c r="G92" s="872"/>
      <c r="H92" s="433"/>
      <c r="I92" s="210"/>
      <c r="O92" s="179"/>
      <c r="U92" s="4"/>
      <c r="W92" s="99"/>
      <c r="X92" s="292"/>
      <c r="Y92" s="145"/>
      <c r="Z92" s="179"/>
      <c r="AA92" s="419"/>
    </row>
    <row r="93" spans="2:37" ht="15" customHeight="1" thickBot="1">
      <c r="B93" s="795" t="s">
        <v>458</v>
      </c>
      <c r="C93" s="67"/>
      <c r="D93" s="431"/>
      <c r="F93" s="93"/>
      <c r="G93" s="172" t="s">
        <v>204</v>
      </c>
      <c r="H93" s="53"/>
      <c r="I93" s="164"/>
      <c r="O93" s="4"/>
      <c r="P93" s="158"/>
      <c r="U93" s="4"/>
      <c r="W93" s="99"/>
      <c r="X93" s="8"/>
      <c r="Y93" s="145"/>
      <c r="Z93" s="179"/>
      <c r="AA93" s="419"/>
    </row>
    <row r="94" spans="2:37" ht="14.25" customHeight="1" thickBot="1">
      <c r="B94" s="731"/>
      <c r="C94" s="173" t="s">
        <v>204</v>
      </c>
      <c r="D94" s="744"/>
      <c r="F94" s="1498" t="s">
        <v>672</v>
      </c>
      <c r="G94" s="254" t="s">
        <v>346</v>
      </c>
      <c r="H94" s="253">
        <v>60</v>
      </c>
      <c r="I94" s="4"/>
      <c r="O94" s="4"/>
      <c r="P94" s="9"/>
      <c r="U94" s="4"/>
      <c r="W94" s="47"/>
      <c r="X94" s="8"/>
      <c r="Y94" s="132"/>
      <c r="Z94" s="421"/>
      <c r="AA94" s="419"/>
    </row>
    <row r="95" spans="2:37" ht="13.5" customHeight="1">
      <c r="B95" s="731"/>
      <c r="C95" s="173" t="s">
        <v>204</v>
      </c>
      <c r="D95" s="744"/>
      <c r="E95" s="162"/>
      <c r="F95" s="362" t="s">
        <v>349</v>
      </c>
      <c r="G95" s="283" t="s">
        <v>350</v>
      </c>
      <c r="H95" s="176">
        <v>150</v>
      </c>
      <c r="I95" s="47"/>
      <c r="O95" s="123"/>
      <c r="P95" s="158"/>
      <c r="U95" s="4"/>
      <c r="W95" s="4"/>
      <c r="X95" s="8"/>
      <c r="Y95" s="150"/>
      <c r="Z95" s="179"/>
      <c r="AA95" s="419"/>
      <c r="AH95" s="4"/>
      <c r="AI95" s="4"/>
      <c r="AJ95" s="4"/>
    </row>
    <row r="96" spans="2:37" ht="12.75" customHeight="1">
      <c r="B96" s="1498" t="s">
        <v>673</v>
      </c>
      <c r="C96" s="801" t="s">
        <v>429</v>
      </c>
      <c r="D96" s="318">
        <v>60</v>
      </c>
      <c r="E96" s="164"/>
      <c r="F96" s="670"/>
      <c r="G96" s="177" t="s">
        <v>248</v>
      </c>
      <c r="H96" s="70"/>
      <c r="I96" s="4"/>
      <c r="O96" s="4"/>
      <c r="P96" s="9"/>
      <c r="Q96" s="144"/>
      <c r="U96" s="4"/>
      <c r="W96" s="4"/>
      <c r="X96" s="8"/>
      <c r="Y96" s="150"/>
      <c r="Z96" s="179"/>
      <c r="AA96" s="419"/>
      <c r="AJ96" s="13"/>
      <c r="AK96" s="47"/>
    </row>
    <row r="97" spans="2:37" ht="14.25" customHeight="1">
      <c r="B97" s="1625" t="s">
        <v>754</v>
      </c>
      <c r="C97" s="503" t="s">
        <v>456</v>
      </c>
      <c r="D97" s="253">
        <v>150</v>
      </c>
      <c r="E97" s="47"/>
      <c r="F97" s="1625" t="s">
        <v>766</v>
      </c>
      <c r="G97" s="1103" t="s">
        <v>230</v>
      </c>
      <c r="H97" s="1104" t="s">
        <v>464</v>
      </c>
      <c r="I97" s="4"/>
      <c r="O97" s="4"/>
      <c r="P97" s="9"/>
      <c r="Q97" s="150"/>
      <c r="U97" s="4"/>
      <c r="W97" s="4"/>
      <c r="X97" s="8"/>
      <c r="Y97" s="150"/>
      <c r="Z97" s="179"/>
      <c r="AA97" s="419"/>
      <c r="AJ97" s="13"/>
      <c r="AK97" s="47"/>
    </row>
    <row r="98" spans="2:37">
      <c r="B98" s="387" t="s">
        <v>554</v>
      </c>
      <c r="C98" s="801" t="s">
        <v>587</v>
      </c>
      <c r="D98" s="883">
        <v>200</v>
      </c>
      <c r="E98" s="47"/>
      <c r="F98" s="1591" t="s">
        <v>554</v>
      </c>
      <c r="G98" s="456" t="s">
        <v>235</v>
      </c>
      <c r="H98" s="398">
        <v>200</v>
      </c>
      <c r="I98" s="4"/>
      <c r="O98" s="4"/>
      <c r="P98" s="9"/>
      <c r="Q98" s="145"/>
      <c r="U98" s="4"/>
      <c r="W98" s="99"/>
      <c r="X98" s="224"/>
      <c r="Y98" s="335"/>
      <c r="Z98" s="179"/>
      <c r="AA98" s="419"/>
      <c r="AJ98" s="13"/>
    </row>
    <row r="99" spans="2:37" ht="15" customHeight="1">
      <c r="B99" s="384" t="s">
        <v>763</v>
      </c>
      <c r="C99" s="1449" t="s">
        <v>588</v>
      </c>
      <c r="D99" s="70"/>
      <c r="E99" s="4"/>
      <c r="F99" s="1632" t="s">
        <v>14</v>
      </c>
      <c r="G99" s="458" t="s">
        <v>335</v>
      </c>
      <c r="H99" s="324"/>
      <c r="I99" s="4"/>
      <c r="O99" s="4"/>
      <c r="P99" s="9"/>
      <c r="Q99" s="150"/>
      <c r="U99" s="4"/>
      <c r="V99" s="216"/>
      <c r="W99" s="61"/>
      <c r="X99" s="46"/>
      <c r="Y99" s="132"/>
      <c r="Z99" s="179"/>
      <c r="AA99" s="419"/>
      <c r="AJ99" s="5"/>
    </row>
    <row r="100" spans="2:37" ht="13.5" customHeight="1">
      <c r="B100" s="201" t="s">
        <v>10</v>
      </c>
      <c r="C100" s="503" t="s">
        <v>11</v>
      </c>
      <c r="D100" s="253">
        <v>40</v>
      </c>
      <c r="E100" s="47"/>
      <c r="F100" s="1050" t="s">
        <v>10</v>
      </c>
      <c r="G100" s="177" t="s">
        <v>11</v>
      </c>
      <c r="H100" s="395">
        <v>30</v>
      </c>
      <c r="I100" s="210"/>
      <c r="O100" s="4"/>
      <c r="P100" s="9"/>
      <c r="Q100" s="150"/>
      <c r="U100" s="16"/>
      <c r="W100" s="4"/>
      <c r="X100" s="8"/>
      <c r="Y100" s="145"/>
      <c r="Z100" s="179"/>
      <c r="AA100" s="419"/>
    </row>
    <row r="101" spans="2:37" ht="15.75" customHeight="1" thickBot="1">
      <c r="B101" s="201" t="s">
        <v>10</v>
      </c>
      <c r="C101" s="503" t="s">
        <v>719</v>
      </c>
      <c r="D101" s="253">
        <v>20</v>
      </c>
      <c r="E101" s="4"/>
      <c r="F101" s="201" t="s">
        <v>10</v>
      </c>
      <c r="G101" s="254" t="s">
        <v>719</v>
      </c>
      <c r="H101" s="253">
        <v>20</v>
      </c>
      <c r="I101" s="164"/>
      <c r="W101" s="4"/>
      <c r="X101" s="8"/>
      <c r="Y101" s="145"/>
      <c r="Z101" s="179"/>
      <c r="AA101" s="419"/>
      <c r="AE101" s="4"/>
      <c r="AJ101" s="427"/>
    </row>
    <row r="102" spans="2:37" ht="12.75" customHeight="1" thickBot="1">
      <c r="B102" s="1625" t="s">
        <v>857</v>
      </c>
      <c r="C102" s="503" t="s">
        <v>862</v>
      </c>
      <c r="D102" s="253">
        <v>105</v>
      </c>
      <c r="E102" s="8"/>
      <c r="F102" s="383"/>
      <c r="G102" s="172" t="s">
        <v>153</v>
      </c>
      <c r="H102" s="53"/>
      <c r="I102" s="4"/>
      <c r="K102" s="40"/>
      <c r="W102" s="4"/>
      <c r="X102" s="8"/>
      <c r="Y102" s="145"/>
      <c r="Z102" s="179"/>
      <c r="AA102" s="419"/>
      <c r="AE102" s="47"/>
      <c r="AJ102" s="46"/>
    </row>
    <row r="103" spans="2:37" ht="12.75" customHeight="1">
      <c r="B103" s="383"/>
      <c r="C103" s="172" t="s">
        <v>153</v>
      </c>
      <c r="D103" s="53"/>
      <c r="E103" s="47"/>
      <c r="F103" s="441" t="s">
        <v>355</v>
      </c>
      <c r="G103" s="2122" t="s">
        <v>838</v>
      </c>
      <c r="H103" s="388">
        <v>60</v>
      </c>
      <c r="I103" s="47"/>
      <c r="K103" s="40"/>
      <c r="W103" s="4"/>
      <c r="X103" s="8"/>
      <c r="Y103" s="145"/>
      <c r="Z103" s="179"/>
      <c r="AA103" s="419"/>
      <c r="AE103" s="8"/>
      <c r="AJ103" s="8"/>
    </row>
    <row r="104" spans="2:37" ht="14.25" customHeight="1">
      <c r="B104" s="595" t="s">
        <v>672</v>
      </c>
      <c r="C104" s="547" t="s">
        <v>346</v>
      </c>
      <c r="D104" s="176">
        <v>60</v>
      </c>
      <c r="E104" s="4"/>
      <c r="F104" s="1625" t="s">
        <v>767</v>
      </c>
      <c r="G104" s="503" t="s">
        <v>843</v>
      </c>
      <c r="H104" s="1039">
        <v>200</v>
      </c>
      <c r="I104" s="4"/>
      <c r="K104" s="40"/>
      <c r="Q104" s="61"/>
      <c r="U104" s="4"/>
      <c r="V104" s="8"/>
      <c r="W104" s="47"/>
      <c r="X104" s="20"/>
      <c r="Y104" s="420"/>
      <c r="Z104" s="179"/>
      <c r="AA104" s="419"/>
      <c r="AE104" s="8"/>
      <c r="AJ104" s="46"/>
    </row>
    <row r="105" spans="2:37" ht="15" customHeight="1">
      <c r="B105" s="1625" t="s">
        <v>764</v>
      </c>
      <c r="C105" s="547" t="s">
        <v>395</v>
      </c>
      <c r="D105" s="388">
        <v>200</v>
      </c>
      <c r="E105" s="211"/>
      <c r="F105" s="165" t="s">
        <v>217</v>
      </c>
      <c r="G105" s="547" t="s">
        <v>486</v>
      </c>
      <c r="H105" s="176">
        <v>200</v>
      </c>
      <c r="I105" s="4"/>
      <c r="K105" s="40"/>
      <c r="Q105" s="61"/>
      <c r="AE105" s="8"/>
      <c r="AJ105" s="46"/>
    </row>
    <row r="106" spans="2:37" ht="14.25" customHeight="1">
      <c r="B106" s="201" t="s">
        <v>206</v>
      </c>
      <c r="C106" s="503" t="s">
        <v>254</v>
      </c>
      <c r="D106" s="253">
        <v>150</v>
      </c>
      <c r="E106" s="164"/>
      <c r="F106" s="60"/>
      <c r="G106" s="885" t="s">
        <v>218</v>
      </c>
      <c r="H106" s="70"/>
      <c r="I106" s="99"/>
      <c r="K106" s="40"/>
      <c r="Q106" s="144"/>
      <c r="U106" s="4"/>
      <c r="V106" s="4"/>
      <c r="W106" s="32"/>
      <c r="X106" s="4"/>
      <c r="AE106" s="8"/>
      <c r="AJ106" s="46"/>
    </row>
    <row r="107" spans="2:37" ht="15" customHeight="1">
      <c r="B107" s="165" t="s">
        <v>850</v>
      </c>
      <c r="C107" s="1190" t="s">
        <v>529</v>
      </c>
      <c r="D107" s="388">
        <v>90</v>
      </c>
      <c r="E107" s="4"/>
      <c r="F107" s="201" t="s">
        <v>9</v>
      </c>
      <c r="G107" s="503" t="s">
        <v>583</v>
      </c>
      <c r="H107" s="253">
        <v>200</v>
      </c>
      <c r="I107" s="1580"/>
      <c r="K107" s="40"/>
      <c r="Q107" s="145"/>
      <c r="W107" s="16"/>
      <c r="AE107" s="8"/>
      <c r="AJ107" s="4"/>
    </row>
    <row r="108" spans="2:37">
      <c r="B108" s="201" t="s">
        <v>9</v>
      </c>
      <c r="C108" s="503" t="s">
        <v>584</v>
      </c>
      <c r="D108" s="253">
        <v>200</v>
      </c>
      <c r="E108" s="4"/>
      <c r="F108" s="201" t="s">
        <v>10</v>
      </c>
      <c r="G108" s="503" t="s">
        <v>11</v>
      </c>
      <c r="H108" s="253">
        <v>50</v>
      </c>
      <c r="I108" s="4"/>
      <c r="Q108" s="145"/>
      <c r="W108" s="5"/>
      <c r="X108" s="5"/>
      <c r="Y108" s="5"/>
      <c r="Z108" s="5"/>
      <c r="AA108" s="5"/>
      <c r="AB108" s="5"/>
      <c r="AC108" s="5"/>
      <c r="AE108" s="5"/>
      <c r="AG108" s="46"/>
      <c r="AJ108" s="4"/>
    </row>
    <row r="109" spans="2:37" ht="14.25" customHeight="1">
      <c r="B109" s="201" t="s">
        <v>10</v>
      </c>
      <c r="C109" s="503" t="s">
        <v>11</v>
      </c>
      <c r="D109" s="253">
        <v>50</v>
      </c>
      <c r="E109" s="4"/>
      <c r="F109" s="201" t="s">
        <v>10</v>
      </c>
      <c r="G109" s="503" t="s">
        <v>719</v>
      </c>
      <c r="H109" s="253">
        <v>30</v>
      </c>
      <c r="I109" s="4"/>
      <c r="Q109" s="145"/>
      <c r="S109" s="40"/>
      <c r="AE109" s="417"/>
      <c r="AG109" s="8"/>
      <c r="AJ109" s="4"/>
    </row>
    <row r="110" spans="2:37" ht="12.75" customHeight="1" thickBot="1">
      <c r="B110" s="201" t="s">
        <v>10</v>
      </c>
      <c r="C110" s="503" t="s">
        <v>719</v>
      </c>
      <c r="D110" s="253">
        <v>30</v>
      </c>
      <c r="E110" s="4"/>
      <c r="F110" s="1625" t="s">
        <v>857</v>
      </c>
      <c r="G110" s="503" t="s">
        <v>852</v>
      </c>
      <c r="H110" s="253">
        <v>105</v>
      </c>
      <c r="I110" s="99"/>
      <c r="Q110" s="150"/>
      <c r="S110" s="40"/>
      <c r="AE110" s="417"/>
      <c r="AG110" s="8"/>
      <c r="AJ110" s="4"/>
    </row>
    <row r="111" spans="2:37" ht="11.25" customHeight="1">
      <c r="B111" s="383"/>
      <c r="C111" s="172" t="s">
        <v>343</v>
      </c>
      <c r="D111" s="668"/>
      <c r="E111" s="4"/>
      <c r="F111" s="383"/>
      <c r="G111" s="172" t="s">
        <v>343</v>
      </c>
      <c r="H111" s="668"/>
      <c r="I111" s="99"/>
      <c r="Q111" s="335"/>
      <c r="S111" s="40"/>
      <c r="AC111" s="3"/>
      <c r="AD111" s="207"/>
      <c r="AE111" s="417"/>
      <c r="AJ111" s="4"/>
    </row>
    <row r="112" spans="2:37" ht="15" customHeight="1">
      <c r="B112" s="165" t="s">
        <v>554</v>
      </c>
      <c r="C112" s="547" t="s">
        <v>587</v>
      </c>
      <c r="D112" s="831">
        <v>200</v>
      </c>
      <c r="E112" s="99"/>
      <c r="F112" s="165" t="s">
        <v>554</v>
      </c>
      <c r="G112" s="547" t="s">
        <v>235</v>
      </c>
      <c r="H112" s="398">
        <v>180</v>
      </c>
      <c r="I112" s="4"/>
      <c r="K112" s="40"/>
      <c r="Q112" s="606"/>
      <c r="S112" s="40"/>
      <c r="AA112" s="3"/>
      <c r="AB112" s="3"/>
      <c r="AC112" s="3"/>
      <c r="AE112" s="417"/>
      <c r="AJ112" s="4"/>
    </row>
    <row r="113" spans="2:46" ht="13.5" customHeight="1">
      <c r="B113" s="1070" t="s">
        <v>763</v>
      </c>
      <c r="C113" s="1200" t="s">
        <v>588</v>
      </c>
      <c r="D113" s="324"/>
      <c r="E113" s="99"/>
      <c r="F113" s="1070" t="s">
        <v>14</v>
      </c>
      <c r="G113" s="546" t="s">
        <v>335</v>
      </c>
      <c r="H113" s="324"/>
      <c r="K113" s="40"/>
      <c r="O113" s="4"/>
      <c r="P113" s="8"/>
      <c r="Q113" s="132"/>
      <c r="S113" s="40"/>
      <c r="AA113" s="3"/>
      <c r="AB113" s="3"/>
      <c r="AC113" s="3"/>
      <c r="AE113" s="417"/>
      <c r="AJ113" s="4"/>
    </row>
    <row r="114" spans="2:46" ht="12.75" customHeight="1">
      <c r="B114" s="165" t="s">
        <v>554</v>
      </c>
      <c r="C114" s="801" t="s">
        <v>521</v>
      </c>
      <c r="D114" s="883" t="s">
        <v>244</v>
      </c>
      <c r="E114" s="4"/>
      <c r="F114" s="2107" t="s">
        <v>851</v>
      </c>
      <c r="G114" s="547" t="s">
        <v>519</v>
      </c>
      <c r="H114" s="883" t="s">
        <v>715</v>
      </c>
      <c r="K114" s="40"/>
      <c r="O114" s="40"/>
      <c r="Q114" s="132"/>
      <c r="S114" s="181"/>
      <c r="AA114" s="3"/>
      <c r="AB114" s="3"/>
      <c r="AC114" s="3"/>
      <c r="AE114" s="417"/>
      <c r="AJ114" s="4"/>
    </row>
    <row r="115" spans="2:46" ht="14.25" customHeight="1" thickBot="1">
      <c r="B115" s="1728" t="s">
        <v>765</v>
      </c>
      <c r="C115" s="1539" t="s">
        <v>511</v>
      </c>
      <c r="D115" s="73"/>
      <c r="F115" s="971" t="s">
        <v>10</v>
      </c>
      <c r="G115" s="510" t="s">
        <v>719</v>
      </c>
      <c r="H115" s="390">
        <v>20</v>
      </c>
      <c r="K115" s="40"/>
      <c r="O115" s="4"/>
      <c r="P115" s="8"/>
      <c r="S115" s="40"/>
      <c r="X115" s="1"/>
      <c r="Y115" s="32"/>
      <c r="Z115" s="4"/>
      <c r="AA115" s="9"/>
      <c r="AJ115" s="4"/>
    </row>
    <row r="116" spans="2:46" ht="16.5" customHeight="1">
      <c r="K116" s="40"/>
      <c r="O116" s="40"/>
      <c r="Q116" s="150"/>
      <c r="S116" s="40"/>
      <c r="T116" s="336"/>
      <c r="Y116" s="162"/>
    </row>
    <row r="117" spans="2:46" ht="14.25" customHeight="1">
      <c r="B117" s="181" t="s">
        <v>379</v>
      </c>
      <c r="G117" s="2"/>
      <c r="H117" s="2"/>
      <c r="K117" s="40"/>
      <c r="O117" s="40"/>
      <c r="Q117" s="150"/>
      <c r="S117" s="40"/>
      <c r="Y117" s="162"/>
      <c r="AH117" s="99"/>
      <c r="AI117" s="4"/>
      <c r="AJ117" s="4"/>
      <c r="AK117" s="4"/>
    </row>
    <row r="118" spans="2:46" ht="15.75" customHeight="1">
      <c r="E118" s="430" t="s">
        <v>177</v>
      </c>
      <c r="F118" s="82"/>
      <c r="H118" t="s">
        <v>187</v>
      </c>
      <c r="K118" s="40"/>
      <c r="O118" s="4"/>
      <c r="P118" s="8"/>
      <c r="Q118" s="150"/>
      <c r="R118" s="2"/>
      <c r="S118" s="2"/>
      <c r="T118" s="82"/>
      <c r="W118" s="4"/>
      <c r="Y118" s="164"/>
      <c r="Z118" s="92"/>
      <c r="AA118" s="144"/>
      <c r="AJ118" s="4"/>
      <c r="AK118" s="4"/>
    </row>
    <row r="119" spans="2:46" ht="15" customHeight="1">
      <c r="B119" s="432"/>
      <c r="C119" s="210" t="s">
        <v>175</v>
      </c>
      <c r="F119" s="2" t="s">
        <v>323</v>
      </c>
      <c r="G119" s="2"/>
      <c r="H119" s="82"/>
      <c r="K119" s="40"/>
      <c r="O119" s="4"/>
      <c r="Q119" s="150"/>
      <c r="S119" s="40"/>
      <c r="W119" s="4"/>
      <c r="X119" s="8"/>
      <c r="Y119" s="4"/>
      <c r="Z119" s="14"/>
      <c r="AA119" s="146"/>
      <c r="AJ119" s="4"/>
    </row>
    <row r="120" spans="2:46" ht="15" customHeight="1" thickBot="1">
      <c r="E120" s="151"/>
      <c r="K120" s="40"/>
      <c r="O120" s="4"/>
      <c r="P120" s="8"/>
      <c r="Q120" s="335"/>
      <c r="R120" s="32"/>
      <c r="S120" s="4"/>
      <c r="T120" s="8"/>
      <c r="X120" s="1"/>
      <c r="Y120" s="296"/>
      <c r="Z120" s="123"/>
      <c r="AA120" s="148"/>
      <c r="AJ120" s="4"/>
    </row>
    <row r="121" spans="2:46" ht="14.25" customHeight="1">
      <c r="B121" s="25" t="s">
        <v>2</v>
      </c>
      <c r="C121" s="85" t="s">
        <v>3</v>
      </c>
      <c r="D121" s="268" t="s">
        <v>4</v>
      </c>
      <c r="E121" s="19"/>
      <c r="F121" s="25" t="s">
        <v>2</v>
      </c>
      <c r="G121" s="85" t="s">
        <v>3</v>
      </c>
      <c r="H121" s="268" t="s">
        <v>4</v>
      </c>
      <c r="K121" s="40"/>
      <c r="O121" s="4"/>
      <c r="Q121" s="132"/>
      <c r="R121" s="32"/>
      <c r="T121" s="8"/>
      <c r="U121" s="9"/>
      <c r="Y121" s="4"/>
      <c r="Z121" s="8"/>
      <c r="AA121" s="150"/>
      <c r="AJ121" s="4"/>
    </row>
    <row r="122" spans="2:46" ht="14.25" customHeight="1" thickBot="1">
      <c r="B122" s="286" t="s">
        <v>5</v>
      </c>
      <c r="C122"/>
      <c r="D122" s="319" t="s">
        <v>69</v>
      </c>
      <c r="E122" s="19"/>
      <c r="F122" s="286" t="s">
        <v>5</v>
      </c>
      <c r="G122" s="13"/>
      <c r="H122" s="319" t="s">
        <v>69</v>
      </c>
      <c r="I122" s="12"/>
      <c r="K122" s="40"/>
      <c r="O122" s="40"/>
      <c r="U122" s="47"/>
      <c r="Y122" s="99"/>
      <c r="Z122" s="122"/>
      <c r="AA122" s="208"/>
      <c r="AJ122" s="4"/>
    </row>
    <row r="123" spans="2:46" ht="14.25" customHeight="1" thickBot="1">
      <c r="B123" s="950" t="s">
        <v>472</v>
      </c>
      <c r="C123" s="67"/>
      <c r="D123" s="431"/>
      <c r="E123" s="338"/>
      <c r="F123" s="1189" t="s">
        <v>474</v>
      </c>
      <c r="G123" s="107"/>
      <c r="H123" s="431"/>
      <c r="I123" s="164"/>
      <c r="K123" s="40"/>
      <c r="O123" s="40"/>
      <c r="U123" s="47"/>
      <c r="Y123" s="4"/>
      <c r="Z123" s="8"/>
      <c r="AA123" s="150"/>
      <c r="AM123" s="326"/>
      <c r="AO123" s="16"/>
      <c r="AS123" s="12"/>
      <c r="AT123" s="47"/>
    </row>
    <row r="124" spans="2:46" ht="14.25" customHeight="1">
      <c r="B124" s="93"/>
      <c r="C124" s="172" t="s">
        <v>204</v>
      </c>
      <c r="D124" s="53"/>
      <c r="E124" s="47"/>
      <c r="F124" s="93"/>
      <c r="G124" s="172" t="s">
        <v>204</v>
      </c>
      <c r="H124" s="53"/>
      <c r="I124" s="4"/>
      <c r="K124" s="40"/>
      <c r="O124" s="179"/>
      <c r="U124" s="47"/>
      <c r="Y124" s="61"/>
      <c r="Z124" s="123"/>
      <c r="AA124" s="419"/>
      <c r="AJ124" s="30"/>
      <c r="AK124" s="4"/>
      <c r="AL124" s="8"/>
      <c r="AM124" s="4"/>
      <c r="AN124" s="4"/>
      <c r="AO124" s="99"/>
      <c r="AP124" s="99"/>
      <c r="AQ124" s="100"/>
      <c r="AR124" s="100"/>
      <c r="AS124" s="4"/>
      <c r="AT124" s="4"/>
    </row>
    <row r="125" spans="2:46" ht="15.75" customHeight="1">
      <c r="B125" s="1498" t="s">
        <v>673</v>
      </c>
      <c r="C125" s="547" t="s">
        <v>429</v>
      </c>
      <c r="D125" s="176">
        <v>60</v>
      </c>
      <c r="E125" s="4"/>
      <c r="F125" s="2123" t="s">
        <v>199</v>
      </c>
      <c r="G125" s="283" t="s">
        <v>394</v>
      </c>
      <c r="H125" s="176">
        <v>200</v>
      </c>
      <c r="I125" s="4"/>
      <c r="K125" s="40"/>
      <c r="O125" s="46"/>
      <c r="Q125" s="164"/>
      <c r="U125" s="4"/>
      <c r="AK125" s="4"/>
      <c r="AL125" s="8"/>
      <c r="AM125" s="4"/>
      <c r="AN125" s="4"/>
      <c r="AO125" s="99"/>
      <c r="AP125" s="428"/>
      <c r="AQ125" s="100"/>
      <c r="AR125" s="100"/>
      <c r="AS125" s="4"/>
      <c r="AT125" s="4"/>
    </row>
    <row r="126" spans="2:46" ht="16.5" customHeight="1">
      <c r="B126" s="165" t="s">
        <v>185</v>
      </c>
      <c r="C126" s="547" t="s">
        <v>182</v>
      </c>
      <c r="D126" s="969" t="s">
        <v>412</v>
      </c>
      <c r="E126" s="4"/>
      <c r="F126" s="178"/>
      <c r="G126" s="177" t="s">
        <v>473</v>
      </c>
      <c r="H126" s="324"/>
      <c r="I126" s="4"/>
      <c r="K126" s="40"/>
      <c r="O126" s="46"/>
      <c r="Q126" s="132"/>
      <c r="U126" s="4"/>
      <c r="V126" s="216"/>
      <c r="AK126" s="4"/>
      <c r="AL126" s="8"/>
      <c r="AM126" s="4"/>
      <c r="AN126" s="4"/>
      <c r="AO126" s="99"/>
      <c r="AP126" s="99"/>
      <c r="AQ126" s="100"/>
      <c r="AR126" s="100"/>
      <c r="AS126" s="4"/>
      <c r="AT126" s="4"/>
    </row>
    <row r="127" spans="2:46" ht="15.75" customHeight="1">
      <c r="B127" s="178"/>
      <c r="C127" s="885" t="s">
        <v>571</v>
      </c>
      <c r="D127" s="324"/>
      <c r="E127" s="4"/>
      <c r="F127" s="898" t="s">
        <v>324</v>
      </c>
      <c r="G127" s="177" t="s">
        <v>325</v>
      </c>
      <c r="H127" s="395">
        <v>10</v>
      </c>
      <c r="I127" s="4"/>
      <c r="K127" s="181"/>
      <c r="O127" s="4"/>
      <c r="Q127" s="150"/>
      <c r="U127" s="4"/>
      <c r="V127" s="216"/>
      <c r="AK127" s="4"/>
      <c r="AL127" s="47"/>
      <c r="AM127" s="4"/>
      <c r="AN127" s="4"/>
      <c r="AO127" s="99"/>
      <c r="AP127" s="99"/>
      <c r="AQ127" s="100"/>
      <c r="AR127" s="100"/>
    </row>
    <row r="128" spans="2:46" ht="15" customHeight="1">
      <c r="B128" s="966" t="s">
        <v>341</v>
      </c>
      <c r="C128" s="967" t="s">
        <v>846</v>
      </c>
      <c r="D128" s="968" t="s">
        <v>398</v>
      </c>
      <c r="E128" s="162"/>
      <c r="F128" s="1498" t="s">
        <v>686</v>
      </c>
      <c r="G128" s="1519" t="s">
        <v>685</v>
      </c>
      <c r="H128" s="395">
        <v>15</v>
      </c>
      <c r="I128" s="210"/>
      <c r="K128" s="40"/>
      <c r="L128" s="336"/>
      <c r="O128" s="4"/>
      <c r="Q128" s="150"/>
      <c r="U128" s="4"/>
      <c r="V128" s="218"/>
      <c r="Z128" s="329"/>
      <c r="AK128" s="4"/>
      <c r="AL128" s="8"/>
      <c r="AM128" s="4"/>
      <c r="AN128" s="4"/>
      <c r="AO128" s="99"/>
      <c r="AP128" s="99"/>
      <c r="AQ128" s="100"/>
      <c r="AR128" s="100"/>
    </row>
    <row r="129" spans="2:46" ht="15" customHeight="1">
      <c r="B129" s="384" t="s">
        <v>216</v>
      </c>
      <c r="C129" s="895" t="s">
        <v>845</v>
      </c>
      <c r="D129" s="70"/>
      <c r="E129" s="103"/>
      <c r="F129" s="165" t="s">
        <v>554</v>
      </c>
      <c r="G129" s="283" t="s">
        <v>869</v>
      </c>
      <c r="H129" s="176">
        <v>200</v>
      </c>
      <c r="I129" s="164"/>
      <c r="K129" s="40"/>
      <c r="O129" s="40"/>
      <c r="Q129" s="150"/>
      <c r="U129" s="4"/>
      <c r="Y129" s="164"/>
      <c r="Z129" s="92"/>
      <c r="AA129" s="330"/>
      <c r="AB129" s="164"/>
      <c r="AC129" s="92"/>
      <c r="AD129" s="330"/>
      <c r="AJ129" s="9"/>
      <c r="AK129" s="4"/>
      <c r="AL129" s="8"/>
      <c r="AM129" s="47"/>
      <c r="AN129" s="47"/>
      <c r="AO129" s="99"/>
      <c r="AP129" s="99"/>
      <c r="AQ129" s="100"/>
      <c r="AR129" s="102"/>
    </row>
    <row r="130" spans="2:46" ht="12.75" customHeight="1">
      <c r="B130" s="201" t="s">
        <v>9</v>
      </c>
      <c r="C130" s="503" t="s">
        <v>152</v>
      </c>
      <c r="D130" s="893">
        <v>200</v>
      </c>
      <c r="E130" s="164"/>
      <c r="F130" s="1070" t="s">
        <v>865</v>
      </c>
      <c r="G130" s="2124" t="s">
        <v>870</v>
      </c>
      <c r="H130" s="324"/>
      <c r="I130" s="47"/>
      <c r="J130" s="2"/>
      <c r="K130" s="2"/>
      <c r="L130" s="82"/>
      <c r="O130" s="40"/>
      <c r="U130" s="4"/>
      <c r="Y130" s="4"/>
      <c r="Z130" s="121"/>
      <c r="AA130" s="331"/>
      <c r="AB130" s="4"/>
      <c r="AC130" s="8"/>
      <c r="AD130" s="145"/>
      <c r="AL130" s="40"/>
      <c r="AM130" s="4"/>
      <c r="AN130" s="4"/>
      <c r="AO130" s="4"/>
      <c r="AP130" s="4"/>
      <c r="AS130" s="103"/>
      <c r="AT130" s="47"/>
    </row>
    <row r="131" spans="2:46" ht="17.25" customHeight="1">
      <c r="B131" s="732" t="s">
        <v>10</v>
      </c>
      <c r="C131" s="503" t="s">
        <v>11</v>
      </c>
      <c r="D131" s="893">
        <v>30</v>
      </c>
      <c r="E131" s="4"/>
      <c r="F131" s="358" t="s">
        <v>10</v>
      </c>
      <c r="G131" s="177" t="s">
        <v>11</v>
      </c>
      <c r="H131" s="395">
        <v>48</v>
      </c>
      <c r="I131" s="329"/>
      <c r="K131" s="40"/>
      <c r="O131" s="4"/>
      <c r="Q131" s="144"/>
      <c r="U131" s="4"/>
      <c r="Y131" s="4"/>
      <c r="Z131" s="8"/>
      <c r="AA131" s="150"/>
      <c r="AB131" s="4"/>
      <c r="AC131" s="46"/>
      <c r="AD131" s="132"/>
      <c r="AM131" s="4"/>
      <c r="AN131" s="4"/>
      <c r="AS131" s="47"/>
      <c r="AT131" s="104"/>
    </row>
    <row r="132" spans="2:46" ht="14.25" customHeight="1" thickBot="1">
      <c r="B132" s="732" t="s">
        <v>10</v>
      </c>
      <c r="C132" s="503" t="s">
        <v>719</v>
      </c>
      <c r="D132" s="893">
        <v>20</v>
      </c>
      <c r="E132" s="4"/>
      <c r="F132" s="321" t="s">
        <v>10</v>
      </c>
      <c r="G132" s="254" t="s">
        <v>719</v>
      </c>
      <c r="H132" s="253">
        <v>20</v>
      </c>
      <c r="I132" s="164"/>
      <c r="J132" s="32"/>
      <c r="K132" s="4"/>
      <c r="L132" s="8"/>
      <c r="Q132" s="150"/>
      <c r="U132" s="4"/>
      <c r="Y132" s="4"/>
      <c r="Z132" s="8"/>
      <c r="AA132" s="150"/>
      <c r="AB132" s="4"/>
      <c r="AC132" s="8"/>
      <c r="AD132" s="145"/>
      <c r="AJ132" s="4"/>
    </row>
    <row r="133" spans="2:46" ht="15" customHeight="1" thickBot="1">
      <c r="B133" s="383"/>
      <c r="C133" s="172" t="s">
        <v>153</v>
      </c>
      <c r="D133" s="53"/>
      <c r="E133" s="4"/>
      <c r="F133" s="2114" t="s">
        <v>855</v>
      </c>
      <c r="G133" s="254" t="s">
        <v>852</v>
      </c>
      <c r="H133" s="390">
        <v>100</v>
      </c>
      <c r="I133" s="4"/>
      <c r="J133" s="32"/>
      <c r="K133" s="13"/>
      <c r="L133" s="8"/>
      <c r="O133" s="2"/>
      <c r="Q133" s="145"/>
      <c r="U133" s="16"/>
      <c r="W133" s="164"/>
      <c r="Y133" s="4"/>
      <c r="Z133" s="8"/>
      <c r="AA133" s="145"/>
      <c r="AB133" s="4"/>
      <c r="AC133" s="8"/>
      <c r="AD133" s="150"/>
      <c r="AH133" s="99"/>
      <c r="AI133" s="4"/>
      <c r="AJ133" s="4"/>
    </row>
    <row r="134" spans="2:46" ht="16.5" customHeight="1">
      <c r="B134" s="1498" t="s">
        <v>672</v>
      </c>
      <c r="C134" s="254" t="s">
        <v>346</v>
      </c>
      <c r="D134" s="176">
        <v>60</v>
      </c>
      <c r="E134" s="4"/>
      <c r="F134" s="383"/>
      <c r="G134" s="172" t="s">
        <v>153</v>
      </c>
      <c r="H134" s="53"/>
      <c r="I134" s="4"/>
      <c r="O134" s="4"/>
      <c r="Q134" s="150"/>
      <c r="U134" s="4"/>
      <c r="W134" s="4"/>
      <c r="AB134" s="4"/>
      <c r="AC134" s="8"/>
      <c r="AD134" s="150"/>
      <c r="AH134" s="99"/>
      <c r="AI134" s="4"/>
      <c r="AJ134" s="4"/>
    </row>
    <row r="135" spans="2:46" ht="16.5" customHeight="1">
      <c r="B135" s="1625" t="s">
        <v>768</v>
      </c>
      <c r="C135" s="264" t="s">
        <v>227</v>
      </c>
      <c r="D135" s="388">
        <v>200</v>
      </c>
      <c r="E135" s="4"/>
      <c r="F135" s="441" t="s">
        <v>683</v>
      </c>
      <c r="G135" s="380" t="s">
        <v>241</v>
      </c>
      <c r="H135" s="388">
        <v>60</v>
      </c>
      <c r="I135" s="4"/>
      <c r="O135" s="13"/>
      <c r="Q135" s="148"/>
      <c r="W135" s="162"/>
      <c r="AH135" s="99"/>
      <c r="AI135" s="4"/>
      <c r="AJ135" s="4"/>
    </row>
    <row r="136" spans="2:46" ht="15.75" customHeight="1">
      <c r="B136" s="165" t="s">
        <v>17</v>
      </c>
      <c r="C136" s="283" t="s">
        <v>116</v>
      </c>
      <c r="D136" s="176" t="s">
        <v>477</v>
      </c>
      <c r="E136" s="4"/>
      <c r="F136" s="178"/>
      <c r="G136" s="1103" t="s">
        <v>670</v>
      </c>
      <c r="H136" s="324"/>
      <c r="I136" s="4"/>
      <c r="Q136" s="150"/>
      <c r="W136" s="164"/>
      <c r="X136" s="62"/>
      <c r="Y136" s="219"/>
      <c r="Z136" s="132"/>
      <c r="AB136" s="162"/>
      <c r="AJ136" s="4"/>
    </row>
    <row r="137" spans="2:46" ht="13.5" customHeight="1">
      <c r="B137" s="1625" t="s">
        <v>760</v>
      </c>
      <c r="C137" s="283" t="s">
        <v>699</v>
      </c>
      <c r="D137" s="176">
        <v>200</v>
      </c>
      <c r="E137" s="4"/>
      <c r="F137" s="358" t="s">
        <v>10</v>
      </c>
      <c r="G137" s="177" t="s">
        <v>428</v>
      </c>
      <c r="H137" s="395">
        <v>30</v>
      </c>
      <c r="I137" s="99"/>
      <c r="O137" s="179"/>
      <c r="Q137" s="150"/>
      <c r="W137" s="5"/>
      <c r="X137" s="4"/>
      <c r="Y137" s="8"/>
      <c r="Z137" s="150"/>
      <c r="AB137" s="164"/>
      <c r="AC137" s="92"/>
      <c r="AD137" s="144"/>
      <c r="AF137" s="45"/>
      <c r="AG137" s="45"/>
      <c r="AH137" s="8"/>
    </row>
    <row r="138" spans="2:46" ht="17.25" customHeight="1">
      <c r="B138" s="1050" t="s">
        <v>10</v>
      </c>
      <c r="C138" s="254" t="s">
        <v>11</v>
      </c>
      <c r="D138" s="253">
        <v>50</v>
      </c>
      <c r="E138" s="99"/>
      <c r="F138" s="1625" t="s">
        <v>769</v>
      </c>
      <c r="G138" s="254" t="s">
        <v>215</v>
      </c>
      <c r="H138" s="1039">
        <v>200</v>
      </c>
      <c r="I138" s="99"/>
      <c r="O138" s="123"/>
      <c r="Q138" s="150"/>
      <c r="U138" s="4"/>
      <c r="V138" s="8"/>
      <c r="X138" s="47"/>
      <c r="Y138" s="46"/>
      <c r="Z138" s="132"/>
      <c r="AB138" s="4"/>
      <c r="AC138" s="123"/>
      <c r="AD138" s="148"/>
      <c r="AE138" s="32"/>
      <c r="AH138" s="4"/>
    </row>
    <row r="139" spans="2:46" ht="18" customHeight="1">
      <c r="B139" s="201" t="s">
        <v>10</v>
      </c>
      <c r="C139" s="254" t="s">
        <v>719</v>
      </c>
      <c r="D139" s="253">
        <v>30</v>
      </c>
      <c r="E139" s="4"/>
      <c r="F139" s="165" t="s">
        <v>18</v>
      </c>
      <c r="G139" s="283" t="s">
        <v>118</v>
      </c>
      <c r="H139" s="176">
        <v>90</v>
      </c>
      <c r="I139" s="4"/>
      <c r="O139" s="40"/>
      <c r="Q139" s="150"/>
      <c r="X139" s="47"/>
      <c r="Y139" s="127"/>
      <c r="Z139" s="150"/>
      <c r="AB139" s="4"/>
      <c r="AC139" s="292"/>
      <c r="AD139" s="145"/>
      <c r="AF139" s="4"/>
      <c r="AG139" s="4"/>
      <c r="AI139" s="112"/>
      <c r="AK139" s="4"/>
    </row>
    <row r="140" spans="2:46" ht="18" customHeight="1" thickBot="1">
      <c r="B140" s="1625" t="s">
        <v>857</v>
      </c>
      <c r="C140" s="254" t="s">
        <v>852</v>
      </c>
      <c r="D140" s="253">
        <v>105</v>
      </c>
      <c r="E140" s="47"/>
      <c r="F140" s="384"/>
      <c r="G140" s="673" t="s">
        <v>128</v>
      </c>
      <c r="H140" s="70"/>
      <c r="I140" s="61"/>
      <c r="O140" s="4"/>
      <c r="X140" s="47"/>
      <c r="Y140" s="46"/>
      <c r="Z140" s="149"/>
      <c r="AB140" s="4"/>
      <c r="AC140" s="8"/>
      <c r="AD140" s="132"/>
      <c r="AH140" s="47"/>
      <c r="AI140" s="112"/>
      <c r="AK140" s="4"/>
    </row>
    <row r="141" spans="2:46" ht="15" customHeight="1">
      <c r="B141" s="383"/>
      <c r="C141" s="172" t="s">
        <v>343</v>
      </c>
      <c r="D141" s="668"/>
      <c r="E141" s="4"/>
      <c r="F141" s="165" t="s">
        <v>554</v>
      </c>
      <c r="G141" s="283" t="s">
        <v>415</v>
      </c>
      <c r="H141" s="831" t="s">
        <v>708</v>
      </c>
      <c r="I141" s="296"/>
      <c r="O141" s="40"/>
      <c r="Q141" s="144"/>
      <c r="X141" s="47"/>
      <c r="Y141" s="46"/>
      <c r="Z141" s="149"/>
      <c r="AB141" s="4"/>
      <c r="AC141" s="8"/>
      <c r="AD141" s="132"/>
      <c r="AE141" s="4"/>
      <c r="AF141" s="123"/>
      <c r="AG141" s="204"/>
      <c r="AK141" s="16"/>
    </row>
    <row r="142" spans="2:46" ht="15.75" customHeight="1">
      <c r="B142" s="1625" t="s">
        <v>751</v>
      </c>
      <c r="C142" s="547" t="s">
        <v>589</v>
      </c>
      <c r="D142" s="398">
        <v>200</v>
      </c>
      <c r="F142" s="384" t="s">
        <v>762</v>
      </c>
      <c r="G142" s="177" t="s">
        <v>658</v>
      </c>
      <c r="H142" s="324"/>
      <c r="I142" s="4"/>
      <c r="O142" s="40"/>
      <c r="Q142" s="150"/>
      <c r="X142" s="99"/>
      <c r="Y142" s="117"/>
      <c r="Z142" s="149"/>
      <c r="AB142" s="4"/>
      <c r="AC142" s="8"/>
      <c r="AD142" s="132"/>
      <c r="AE142" s="4"/>
      <c r="AF142" s="121"/>
      <c r="AG142" s="1"/>
      <c r="AK142" s="47"/>
      <c r="AL142" s="46"/>
    </row>
    <row r="143" spans="2:46" ht="15.75" customHeight="1">
      <c r="B143" s="165" t="s">
        <v>516</v>
      </c>
      <c r="C143" s="887" t="s">
        <v>515</v>
      </c>
      <c r="D143" s="530" t="s">
        <v>412</v>
      </c>
      <c r="F143" s="1586" t="s">
        <v>702</v>
      </c>
      <c r="G143" s="456" t="s">
        <v>235</v>
      </c>
      <c r="H143" s="398">
        <v>200</v>
      </c>
      <c r="I143" s="61"/>
      <c r="O143" s="40"/>
      <c r="Q143" s="150"/>
      <c r="X143" s="47"/>
      <c r="Y143" s="46"/>
      <c r="Z143" s="149"/>
      <c r="AB143" s="4"/>
      <c r="AC143" s="32"/>
      <c r="AD143" s="150"/>
      <c r="AJ143" s="46"/>
      <c r="AK143" s="47"/>
      <c r="AL143" s="47"/>
    </row>
    <row r="144" spans="2:46" ht="18" customHeight="1" thickBot="1">
      <c r="B144" s="2155" t="s">
        <v>10</v>
      </c>
      <c r="C144" s="510" t="s">
        <v>11</v>
      </c>
      <c r="D144" s="521">
        <v>30</v>
      </c>
      <c r="F144" s="670"/>
      <c r="G144" s="458" t="s">
        <v>335</v>
      </c>
      <c r="H144" s="324"/>
      <c r="I144" s="4"/>
      <c r="O144" s="179"/>
      <c r="Q144" s="150"/>
      <c r="S144" s="40"/>
      <c r="W144" s="4"/>
      <c r="X144" s="4"/>
      <c r="Y144" s="8"/>
      <c r="Z144" s="150"/>
      <c r="AB144" s="4"/>
      <c r="AC144" s="8"/>
      <c r="AD144" s="132"/>
      <c r="AJ144" s="227"/>
    </row>
    <row r="145" spans="2:41" ht="15" customHeight="1" thickBot="1">
      <c r="F145" s="358" t="s">
        <v>10</v>
      </c>
      <c r="G145" s="254" t="s">
        <v>11</v>
      </c>
      <c r="H145" s="253">
        <v>30</v>
      </c>
      <c r="I145" s="61"/>
      <c r="O145" s="4"/>
      <c r="Q145" s="150"/>
      <c r="S145" s="40"/>
      <c r="X145" s="32"/>
      <c r="Y145" s="4"/>
      <c r="Z145" s="9"/>
      <c r="AB145" s="4"/>
      <c r="AC145" s="8"/>
      <c r="AD145" s="132"/>
      <c r="AJ145" s="46"/>
    </row>
    <row r="146" spans="2:41" ht="15.75" customHeight="1" thickBot="1">
      <c r="B146" s="25" t="s">
        <v>2</v>
      </c>
      <c r="C146" s="85" t="s">
        <v>3</v>
      </c>
      <c r="D146" s="268" t="s">
        <v>4</v>
      </c>
      <c r="E146" s="164"/>
      <c r="F146" s="321" t="s">
        <v>10</v>
      </c>
      <c r="G146" s="254" t="s">
        <v>719</v>
      </c>
      <c r="H146" s="253">
        <v>20</v>
      </c>
      <c r="I146" s="211"/>
      <c r="O146" s="4"/>
      <c r="Q146" s="150"/>
      <c r="S146" s="40"/>
      <c r="U146" s="9"/>
      <c r="W146" s="164"/>
      <c r="X146" s="16"/>
      <c r="AB146" s="4"/>
      <c r="AC146" s="117"/>
      <c r="AD146" s="149"/>
      <c r="AE146" s="4"/>
      <c r="AF146" s="8"/>
      <c r="AG146" s="145"/>
      <c r="AJ146" s="46"/>
      <c r="AM146" s="47"/>
    </row>
    <row r="147" spans="2:41" ht="14.25" customHeight="1" thickBot="1">
      <c r="B147" s="286" t="s">
        <v>5</v>
      </c>
      <c r="C147"/>
      <c r="D147" s="319" t="s">
        <v>69</v>
      </c>
      <c r="E147" s="99"/>
      <c r="F147" s="383"/>
      <c r="G147" s="172" t="s">
        <v>343</v>
      </c>
      <c r="H147" s="668"/>
      <c r="I147" s="164"/>
      <c r="O147" s="40"/>
      <c r="U147" s="47"/>
      <c r="X147" s="4"/>
      <c r="Y147" s="8"/>
      <c r="Z147" s="150"/>
      <c r="AE147" s="4"/>
      <c r="AF147" s="8"/>
      <c r="AG147" s="145"/>
      <c r="AJ147" s="1"/>
      <c r="AN147" s="92"/>
    </row>
    <row r="148" spans="2:41" ht="15.75" customHeight="1" thickBot="1">
      <c r="B148" s="871" t="s">
        <v>478</v>
      </c>
      <c r="C148" s="67"/>
      <c r="D148" s="431"/>
      <c r="E148" s="99"/>
      <c r="F148" s="165" t="s">
        <v>9</v>
      </c>
      <c r="G148" s="283" t="s">
        <v>152</v>
      </c>
      <c r="H148" s="176">
        <v>200</v>
      </c>
      <c r="I148" s="47"/>
      <c r="O148" s="40"/>
      <c r="U148" s="47"/>
      <c r="X148" s="4"/>
      <c r="Y148" s="8"/>
      <c r="Z148" s="150"/>
      <c r="AM148" s="45"/>
      <c r="AN148" s="47"/>
      <c r="AO148" s="47"/>
    </row>
    <row r="149" spans="2:41" ht="18" customHeight="1">
      <c r="B149" s="93"/>
      <c r="C149" s="172" t="s">
        <v>204</v>
      </c>
      <c r="D149" s="53"/>
      <c r="E149" s="99"/>
      <c r="F149" s="822" t="s">
        <v>554</v>
      </c>
      <c r="G149" s="380" t="s">
        <v>523</v>
      </c>
      <c r="H149" s="398" t="s">
        <v>706</v>
      </c>
      <c r="I149" s="47"/>
      <c r="O149" s="40"/>
      <c r="U149" s="47"/>
      <c r="X149" s="4"/>
      <c r="Y149" s="8"/>
      <c r="Z149" s="150"/>
      <c r="AJ149" s="4"/>
      <c r="AK149" s="4"/>
      <c r="AL149" s="4"/>
      <c r="AM149" s="4"/>
      <c r="AN149" s="4"/>
      <c r="AO149" s="4"/>
    </row>
    <row r="150" spans="2:41" ht="16.5" customHeight="1">
      <c r="B150" s="1498" t="s">
        <v>672</v>
      </c>
      <c r="C150" s="283" t="s">
        <v>346</v>
      </c>
      <c r="D150" s="253">
        <v>70</v>
      </c>
      <c r="E150" s="99"/>
      <c r="F150" s="1633" t="s">
        <v>770</v>
      </c>
      <c r="G150" s="1619"/>
      <c r="H150" s="324"/>
      <c r="O150" s="40"/>
      <c r="U150" s="4"/>
      <c r="X150" s="4"/>
      <c r="Y150" s="8"/>
      <c r="Z150" s="150"/>
      <c r="AE150" s="4"/>
      <c r="AF150" s="292"/>
      <c r="AG150" s="145"/>
      <c r="AJ150" s="4"/>
      <c r="AK150" s="4"/>
      <c r="AL150" s="4"/>
      <c r="AM150" s="4"/>
      <c r="AN150" s="47"/>
      <c r="AO150" s="46"/>
    </row>
    <row r="151" spans="2:41" ht="15" customHeight="1" thickBot="1">
      <c r="B151" s="201" t="s">
        <v>189</v>
      </c>
      <c r="C151" s="254" t="s">
        <v>190</v>
      </c>
      <c r="D151" s="253" t="s">
        <v>477</v>
      </c>
      <c r="E151" s="99"/>
      <c r="F151" s="1423" t="s">
        <v>10</v>
      </c>
      <c r="G151" s="1112" t="s">
        <v>719</v>
      </c>
      <c r="H151" s="1538">
        <v>20</v>
      </c>
      <c r="O151" s="4"/>
      <c r="S151" s="40"/>
      <c r="U151" s="4"/>
      <c r="AJ151" s="99"/>
      <c r="AK151" s="99"/>
      <c r="AL151" s="4"/>
      <c r="AM151" s="4"/>
      <c r="AN151" s="4"/>
      <c r="AO151" s="8"/>
    </row>
    <row r="152" spans="2:41" ht="17.25" customHeight="1">
      <c r="B152" s="1625" t="s">
        <v>751</v>
      </c>
      <c r="C152" s="254" t="s">
        <v>577</v>
      </c>
      <c r="D152" s="285">
        <v>180</v>
      </c>
      <c r="I152" s="164"/>
      <c r="O152" s="4"/>
      <c r="S152" s="40"/>
      <c r="U152" s="4"/>
      <c r="X152" s="92"/>
      <c r="Y152" s="330"/>
      <c r="Z152" s="92"/>
      <c r="AA152" s="330"/>
      <c r="AC152" s="47"/>
      <c r="AD152" s="112"/>
      <c r="AJ152" s="99"/>
      <c r="AK152" s="228"/>
      <c r="AN152" s="4"/>
      <c r="AO152" s="8"/>
    </row>
    <row r="153" spans="2:41" ht="17.25" customHeight="1">
      <c r="B153" s="201" t="s">
        <v>10</v>
      </c>
      <c r="C153" s="254" t="s">
        <v>11</v>
      </c>
      <c r="D153" s="285">
        <v>40</v>
      </c>
      <c r="E153" s="604"/>
      <c r="I153" s="47"/>
      <c r="O153" s="4"/>
      <c r="S153" s="40"/>
      <c r="U153" s="4"/>
      <c r="W153" s="4"/>
      <c r="X153" s="8"/>
      <c r="Y153" s="145"/>
      <c r="Z153" s="421"/>
      <c r="AA153" s="419"/>
      <c r="AN153" s="4"/>
      <c r="AO153" s="8"/>
    </row>
    <row r="154" spans="2:41" ht="16.5" customHeight="1" thickBot="1">
      <c r="B154" s="201" t="s">
        <v>10</v>
      </c>
      <c r="C154" s="254" t="s">
        <v>719</v>
      </c>
      <c r="D154" s="253">
        <v>30</v>
      </c>
      <c r="E154" s="164"/>
      <c r="I154" s="4"/>
      <c r="O154" s="40"/>
      <c r="S154" s="40"/>
      <c r="U154" s="4"/>
      <c r="W154" s="4"/>
      <c r="X154" s="8"/>
      <c r="Y154" s="145"/>
      <c r="Z154" s="179"/>
      <c r="AA154" s="419"/>
      <c r="AK154" s="61"/>
    </row>
    <row r="155" spans="2:41" ht="13.5" customHeight="1">
      <c r="B155" s="383"/>
      <c r="C155" s="172" t="s">
        <v>153</v>
      </c>
      <c r="D155" s="53"/>
      <c r="E155" s="4"/>
      <c r="I155" s="4"/>
      <c r="O155" s="40"/>
      <c r="S155" s="40"/>
      <c r="U155" s="4"/>
      <c r="W155" s="4"/>
      <c r="X155" s="8"/>
      <c r="Y155" s="145"/>
      <c r="Z155" s="179"/>
      <c r="AA155" s="419"/>
      <c r="AE155" s="4"/>
      <c r="AF155" s="8"/>
      <c r="AG155" s="150"/>
      <c r="AJ155" s="8"/>
    </row>
    <row r="156" spans="2:41" ht="16.5" customHeight="1">
      <c r="B156" s="1498" t="s">
        <v>673</v>
      </c>
      <c r="C156" s="254" t="s">
        <v>429</v>
      </c>
      <c r="D156" s="253">
        <v>60</v>
      </c>
      <c r="E156" s="4"/>
      <c r="O156" s="40"/>
      <c r="S156" s="40"/>
      <c r="U156" s="4"/>
      <c r="W156" s="4"/>
      <c r="X156" s="333"/>
      <c r="Y156" s="334"/>
      <c r="Z156" s="179"/>
      <c r="AA156" s="419"/>
    </row>
    <row r="157" spans="2:41" ht="14.25" customHeight="1">
      <c r="B157" s="325" t="s">
        <v>554</v>
      </c>
      <c r="C157" s="380" t="s">
        <v>150</v>
      </c>
      <c r="D157" s="398">
        <v>200</v>
      </c>
      <c r="E157" s="4"/>
      <c r="I157" s="12"/>
      <c r="O157" s="40"/>
      <c r="S157" s="40"/>
      <c r="U157" s="4"/>
      <c r="V157" s="216"/>
      <c r="W157" s="4"/>
      <c r="X157" s="333"/>
      <c r="Y157" s="334"/>
      <c r="Z157" s="179"/>
      <c r="AA157" s="419"/>
    </row>
    <row r="158" spans="2:41" ht="17.25" customHeight="1">
      <c r="B158" s="1070" t="s">
        <v>771</v>
      </c>
      <c r="C158" s="2125" t="s">
        <v>149</v>
      </c>
      <c r="D158" s="324"/>
      <c r="E158" s="4"/>
      <c r="I158" s="12"/>
      <c r="O158" s="40"/>
      <c r="P158" s="8"/>
      <c r="S158" s="40"/>
      <c r="U158" s="16"/>
      <c r="W158" s="4"/>
      <c r="X158" s="292"/>
      <c r="Y158" s="145"/>
      <c r="Z158" s="179"/>
      <c r="AA158" s="419"/>
      <c r="AE158" s="4"/>
      <c r="AF158" s="117"/>
      <c r="AG158" s="149"/>
    </row>
    <row r="159" spans="2:41" ht="15" customHeight="1">
      <c r="B159" s="165" t="s">
        <v>212</v>
      </c>
      <c r="C159" s="283" t="s">
        <v>591</v>
      </c>
      <c r="D159" s="831" t="s">
        <v>414</v>
      </c>
      <c r="E159" s="4"/>
      <c r="I159" s="164"/>
      <c r="O159" s="40"/>
      <c r="S159" s="40"/>
      <c r="W159" s="4"/>
      <c r="X159" s="8"/>
      <c r="Y159" s="145"/>
      <c r="Z159" s="179"/>
      <c r="AA159" s="419"/>
      <c r="AE159" s="4"/>
      <c r="AF159" s="117"/>
      <c r="AG159" s="149"/>
    </row>
    <row r="160" spans="2:41" ht="12.75" customHeight="1">
      <c r="B160" s="165" t="s">
        <v>353</v>
      </c>
      <c r="C160" s="378" t="s">
        <v>575</v>
      </c>
      <c r="D160" s="398">
        <v>150</v>
      </c>
      <c r="E160" s="4"/>
      <c r="I160" s="4"/>
      <c r="O160" s="40"/>
      <c r="S160" s="40"/>
      <c r="W160" s="47"/>
      <c r="X160" s="8"/>
      <c r="Y160" s="132"/>
      <c r="Z160" s="179"/>
      <c r="AA160" s="419"/>
      <c r="AG160" s="4"/>
      <c r="AH160" s="8"/>
      <c r="AI160" s="4"/>
    </row>
    <row r="161" spans="2:38" ht="12.75" customHeight="1">
      <c r="B161" s="442" t="s">
        <v>554</v>
      </c>
      <c r="C161" s="283" t="s">
        <v>360</v>
      </c>
      <c r="D161" s="176">
        <v>200</v>
      </c>
      <c r="E161" s="4"/>
      <c r="I161" s="4"/>
      <c r="O161" s="40"/>
      <c r="S161" s="40"/>
      <c r="W161" s="4"/>
      <c r="X161" s="8"/>
      <c r="Y161" s="150"/>
      <c r="Z161" s="421"/>
      <c r="AA161" s="419"/>
      <c r="AE161" s="19"/>
      <c r="AH161" s="8"/>
      <c r="AI161" s="47"/>
    </row>
    <row r="162" spans="2:38" ht="15" customHeight="1">
      <c r="B162" s="1070" t="s">
        <v>763</v>
      </c>
      <c r="C162" s="177" t="s">
        <v>359</v>
      </c>
      <c r="D162" s="324"/>
      <c r="E162" s="99"/>
      <c r="I162" s="4"/>
      <c r="O162" s="40"/>
      <c r="S162" s="40"/>
      <c r="W162" s="4"/>
      <c r="X162" s="8"/>
      <c r="Y162" s="150"/>
      <c r="Z162" s="179"/>
      <c r="AA162" s="419"/>
      <c r="AE162" s="164"/>
      <c r="AF162" s="92"/>
      <c r="AG162" s="330"/>
      <c r="AH162" s="8"/>
      <c r="AK162" s="206"/>
      <c r="AL162" s="206"/>
    </row>
    <row r="163" spans="2:38" ht="14.25" customHeight="1">
      <c r="B163" s="201" t="s">
        <v>10</v>
      </c>
      <c r="C163" s="254" t="s">
        <v>11</v>
      </c>
      <c r="D163" s="253">
        <v>32</v>
      </c>
      <c r="E163" s="47"/>
      <c r="I163" s="4"/>
      <c r="O163" s="40"/>
      <c r="S163" s="40"/>
      <c r="U163" s="4"/>
      <c r="V163" s="8"/>
      <c r="W163" s="4"/>
      <c r="X163" s="8"/>
      <c r="Y163" s="150"/>
      <c r="Z163" s="179"/>
      <c r="AA163" s="419"/>
      <c r="AE163" s="4"/>
      <c r="AF163" s="8"/>
      <c r="AG163" s="145"/>
      <c r="AH163" s="8"/>
      <c r="AK163" s="206"/>
      <c r="AL163" s="206"/>
    </row>
    <row r="164" spans="2:38" ht="13.5" customHeight="1">
      <c r="B164" s="201" t="s">
        <v>10</v>
      </c>
      <c r="C164" s="254" t="s">
        <v>719</v>
      </c>
      <c r="D164" s="253">
        <v>30</v>
      </c>
      <c r="E164" s="4"/>
      <c r="I164" s="99"/>
      <c r="O164" s="40"/>
      <c r="S164" s="40"/>
      <c r="W164" s="4"/>
      <c r="X164" s="46"/>
      <c r="Y164" s="132"/>
      <c r="Z164" s="179"/>
      <c r="AA164" s="419"/>
      <c r="AH164" s="4"/>
      <c r="AI164" s="4"/>
      <c r="AK164" s="206"/>
      <c r="AL164" s="206"/>
    </row>
    <row r="165" spans="2:38" ht="13.5" customHeight="1" thickBot="1">
      <c r="B165" s="2114" t="s">
        <v>855</v>
      </c>
      <c r="C165" s="254" t="s">
        <v>852</v>
      </c>
      <c r="D165" s="253">
        <v>110</v>
      </c>
      <c r="E165" s="99"/>
      <c r="I165" s="99"/>
      <c r="O165" s="40"/>
      <c r="Q165" s="4"/>
      <c r="S165" s="40"/>
      <c r="W165" s="4"/>
      <c r="X165" s="224"/>
      <c r="Y165" s="335"/>
      <c r="Z165" s="179"/>
      <c r="AA165" s="419"/>
      <c r="AH165" s="4"/>
      <c r="AI165" s="4"/>
      <c r="AK165" s="4"/>
      <c r="AL165" s="4"/>
    </row>
    <row r="166" spans="2:38" ht="12.75" customHeight="1">
      <c r="B166" s="383"/>
      <c r="C166" s="172" t="s">
        <v>343</v>
      </c>
      <c r="D166" s="668"/>
      <c r="E166" s="99"/>
      <c r="I166" s="99"/>
      <c r="O166" s="40"/>
      <c r="Q166" s="330"/>
      <c r="S166" s="40"/>
      <c r="W166" s="4"/>
      <c r="X166" s="20"/>
      <c r="Y166" s="420"/>
      <c r="Z166" s="179"/>
      <c r="AA166" s="419"/>
      <c r="AH166" s="19"/>
    </row>
    <row r="167" spans="2:38" ht="14.25" customHeight="1">
      <c r="B167" s="165" t="s">
        <v>554</v>
      </c>
      <c r="C167" s="283" t="s">
        <v>578</v>
      </c>
      <c r="D167" s="176">
        <v>200</v>
      </c>
      <c r="E167" s="4"/>
      <c r="F167" s="30"/>
      <c r="G167" s="4"/>
      <c r="H167" s="9"/>
      <c r="I167" s="47"/>
      <c r="K167" s="40"/>
      <c r="O167" s="40"/>
      <c r="Q167" s="150"/>
      <c r="S167" s="40"/>
      <c r="W167" s="47"/>
      <c r="X167" s="20"/>
      <c r="Y167" s="420"/>
      <c r="Z167" s="179"/>
      <c r="AA167" s="419"/>
      <c r="AH167" s="4"/>
      <c r="AI167" s="8"/>
    </row>
    <row r="168" spans="2:38" ht="14.25" customHeight="1">
      <c r="B168" s="1629" t="s">
        <v>757</v>
      </c>
      <c r="C168" s="1619"/>
      <c r="D168" s="324"/>
      <c r="G168" s="40"/>
      <c r="I168" s="4"/>
      <c r="K168" s="40"/>
      <c r="O168" s="40"/>
      <c r="Q168" s="132"/>
      <c r="S168" s="40"/>
      <c r="W168" s="47"/>
      <c r="X168" s="20"/>
      <c r="Y168" s="420"/>
      <c r="Z168" s="179"/>
      <c r="AA168" s="419"/>
      <c r="AE168" s="13"/>
      <c r="AF168" s="8"/>
      <c r="AH168" s="4"/>
      <c r="AI168" s="8"/>
    </row>
    <row r="169" spans="2:38" ht="15" customHeight="1">
      <c r="B169" s="1583" t="s">
        <v>847</v>
      </c>
      <c r="C169" s="283" t="s">
        <v>397</v>
      </c>
      <c r="D169" s="883" t="s">
        <v>398</v>
      </c>
      <c r="G169" s="40"/>
      <c r="I169" s="103"/>
      <c r="K169" s="40"/>
      <c r="O169" s="40"/>
      <c r="Q169" s="150"/>
      <c r="S169" s="181"/>
      <c r="W169" s="47"/>
      <c r="X169" s="20"/>
      <c r="Y169" s="420"/>
      <c r="Z169" s="179"/>
      <c r="AA169" s="419"/>
      <c r="AE169" s="47"/>
      <c r="AF169" s="8"/>
      <c r="AG169" s="145"/>
      <c r="AH169" s="4"/>
      <c r="AI169" s="8"/>
    </row>
    <row r="170" spans="2:38" ht="15" customHeight="1" thickBot="1">
      <c r="B170" s="971" t="s">
        <v>10</v>
      </c>
      <c r="C170" s="198" t="s">
        <v>719</v>
      </c>
      <c r="D170" s="390">
        <v>20</v>
      </c>
      <c r="G170" s="40"/>
      <c r="I170" s="4"/>
      <c r="K170" s="40"/>
      <c r="O170" s="40"/>
      <c r="Q170" s="150"/>
      <c r="S170" s="40"/>
      <c r="W170" s="47"/>
      <c r="X170" s="20"/>
      <c r="Y170" s="420"/>
      <c r="Z170" s="179"/>
      <c r="AA170" s="419"/>
      <c r="AH170" s="4"/>
      <c r="AI170" s="8"/>
    </row>
    <row r="171" spans="2:38" ht="15" customHeight="1">
      <c r="G171" s="40"/>
      <c r="I171" s="47"/>
      <c r="K171" s="40"/>
      <c r="O171" s="40"/>
      <c r="Q171" s="208"/>
      <c r="S171" s="40"/>
      <c r="T171" s="336"/>
      <c r="W171" s="47"/>
      <c r="X171" s="20"/>
      <c r="Y171" s="420"/>
      <c r="Z171" s="179"/>
      <c r="AA171" s="419"/>
      <c r="AE171" s="4"/>
      <c r="AF171" s="8"/>
      <c r="AG171" s="8"/>
      <c r="AH171" s="99"/>
      <c r="AI171" s="117"/>
    </row>
    <row r="172" spans="2:38" ht="18" customHeight="1">
      <c r="B172" s="2"/>
      <c r="C172" s="2"/>
      <c r="D172" s="82"/>
      <c r="G172" s="40"/>
      <c r="I172" s="4"/>
      <c r="K172" s="40"/>
      <c r="O172" s="40"/>
      <c r="Q172" s="149"/>
      <c r="S172" s="40"/>
      <c r="W172" s="47"/>
      <c r="X172" s="46"/>
      <c r="Y172" s="132"/>
      <c r="Z172" s="47"/>
      <c r="AA172" s="65"/>
      <c r="AG172" s="46"/>
      <c r="AH172" s="99"/>
      <c r="AI172" s="117"/>
    </row>
    <row r="173" spans="2:38" ht="14.25" customHeight="1">
      <c r="B173" s="32"/>
      <c r="C173" s="4"/>
      <c r="D173" s="8"/>
      <c r="G173" s="40"/>
      <c r="K173" s="40"/>
      <c r="O173" s="40"/>
      <c r="Q173" s="150"/>
      <c r="R173" s="2"/>
      <c r="S173" s="2"/>
      <c r="T173" s="82"/>
      <c r="W173" s="47"/>
      <c r="X173" s="46"/>
      <c r="Y173" s="132"/>
      <c r="Z173" s="47"/>
      <c r="AA173" s="46"/>
      <c r="AB173" s="132"/>
      <c r="AE173" s="19"/>
    </row>
    <row r="174" spans="2:38" ht="15" customHeight="1">
      <c r="B174" s="32"/>
      <c r="C174"/>
      <c r="D174" s="8"/>
      <c r="G174" s="40"/>
      <c r="K174" s="40"/>
      <c r="O174" s="40"/>
      <c r="Q174" s="150"/>
      <c r="S174" s="40"/>
      <c r="W174" s="47"/>
      <c r="X174" s="46"/>
      <c r="Y174" s="132"/>
      <c r="Z174" s="47"/>
      <c r="AA174" s="46"/>
      <c r="AB174" s="132"/>
      <c r="AE174" s="164"/>
      <c r="AF174" s="92"/>
      <c r="AG174" s="330"/>
    </row>
    <row r="175" spans="2:38" ht="14.25" customHeight="1">
      <c r="G175" s="40"/>
      <c r="K175" s="40"/>
      <c r="O175" s="40"/>
      <c r="P175" s="123"/>
      <c r="Q175" s="150"/>
      <c r="R175" s="32"/>
      <c r="S175" s="4"/>
      <c r="T175" s="8"/>
      <c r="W175" s="47"/>
      <c r="X175" s="46"/>
      <c r="Y175" s="132"/>
      <c r="AE175" s="4"/>
      <c r="AF175" s="8"/>
      <c r="AG175" s="145"/>
      <c r="AH175" s="32"/>
      <c r="AI175" s="4"/>
      <c r="AJ175" s="9"/>
    </row>
    <row r="176" spans="2:38" ht="17.25" customHeight="1">
      <c r="G176" s="40"/>
      <c r="K176" s="40"/>
      <c r="O176" s="40"/>
      <c r="P176" s="8"/>
      <c r="Q176" s="208"/>
      <c r="R176" s="32"/>
      <c r="T176" s="8"/>
      <c r="W176" s="4"/>
      <c r="X176" s="46"/>
      <c r="Y176" s="132"/>
      <c r="Z176" s="210"/>
      <c r="AE176" s="4"/>
      <c r="AF176" s="8"/>
      <c r="AG176" s="150"/>
      <c r="AH176" s="45"/>
      <c r="AI176" s="4"/>
      <c r="AJ176" s="3"/>
    </row>
    <row r="177" spans="6:34">
      <c r="G177" s="40"/>
      <c r="K177" s="40"/>
      <c r="O177" s="40"/>
      <c r="P177" s="8"/>
      <c r="Q177" s="150"/>
      <c r="U177" s="9"/>
      <c r="W177" s="99"/>
      <c r="X177" s="117"/>
      <c r="Y177" s="149"/>
      <c r="Z177" s="164"/>
      <c r="AA177" s="92"/>
      <c r="AB177" s="164"/>
      <c r="AE177" s="4"/>
      <c r="AF177" s="8"/>
      <c r="AG177" s="150"/>
      <c r="AH177" s="4"/>
    </row>
    <row r="178" spans="6:34" ht="12.75" customHeight="1">
      <c r="G178" s="40"/>
      <c r="K178" s="40"/>
      <c r="O178" s="40"/>
      <c r="P178" s="8"/>
      <c r="U178" s="47"/>
      <c r="W178" s="4"/>
      <c r="X178" s="8"/>
      <c r="Y178" s="145"/>
      <c r="Z178" s="47"/>
      <c r="AA178" s="46"/>
      <c r="AB178" s="132"/>
      <c r="AE178" s="4"/>
      <c r="AF178" s="8"/>
      <c r="AG178" s="150"/>
    </row>
    <row r="179" spans="6:34" ht="15" customHeight="1">
      <c r="G179" s="40"/>
      <c r="K179" s="40"/>
      <c r="O179" s="40"/>
      <c r="P179" s="8"/>
      <c r="Q179" s="144"/>
      <c r="U179" s="47"/>
      <c r="Z179" s="47"/>
      <c r="AA179" s="8"/>
      <c r="AB179" s="150"/>
      <c r="AC179" s="65"/>
      <c r="AE179" s="4"/>
      <c r="AF179" s="8"/>
      <c r="AG179" s="145"/>
    </row>
    <row r="180" spans="6:34" ht="15.75" customHeight="1">
      <c r="G180" s="40"/>
      <c r="K180" s="40"/>
      <c r="O180" s="40"/>
      <c r="U180" s="47"/>
      <c r="W180" s="47"/>
      <c r="X180" s="46"/>
      <c r="Y180" s="132"/>
      <c r="AA180" s="212"/>
      <c r="AB180" s="1"/>
      <c r="AC180" s="1"/>
      <c r="AE180" s="13"/>
      <c r="AF180" s="8"/>
    </row>
    <row r="181" spans="6:34" ht="15" customHeight="1">
      <c r="G181" s="40"/>
      <c r="K181" s="40"/>
      <c r="O181" s="40"/>
      <c r="U181" s="4"/>
      <c r="W181" s="47"/>
      <c r="X181" s="46"/>
      <c r="Y181" s="132"/>
      <c r="AA181" s="164"/>
      <c r="AB181" s="92"/>
      <c r="AC181" s="144"/>
      <c r="AE181" s="47"/>
      <c r="AF181" s="8"/>
      <c r="AG181" s="145"/>
    </row>
    <row r="182" spans="6:34" ht="15.75" customHeight="1">
      <c r="G182" s="40"/>
      <c r="K182" s="40"/>
      <c r="O182" s="40"/>
      <c r="P182" s="65"/>
      <c r="U182" s="4"/>
      <c r="W182" s="47"/>
      <c r="X182" s="46"/>
      <c r="Y182" s="132"/>
      <c r="AA182" s="47"/>
      <c r="AB182" s="46"/>
      <c r="AC182" s="132"/>
    </row>
    <row r="183" spans="6:34">
      <c r="G183" s="40"/>
      <c r="K183" s="181"/>
      <c r="O183" s="40"/>
      <c r="P183" s="65"/>
      <c r="U183" s="4"/>
      <c r="W183" s="47"/>
      <c r="X183" s="46"/>
      <c r="Y183" s="132"/>
      <c r="AA183" s="47"/>
      <c r="AB183" s="46"/>
      <c r="AC183" s="132"/>
    </row>
    <row r="184" spans="6:34" ht="12.75" customHeight="1">
      <c r="G184" s="40"/>
      <c r="K184" s="40"/>
      <c r="O184" s="40"/>
      <c r="P184" s="9"/>
      <c r="U184" s="4"/>
      <c r="W184" s="4"/>
      <c r="X184" s="46"/>
      <c r="Y184" s="132"/>
      <c r="AA184" s="47"/>
      <c r="AB184" s="46"/>
      <c r="AC184" s="132"/>
    </row>
    <row r="185" spans="6:34" ht="15.75" customHeight="1">
      <c r="F185" s="32"/>
      <c r="G185" s="4"/>
      <c r="H185" s="8"/>
      <c r="I185" s="164"/>
      <c r="K185" s="40"/>
      <c r="L185" s="336"/>
      <c r="O185" s="40"/>
      <c r="U185" s="4"/>
      <c r="W185" s="99"/>
      <c r="X185" s="117"/>
      <c r="Y185" s="149"/>
      <c r="AA185" s="47"/>
      <c r="AB185" s="46"/>
      <c r="AC185" s="132"/>
    </row>
    <row r="186" spans="6:34" ht="13.5" customHeight="1">
      <c r="G186" s="40"/>
      <c r="I186" s="4"/>
      <c r="K186" s="40"/>
      <c r="O186" s="40"/>
      <c r="U186" s="4"/>
      <c r="W186" s="4"/>
      <c r="X186" s="8"/>
      <c r="Y186" s="145"/>
      <c r="AA186" s="4"/>
      <c r="AB186" s="46"/>
      <c r="AC186" s="132"/>
    </row>
    <row r="187" spans="6:34" ht="13.5" customHeight="1">
      <c r="G187" s="40"/>
      <c r="I187" s="4"/>
      <c r="J187" s="2"/>
      <c r="K187" s="2"/>
      <c r="L187" s="82"/>
      <c r="O187" s="40"/>
      <c r="U187" s="4"/>
      <c r="W187" s="47"/>
      <c r="X187" s="65"/>
      <c r="Z187" s="47"/>
      <c r="AA187" s="99"/>
      <c r="AB187" s="117"/>
      <c r="AC187" s="149"/>
    </row>
    <row r="188" spans="6:34" ht="13.5" customHeight="1">
      <c r="G188" s="40"/>
      <c r="I188" s="4"/>
      <c r="J188" s="181"/>
      <c r="K188" s="181"/>
      <c r="O188" s="40"/>
      <c r="U188" s="4"/>
      <c r="V188" s="216"/>
      <c r="W188" s="47"/>
      <c r="X188" s="46"/>
      <c r="Y188" s="132"/>
      <c r="AA188" s="4"/>
      <c r="AB188" s="8"/>
      <c r="AC188" s="145"/>
    </row>
    <row r="189" spans="6:34" ht="13.5" customHeight="1">
      <c r="G189" s="179"/>
      <c r="I189" s="4"/>
      <c r="J189" s="32"/>
      <c r="K189" s="4"/>
      <c r="L189" s="8"/>
      <c r="O189" s="40"/>
      <c r="U189" s="16"/>
      <c r="W189" s="47"/>
      <c r="X189" s="46"/>
      <c r="Y189" s="132"/>
      <c r="AA189" s="47"/>
      <c r="AB189" s="65"/>
    </row>
    <row r="190" spans="6:34" ht="13.5" customHeight="1">
      <c r="G190" s="40"/>
      <c r="I190" s="99"/>
      <c r="J190" s="32"/>
      <c r="L190" s="8"/>
      <c r="O190" s="40"/>
      <c r="W190" s="4"/>
      <c r="X190" s="8"/>
      <c r="Y190" s="1"/>
      <c r="AA190" s="47"/>
      <c r="AB190" s="46"/>
      <c r="AC190" s="132"/>
    </row>
    <row r="191" spans="6:34" ht="12.75" customHeight="1">
      <c r="F191" s="54"/>
      <c r="G191" s="46"/>
      <c r="I191" s="99"/>
      <c r="O191" s="40"/>
      <c r="P191" s="8"/>
      <c r="W191" s="4"/>
      <c r="X191" s="8"/>
      <c r="Y191" s="1"/>
      <c r="AA191" s="47"/>
      <c r="AB191" s="46"/>
      <c r="AC191" s="132"/>
    </row>
    <row r="192" spans="6:34" ht="15" customHeight="1">
      <c r="F192" s="33"/>
      <c r="G192" s="4"/>
      <c r="I192" s="99"/>
      <c r="O192" s="40"/>
      <c r="P192" s="8"/>
      <c r="W192" s="4"/>
      <c r="X192" s="8"/>
      <c r="Y192" s="1"/>
    </row>
    <row r="193" spans="6:35" ht="15.75" customHeight="1">
      <c r="G193" s="40"/>
      <c r="O193" s="40"/>
      <c r="P193" s="40"/>
    </row>
    <row r="194" spans="6:35" ht="13.5" customHeight="1">
      <c r="G194" s="40"/>
      <c r="O194" s="40"/>
      <c r="U194" s="4"/>
      <c r="V194" s="8"/>
      <c r="W194" s="164"/>
      <c r="X194" s="92"/>
      <c r="Y194" s="144"/>
    </row>
    <row r="195" spans="6:35">
      <c r="G195" s="40"/>
      <c r="O195" s="40"/>
      <c r="P195" s="123"/>
      <c r="Q195" s="144"/>
    </row>
    <row r="196" spans="6:35" ht="15" customHeight="1">
      <c r="G196" s="40"/>
      <c r="I196" s="164"/>
      <c r="O196" s="40"/>
      <c r="Q196" s="132"/>
      <c r="W196" s="4"/>
      <c r="X196" s="8"/>
      <c r="Y196" s="150"/>
    </row>
    <row r="197" spans="6:35" ht="12.75" customHeight="1">
      <c r="F197" s="1"/>
      <c r="G197" s="40"/>
      <c r="I197" s="4"/>
      <c r="O197" s="40"/>
      <c r="P197" s="8"/>
      <c r="Q197" s="150"/>
    </row>
    <row r="198" spans="6:35" ht="15" customHeight="1">
      <c r="F198" s="32"/>
      <c r="G198" s="40"/>
      <c r="I198" s="99"/>
      <c r="O198" s="40"/>
      <c r="P198" s="8"/>
      <c r="Q198" s="148"/>
      <c r="W198" s="4"/>
      <c r="X198" s="8"/>
      <c r="Y198" s="150"/>
    </row>
    <row r="199" spans="6:35" ht="15" customHeight="1">
      <c r="F199" s="32"/>
      <c r="G199" s="4"/>
      <c r="I199" s="4"/>
      <c r="O199" s="40"/>
      <c r="Q199" s="208"/>
      <c r="W199" s="61"/>
      <c r="X199" s="123"/>
      <c r="Y199" s="1"/>
    </row>
    <row r="200" spans="6:35" ht="16.5" customHeight="1">
      <c r="F200" s="21"/>
      <c r="G200" s="16"/>
      <c r="I200" s="47"/>
      <c r="O200" s="40"/>
      <c r="Q200" s="149"/>
      <c r="S200" s="40"/>
      <c r="W200" s="61"/>
      <c r="X200" s="123"/>
      <c r="Y200" s="1"/>
    </row>
    <row r="201" spans="6:35" ht="14.25" customHeight="1">
      <c r="G201" s="179"/>
      <c r="I201" s="47"/>
      <c r="O201" s="40"/>
      <c r="Q201" s="146"/>
      <c r="S201" s="40"/>
      <c r="W201" s="4"/>
      <c r="X201" s="20"/>
      <c r="Y201" s="1"/>
    </row>
    <row r="202" spans="6:35" ht="15" customHeight="1">
      <c r="F202" s="62"/>
      <c r="G202" s="123"/>
      <c r="H202" s="123"/>
      <c r="I202" s="4"/>
      <c r="O202" s="40"/>
      <c r="Q202" s="132"/>
      <c r="S202" s="40"/>
      <c r="X202" s="92"/>
      <c r="Y202" s="330"/>
      <c r="Z202" s="92"/>
      <c r="AA202" s="330"/>
      <c r="AC202" s="47"/>
      <c r="AD202" s="112"/>
      <c r="AE202" s="4"/>
    </row>
    <row r="203" spans="6:35" ht="18" customHeight="1">
      <c r="F203" s="32"/>
      <c r="G203" s="4"/>
      <c r="H203" s="8"/>
      <c r="I203" s="4"/>
      <c r="O203" s="40"/>
      <c r="S203" s="40"/>
      <c r="W203" s="338"/>
      <c r="X203" s="8"/>
      <c r="Y203" s="150"/>
      <c r="Z203" s="418"/>
      <c r="AA203" s="419"/>
      <c r="AF203" s="92"/>
      <c r="AG203" s="330"/>
    </row>
    <row r="204" spans="6:35" ht="16.5" customHeight="1">
      <c r="F204" s="32"/>
      <c r="G204" s="4"/>
      <c r="H204" s="8"/>
      <c r="I204" s="4"/>
      <c r="O204" s="40"/>
      <c r="Q204" s="144"/>
      <c r="S204" s="40"/>
      <c r="U204" s="4"/>
      <c r="V204" s="4"/>
      <c r="W204" s="338"/>
      <c r="X204" s="8"/>
      <c r="Y204" s="150"/>
      <c r="Z204" s="179"/>
      <c r="AA204" s="419"/>
      <c r="AE204" s="4"/>
      <c r="AF204" s="8"/>
      <c r="AG204" s="150"/>
      <c r="AH204" s="4"/>
      <c r="AI204" s="8"/>
    </row>
    <row r="205" spans="6:35" ht="13.5" customHeight="1">
      <c r="F205" s="44"/>
      <c r="G205" s="4"/>
      <c r="H205" s="8"/>
      <c r="I205" s="4"/>
      <c r="O205" s="40"/>
      <c r="Q205" s="150"/>
      <c r="S205" s="40"/>
      <c r="U205" s="9"/>
      <c r="W205" s="4"/>
      <c r="X205" s="8"/>
      <c r="Y205" s="150"/>
      <c r="Z205" s="179"/>
      <c r="AA205" s="419"/>
      <c r="AE205" s="45"/>
      <c r="AF205" s="293"/>
      <c r="AG205" s="132"/>
    </row>
    <row r="206" spans="6:35" ht="15" customHeight="1">
      <c r="F206" s="44"/>
      <c r="G206" s="4"/>
      <c r="H206" s="8"/>
      <c r="I206" s="47"/>
      <c r="O206" s="40"/>
      <c r="P206" s="192"/>
      <c r="Q206" s="150"/>
      <c r="S206" s="40"/>
      <c r="U206" s="47"/>
      <c r="W206" s="4"/>
      <c r="X206" s="8"/>
      <c r="Y206" s="150"/>
      <c r="Z206" s="179"/>
      <c r="AA206" s="419"/>
      <c r="AE206" s="4"/>
      <c r="AF206" s="8"/>
      <c r="AG206" s="150"/>
      <c r="AH206" s="14"/>
      <c r="AI206" s="146"/>
    </row>
    <row r="207" spans="6:35" ht="15" customHeight="1">
      <c r="G207" s="40"/>
      <c r="I207" s="61"/>
      <c r="O207" s="40"/>
      <c r="Q207" s="150"/>
      <c r="U207" s="47"/>
      <c r="W207" s="4"/>
      <c r="X207" s="117"/>
      <c r="Y207" s="149"/>
      <c r="Z207" s="179"/>
      <c r="AA207" s="419"/>
      <c r="AE207" s="4"/>
      <c r="AF207" s="32"/>
      <c r="AG207" s="150"/>
      <c r="AI207" s="146"/>
    </row>
    <row r="208" spans="6:35" ht="14.25" customHeight="1">
      <c r="G208" s="179"/>
      <c r="I208" s="4"/>
      <c r="O208" s="40"/>
      <c r="P208" s="207"/>
      <c r="U208" s="47"/>
      <c r="W208" s="4"/>
      <c r="X208" s="8"/>
      <c r="Y208" s="145"/>
      <c r="Z208" s="179"/>
      <c r="AA208" s="419"/>
      <c r="AE208" s="99"/>
      <c r="AF208" s="122"/>
      <c r="AG208" s="208"/>
      <c r="AI208" s="146"/>
    </row>
    <row r="209" spans="6:35" ht="12.75" customHeight="1">
      <c r="F209" s="32"/>
      <c r="G209" s="4"/>
      <c r="H209" s="65"/>
      <c r="I209" s="99"/>
      <c r="O209" s="40"/>
      <c r="P209" s="207"/>
      <c r="U209" s="4"/>
      <c r="W209" s="4"/>
      <c r="X209" s="8"/>
      <c r="Y209" s="145"/>
      <c r="Z209" s="179"/>
      <c r="AA209" s="419"/>
      <c r="AE209" s="4"/>
      <c r="AF209" s="117"/>
      <c r="AG209" s="149"/>
      <c r="AI209" s="146"/>
    </row>
    <row r="210" spans="6:35" ht="14.25" customHeight="1">
      <c r="F210" s="54"/>
      <c r="G210" s="46"/>
      <c r="H210" s="65"/>
      <c r="I210" s="99"/>
      <c r="O210" s="40"/>
      <c r="U210" s="4"/>
      <c r="W210" s="99"/>
      <c r="X210" s="339"/>
      <c r="Y210" s="340"/>
      <c r="Z210" s="179"/>
      <c r="AA210" s="419"/>
      <c r="AE210" s="99"/>
      <c r="AF210" s="8"/>
      <c r="AG210" s="150"/>
      <c r="AI210" s="1"/>
    </row>
    <row r="211" spans="6:35" ht="15.75" customHeight="1">
      <c r="F211" s="30"/>
      <c r="G211" s="4"/>
      <c r="H211" s="9"/>
      <c r="I211" s="4"/>
      <c r="O211" s="40"/>
      <c r="U211" s="4"/>
      <c r="W211" s="4"/>
      <c r="X211" s="32"/>
      <c r="Y211" s="307"/>
      <c r="Z211" s="421"/>
      <c r="AA211" s="419"/>
      <c r="AE211" s="4"/>
      <c r="AF211" s="8"/>
      <c r="AG211" s="150"/>
      <c r="AH211" s="14"/>
      <c r="AI211" s="146"/>
    </row>
    <row r="212" spans="6:35" ht="12.75" customHeight="1">
      <c r="G212" s="40"/>
      <c r="I212" s="4"/>
      <c r="O212" s="40"/>
      <c r="S212" s="40"/>
      <c r="U212" s="4"/>
      <c r="W212" s="4"/>
      <c r="X212" s="32"/>
      <c r="Y212" s="150"/>
      <c r="Z212" s="179"/>
      <c r="AA212" s="419"/>
      <c r="AE212" s="4"/>
      <c r="AF212" s="8"/>
      <c r="AG212" s="150"/>
      <c r="AH212" s="123"/>
      <c r="AI212" s="148"/>
    </row>
    <row r="213" spans="6:35" ht="15" customHeight="1">
      <c r="G213" s="40"/>
      <c r="O213" s="40"/>
      <c r="S213" s="40"/>
      <c r="U213" s="4"/>
      <c r="W213" s="99"/>
      <c r="X213" s="122"/>
      <c r="Y213" s="208"/>
      <c r="Z213" s="179"/>
      <c r="AA213" s="419"/>
      <c r="AE213" s="4"/>
      <c r="AF213" s="32"/>
      <c r="AG213" s="150"/>
      <c r="AI213" s="146"/>
    </row>
    <row r="214" spans="6:35" ht="15" customHeight="1">
      <c r="G214" s="40"/>
      <c r="I214" s="5"/>
      <c r="K214" s="40"/>
      <c r="O214" s="40"/>
      <c r="P214" s="8"/>
      <c r="S214" s="40"/>
      <c r="U214" s="4"/>
      <c r="W214" s="47"/>
      <c r="X214" s="20"/>
      <c r="Y214" s="20"/>
      <c r="Z214" s="179"/>
      <c r="AA214" s="419"/>
      <c r="AE214" s="99"/>
      <c r="AF214" s="122"/>
      <c r="AG214" s="208"/>
      <c r="AH214" s="46"/>
      <c r="AI214" s="132"/>
    </row>
    <row r="215" spans="6:35" ht="12.75" customHeight="1">
      <c r="G215" s="7"/>
      <c r="K215" s="40"/>
      <c r="O215" s="40"/>
      <c r="P215" s="8"/>
      <c r="S215" s="40"/>
      <c r="U215" s="4"/>
      <c r="W215" s="99"/>
      <c r="X215" s="20"/>
      <c r="Z215" s="179"/>
      <c r="AA215" s="419"/>
    </row>
    <row r="216" spans="6:35" ht="12.75" customHeight="1">
      <c r="G216" s="40"/>
      <c r="I216" s="15"/>
      <c r="K216" s="40"/>
      <c r="O216" s="40"/>
      <c r="P216" s="40"/>
      <c r="S216" s="40"/>
      <c r="U216" s="4"/>
      <c r="W216" s="4"/>
      <c r="X216" s="20"/>
      <c r="Y216" s="20"/>
      <c r="Z216" s="179"/>
      <c r="AA216" s="419"/>
      <c r="AG216" s="4"/>
      <c r="AH216" s="14"/>
      <c r="AI216" s="146"/>
    </row>
    <row r="217" spans="6:35" ht="12" customHeight="1">
      <c r="F217" s="2"/>
      <c r="G217" s="40"/>
      <c r="K217" s="40"/>
      <c r="O217" s="40"/>
      <c r="S217" s="40"/>
      <c r="U217" s="16"/>
      <c r="W217" s="47"/>
      <c r="X217" s="20"/>
      <c r="Y217" s="429"/>
      <c r="Z217" s="179"/>
      <c r="AA217" s="419"/>
      <c r="AG217" s="4"/>
      <c r="AH217" s="14"/>
      <c r="AI217" s="146"/>
    </row>
    <row r="218" spans="6:35" ht="12.75" customHeight="1">
      <c r="F218" s="32"/>
      <c r="G218" s="40"/>
      <c r="H218" s="8"/>
      <c r="O218" s="40"/>
      <c r="P218" s="46"/>
      <c r="S218" s="40"/>
      <c r="W218" s="47"/>
      <c r="X218" s="20"/>
      <c r="Y218" s="420"/>
      <c r="Z218" s="179"/>
      <c r="AA218" s="419"/>
      <c r="AG218" s="4"/>
    </row>
    <row r="219" spans="6:35" ht="14.25" customHeight="1">
      <c r="F219" s="32"/>
      <c r="G219" s="4"/>
      <c r="H219" s="8"/>
      <c r="O219" s="40"/>
      <c r="P219" s="8"/>
      <c r="S219" s="40"/>
      <c r="W219" s="47"/>
      <c r="X219" s="20"/>
      <c r="Y219" s="420"/>
      <c r="Z219" s="179"/>
      <c r="AA219" s="419"/>
      <c r="AG219" s="99"/>
      <c r="AH219" s="122"/>
    </row>
    <row r="220" spans="6:35" ht="15.75">
      <c r="F220" s="39"/>
      <c r="G220" s="4"/>
      <c r="H220" s="40"/>
      <c r="S220" s="40"/>
      <c r="W220" s="47"/>
      <c r="X220" s="20"/>
      <c r="Y220" s="420"/>
      <c r="Z220" s="179"/>
      <c r="AA220" s="419"/>
      <c r="AG220" s="99"/>
      <c r="AH220" s="117"/>
      <c r="AI220" s="148"/>
    </row>
    <row r="221" spans="6:35" ht="15.75">
      <c r="G221" s="179"/>
      <c r="P221" s="61"/>
      <c r="S221" s="40"/>
      <c r="W221" s="47"/>
      <c r="X221" s="20"/>
      <c r="Y221" s="420"/>
      <c r="Z221" s="179"/>
      <c r="AA221" s="419"/>
      <c r="AG221" s="4"/>
      <c r="AH221" s="123"/>
      <c r="AI221" s="148"/>
    </row>
    <row r="222" spans="6:35" ht="15" customHeight="1">
      <c r="F222" s="62"/>
      <c r="G222" s="123"/>
      <c r="H222" s="123"/>
      <c r="P222" s="8"/>
      <c r="S222" s="40"/>
      <c r="U222" s="4"/>
      <c r="V222" s="8"/>
      <c r="AD222" s="32"/>
      <c r="AE222" s="61"/>
      <c r="AG222" s="4"/>
    </row>
    <row r="223" spans="6:35" ht="13.5" customHeight="1">
      <c r="G223" s="40"/>
      <c r="K223" s="40"/>
      <c r="P223" s="46"/>
      <c r="S223" s="40"/>
      <c r="X223" s="150"/>
      <c r="Y223" s="150"/>
      <c r="AA223" s="419"/>
    </row>
    <row r="224" spans="6:35" ht="13.5" customHeight="1">
      <c r="F224" s="32"/>
      <c r="G224" s="4"/>
      <c r="H224" s="8"/>
      <c r="K224" s="40"/>
      <c r="S224" s="40"/>
      <c r="X224" s="132"/>
      <c r="Y224" s="132"/>
    </row>
    <row r="225" spans="6:39" ht="14.25" customHeight="1">
      <c r="F225" s="32"/>
      <c r="G225" s="4"/>
      <c r="H225" s="8"/>
      <c r="K225" s="40"/>
      <c r="S225" s="40"/>
      <c r="X225" s="150"/>
      <c r="Y225" s="150"/>
    </row>
    <row r="226" spans="6:39" ht="12.75" customHeight="1">
      <c r="G226" s="40"/>
      <c r="K226" s="40"/>
      <c r="S226" s="40"/>
      <c r="X226" s="150"/>
      <c r="Y226" s="150"/>
    </row>
    <row r="227" spans="6:39" ht="14.25" customHeight="1">
      <c r="G227" s="40"/>
      <c r="K227" s="40"/>
      <c r="S227" s="181"/>
      <c r="W227" s="5"/>
      <c r="X227" s="208"/>
      <c r="Y227" s="208"/>
    </row>
    <row r="228" spans="6:39" ht="15.75" customHeight="1">
      <c r="G228" s="40"/>
      <c r="I228" s="12"/>
      <c r="K228" s="40"/>
      <c r="S228" s="40"/>
      <c r="W228" s="417"/>
      <c r="X228" s="149"/>
      <c r="Y228" s="149"/>
    </row>
    <row r="229" spans="6:39" ht="15" customHeight="1">
      <c r="G229" s="40"/>
      <c r="I229" s="164"/>
      <c r="J229" s="30"/>
      <c r="K229" s="4"/>
      <c r="L229" s="8"/>
      <c r="P229" s="8"/>
      <c r="S229" s="40"/>
      <c r="T229" s="336"/>
      <c r="W229" s="417"/>
    </row>
    <row r="230" spans="6:39" ht="13.5" customHeight="1">
      <c r="G230" s="40"/>
      <c r="I230" s="4"/>
      <c r="K230" s="40"/>
      <c r="P230" s="40"/>
      <c r="S230" s="40"/>
      <c r="W230" s="417"/>
    </row>
    <row r="231" spans="6:39" ht="13.5" customHeight="1">
      <c r="G231" s="40"/>
      <c r="I231" s="4"/>
      <c r="K231" s="40"/>
      <c r="P231" s="192"/>
      <c r="R231" s="2"/>
      <c r="S231" s="2"/>
      <c r="T231" s="82"/>
      <c r="U231" s="150"/>
      <c r="V231" s="150"/>
      <c r="W231" s="47"/>
      <c r="X231" s="46"/>
      <c r="Y231" s="132"/>
      <c r="Z231" s="192"/>
      <c r="AA231" s="132"/>
      <c r="AC231" s="132"/>
      <c r="AD231" s="132"/>
    </row>
    <row r="232" spans="6:39" ht="14.25" customHeight="1">
      <c r="G232" s="179"/>
      <c r="I232" s="4"/>
      <c r="K232" s="40"/>
      <c r="S232" s="40"/>
      <c r="U232" s="150"/>
      <c r="V232" s="150"/>
      <c r="W232" s="4"/>
      <c r="Y232" s="92"/>
      <c r="Z232" s="330"/>
      <c r="AA232" s="92"/>
      <c r="AB232" s="330"/>
      <c r="AD232" s="47"/>
      <c r="AE232" s="112"/>
    </row>
    <row r="233" spans="6:39" ht="15" customHeight="1">
      <c r="F233" s="32"/>
      <c r="G233" s="4"/>
      <c r="H233" s="192"/>
      <c r="I233" s="151"/>
      <c r="K233" s="40"/>
      <c r="R233" s="32"/>
      <c r="S233" s="4"/>
      <c r="T233" s="8"/>
      <c r="U233" s="150"/>
      <c r="V233" s="150"/>
      <c r="W233" s="47"/>
      <c r="X233" s="4"/>
      <c r="Y233" s="8"/>
      <c r="Z233" s="150"/>
      <c r="AA233" s="418"/>
      <c r="AB233" s="419"/>
    </row>
    <row r="234" spans="6:39">
      <c r="G234" s="40"/>
      <c r="I234" s="164"/>
      <c r="K234" s="40"/>
      <c r="Q234" s="144"/>
      <c r="R234" s="32"/>
      <c r="T234" s="8"/>
      <c r="W234" s="47"/>
      <c r="X234" s="47"/>
      <c r="Y234" s="46"/>
      <c r="Z234" s="132"/>
      <c r="AA234" s="179"/>
      <c r="AB234" s="419"/>
    </row>
    <row r="235" spans="6:39">
      <c r="F235" s="207"/>
      <c r="G235" s="209"/>
      <c r="H235" s="207"/>
      <c r="I235" s="47"/>
      <c r="K235" s="40"/>
      <c r="Q235" s="150"/>
      <c r="W235" s="47"/>
      <c r="X235" s="4"/>
      <c r="Y235" s="8"/>
      <c r="Z235" s="605"/>
      <c r="AA235" s="179"/>
      <c r="AB235" s="419"/>
      <c r="AH235" s="46"/>
      <c r="AI235" s="150"/>
      <c r="AJ235" s="192"/>
      <c r="AK235" s="150"/>
      <c r="AM235" s="132"/>
    </row>
    <row r="236" spans="6:39" ht="12.75" customHeight="1">
      <c r="F236" s="207"/>
      <c r="G236" s="209"/>
      <c r="H236" s="207"/>
      <c r="I236" s="47"/>
      <c r="K236" s="40"/>
      <c r="U236" s="9"/>
      <c r="W236" s="47"/>
      <c r="X236" s="99"/>
      <c r="Y236" s="117"/>
      <c r="Z236" s="149"/>
      <c r="AA236" s="179"/>
      <c r="AB236" s="419"/>
      <c r="AH236" s="210"/>
    </row>
    <row r="237" spans="6:39">
      <c r="G237" s="40"/>
      <c r="I237" s="47"/>
      <c r="K237" s="40"/>
      <c r="U237" s="47"/>
      <c r="W237" s="4"/>
      <c r="X237" s="4"/>
      <c r="Y237" s="8"/>
      <c r="Z237" s="150"/>
      <c r="AA237" s="179"/>
      <c r="AB237" s="419"/>
      <c r="AH237" s="47"/>
      <c r="AI237" s="46"/>
      <c r="AJ237" s="132"/>
      <c r="AK237" s="61"/>
      <c r="AL237" s="46"/>
      <c r="AM237" s="148"/>
    </row>
    <row r="238" spans="6:39" ht="14.25" customHeight="1">
      <c r="G238" s="40"/>
      <c r="I238" s="47"/>
      <c r="K238" s="40"/>
      <c r="U238" s="47"/>
      <c r="X238" s="61"/>
      <c r="Y238" s="123"/>
      <c r="Z238" s="419"/>
      <c r="AA238" s="179"/>
      <c r="AB238" s="419"/>
      <c r="AG238" s="103"/>
      <c r="AH238" s="192"/>
      <c r="AI238" s="192"/>
      <c r="AJ238" s="150"/>
      <c r="AK238" s="4"/>
      <c r="AL238" s="8"/>
      <c r="AM238" s="145"/>
    </row>
    <row r="239" spans="6:39" ht="12.75" customHeight="1">
      <c r="G239" s="40"/>
      <c r="I239" s="47"/>
      <c r="K239" s="40"/>
      <c r="U239" s="47"/>
      <c r="X239" s="4"/>
      <c r="Y239" s="8"/>
      <c r="Z239" s="145"/>
      <c r="AA239" s="179"/>
      <c r="AB239" s="419"/>
      <c r="AF239" s="164"/>
      <c r="AG239" s="92"/>
      <c r="AI239" s="47"/>
      <c r="AK239" s="599"/>
      <c r="AL239" s="8"/>
      <c r="AM239" s="150"/>
    </row>
    <row r="240" spans="6:39" ht="13.5" customHeight="1">
      <c r="I240" s="4"/>
      <c r="K240" s="40"/>
      <c r="U240" s="47"/>
      <c r="X240" s="4"/>
      <c r="Y240" s="8"/>
      <c r="Z240" s="150"/>
      <c r="AA240" s="179"/>
      <c r="AB240" s="419"/>
      <c r="AF240" s="4"/>
      <c r="AG240" s="14"/>
      <c r="AH240" s="47"/>
      <c r="AI240" s="46"/>
      <c r="AJ240" s="132"/>
      <c r="AK240" s="4"/>
      <c r="AL240" s="8"/>
      <c r="AM240" s="145"/>
    </row>
    <row r="241" spans="6:41">
      <c r="F241" s="32"/>
      <c r="G241" s="40"/>
      <c r="H241" s="8"/>
      <c r="K241" s="40"/>
      <c r="P241" s="5"/>
      <c r="U241" s="47"/>
      <c r="X241" s="4"/>
      <c r="Y241" s="8"/>
      <c r="Z241" s="150"/>
      <c r="AA241" s="421"/>
      <c r="AB241" s="419"/>
      <c r="AF241" s="4"/>
      <c r="AG241" s="220"/>
      <c r="AH241" s="4"/>
      <c r="AI241" s="8"/>
      <c r="AJ241" s="150"/>
      <c r="AK241" s="599"/>
      <c r="AL241" s="8"/>
      <c r="AM241" s="150"/>
    </row>
    <row r="242" spans="6:41">
      <c r="F242" s="32"/>
      <c r="G242" s="4"/>
      <c r="H242" s="8"/>
      <c r="I242" s="16"/>
      <c r="K242" s="40"/>
      <c r="U242" s="4"/>
      <c r="X242" s="4"/>
      <c r="Y242" s="32"/>
      <c r="Z242" s="150"/>
      <c r="AA242" s="179"/>
      <c r="AB242" s="419"/>
      <c r="AF242" s="4"/>
      <c r="AH242" s="192"/>
      <c r="AI242" s="192"/>
      <c r="AJ242" s="150"/>
    </row>
    <row r="243" spans="6:41" ht="15.75">
      <c r="F243" s="39"/>
      <c r="H243" s="40"/>
      <c r="I243" s="164"/>
      <c r="K243" s="40"/>
      <c r="U243" s="4"/>
      <c r="X243" s="99"/>
      <c r="Y243" s="122"/>
      <c r="Z243" s="208"/>
      <c r="AA243" s="179"/>
      <c r="AB243" s="419"/>
      <c r="AF243" s="47"/>
      <c r="AG243" s="46"/>
      <c r="AH243" s="99"/>
      <c r="AI243" s="117"/>
      <c r="AJ243" s="149"/>
      <c r="AK243" s="32"/>
      <c r="AL243" s="4"/>
      <c r="AM243" s="8"/>
    </row>
    <row r="244" spans="6:41" ht="14.25" customHeight="1">
      <c r="G244" s="179"/>
      <c r="I244" s="1581"/>
      <c r="K244" s="40"/>
      <c r="U244" s="4"/>
      <c r="V244" s="218"/>
      <c r="X244" s="47"/>
      <c r="Y244" s="20"/>
      <c r="Z244" s="20"/>
      <c r="AA244" s="179"/>
      <c r="AB244" s="419"/>
      <c r="AF244" s="4"/>
      <c r="AH244" s="4"/>
      <c r="AI244" s="8"/>
      <c r="AJ244" s="150"/>
      <c r="AL244" s="4"/>
      <c r="AM244" s="8"/>
    </row>
    <row r="245" spans="6:41" ht="13.5" customHeight="1">
      <c r="F245" s="127"/>
      <c r="G245" s="123"/>
      <c r="H245" s="46"/>
      <c r="I245" s="338"/>
      <c r="J245" s="62"/>
      <c r="K245" s="179"/>
      <c r="L245" s="3"/>
      <c r="U245" s="4"/>
      <c r="V245" s="218"/>
      <c r="X245" s="99"/>
      <c r="Y245" s="20"/>
      <c r="AA245" s="179"/>
      <c r="AB245" s="419"/>
    </row>
    <row r="246" spans="6:41" ht="15.75">
      <c r="F246" s="32"/>
      <c r="G246" s="4"/>
      <c r="H246" s="8"/>
      <c r="I246" s="338"/>
      <c r="J246" s="45"/>
      <c r="K246" s="4"/>
      <c r="L246" s="9"/>
      <c r="U246" s="4"/>
      <c r="X246" s="4"/>
      <c r="Y246" s="20"/>
      <c r="Z246" s="20"/>
      <c r="AA246" s="179"/>
      <c r="AB246" s="419"/>
    </row>
    <row r="247" spans="6:41" ht="12.75" customHeight="1">
      <c r="G247" s="4"/>
      <c r="I247" s="4"/>
      <c r="J247" s="32"/>
      <c r="K247" s="4"/>
      <c r="L247" s="9"/>
      <c r="U247" s="4"/>
      <c r="X247" s="47"/>
      <c r="Y247" s="20"/>
      <c r="Z247" s="429"/>
      <c r="AA247" s="179"/>
      <c r="AB247" s="419"/>
    </row>
    <row r="248" spans="6:41" ht="15.75">
      <c r="F248" s="32"/>
      <c r="G248" s="61"/>
      <c r="H248" s="61"/>
      <c r="I248" s="4"/>
      <c r="K248" s="4"/>
      <c r="U248" s="4"/>
      <c r="X248" s="47"/>
      <c r="Y248" s="20"/>
      <c r="Z248" s="420"/>
      <c r="AA248" s="179"/>
      <c r="AB248" s="419"/>
    </row>
    <row r="249" spans="6:41" ht="15.75">
      <c r="F249" s="32"/>
      <c r="G249" s="4"/>
      <c r="H249" s="8"/>
      <c r="I249" s="47"/>
      <c r="J249" s="32"/>
      <c r="K249" s="4"/>
      <c r="L249" s="9"/>
      <c r="U249" s="4"/>
      <c r="V249" s="216"/>
      <c r="X249" s="47"/>
      <c r="Y249" s="20"/>
      <c r="Z249" s="420"/>
      <c r="AA249" s="179"/>
      <c r="AB249" s="419"/>
    </row>
    <row r="250" spans="6:41" ht="15.75">
      <c r="F250" s="32"/>
      <c r="G250" s="4"/>
      <c r="H250" s="46"/>
      <c r="I250" s="338"/>
      <c r="K250" s="40"/>
      <c r="P250" s="8"/>
      <c r="U250" s="16"/>
      <c r="X250" s="47"/>
      <c r="Y250" s="20"/>
      <c r="Z250" s="420"/>
      <c r="AA250" s="179"/>
      <c r="AB250" s="419"/>
    </row>
    <row r="251" spans="6:41" ht="15.75">
      <c r="G251" s="40"/>
      <c r="I251" s="338"/>
      <c r="K251" s="40"/>
      <c r="Q251" s="144"/>
      <c r="U251" s="4"/>
      <c r="X251" s="47"/>
      <c r="Y251" s="20"/>
      <c r="Z251" s="420"/>
      <c r="AA251" s="179"/>
      <c r="AB251" s="419"/>
    </row>
    <row r="252" spans="6:41" ht="14.25" customHeight="1">
      <c r="G252" s="40"/>
      <c r="I252" s="338"/>
      <c r="K252" s="40"/>
      <c r="P252" s="123"/>
      <c r="X252" s="211"/>
      <c r="AA252" s="603"/>
      <c r="AD252" s="212"/>
      <c r="AG252" s="211"/>
      <c r="AJ252" s="603"/>
      <c r="AM252" s="212"/>
    </row>
    <row r="253" spans="6:41" ht="12.75" customHeight="1">
      <c r="G253" s="40"/>
      <c r="I253" s="4"/>
      <c r="K253" s="40"/>
      <c r="P253" s="8"/>
      <c r="Q253" s="132"/>
      <c r="U253" s="4"/>
      <c r="V253" s="8"/>
      <c r="X253" s="164"/>
      <c r="Y253" s="92"/>
      <c r="Z253" s="144"/>
      <c r="AA253" s="164"/>
      <c r="AB253" s="92"/>
      <c r="AC253" s="144"/>
      <c r="AD253" s="164"/>
      <c r="AE253" s="92"/>
      <c r="AF253" s="144"/>
      <c r="AG253" s="164"/>
      <c r="AH253" s="92"/>
      <c r="AI253" s="144"/>
      <c r="AJ253" s="164"/>
      <c r="AK253" s="92"/>
      <c r="AL253" s="144"/>
      <c r="AM253" s="164"/>
      <c r="AN253" s="92"/>
      <c r="AO253" s="144"/>
    </row>
    <row r="254" spans="6:41" ht="14.25" customHeight="1">
      <c r="G254" s="179"/>
      <c r="I254" s="99"/>
      <c r="K254" s="40"/>
      <c r="P254" s="8"/>
      <c r="Q254" s="150"/>
      <c r="W254" s="20"/>
      <c r="X254" s="46"/>
      <c r="Y254" s="227"/>
      <c r="Z254" s="132"/>
      <c r="AA254" s="192"/>
      <c r="AB254" s="192"/>
      <c r="AC254" s="132"/>
      <c r="AD254" s="47"/>
      <c r="AE254" s="46"/>
      <c r="AF254" s="132"/>
      <c r="AG254" s="46"/>
      <c r="AH254" s="227"/>
      <c r="AI254" s="132"/>
      <c r="AJ254" s="192"/>
      <c r="AK254" s="192"/>
      <c r="AL254" s="132"/>
      <c r="AM254" s="47"/>
      <c r="AN254" s="46"/>
      <c r="AO254" s="132"/>
    </row>
    <row r="255" spans="6:41" ht="14.25" customHeight="1">
      <c r="G255" s="40"/>
      <c r="I255" s="99"/>
      <c r="K255" s="7"/>
      <c r="P255" s="8"/>
      <c r="Q255" s="150"/>
      <c r="W255" s="20"/>
      <c r="X255" s="8"/>
      <c r="Y255" s="8"/>
      <c r="Z255" s="148"/>
      <c r="AA255" s="192"/>
      <c r="AB255" s="192"/>
      <c r="AC255" s="150"/>
      <c r="AD255" s="4"/>
      <c r="AE255" s="8"/>
      <c r="AF255" s="150"/>
      <c r="AG255" s="8"/>
      <c r="AH255" s="8"/>
      <c r="AI255" s="148"/>
      <c r="AJ255" s="192"/>
      <c r="AK255" s="192"/>
      <c r="AL255" s="150"/>
      <c r="AM255" s="4"/>
      <c r="AN255" s="8"/>
      <c r="AO255" s="150"/>
    </row>
    <row r="256" spans="6:41" ht="13.5" customHeight="1">
      <c r="F256" s="32"/>
      <c r="G256" s="4"/>
      <c r="H256" s="8"/>
      <c r="K256" s="40"/>
      <c r="P256" s="46"/>
      <c r="Q256" s="150"/>
      <c r="S256" s="40"/>
      <c r="X256" s="8"/>
      <c r="Y256" s="8"/>
      <c r="Z256" s="132"/>
      <c r="AA256" s="4"/>
      <c r="AB256" s="8"/>
      <c r="AC256" s="150"/>
      <c r="AD256" s="47"/>
      <c r="AE256" s="46"/>
      <c r="AF256" s="132"/>
      <c r="AG256" s="8"/>
      <c r="AH256" s="8"/>
      <c r="AI256" s="132"/>
      <c r="AJ256" s="4"/>
      <c r="AK256" s="8"/>
      <c r="AL256" s="150"/>
      <c r="AM256" s="47"/>
      <c r="AN256" s="46"/>
      <c r="AO256" s="132"/>
    </row>
    <row r="257" spans="6:41" ht="14.25" customHeight="1">
      <c r="G257" s="4"/>
      <c r="H257" s="40"/>
      <c r="J257" s="62"/>
      <c r="K257" s="179"/>
      <c r="P257" s="8"/>
      <c r="Q257" s="150"/>
      <c r="X257" s="192"/>
      <c r="Y257" s="192"/>
      <c r="Z257" s="132"/>
      <c r="AA257" s="4"/>
      <c r="AB257" s="8"/>
      <c r="AC257" s="150"/>
      <c r="AD257" s="47"/>
      <c r="AE257" s="46"/>
      <c r="AF257" s="150"/>
      <c r="AG257" s="192"/>
      <c r="AH257" s="192"/>
      <c r="AI257" s="132"/>
      <c r="AJ257" s="4"/>
      <c r="AK257" s="8"/>
      <c r="AL257" s="150"/>
      <c r="AM257" s="47"/>
      <c r="AN257" s="46"/>
      <c r="AO257" s="150"/>
    </row>
    <row r="258" spans="6:41">
      <c r="F258" s="32"/>
      <c r="G258" s="4"/>
      <c r="H258" s="192"/>
      <c r="I258" s="164"/>
      <c r="K258" s="40"/>
      <c r="P258" s="8"/>
      <c r="Q258" s="335"/>
      <c r="X258" s="192"/>
      <c r="Y258" s="192"/>
      <c r="Z258" s="150"/>
      <c r="AD258" s="47"/>
      <c r="AE258" s="46"/>
      <c r="AF258" s="149"/>
      <c r="AG258" s="192"/>
      <c r="AH258" s="192"/>
      <c r="AI258" s="150"/>
      <c r="AM258" s="47"/>
      <c r="AN258" s="46"/>
      <c r="AO258" s="149"/>
    </row>
    <row r="259" spans="6:41" ht="14.25" customHeight="1">
      <c r="G259" s="40"/>
      <c r="I259" s="4"/>
      <c r="J259" s="30"/>
      <c r="K259" s="4"/>
      <c r="L259" s="9"/>
      <c r="AA259" s="54"/>
      <c r="AB259" s="123"/>
      <c r="AC259" s="46"/>
      <c r="AD259" s="47"/>
      <c r="AE259" s="46"/>
      <c r="AF259" s="149"/>
      <c r="AM259" s="47"/>
      <c r="AN259" s="46"/>
      <c r="AO259" s="149"/>
    </row>
    <row r="260" spans="6:41" ht="15" customHeight="1">
      <c r="G260" s="40"/>
      <c r="I260" s="4"/>
      <c r="K260" s="123"/>
      <c r="U260" s="4"/>
      <c r="V260" s="4"/>
      <c r="AA260" s="32"/>
      <c r="AB260" s="4"/>
      <c r="AC260" s="8"/>
      <c r="AD260" s="4"/>
      <c r="AE260" s="8"/>
      <c r="AF260" s="150"/>
      <c r="AM260" s="4"/>
      <c r="AN260" s="8"/>
      <c r="AO260" s="150"/>
    </row>
    <row r="261" spans="6:41">
      <c r="G261" s="40"/>
      <c r="I261" s="4"/>
      <c r="S261" s="40"/>
      <c r="U261" s="9"/>
      <c r="X261" s="14"/>
      <c r="AA261" s="32"/>
      <c r="AB261" s="4"/>
      <c r="AC261" s="8"/>
    </row>
    <row r="262" spans="6:41">
      <c r="G262" s="40"/>
      <c r="I262" s="4"/>
      <c r="S262" s="40"/>
      <c r="U262" s="47"/>
      <c r="X262" s="61"/>
      <c r="AA262" s="45"/>
      <c r="AB262" s="4"/>
      <c r="AC262" s="46"/>
    </row>
    <row r="263" spans="6:41">
      <c r="G263" s="40"/>
      <c r="Q263" s="144"/>
      <c r="S263" s="40"/>
      <c r="U263" s="47"/>
      <c r="X263" s="61"/>
      <c r="Y263" s="1"/>
      <c r="AA263" s="373"/>
      <c r="AB263" s="4"/>
      <c r="AC263" s="46"/>
    </row>
    <row r="264" spans="6:41">
      <c r="G264" s="40"/>
      <c r="P264" s="46"/>
      <c r="Q264" s="146"/>
      <c r="S264" s="40"/>
      <c r="U264" s="47"/>
      <c r="V264" s="142"/>
      <c r="X264" s="61"/>
      <c r="Y264" s="1"/>
      <c r="AA264" s="44"/>
      <c r="AB264" s="4"/>
      <c r="AC264" s="8"/>
    </row>
    <row r="265" spans="6:41">
      <c r="G265" s="40"/>
      <c r="P265" s="46"/>
      <c r="Q265" s="145"/>
      <c r="S265" s="40"/>
      <c r="U265" s="4"/>
      <c r="X265" s="61"/>
      <c r="Y265" s="1"/>
      <c r="AA265" s="44"/>
      <c r="AB265" s="4"/>
      <c r="AC265" s="8"/>
    </row>
    <row r="266" spans="6:41">
      <c r="G266" s="40"/>
      <c r="P266" s="8"/>
      <c r="Q266" s="150"/>
      <c r="S266" s="40"/>
      <c r="U266" s="4"/>
    </row>
    <row r="267" spans="6:41">
      <c r="G267" s="40"/>
      <c r="P267" s="8"/>
      <c r="Q267" s="150"/>
      <c r="S267" s="40"/>
      <c r="U267" s="4"/>
    </row>
    <row r="268" spans="6:41">
      <c r="F268" s="2"/>
      <c r="G268" s="2"/>
      <c r="H268" s="5"/>
      <c r="Q268" s="150"/>
      <c r="S268" s="40"/>
      <c r="U268" s="4"/>
      <c r="X268" s="30"/>
      <c r="Y268" s="4"/>
      <c r="Z268" s="8"/>
    </row>
    <row r="269" spans="6:41">
      <c r="G269" s="7"/>
      <c r="Q269" s="146"/>
      <c r="S269" s="40"/>
      <c r="U269" s="4"/>
      <c r="X269" s="210"/>
      <c r="Y269" s="47"/>
    </row>
    <row r="270" spans="6:41">
      <c r="G270" s="40"/>
      <c r="Q270" s="148"/>
      <c r="S270" s="40"/>
      <c r="U270" s="4"/>
      <c r="X270" s="164"/>
      <c r="Y270" s="92"/>
      <c r="Z270" s="144"/>
    </row>
    <row r="271" spans="6:41" ht="12" customHeight="1">
      <c r="G271" s="40"/>
      <c r="I271" s="47"/>
      <c r="Q271" s="148"/>
      <c r="S271" s="40"/>
      <c r="U271" s="4"/>
      <c r="X271" s="47"/>
      <c r="Y271" s="213"/>
      <c r="Z271" s="214"/>
    </row>
    <row r="272" spans="6:41" ht="14.25" customHeight="1">
      <c r="G272" s="40"/>
      <c r="I272" s="4"/>
      <c r="Q272" s="150"/>
      <c r="S272" s="40"/>
      <c r="U272" s="4"/>
      <c r="V272" s="216"/>
      <c r="X272" s="20"/>
    </row>
    <row r="273" spans="6:32" ht="12" customHeight="1">
      <c r="G273" s="40"/>
      <c r="S273" s="40"/>
      <c r="U273" s="16"/>
    </row>
    <row r="274" spans="6:32" ht="14.25" customHeight="1">
      <c r="G274" s="40"/>
      <c r="S274" s="40"/>
      <c r="X274" s="211"/>
      <c r="AA274" s="603"/>
      <c r="AD274" s="212"/>
    </row>
    <row r="275" spans="6:32" ht="14.25" customHeight="1">
      <c r="G275" s="40"/>
      <c r="S275" s="40"/>
      <c r="U275" s="4"/>
      <c r="X275" s="164"/>
      <c r="Y275" s="92"/>
      <c r="Z275" s="144"/>
      <c r="AA275" s="164"/>
      <c r="AB275" s="92"/>
      <c r="AC275" s="144"/>
      <c r="AD275" s="164"/>
      <c r="AE275" s="92"/>
      <c r="AF275" s="144"/>
    </row>
    <row r="276" spans="6:32" ht="13.5" customHeight="1">
      <c r="G276" s="40"/>
      <c r="P276" s="8"/>
      <c r="Q276" s="132"/>
      <c r="S276" s="40"/>
      <c r="X276" s="46"/>
      <c r="Y276" s="227"/>
      <c r="Z276" s="132"/>
      <c r="AA276" s="192"/>
      <c r="AB276" s="192"/>
      <c r="AC276" s="132"/>
    </row>
    <row r="277" spans="6:32" ht="15.75">
      <c r="F277" s="125"/>
      <c r="G277" s="4"/>
      <c r="H277" s="8"/>
      <c r="I277" s="211"/>
      <c r="P277" s="8"/>
      <c r="Q277" s="150"/>
      <c r="S277" s="40"/>
      <c r="X277" s="8"/>
      <c r="Y277" s="8"/>
      <c r="Z277" s="148"/>
      <c r="AD277" s="4"/>
      <c r="AE277" s="8"/>
      <c r="AF277" s="150"/>
    </row>
    <row r="278" spans="6:32">
      <c r="G278" s="179"/>
      <c r="I278" s="210"/>
      <c r="P278" s="220"/>
      <c r="Q278" s="132"/>
      <c r="S278" s="40"/>
      <c r="U278" s="4"/>
      <c r="V278" s="8"/>
      <c r="X278" s="8"/>
      <c r="Y278" s="8"/>
      <c r="Z278" s="132"/>
      <c r="AA278" s="4"/>
      <c r="AB278" s="8"/>
      <c r="AC278" s="150"/>
    </row>
    <row r="279" spans="6:32" ht="14.25" customHeight="1">
      <c r="F279" s="62"/>
      <c r="G279" s="4"/>
      <c r="H279" s="123"/>
      <c r="I279" s="164"/>
      <c r="P279" s="8"/>
      <c r="Q279" s="150"/>
      <c r="S279" s="40"/>
      <c r="X279" s="192"/>
      <c r="Y279" s="192"/>
      <c r="Z279" s="132"/>
      <c r="AA279" s="4"/>
      <c r="AB279" s="8"/>
      <c r="AC279" s="150"/>
      <c r="AD279" s="47"/>
      <c r="AE279" s="46"/>
      <c r="AF279" s="150"/>
    </row>
    <row r="280" spans="6:32">
      <c r="F280" s="30"/>
      <c r="G280" s="4"/>
      <c r="H280" s="8"/>
      <c r="I280" s="4"/>
      <c r="P280" s="8"/>
      <c r="Q280" s="149"/>
      <c r="S280" s="40"/>
      <c r="AD280" s="47"/>
      <c r="AE280" s="46"/>
      <c r="AF280" s="149"/>
    </row>
    <row r="281" spans="6:32" ht="13.5" customHeight="1">
      <c r="F281" s="32"/>
      <c r="G281" s="4"/>
      <c r="H281" s="8"/>
      <c r="I281" s="4"/>
      <c r="P281" s="8"/>
      <c r="Q281" s="149"/>
      <c r="S281" s="40"/>
      <c r="AD281" s="47"/>
      <c r="AE281" s="46"/>
      <c r="AF281" s="149"/>
    </row>
    <row r="282" spans="6:32" ht="14.25" customHeight="1">
      <c r="F282" s="8"/>
      <c r="G282" s="4"/>
      <c r="H282" s="8"/>
      <c r="I282" s="4"/>
      <c r="Q282" s="149"/>
      <c r="S282" s="40"/>
      <c r="AD282" s="4"/>
      <c r="AE282" s="8"/>
      <c r="AF282" s="150"/>
    </row>
    <row r="283" spans="6:32" ht="15" customHeight="1">
      <c r="F283" s="32"/>
      <c r="G283" s="4"/>
      <c r="H283" s="46"/>
      <c r="I283" s="4"/>
      <c r="Q283" s="149"/>
      <c r="S283" s="40"/>
      <c r="U283" s="47"/>
      <c r="V283" s="112"/>
    </row>
    <row r="284" spans="6:32" ht="14.25" customHeight="1">
      <c r="F284" s="32"/>
      <c r="G284" s="4"/>
      <c r="H284" s="8"/>
      <c r="I284" s="4"/>
      <c r="Q284" s="150"/>
      <c r="S284" s="181"/>
    </row>
    <row r="285" spans="6:32" ht="15.75">
      <c r="F285" s="32"/>
      <c r="G285" s="4"/>
      <c r="H285" s="8"/>
      <c r="I285" s="99"/>
      <c r="P285" s="46"/>
      <c r="S285" s="40"/>
      <c r="T285" s="336"/>
    </row>
    <row r="286" spans="6:32">
      <c r="G286" s="40"/>
      <c r="I286" s="99"/>
      <c r="Q286" s="149"/>
      <c r="R286" s="2"/>
      <c r="S286" s="2"/>
      <c r="T286" s="82"/>
    </row>
    <row r="287" spans="6:32">
      <c r="G287" s="40"/>
      <c r="I287" s="4"/>
      <c r="P287" s="46"/>
      <c r="R287" s="32"/>
      <c r="S287" s="4"/>
      <c r="T287" s="8"/>
    </row>
    <row r="288" spans="6:32">
      <c r="G288" s="40"/>
      <c r="I288" s="4"/>
      <c r="P288" s="8"/>
      <c r="Q288" s="150"/>
      <c r="R288" s="32"/>
      <c r="S288" s="13"/>
      <c r="T288" s="8"/>
    </row>
    <row r="289" spans="6:17" ht="15.75">
      <c r="G289" s="40"/>
      <c r="I289" s="336"/>
      <c r="Q289" s="150"/>
    </row>
    <row r="290" spans="6:17">
      <c r="G290" s="184"/>
      <c r="I290" s="164"/>
      <c r="Q290" s="150"/>
    </row>
    <row r="291" spans="6:17">
      <c r="F291" s="32"/>
      <c r="G291" s="4"/>
      <c r="H291" s="46"/>
      <c r="I291" s="4"/>
      <c r="P291" s="8"/>
      <c r="Q291" s="145"/>
    </row>
    <row r="292" spans="6:17">
      <c r="F292" s="54"/>
      <c r="G292" s="4"/>
      <c r="H292" s="46"/>
      <c r="I292" s="4"/>
    </row>
    <row r="293" spans="6:17">
      <c r="F293" s="32"/>
      <c r="G293" s="4"/>
      <c r="H293" s="8"/>
      <c r="I293" s="4"/>
      <c r="P293" s="82"/>
    </row>
    <row r="294" spans="6:17">
      <c r="F294" s="30"/>
      <c r="G294" s="4"/>
      <c r="H294" s="8"/>
      <c r="I294" s="4"/>
      <c r="P294" s="8"/>
    </row>
    <row r="295" spans="6:17">
      <c r="G295" s="40"/>
      <c r="I295" s="4"/>
      <c r="P295" s="8"/>
    </row>
    <row r="296" spans="6:17">
      <c r="G296" s="40"/>
      <c r="I296" s="4"/>
      <c r="P296" s="40"/>
      <c r="Q296" s="144"/>
    </row>
    <row r="297" spans="6:17">
      <c r="G297" s="40"/>
      <c r="I297" s="103"/>
      <c r="Q297" s="132"/>
    </row>
    <row r="298" spans="6:17">
      <c r="G298" s="40"/>
      <c r="I298" s="164"/>
      <c r="P298" s="46"/>
      <c r="Q298" s="132"/>
    </row>
    <row r="299" spans="6:17">
      <c r="G299" s="40"/>
      <c r="I299" s="47"/>
      <c r="Q299" s="132"/>
    </row>
    <row r="300" spans="6:17">
      <c r="G300" s="40"/>
      <c r="P300" s="8"/>
      <c r="Q300" s="132"/>
    </row>
    <row r="301" spans="6:17">
      <c r="G301" s="40"/>
      <c r="Q301" s="132"/>
    </row>
    <row r="302" spans="6:17">
      <c r="G302" s="40"/>
      <c r="Q302" s="132"/>
    </row>
    <row r="303" spans="6:17">
      <c r="F303" s="32"/>
      <c r="G303" s="4"/>
      <c r="H303" s="8"/>
      <c r="I303" s="4"/>
      <c r="Q303" s="208"/>
    </row>
    <row r="304" spans="6:17">
      <c r="F304" s="32"/>
      <c r="G304" s="4"/>
      <c r="H304" s="8"/>
      <c r="I304" s="4"/>
      <c r="Q304" s="150"/>
    </row>
    <row r="305" spans="6:27">
      <c r="F305" s="45"/>
      <c r="G305" s="4"/>
      <c r="H305" s="220"/>
      <c r="I305" s="4"/>
      <c r="P305" s="8"/>
      <c r="Q305" s="150"/>
    </row>
    <row r="306" spans="6:27">
      <c r="F306" s="32"/>
      <c r="G306" s="4"/>
      <c r="H306" s="8"/>
      <c r="I306" s="4"/>
      <c r="P306" s="192"/>
    </row>
    <row r="307" spans="6:27">
      <c r="F307" s="45"/>
      <c r="G307" s="4"/>
      <c r="H307" s="8"/>
      <c r="I307" s="4"/>
      <c r="Q307" s="132"/>
    </row>
    <row r="308" spans="6:27">
      <c r="F308" s="45"/>
      <c r="G308" s="4"/>
      <c r="H308" s="8"/>
      <c r="I308" s="99"/>
      <c r="Q308" s="132"/>
    </row>
    <row r="309" spans="6:27">
      <c r="G309" s="40"/>
      <c r="I309" s="99"/>
      <c r="Q309" s="150"/>
      <c r="S309" s="40"/>
    </row>
    <row r="310" spans="6:27">
      <c r="G310" s="40"/>
      <c r="I310" s="47"/>
      <c r="Q310" s="132"/>
      <c r="S310" s="40"/>
    </row>
    <row r="311" spans="6:27">
      <c r="G311" s="179"/>
      <c r="P311" s="8"/>
      <c r="Q311" s="150"/>
      <c r="R311" s="32"/>
      <c r="S311" s="4"/>
      <c r="T311" s="8"/>
    </row>
    <row r="312" spans="6:27">
      <c r="F312" s="54"/>
      <c r="G312" s="46"/>
      <c r="H312" s="46"/>
      <c r="I312" s="4"/>
      <c r="P312" s="8"/>
      <c r="Q312" s="149"/>
      <c r="R312" s="32"/>
      <c r="S312" s="13"/>
      <c r="T312" s="8"/>
    </row>
    <row r="313" spans="6:27">
      <c r="G313" s="46"/>
      <c r="I313" s="47"/>
      <c r="P313" s="8"/>
      <c r="Q313" s="149"/>
    </row>
    <row r="314" spans="6:27">
      <c r="F314" s="32"/>
      <c r="G314" s="4"/>
      <c r="H314" s="46"/>
      <c r="I314" s="4"/>
      <c r="Q314" s="149"/>
    </row>
    <row r="315" spans="6:27">
      <c r="F315" s="33"/>
      <c r="G315" s="4"/>
      <c r="H315" s="8"/>
      <c r="I315" s="47"/>
    </row>
    <row r="316" spans="6:27">
      <c r="G316" s="40"/>
      <c r="I316" s="47"/>
    </row>
    <row r="317" spans="6:27">
      <c r="G317" s="40"/>
    </row>
    <row r="318" spans="6:27">
      <c r="F318" s="44"/>
      <c r="G318" s="4"/>
      <c r="H318" s="8"/>
      <c r="I318" s="4"/>
    </row>
    <row r="320" spans="6:27" ht="15.75">
      <c r="F320" s="2"/>
      <c r="G320" s="2"/>
      <c r="H320" s="82"/>
      <c r="AA320" s="20"/>
    </row>
    <row r="321" spans="6:27" ht="15.75">
      <c r="F321" s="32"/>
      <c r="G321" s="4"/>
      <c r="H321" s="8"/>
      <c r="AA321" s="20"/>
    </row>
    <row r="322" spans="6:27" ht="15.75">
      <c r="F322" s="32"/>
      <c r="G322" s="13"/>
      <c r="H322" s="8"/>
      <c r="AA322" s="20"/>
    </row>
    <row r="323" spans="6:27" ht="15.75">
      <c r="F323" s="124"/>
      <c r="H323" s="40"/>
      <c r="AA323" s="20"/>
    </row>
    <row r="324" spans="6:27" ht="15.75">
      <c r="G324" s="179"/>
      <c r="AA324" s="20"/>
    </row>
    <row r="325" spans="6:27">
      <c r="F325" s="62"/>
      <c r="G325" s="123"/>
      <c r="H325" s="46"/>
      <c r="U325" s="148"/>
      <c r="AA325" s="4"/>
    </row>
    <row r="326" spans="6:27">
      <c r="G326" s="40"/>
      <c r="U326" s="148"/>
      <c r="AA326" s="4"/>
    </row>
    <row r="327" spans="6:27">
      <c r="F327" s="32"/>
      <c r="G327" s="4"/>
      <c r="H327" s="8"/>
      <c r="U327" s="208"/>
      <c r="AA327" s="4"/>
    </row>
    <row r="328" spans="6:27">
      <c r="G328" s="40"/>
      <c r="U328" s="149"/>
      <c r="AA328" s="4"/>
    </row>
    <row r="329" spans="6:27">
      <c r="G329" s="40"/>
      <c r="U329" s="150"/>
      <c r="AA329" s="4"/>
    </row>
    <row r="330" spans="6:27">
      <c r="G330" s="40"/>
      <c r="AA330" s="4"/>
    </row>
    <row r="331" spans="6:27">
      <c r="G331" s="179"/>
      <c r="AA331" s="4"/>
    </row>
    <row r="332" spans="6:27">
      <c r="F332" s="32"/>
      <c r="G332" s="4"/>
      <c r="H332" s="8"/>
      <c r="AA332" s="4"/>
    </row>
    <row r="333" spans="6:27">
      <c r="F333" s="32"/>
      <c r="G333" s="4"/>
      <c r="H333" s="192"/>
      <c r="AA333" s="4"/>
    </row>
    <row r="334" spans="6:27">
      <c r="G334" s="40"/>
      <c r="AA334" s="4"/>
    </row>
    <row r="335" spans="6:27">
      <c r="G335" s="40"/>
    </row>
    <row r="336" spans="6:27">
      <c r="G336" s="40"/>
    </row>
    <row r="337" spans="6:9">
      <c r="G337" s="40"/>
    </row>
    <row r="338" spans="6:9">
      <c r="F338" s="45"/>
      <c r="G338" s="4"/>
      <c r="H338" s="8"/>
      <c r="I338" s="61"/>
    </row>
    <row r="339" spans="6:9">
      <c r="F339" s="44"/>
      <c r="G339" s="4"/>
      <c r="H339" s="8"/>
      <c r="I339" s="61"/>
    </row>
    <row r="340" spans="6:9">
      <c r="F340" s="44"/>
      <c r="G340" s="4"/>
      <c r="H340" s="8"/>
      <c r="I340" s="61"/>
    </row>
    <row r="341" spans="6:9">
      <c r="G341" s="40"/>
      <c r="I341" s="61"/>
    </row>
    <row r="342" spans="6:9">
      <c r="G342" s="40"/>
    </row>
    <row r="343" spans="6:9">
      <c r="F343" s="2"/>
      <c r="G343" s="40"/>
    </row>
    <row r="344" spans="6:9">
      <c r="G344" s="40"/>
    </row>
    <row r="345" spans="6:9">
      <c r="G345" s="40"/>
    </row>
    <row r="346" spans="6:9">
      <c r="G346" s="40"/>
    </row>
    <row r="347" spans="6:9">
      <c r="G347" s="40"/>
    </row>
    <row r="348" spans="6:9">
      <c r="G348" s="40"/>
    </row>
    <row r="349" spans="6:9">
      <c r="G349" s="40"/>
    </row>
    <row r="350" spans="6:9">
      <c r="G350" s="40"/>
    </row>
    <row r="351" spans="6:9">
      <c r="G351" s="40"/>
    </row>
    <row r="352" spans="6:9">
      <c r="G352" s="40"/>
    </row>
    <row r="353" spans="7:7">
      <c r="G353" s="40"/>
    </row>
    <row r="354" spans="7:7">
      <c r="G354" s="40"/>
    </row>
    <row r="355" spans="7:7">
      <c r="G355" s="40"/>
    </row>
    <row r="356" spans="7:7">
      <c r="G356" s="40"/>
    </row>
    <row r="357" spans="7:7">
      <c r="G357" s="40"/>
    </row>
    <row r="358" spans="7:7">
      <c r="G358" s="40"/>
    </row>
    <row r="359" spans="7:7">
      <c r="G359" s="40"/>
    </row>
    <row r="360" spans="7:7">
      <c r="G360" s="40"/>
    </row>
    <row r="361" spans="7:7">
      <c r="G361" s="40"/>
    </row>
    <row r="362" spans="7:7">
      <c r="G362" s="40"/>
    </row>
    <row r="363" spans="7:7">
      <c r="G363" s="40"/>
    </row>
    <row r="364" spans="7:7">
      <c r="G364" s="40"/>
    </row>
    <row r="365" spans="7:7">
      <c r="G365" s="40"/>
    </row>
    <row r="366" spans="7:7">
      <c r="G366" s="40"/>
    </row>
    <row r="367" spans="7:7">
      <c r="G367" s="40"/>
    </row>
    <row r="368" spans="7:7">
      <c r="G368" s="40"/>
    </row>
    <row r="369" spans="7:20">
      <c r="G369" s="40"/>
    </row>
    <row r="370" spans="7:20">
      <c r="G370" s="40"/>
      <c r="S370" s="40"/>
    </row>
    <row r="371" spans="7:20">
      <c r="G371" s="40"/>
      <c r="S371" s="40"/>
    </row>
    <row r="372" spans="7:20">
      <c r="G372" s="40"/>
      <c r="S372" s="40"/>
    </row>
    <row r="373" spans="7:20">
      <c r="G373" s="40"/>
      <c r="S373" s="40"/>
    </row>
    <row r="374" spans="7:20">
      <c r="G374" s="40"/>
      <c r="R374" s="30"/>
      <c r="S374" s="4"/>
      <c r="T374" s="9"/>
    </row>
    <row r="375" spans="7:20">
      <c r="G375" s="40"/>
      <c r="S375" s="123"/>
    </row>
    <row r="376" spans="7:20">
      <c r="G376" s="40"/>
      <c r="S376" s="40"/>
    </row>
    <row r="377" spans="7:20">
      <c r="G377" s="40"/>
      <c r="S377" s="40"/>
    </row>
    <row r="378" spans="7:20">
      <c r="G378" s="40"/>
      <c r="S378" s="40"/>
    </row>
    <row r="379" spans="7:20">
      <c r="G379" s="40"/>
      <c r="S379" s="40"/>
    </row>
    <row r="380" spans="7:20">
      <c r="G380" s="40"/>
      <c r="S380" s="40"/>
    </row>
    <row r="381" spans="7:20">
      <c r="G381" s="40"/>
      <c r="S381" s="40"/>
    </row>
    <row r="382" spans="7:20">
      <c r="G382" s="40"/>
      <c r="S382" s="40"/>
    </row>
    <row r="383" spans="7:20">
      <c r="G383" s="40"/>
      <c r="S383" s="40"/>
    </row>
    <row r="384" spans="7:20">
      <c r="G384" s="40"/>
      <c r="S384" s="40"/>
    </row>
    <row r="385" spans="7:20">
      <c r="G385" s="40"/>
      <c r="S385" s="40"/>
    </row>
    <row r="386" spans="7:20">
      <c r="G386" s="40"/>
      <c r="S386" s="40"/>
    </row>
    <row r="387" spans="7:20">
      <c r="G387" s="40"/>
      <c r="S387" s="40"/>
    </row>
    <row r="388" spans="7:20">
      <c r="G388" s="40"/>
      <c r="S388" s="40"/>
    </row>
    <row r="389" spans="7:20">
      <c r="G389" s="40"/>
      <c r="S389" s="40"/>
    </row>
    <row r="390" spans="7:20">
      <c r="G390" s="40"/>
      <c r="S390" s="40"/>
    </row>
    <row r="391" spans="7:20">
      <c r="G391" s="40"/>
      <c r="S391" s="40"/>
    </row>
    <row r="392" spans="7:20">
      <c r="G392" s="40"/>
      <c r="S392" s="40"/>
    </row>
    <row r="393" spans="7:20">
      <c r="G393" s="40"/>
      <c r="S393" s="40"/>
    </row>
    <row r="394" spans="7:20">
      <c r="G394" s="40"/>
      <c r="R394" s="1"/>
      <c r="S394" s="40"/>
    </row>
    <row r="395" spans="7:20">
      <c r="G395" s="40"/>
      <c r="R395" s="32"/>
      <c r="S395" s="40"/>
    </row>
    <row r="396" spans="7:20">
      <c r="G396" s="40"/>
      <c r="R396" s="32"/>
      <c r="S396" s="4"/>
    </row>
    <row r="397" spans="7:20">
      <c r="G397" s="40"/>
      <c r="R397" s="21"/>
      <c r="S397" s="16"/>
    </row>
    <row r="398" spans="7:20">
      <c r="G398" s="40"/>
      <c r="S398" s="179"/>
    </row>
    <row r="399" spans="7:20">
      <c r="G399" s="40"/>
      <c r="R399" s="62"/>
      <c r="S399" s="123"/>
      <c r="T399" s="123"/>
    </row>
    <row r="400" spans="7:20">
      <c r="G400" s="40"/>
      <c r="R400" s="32"/>
      <c r="S400" s="4"/>
      <c r="T400" s="8"/>
    </row>
    <row r="401" spans="6:20">
      <c r="G401" s="40"/>
      <c r="R401" s="32"/>
      <c r="S401" s="4"/>
      <c r="T401" s="8"/>
    </row>
    <row r="402" spans="6:20">
      <c r="G402" s="40"/>
      <c r="R402" s="44"/>
      <c r="S402" s="4"/>
      <c r="T402" s="8"/>
    </row>
    <row r="403" spans="6:20">
      <c r="G403" s="40"/>
      <c r="R403" s="44"/>
      <c r="S403" s="4"/>
      <c r="T403" s="8"/>
    </row>
    <row r="404" spans="6:20">
      <c r="G404" s="40"/>
      <c r="S404" s="40"/>
    </row>
    <row r="405" spans="6:20">
      <c r="G405" s="40"/>
      <c r="S405" s="179"/>
    </row>
    <row r="406" spans="6:20">
      <c r="G406" s="40"/>
      <c r="R406" s="32"/>
      <c r="S406" s="4"/>
      <c r="T406" s="65"/>
    </row>
    <row r="407" spans="6:20">
      <c r="G407" s="40"/>
      <c r="R407" s="54"/>
      <c r="S407" s="46"/>
      <c r="T407" s="65"/>
    </row>
    <row r="408" spans="6:20">
      <c r="G408" s="40"/>
      <c r="R408" s="30"/>
      <c r="S408" s="4"/>
      <c r="T408" s="9"/>
    </row>
    <row r="409" spans="6:20">
      <c r="G409" s="40"/>
      <c r="S409" s="40"/>
    </row>
    <row r="410" spans="6:20">
      <c r="G410" s="40"/>
      <c r="S410" s="40"/>
    </row>
    <row r="411" spans="6:20">
      <c r="G411" s="40"/>
      <c r="S411" s="40"/>
    </row>
    <row r="412" spans="6:20">
      <c r="G412" s="40"/>
      <c r="S412" s="7"/>
    </row>
    <row r="413" spans="6:20">
      <c r="G413" s="40"/>
      <c r="S413" s="40"/>
    </row>
    <row r="414" spans="6:20">
      <c r="G414" s="40"/>
      <c r="R414" s="2"/>
      <c r="S414" s="40"/>
    </row>
    <row r="415" spans="6:20">
      <c r="F415" s="8"/>
      <c r="G415" s="150"/>
      <c r="H415" s="47"/>
      <c r="I415" s="341"/>
      <c r="R415" s="32"/>
      <c r="S415" s="40"/>
      <c r="T415" s="8"/>
    </row>
    <row r="416" spans="6:20">
      <c r="F416" s="8"/>
      <c r="G416" s="150"/>
      <c r="H416" s="4"/>
      <c r="I416" s="8"/>
      <c r="R416" s="32"/>
      <c r="S416" s="4"/>
      <c r="T416" s="8"/>
    </row>
    <row r="417" spans="6:9">
      <c r="F417" s="8"/>
      <c r="G417" s="150"/>
      <c r="H417" s="47"/>
      <c r="I417" s="46"/>
    </row>
    <row r="418" spans="6:9">
      <c r="F418" s="8"/>
      <c r="G418" s="150"/>
      <c r="H418" s="99"/>
      <c r="I418" s="117"/>
    </row>
    <row r="419" spans="6:9">
      <c r="F419" s="117"/>
      <c r="G419" s="149"/>
      <c r="H419" s="16"/>
    </row>
    <row r="420" spans="6:9">
      <c r="F420" s="117"/>
      <c r="G420" s="149"/>
      <c r="H420" s="164"/>
      <c r="I420" s="92"/>
    </row>
    <row r="421" spans="6:9">
      <c r="F421" s="46"/>
      <c r="G421" s="132"/>
      <c r="H421" s="4"/>
      <c r="I421" s="46"/>
    </row>
    <row r="422" spans="6:9">
      <c r="G422" s="162"/>
    </row>
    <row r="423" spans="6:9">
      <c r="F423" s="8"/>
      <c r="G423" s="150"/>
    </row>
    <row r="424" spans="6:9">
      <c r="F424" s="127"/>
      <c r="G424" s="132"/>
    </row>
    <row r="425" spans="6:9">
      <c r="F425" s="8"/>
      <c r="G425" s="150"/>
    </row>
    <row r="426" spans="6:9">
      <c r="F426" s="46"/>
      <c r="G426" s="132"/>
    </row>
    <row r="427" spans="6:9">
      <c r="F427" s="46"/>
      <c r="G427" s="132"/>
    </row>
    <row r="429" spans="6:9">
      <c r="F429" s="123"/>
      <c r="G429" s="148"/>
      <c r="H429" s="4"/>
      <c r="I429" s="14"/>
    </row>
    <row r="430" spans="6:9">
      <c r="F430" s="15"/>
      <c r="G430" s="15"/>
      <c r="H430" s="4"/>
    </row>
    <row r="431" spans="6:9">
      <c r="F431" s="138"/>
      <c r="I431" s="83"/>
    </row>
    <row r="433" spans="8:9">
      <c r="H433" s="295"/>
    </row>
    <row r="434" spans="8:9">
      <c r="H434" s="164"/>
      <c r="I434" s="92"/>
    </row>
    <row r="435" spans="8:9">
      <c r="H435" s="4"/>
      <c r="I435" s="14"/>
    </row>
    <row r="436" spans="8:9">
      <c r="H436" s="296"/>
      <c r="I436" s="123"/>
    </row>
    <row r="437" spans="8:9">
      <c r="H437" s="4"/>
      <c r="I437" s="8"/>
    </row>
    <row r="438" spans="8:9">
      <c r="H438" s="99"/>
      <c r="I438" s="122"/>
    </row>
    <row r="439" spans="8:9">
      <c r="H439" s="4"/>
      <c r="I439" s="8"/>
    </row>
    <row r="440" spans="8:9">
      <c r="H440" s="296"/>
      <c r="I440" s="123"/>
    </row>
    <row r="443" spans="8:9">
      <c r="H443" s="326"/>
    </row>
    <row r="444" spans="8:9">
      <c r="H444" s="164"/>
      <c r="I444" s="92"/>
    </row>
    <row r="445" spans="8:9">
      <c r="H445" s="47"/>
      <c r="I445" s="8"/>
    </row>
    <row r="449" spans="6:9">
      <c r="F449" s="123"/>
      <c r="G449" s="148"/>
      <c r="H449" s="47"/>
      <c r="I449" s="46"/>
    </row>
    <row r="450" spans="6:9">
      <c r="F450" s="123"/>
      <c r="G450" s="148"/>
      <c r="H450" s="47"/>
      <c r="I450" s="46"/>
    </row>
    <row r="451" spans="6:9">
      <c r="F451" s="123"/>
      <c r="G451" s="148"/>
      <c r="H451" s="47"/>
      <c r="I451" s="46"/>
    </row>
    <row r="452" spans="6:9">
      <c r="F452" s="123"/>
      <c r="G452" s="148"/>
      <c r="H452" s="151"/>
    </row>
    <row r="453" spans="6:9">
      <c r="F453" s="15"/>
    </row>
    <row r="454" spans="6:9" ht="15.75">
      <c r="F454" s="337"/>
    </row>
    <row r="791" spans="12:12">
      <c r="L791" s="1"/>
    </row>
    <row r="792" spans="12:12">
      <c r="L792" s="1"/>
    </row>
    <row r="793" spans="12:12">
      <c r="L793" s="1"/>
    </row>
    <row r="794" spans="12:12">
      <c r="L794" s="1"/>
    </row>
    <row r="795" spans="12:12">
      <c r="L795" s="1"/>
    </row>
    <row r="796" spans="12:12">
      <c r="L796" s="1"/>
    </row>
    <row r="797" spans="12:12">
      <c r="L797" s="1"/>
    </row>
    <row r="798" spans="12:12">
      <c r="L798" s="1"/>
    </row>
    <row r="799" spans="12:12">
      <c r="L799" s="1"/>
    </row>
    <row r="800" spans="12:12">
      <c r="L800" s="1"/>
    </row>
    <row r="801" spans="12:12">
      <c r="L801" s="1"/>
    </row>
    <row r="802" spans="12:12">
      <c r="L802" s="1"/>
    </row>
    <row r="803" spans="12:12">
      <c r="L803" s="1"/>
    </row>
    <row r="804" spans="12:12">
      <c r="L804" s="1"/>
    </row>
    <row r="805" spans="12:12">
      <c r="L805" s="1"/>
    </row>
    <row r="806" spans="12:12">
      <c r="L806" s="1"/>
    </row>
    <row r="807" spans="12:12">
      <c r="L807" s="1"/>
    </row>
    <row r="808" spans="12:12">
      <c r="L808" s="1"/>
    </row>
    <row r="809" spans="12:12">
      <c r="L809" s="1"/>
    </row>
    <row r="810" spans="12:12">
      <c r="L810" s="1"/>
    </row>
    <row r="811" spans="12:12">
      <c r="L811" s="1"/>
    </row>
    <row r="812" spans="12:12">
      <c r="L812" s="1"/>
    </row>
    <row r="813" spans="12:12">
      <c r="L813" s="1"/>
    </row>
    <row r="814" spans="12:12">
      <c r="L814" s="1"/>
    </row>
    <row r="815" spans="12:12">
      <c r="L815" s="1"/>
    </row>
    <row r="816" spans="12:12">
      <c r="L816" s="1"/>
    </row>
    <row r="817" spans="12:12">
      <c r="L817" s="1"/>
    </row>
    <row r="818" spans="12:12">
      <c r="L818" s="1"/>
    </row>
    <row r="819" spans="12:12">
      <c r="L819" s="1"/>
    </row>
    <row r="820" spans="12:12">
      <c r="L820" s="1"/>
    </row>
    <row r="821" spans="12:12">
      <c r="L821" s="1"/>
    </row>
    <row r="822" spans="12:12">
      <c r="L822" s="1"/>
    </row>
    <row r="823" spans="12:12">
      <c r="L823" s="1"/>
    </row>
    <row r="824" spans="12:12">
      <c r="L824" s="1"/>
    </row>
    <row r="825" spans="12:12">
      <c r="L825" s="1"/>
    </row>
    <row r="826" spans="12:12">
      <c r="L826" s="1"/>
    </row>
    <row r="827" spans="12:12">
      <c r="L827" s="1"/>
    </row>
    <row r="828" spans="12:12">
      <c r="L828" s="1"/>
    </row>
    <row r="829" spans="12:12">
      <c r="L829" s="1"/>
    </row>
    <row r="830" spans="12:12">
      <c r="L830" s="1"/>
    </row>
    <row r="831" spans="12:12">
      <c r="L831" s="1"/>
    </row>
    <row r="832" spans="12:12">
      <c r="L832" s="1"/>
    </row>
    <row r="833" spans="12:12">
      <c r="L833" s="1"/>
    </row>
    <row r="834" spans="12:12">
      <c r="L834" s="1"/>
    </row>
    <row r="835" spans="12:12">
      <c r="L835" s="1"/>
    </row>
    <row r="836" spans="12:12">
      <c r="L836" s="1"/>
    </row>
    <row r="837" spans="12:12">
      <c r="L837" s="1"/>
    </row>
    <row r="838" spans="12:12">
      <c r="L838" s="1"/>
    </row>
    <row r="839" spans="12:12">
      <c r="L839" s="1"/>
    </row>
    <row r="840" spans="12:12">
      <c r="L840" s="1"/>
    </row>
    <row r="841" spans="12:12">
      <c r="L841" s="1"/>
    </row>
    <row r="842" spans="12:12">
      <c r="L842" s="1"/>
    </row>
    <row r="843" spans="12:12">
      <c r="L843" s="1"/>
    </row>
    <row r="844" spans="12:12">
      <c r="L844" s="1"/>
    </row>
    <row r="845" spans="12:12">
      <c r="L845" s="1"/>
    </row>
    <row r="846" spans="12:12">
      <c r="L846" s="1"/>
    </row>
    <row r="847" spans="12:12">
      <c r="L847" s="1"/>
    </row>
    <row r="848" spans="12:12">
      <c r="L848" s="1"/>
    </row>
    <row r="849" spans="12:12">
      <c r="L849" s="1"/>
    </row>
    <row r="850" spans="12:12">
      <c r="L850" s="1"/>
    </row>
    <row r="851" spans="12:12">
      <c r="L851" s="1"/>
    </row>
    <row r="852" spans="12:12">
      <c r="L852" s="1"/>
    </row>
    <row r="853" spans="12:12">
      <c r="L853" s="1"/>
    </row>
    <row r="854" spans="12:12">
      <c r="L854" s="1"/>
    </row>
    <row r="855" spans="12:12">
      <c r="L855" s="1"/>
    </row>
    <row r="856" spans="12:12">
      <c r="L856" s="1"/>
    </row>
    <row r="857" spans="12:12">
      <c r="L857" s="1"/>
    </row>
    <row r="858" spans="12:12">
      <c r="L858" s="1"/>
    </row>
    <row r="859" spans="12:12">
      <c r="L859" s="1"/>
    </row>
    <row r="860" spans="12:12">
      <c r="L860" s="1"/>
    </row>
    <row r="861" spans="12:12">
      <c r="L861" s="1"/>
    </row>
    <row r="862" spans="12:12">
      <c r="L862" s="1"/>
    </row>
    <row r="863" spans="12:12">
      <c r="L863" s="1"/>
    </row>
    <row r="864" spans="12:12">
      <c r="L864" s="1"/>
    </row>
    <row r="865" spans="12:12">
      <c r="L865" s="1"/>
    </row>
    <row r="866" spans="12:12">
      <c r="L866" s="1"/>
    </row>
    <row r="867" spans="12:12">
      <c r="L867" s="1"/>
    </row>
    <row r="868" spans="12:12">
      <c r="L868" s="1"/>
    </row>
    <row r="869" spans="12:12">
      <c r="L869" s="1"/>
    </row>
    <row r="870" spans="12:12">
      <c r="L870" s="1"/>
    </row>
    <row r="871" spans="12:12">
      <c r="L871" s="1"/>
    </row>
    <row r="872" spans="12:12">
      <c r="L872" s="1"/>
    </row>
    <row r="873" spans="12:12">
      <c r="L873" s="1"/>
    </row>
    <row r="874" spans="12:12">
      <c r="L874" s="1"/>
    </row>
    <row r="875" spans="12:12">
      <c r="L875" s="1"/>
    </row>
    <row r="876" spans="12:12">
      <c r="L876" s="1"/>
    </row>
    <row r="877" spans="12:12">
      <c r="L877" s="1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6E66D-07C5-423F-9B5E-0A1417D6C8B9}">
  <dimension ref="A1:BH1239"/>
  <sheetViews>
    <sheetView topLeftCell="A773" zoomScaleNormal="100" workbookViewId="0">
      <selection activeCell="B1" sqref="B1:J793"/>
    </sheetView>
  </sheetViews>
  <sheetFormatPr defaultRowHeight="15"/>
  <cols>
    <col min="1" max="1" width="1" customWidth="1"/>
    <col min="2" max="2" width="8.7109375" customWidth="1"/>
    <col min="3" max="3" width="33.42578125" customWidth="1"/>
    <col min="4" max="4" width="8.5703125" style="1" customWidth="1"/>
    <col min="5" max="5" width="6.140625" style="1" customWidth="1"/>
    <col min="6" max="6" width="7.140625" style="1" customWidth="1"/>
    <col min="7" max="7" width="9.140625" style="1" customWidth="1"/>
    <col min="8" max="8" width="9.5703125" style="1" customWidth="1"/>
    <col min="9" max="9" width="8.42578125" style="1" customWidth="1"/>
    <col min="10" max="10" width="8.140625" style="1" customWidth="1"/>
    <col min="11" max="11" width="5.7109375" style="1" customWidth="1"/>
    <col min="12" max="12" width="10.5703125" style="1" customWidth="1"/>
    <col min="13" max="13" width="19.7109375" style="1" customWidth="1"/>
    <col min="14" max="14" width="9.42578125" style="1" customWidth="1"/>
    <col min="15" max="15" width="8.5703125" style="1" customWidth="1"/>
    <col min="16" max="16" width="26.85546875" style="1" customWidth="1"/>
    <col min="17" max="17" width="17.5703125" customWidth="1"/>
    <col min="18" max="18" width="9.28515625" customWidth="1"/>
    <col min="19" max="19" width="8.85546875" customWidth="1"/>
    <col min="20" max="20" width="9.28515625" customWidth="1"/>
    <col min="21" max="21" width="8.7109375" customWidth="1"/>
    <col min="22" max="22" width="8" customWidth="1"/>
    <col min="24" max="24" width="6.42578125" bestFit="1" customWidth="1"/>
    <col min="25" max="25" width="8.42578125" bestFit="1" customWidth="1"/>
    <col min="26" max="26" width="14.7109375" customWidth="1"/>
    <col min="31" max="31" width="7.85546875" customWidth="1"/>
    <col min="32" max="32" width="4.85546875" customWidth="1"/>
    <col min="33" max="33" width="5.85546875" customWidth="1"/>
  </cols>
  <sheetData>
    <row r="1" spans="2:46" ht="7.5" customHeight="1">
      <c r="U1" s="2"/>
      <c r="V1" s="2"/>
      <c r="W1" s="2"/>
      <c r="X1" s="3"/>
      <c r="Y1" s="4"/>
      <c r="Z1" s="2"/>
      <c r="AA1" s="5"/>
      <c r="AB1" s="2"/>
      <c r="AC1" s="1"/>
      <c r="AD1" s="1"/>
      <c r="AE1" s="2"/>
      <c r="AF1" s="1"/>
      <c r="AG1" s="1"/>
      <c r="AH1" s="1"/>
      <c r="AI1" s="1"/>
      <c r="AJ1" s="2"/>
      <c r="AK1" s="2"/>
      <c r="AL1" s="2"/>
      <c r="AM1" s="3"/>
      <c r="AN1" s="6"/>
      <c r="AO1" s="2"/>
      <c r="AP1" s="2"/>
      <c r="AQ1" s="2"/>
      <c r="AR1" s="3"/>
      <c r="AS1" s="3"/>
      <c r="AT1" s="1"/>
    </row>
    <row r="2" spans="2:46">
      <c r="U2" s="2"/>
      <c r="V2" s="2"/>
      <c r="W2" s="2"/>
      <c r="X2" s="6"/>
      <c r="Y2" s="4"/>
      <c r="AA2" s="5"/>
      <c r="AB2" s="2"/>
      <c r="AD2" s="2"/>
      <c r="AE2" s="2"/>
      <c r="AF2" s="2"/>
      <c r="AG2" s="6"/>
      <c r="AH2" s="6"/>
      <c r="AI2" s="1"/>
      <c r="AJ2" s="2"/>
      <c r="AK2" s="2"/>
      <c r="AL2" s="2"/>
      <c r="AM2" s="6"/>
      <c r="AN2" s="6"/>
      <c r="AO2" s="2"/>
      <c r="AP2" s="2"/>
      <c r="AQ2" s="2"/>
      <c r="AR2" s="6"/>
      <c r="AS2" s="6"/>
      <c r="AT2" s="1"/>
    </row>
    <row r="3" spans="2:46" ht="12.75" customHeight="1">
      <c r="K3" s="2"/>
      <c r="L3"/>
      <c r="M3"/>
      <c r="N3"/>
      <c r="O3" s="2"/>
      <c r="P3" s="12"/>
      <c r="V3" s="1"/>
      <c r="W3" s="1"/>
      <c r="Z3" s="2"/>
      <c r="AA3" s="2"/>
      <c r="AB3" s="2"/>
      <c r="AD3" s="5"/>
      <c r="AE3" s="1"/>
      <c r="AG3" s="1"/>
      <c r="AH3" s="1"/>
      <c r="AI3" s="1"/>
      <c r="AJ3" s="2"/>
      <c r="AK3" s="2"/>
      <c r="AL3" s="2"/>
      <c r="AM3" s="6"/>
      <c r="AN3" s="2"/>
      <c r="AO3" s="5"/>
      <c r="AP3" s="1"/>
      <c r="AR3" s="1"/>
      <c r="AS3" s="1"/>
      <c r="AT3" s="1"/>
    </row>
    <row r="4" spans="2:46">
      <c r="L4"/>
      <c r="M4"/>
      <c r="N4"/>
      <c r="O4"/>
      <c r="P4" s="12"/>
      <c r="T4" s="1"/>
      <c r="U4" s="1"/>
      <c r="W4" s="1"/>
      <c r="Z4" s="6"/>
      <c r="AB4" s="2"/>
      <c r="AD4" s="5"/>
      <c r="AE4" s="1"/>
      <c r="AG4" s="1"/>
      <c r="AH4" s="1"/>
      <c r="AI4" s="1"/>
      <c r="AJ4" s="2"/>
      <c r="AL4" s="2"/>
      <c r="AM4" s="6"/>
      <c r="AN4" s="2"/>
      <c r="AO4" s="5"/>
      <c r="AP4" s="1"/>
      <c r="AR4" s="1"/>
      <c r="AS4" s="1"/>
      <c r="AT4" s="1"/>
    </row>
    <row r="5" spans="2:46">
      <c r="K5"/>
      <c r="M5"/>
      <c r="O5"/>
      <c r="P5"/>
      <c r="T5" s="112"/>
      <c r="W5" s="1"/>
      <c r="AA5" s="2"/>
      <c r="AC5" s="1"/>
      <c r="AD5" s="2"/>
      <c r="AE5" s="1"/>
      <c r="AF5" s="1"/>
      <c r="AG5" s="1"/>
      <c r="AH5" s="1"/>
      <c r="AI5" s="1"/>
      <c r="AK5" s="1"/>
      <c r="AN5" s="7"/>
      <c r="AO5" s="2"/>
      <c r="AP5" s="1"/>
      <c r="AQ5" s="1"/>
      <c r="AR5" s="1"/>
      <c r="AS5" s="1"/>
      <c r="AT5" s="1"/>
    </row>
    <row r="6" spans="2:46" ht="15.75">
      <c r="F6"/>
      <c r="G6" s="2" t="s">
        <v>200</v>
      </c>
      <c r="J6"/>
      <c r="K6"/>
      <c r="M6"/>
      <c r="O6"/>
      <c r="P6"/>
      <c r="T6" s="112"/>
      <c r="W6" s="1"/>
      <c r="Z6" s="9"/>
      <c r="AA6" s="4"/>
      <c r="AB6" s="8"/>
      <c r="AC6" s="1"/>
      <c r="AD6" s="1"/>
      <c r="AE6" s="1"/>
      <c r="AF6" s="1"/>
      <c r="AG6" s="1"/>
      <c r="AH6" s="1"/>
      <c r="AI6" s="1"/>
      <c r="AK6" s="10"/>
      <c r="AO6" s="4"/>
      <c r="AP6" s="8"/>
      <c r="AQ6" s="8"/>
      <c r="AR6" s="8"/>
      <c r="AS6" s="8"/>
      <c r="AT6" s="1"/>
    </row>
    <row r="7" spans="2:46">
      <c r="F7" s="1" t="s">
        <v>201</v>
      </c>
      <c r="G7"/>
      <c r="J7"/>
      <c r="K7"/>
      <c r="M7"/>
      <c r="O7"/>
      <c r="P7"/>
      <c r="T7" s="112"/>
      <c r="W7" s="1"/>
      <c r="X7" s="1360"/>
      <c r="Z7" s="9"/>
      <c r="AA7" s="4"/>
      <c r="AB7" s="8"/>
      <c r="AC7" s="1"/>
      <c r="AD7" s="2"/>
      <c r="AF7" s="2"/>
      <c r="AG7" s="1"/>
      <c r="AK7" s="12"/>
      <c r="AO7" s="2"/>
      <c r="AQ7" s="1"/>
      <c r="AR7" s="2"/>
      <c r="AS7" s="6"/>
      <c r="AT7" s="1"/>
    </row>
    <row r="8" spans="2:46">
      <c r="F8"/>
      <c r="G8"/>
      <c r="H8"/>
      <c r="I8"/>
      <c r="J8"/>
      <c r="K8" s="5"/>
      <c r="M8"/>
      <c r="O8"/>
      <c r="P8"/>
      <c r="T8" s="112"/>
      <c r="V8" s="1360"/>
      <c r="W8" s="1"/>
      <c r="Z8" s="9"/>
      <c r="AA8" s="4"/>
      <c r="AB8" s="8"/>
      <c r="AC8" s="2"/>
      <c r="AD8" s="2"/>
      <c r="AE8" s="3"/>
      <c r="AF8" s="6"/>
      <c r="AG8" s="13"/>
      <c r="AK8" s="12"/>
    </row>
    <row r="9" spans="2:46">
      <c r="F9"/>
      <c r="G9"/>
      <c r="I9" s="5"/>
      <c r="K9" s="2"/>
      <c r="L9" s="8"/>
      <c r="M9"/>
      <c r="N9" s="8"/>
      <c r="O9"/>
      <c r="P9"/>
      <c r="T9" s="1"/>
      <c r="U9" s="1"/>
      <c r="V9" s="1"/>
      <c r="W9" s="1"/>
      <c r="X9" s="1"/>
      <c r="Y9" s="1"/>
      <c r="Z9" s="8"/>
      <c r="AA9" s="8"/>
      <c r="AB9" s="8"/>
      <c r="AD9" s="2"/>
      <c r="AE9" s="2"/>
      <c r="AF9" s="2"/>
      <c r="AG9" s="6"/>
      <c r="AK9" s="2"/>
    </row>
    <row r="10" spans="2:46">
      <c r="F10"/>
      <c r="G10"/>
      <c r="H10"/>
      <c r="I10"/>
      <c r="J10"/>
      <c r="K10"/>
      <c r="L10"/>
      <c r="M10"/>
      <c r="O10"/>
      <c r="P10"/>
      <c r="T10" s="1"/>
      <c r="U10" s="1"/>
      <c r="W10" s="1"/>
      <c r="AA10" s="18"/>
      <c r="AC10" s="15"/>
      <c r="AD10" s="5"/>
      <c r="AE10" s="1"/>
      <c r="AG10" s="1"/>
      <c r="AK10" s="2"/>
    </row>
    <row r="11" spans="2:46">
      <c r="I11" s="2"/>
      <c r="J11" s="2"/>
      <c r="K11"/>
      <c r="L11"/>
      <c r="N11"/>
      <c r="O11" s="14"/>
      <c r="S11" s="62"/>
      <c r="T11" s="1"/>
      <c r="U11" s="1"/>
      <c r="V11" s="1"/>
      <c r="AA11" s="19"/>
      <c r="AB11" s="2"/>
      <c r="AC11" s="2"/>
      <c r="AD11" s="5"/>
      <c r="AE11" s="1"/>
      <c r="AG11" s="1"/>
      <c r="AK11" s="2"/>
    </row>
    <row r="12" spans="2:46">
      <c r="F12"/>
      <c r="G12"/>
      <c r="H12"/>
      <c r="I12" s="2"/>
      <c r="J12" s="2"/>
      <c r="K12" s="2"/>
      <c r="L12" s="2"/>
      <c r="M12"/>
      <c r="N12"/>
      <c r="O12"/>
      <c r="P12"/>
      <c r="S12" s="32"/>
      <c r="U12" s="1"/>
      <c r="V12" s="1"/>
      <c r="AB12" s="2"/>
      <c r="AC12" s="2"/>
      <c r="AD12" s="2"/>
      <c r="AE12" s="1"/>
      <c r="AF12" s="1"/>
      <c r="AG12" s="1"/>
    </row>
    <row r="13" spans="2:46">
      <c r="I13"/>
      <c r="J13"/>
      <c r="K13" s="2"/>
      <c r="L13" s="2"/>
      <c r="M13" s="8"/>
      <c r="N13" s="6"/>
      <c r="O13"/>
      <c r="P13"/>
      <c r="S13" s="32"/>
      <c r="T13" s="4"/>
      <c r="U13" s="8"/>
      <c r="Y13" s="2"/>
      <c r="AA13" s="14"/>
      <c r="AB13" s="2"/>
      <c r="AC13" s="2"/>
      <c r="AD13" s="8"/>
      <c r="AE13" s="8"/>
      <c r="AF13" s="8"/>
      <c r="AG13" s="8"/>
      <c r="AK13" s="14"/>
      <c r="AN13" s="21"/>
      <c r="AO13" s="19"/>
      <c r="AP13" s="22"/>
    </row>
    <row r="14" spans="2:46" ht="15.75">
      <c r="F14" s="11"/>
      <c r="G14" s="11"/>
      <c r="H14" s="11"/>
      <c r="I14" t="s">
        <v>255</v>
      </c>
      <c r="K14"/>
      <c r="L14"/>
      <c r="M14"/>
      <c r="N14" s="13"/>
      <c r="O14" s="14"/>
      <c r="P14" s="13"/>
      <c r="Q14" s="13"/>
      <c r="S14" s="32"/>
      <c r="T14" s="4"/>
      <c r="U14" s="8"/>
      <c r="Y14" s="2"/>
      <c r="AA14" s="14"/>
      <c r="AB14" s="2"/>
      <c r="AC14" s="1"/>
      <c r="AD14" s="2"/>
      <c r="AF14" s="1"/>
      <c r="AG14" s="2"/>
      <c r="AH14" s="39"/>
      <c r="AJ14" s="40"/>
      <c r="AK14" s="14"/>
      <c r="AM14" s="21"/>
      <c r="AN14" s="13"/>
      <c r="AO14" s="13"/>
      <c r="AP14" s="22"/>
    </row>
    <row r="15" spans="2:46" ht="18.75" customHeight="1">
      <c r="D15"/>
      <c r="E15"/>
      <c r="F15"/>
      <c r="G15" s="22"/>
      <c r="H15" s="22"/>
      <c r="I15" s="22"/>
      <c r="J15" s="22"/>
      <c r="K15"/>
      <c r="N15" s="22"/>
      <c r="O15" s="22"/>
      <c r="P15" s="22"/>
      <c r="Q15" s="22"/>
      <c r="R15" s="30"/>
      <c r="T15" s="179"/>
      <c r="AA15" s="14"/>
      <c r="AC15" s="1"/>
      <c r="AD15" s="1"/>
      <c r="AE15" s="1"/>
      <c r="AF15" s="1"/>
      <c r="AG15" s="1"/>
      <c r="AH15" s="32"/>
      <c r="AI15" s="4"/>
      <c r="AJ15" s="8"/>
      <c r="AK15" s="14"/>
      <c r="AM15" s="13"/>
      <c r="AN15" s="13"/>
      <c r="AO15" s="13"/>
      <c r="AP15" s="22"/>
    </row>
    <row r="16" spans="2:46" ht="16.5" customHeight="1">
      <c r="B16" s="4"/>
      <c r="C16" s="8"/>
      <c r="D16"/>
      <c r="E16"/>
      <c r="F16"/>
      <c r="G16"/>
      <c r="H16"/>
      <c r="I16"/>
      <c r="J16" s="14"/>
      <c r="K16"/>
      <c r="N16" s="576"/>
      <c r="O16" s="343"/>
      <c r="P16" s="344"/>
      <c r="Q16" s="343"/>
      <c r="R16" s="32"/>
      <c r="S16" s="21"/>
      <c r="T16" s="16"/>
      <c r="U16" s="17"/>
      <c r="V16" s="2"/>
      <c r="W16" s="3"/>
      <c r="X16" s="3"/>
      <c r="Y16" s="6"/>
      <c r="AA16" s="8"/>
      <c r="AC16" s="1"/>
      <c r="AD16" s="1"/>
      <c r="AE16" s="1"/>
      <c r="AF16" s="1"/>
      <c r="AG16" s="1"/>
      <c r="AH16" s="44"/>
      <c r="AI16" s="45"/>
      <c r="AJ16" s="8"/>
      <c r="AK16" s="8"/>
      <c r="AM16" s="13"/>
      <c r="AN16" s="13"/>
      <c r="AO16" s="13"/>
      <c r="AP16" s="22"/>
    </row>
    <row r="17" spans="2:60">
      <c r="B17" s="4"/>
      <c r="C17" s="8"/>
      <c r="D17" s="2"/>
      <c r="E17" s="22"/>
      <c r="F17" s="3"/>
      <c r="G17" s="3"/>
      <c r="H17" s="6"/>
      <c r="I17"/>
      <c r="J17" s="8"/>
      <c r="K17"/>
      <c r="L17" s="2"/>
      <c r="M17"/>
      <c r="N17" s="577"/>
      <c r="O17" s="6"/>
      <c r="P17" s="345"/>
      <c r="Q17" s="6"/>
      <c r="R17" s="32"/>
      <c r="T17" s="179"/>
      <c r="V17" s="2"/>
      <c r="W17" s="6"/>
      <c r="X17" s="6"/>
      <c r="Y17" s="6"/>
      <c r="AA17" s="8"/>
      <c r="AC17" s="2"/>
      <c r="AE17" s="2"/>
      <c r="AF17" s="6"/>
      <c r="AG17" s="6"/>
      <c r="AH17" s="45"/>
      <c r="AI17" s="45"/>
      <c r="AK17" s="8"/>
      <c r="AM17" s="13"/>
      <c r="AN17" s="4"/>
      <c r="AO17" s="4"/>
      <c r="AP17" s="22"/>
    </row>
    <row r="18" spans="2:60">
      <c r="B18" s="4"/>
      <c r="C18" s="32"/>
      <c r="D18" s="2"/>
      <c r="E18" s="2"/>
      <c r="F18" s="6"/>
      <c r="G18"/>
      <c r="H18" s="6"/>
      <c r="I18"/>
      <c r="J18" s="8"/>
      <c r="K18" s="14"/>
      <c r="L18" s="14"/>
      <c r="M18" s="63"/>
      <c r="N18" s="161"/>
      <c r="O18" s="161"/>
      <c r="P18" s="161"/>
      <c r="Q18" s="161"/>
      <c r="R18" s="32"/>
      <c r="S18" s="62"/>
      <c r="T18" s="4"/>
      <c r="U18" s="46"/>
      <c r="V18" s="2"/>
      <c r="W18" s="3"/>
      <c r="X18" s="6"/>
      <c r="Y18" s="2"/>
      <c r="AH18" s="45"/>
      <c r="AI18" s="4"/>
      <c r="AJ18" s="8"/>
      <c r="AK18" s="8"/>
      <c r="AM18" s="4"/>
      <c r="AN18" s="13"/>
      <c r="AO18" s="13"/>
      <c r="AP18" s="22"/>
      <c r="AR18" s="9"/>
      <c r="AS18" s="4"/>
      <c r="AT18" s="4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2:60" ht="15.75" customHeight="1">
      <c r="B19" s="4"/>
      <c r="C19" s="5" t="s">
        <v>339</v>
      </c>
      <c r="F19" s="22"/>
      <c r="H19"/>
      <c r="I19" s="13"/>
      <c r="J19" s="13"/>
      <c r="K19" s="22"/>
      <c r="L19" s="22"/>
      <c r="M19" s="22"/>
      <c r="N19"/>
      <c r="O19"/>
      <c r="P19"/>
      <c r="R19" s="21"/>
      <c r="S19" s="32"/>
      <c r="T19" s="4"/>
      <c r="U19" s="32"/>
      <c r="V19" s="2"/>
      <c r="W19" s="6"/>
      <c r="X19" s="6"/>
      <c r="Y19" s="2"/>
      <c r="AH19" s="45"/>
      <c r="AI19" s="4"/>
      <c r="AJ19" s="8"/>
      <c r="AK19" s="8"/>
      <c r="AM19" s="13"/>
      <c r="AN19" s="13"/>
      <c r="AO19" s="13"/>
      <c r="AP19" s="22"/>
    </row>
    <row r="20" spans="2:60" ht="15.75" customHeight="1">
      <c r="B20" s="4"/>
      <c r="C20" s="8"/>
      <c r="D20"/>
      <c r="E20" s="32"/>
      <c r="F20"/>
      <c r="G20" s="22"/>
      <c r="H20" s="22"/>
      <c r="I20" s="22"/>
      <c r="J20" s="22"/>
      <c r="N20"/>
      <c r="O20" s="210"/>
      <c r="Q20" s="1"/>
      <c r="R20" s="32"/>
      <c r="S20" s="62"/>
      <c r="T20" s="123"/>
      <c r="U20" s="46"/>
      <c r="V20" s="16"/>
      <c r="W20" s="17"/>
      <c r="X20" s="8"/>
      <c r="AH20" s="45"/>
      <c r="AI20" s="4"/>
      <c r="AJ20" s="8"/>
      <c r="AK20" s="8"/>
      <c r="AM20" s="13"/>
      <c r="AN20" s="13"/>
      <c r="AO20" s="13"/>
      <c r="AP20" s="22"/>
      <c r="AR20" s="9"/>
      <c r="AS20" s="4"/>
      <c r="AT20" s="4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2:60" ht="20.25" customHeight="1">
      <c r="C21" s="7" t="s">
        <v>256</v>
      </c>
      <c r="D21" s="8"/>
      <c r="E21" s="2"/>
      <c r="F21" s="3"/>
      <c r="G21" s="3"/>
      <c r="H21" s="103"/>
      <c r="J21" s="9"/>
      <c r="K21" s="5"/>
      <c r="M21"/>
      <c r="N21" s="21"/>
      <c r="O21" s="16"/>
      <c r="P21" s="17"/>
      <c r="Q21" s="1"/>
      <c r="R21" s="32"/>
      <c r="S21" s="32"/>
      <c r="T21" s="4"/>
      <c r="U21" s="8"/>
      <c r="V21" s="2"/>
      <c r="W21" s="3"/>
      <c r="X21" s="3"/>
      <c r="Y21" s="6"/>
      <c r="AB21" s="2"/>
      <c r="AC21" s="2"/>
      <c r="AD21" s="2"/>
      <c r="AE21" s="3"/>
      <c r="AF21" s="3"/>
      <c r="AG21" s="1"/>
      <c r="AI21" s="40"/>
      <c r="AK21" s="8"/>
      <c r="AM21" s="13"/>
      <c r="AN21" s="326"/>
      <c r="AO21" s="13"/>
      <c r="AP21" s="22"/>
    </row>
    <row r="22" spans="2:60" ht="15.75" customHeight="1">
      <c r="B22" s="236"/>
      <c r="C22" s="4"/>
      <c r="E22"/>
      <c r="F22"/>
      <c r="G22" s="6"/>
      <c r="H22" s="6"/>
      <c r="I22"/>
      <c r="J22" s="9"/>
      <c r="K22"/>
      <c r="L22"/>
      <c r="M22"/>
      <c r="N22" s="62"/>
      <c r="O22" s="4"/>
      <c r="P22" s="46"/>
      <c r="Q22" s="1"/>
      <c r="S22" s="32"/>
      <c r="T22" s="4"/>
      <c r="U22" s="8"/>
      <c r="X22" s="6"/>
      <c r="Y22" s="6"/>
      <c r="AB22" s="2"/>
      <c r="AC22" s="2"/>
      <c r="AD22" s="2"/>
      <c r="AE22" s="6"/>
      <c r="AF22" s="6"/>
      <c r="AG22" s="1"/>
      <c r="AH22" s="39"/>
      <c r="AK22" s="8"/>
      <c r="AM22" s="326"/>
      <c r="AN22" s="13"/>
      <c r="AO22" s="13"/>
      <c r="AP22" s="22"/>
    </row>
    <row r="23" spans="2:60" ht="13.5" customHeight="1">
      <c r="B23" s="45"/>
      <c r="C23" s="470" t="s">
        <v>375</v>
      </c>
      <c r="K23"/>
      <c r="L23"/>
      <c r="N23" s="32"/>
      <c r="O23" s="4"/>
      <c r="P23" s="32"/>
      <c r="Q23" s="1"/>
      <c r="S23" s="32"/>
      <c r="T23" s="4"/>
      <c r="U23" s="8"/>
      <c r="X23" s="6"/>
      <c r="Y23" s="2"/>
      <c r="AB23" s="5"/>
      <c r="AC23" s="1"/>
      <c r="AE23" s="1"/>
      <c r="AF23" s="1"/>
      <c r="AG23" s="1"/>
      <c r="AH23" s="30"/>
      <c r="AI23" s="4"/>
      <c r="AJ23" s="8"/>
      <c r="AK23" s="14"/>
      <c r="AM23" s="13"/>
      <c r="AN23" s="13"/>
      <c r="AO23" s="13"/>
      <c r="AP23" s="22"/>
    </row>
    <row r="24" spans="2:60" ht="13.5" customHeight="1">
      <c r="B24" s="54"/>
      <c r="K24"/>
      <c r="L24"/>
      <c r="M24"/>
      <c r="N24"/>
      <c r="O24"/>
      <c r="P24"/>
      <c r="Q24" s="631"/>
      <c r="T24" s="179"/>
      <c r="AE24" s="1"/>
      <c r="AF24" s="1"/>
      <c r="AG24" s="1"/>
      <c r="AH24" s="32"/>
      <c r="AI24" s="4"/>
      <c r="AJ24" s="8"/>
      <c r="AK24" s="14"/>
      <c r="AM24" s="326"/>
      <c r="AN24" s="13"/>
      <c r="AO24" s="13"/>
      <c r="AP24" s="22"/>
    </row>
    <row r="25" spans="2:60" ht="12.75" customHeight="1">
      <c r="C25" s="19" t="s">
        <v>257</v>
      </c>
      <c r="E25"/>
      <c r="G25" s="6"/>
      <c r="H25" s="2"/>
      <c r="I25"/>
      <c r="J25" s="9"/>
      <c r="K25" s="44"/>
      <c r="L25" s="44"/>
      <c r="M25" s="44"/>
      <c r="O25" s="4"/>
      <c r="P25" s="8"/>
      <c r="Q25" s="8"/>
      <c r="S25" s="45"/>
      <c r="T25" s="4"/>
      <c r="U25" s="8"/>
      <c r="AD25" s="1"/>
      <c r="AE25" s="1"/>
      <c r="AF25" s="1"/>
      <c r="AG25" s="1"/>
      <c r="AH25" s="32"/>
      <c r="AI25" s="4"/>
      <c r="AJ25" s="8"/>
      <c r="AK25" s="8"/>
      <c r="AM25" s="13"/>
      <c r="AN25" s="13"/>
      <c r="AO25" s="13"/>
      <c r="AP25" s="22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2:60" ht="13.5" customHeight="1">
      <c r="B26" s="32"/>
      <c r="C26" s="46"/>
      <c r="D26" s="46"/>
      <c r="E26" s="9"/>
      <c r="F26" s="9"/>
      <c r="G26" s="9"/>
      <c r="H26" s="32"/>
      <c r="I26" s="4"/>
      <c r="J26" s="9"/>
      <c r="K26" s="44"/>
      <c r="L26" s="44"/>
      <c r="M26" s="234"/>
      <c r="N26" s="32"/>
      <c r="O26" s="4"/>
      <c r="P26" s="8"/>
      <c r="Q26" s="9"/>
      <c r="S26" s="54"/>
      <c r="T26" s="230"/>
      <c r="U26" s="46"/>
      <c r="AE26" s="1"/>
      <c r="AH26" s="32"/>
      <c r="AI26" s="4"/>
      <c r="AJ26" s="46"/>
      <c r="AK26" s="8"/>
      <c r="AM26" s="13"/>
      <c r="AN26" s="13"/>
      <c r="AO26" s="13"/>
      <c r="AP26" s="22"/>
    </row>
    <row r="27" spans="2:60" ht="15.75" customHeight="1">
      <c r="B27" s="33"/>
      <c r="C27" s="46"/>
      <c r="D27"/>
      <c r="E27"/>
      <c r="F27"/>
      <c r="G27"/>
      <c r="H27" s="33"/>
      <c r="I27" s="4"/>
      <c r="J27" s="9"/>
      <c r="K27" s="44"/>
      <c r="L27" s="44"/>
      <c r="M27" s="44"/>
      <c r="N27" s="32"/>
      <c r="O27" s="4"/>
      <c r="P27" s="8"/>
      <c r="Q27" s="8"/>
      <c r="R27" s="45"/>
      <c r="S27" s="33"/>
      <c r="T27" s="4"/>
      <c r="U27" s="8"/>
      <c r="Y27" s="32"/>
      <c r="Z27" s="8"/>
      <c r="AA27" s="9"/>
      <c r="AB27" s="44"/>
      <c r="AC27" s="44"/>
      <c r="AD27" s="44"/>
      <c r="AE27" s="118"/>
      <c r="AF27" s="44"/>
      <c r="AG27" s="44"/>
      <c r="AH27" s="44"/>
      <c r="AI27" s="44"/>
      <c r="AJ27" s="44"/>
      <c r="AK27" s="44"/>
      <c r="AL27" s="44"/>
      <c r="AM27" s="44"/>
      <c r="AN27" s="8"/>
      <c r="AO27" s="8"/>
      <c r="AP27" s="22"/>
      <c r="AQ27" s="14"/>
      <c r="AR27" s="14"/>
      <c r="AS27" s="9"/>
      <c r="AT27" s="4"/>
      <c r="AU27" s="4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36"/>
    </row>
    <row r="28" spans="2:60" ht="17.25" customHeight="1">
      <c r="C28" s="4"/>
      <c r="D28" s="103" t="s">
        <v>258</v>
      </c>
      <c r="F28"/>
      <c r="H28"/>
      <c r="I28" s="5" t="s">
        <v>333</v>
      </c>
      <c r="K28" s="44"/>
      <c r="L28" s="44"/>
      <c r="M28" s="44"/>
      <c r="N28" s="33"/>
      <c r="O28" s="4"/>
      <c r="P28" s="8"/>
      <c r="Q28" s="8"/>
      <c r="R28" s="45"/>
      <c r="S28" s="32"/>
      <c r="T28" s="4"/>
      <c r="U28" s="8"/>
      <c r="Y28" s="32"/>
      <c r="Z28" s="4"/>
      <c r="AA28" s="9"/>
      <c r="AB28" s="44"/>
      <c r="AC28" s="44"/>
      <c r="AD28" s="234"/>
      <c r="AE28" s="118"/>
      <c r="AF28" s="44"/>
      <c r="AG28" s="161"/>
      <c r="AH28" s="161"/>
      <c r="AI28" s="161"/>
      <c r="AJ28" s="161"/>
      <c r="AK28" s="161"/>
      <c r="AL28" s="161"/>
      <c r="AM28" s="161"/>
      <c r="AN28" s="8"/>
      <c r="AO28" s="8"/>
      <c r="AP28" s="22"/>
    </row>
    <row r="29" spans="2:60" ht="13.5" customHeight="1">
      <c r="C29" s="4"/>
      <c r="D29" s="8"/>
      <c r="E29"/>
      <c r="F29"/>
      <c r="G29"/>
      <c r="H29"/>
      <c r="I29"/>
      <c r="J29"/>
      <c r="K29" s="44"/>
      <c r="L29" s="160"/>
      <c r="M29" s="44"/>
      <c r="N29" s="39"/>
      <c r="O29"/>
      <c r="P29" s="40"/>
      <c r="Q29" s="8"/>
      <c r="R29" s="45"/>
      <c r="S29" s="32"/>
      <c r="T29" s="4"/>
      <c r="U29" s="8"/>
      <c r="Y29" s="32"/>
      <c r="Z29" s="4"/>
      <c r="AA29" s="9"/>
      <c r="AB29" s="44"/>
      <c r="AC29" s="44"/>
      <c r="AD29" s="44"/>
      <c r="AE29" s="118"/>
      <c r="AF29" s="44"/>
      <c r="AG29" s="44"/>
      <c r="AH29" s="44"/>
      <c r="AI29" s="234"/>
      <c r="AJ29" s="44"/>
      <c r="AK29" s="160"/>
      <c r="AL29" s="44"/>
      <c r="AM29" s="44"/>
      <c r="AN29" s="8"/>
      <c r="AO29" s="8"/>
      <c r="AP29" s="22"/>
    </row>
    <row r="30" spans="2:60" ht="15.75" customHeight="1">
      <c r="C30" s="40"/>
      <c r="D30"/>
      <c r="E30"/>
      <c r="F30"/>
      <c r="G30"/>
      <c r="H30"/>
      <c r="I30"/>
      <c r="J30" s="8"/>
      <c r="K30" s="41"/>
      <c r="L30" s="4"/>
      <c r="M30" s="8"/>
      <c r="N30" s="32"/>
      <c r="O30" s="4"/>
      <c r="P30" s="8"/>
      <c r="Q30" s="631"/>
      <c r="R30" s="45"/>
      <c r="T30" s="179"/>
      <c r="V30" s="9"/>
      <c r="W30" s="9"/>
      <c r="X30" s="9"/>
      <c r="Y30" s="32"/>
      <c r="Z30" s="4"/>
      <c r="AA30" s="9"/>
      <c r="AB30" s="44"/>
      <c r="AC30" s="44"/>
      <c r="AD30" s="44"/>
      <c r="AE30" s="118"/>
      <c r="AF30" s="651"/>
      <c r="AG30" s="44"/>
      <c r="AH30" s="44"/>
      <c r="AI30" s="234"/>
      <c r="AJ30" s="235"/>
      <c r="AK30" s="160"/>
      <c r="AL30" s="44"/>
      <c r="AM30" s="44"/>
      <c r="AN30" s="8"/>
      <c r="AO30" s="8"/>
      <c r="AP30" s="9"/>
    </row>
    <row r="31" spans="2:60" ht="15" customHeight="1">
      <c r="C31" s="337" t="s">
        <v>259</v>
      </c>
      <c r="D31"/>
      <c r="E31"/>
      <c r="F31" s="20"/>
      <c r="G31" s="346"/>
      <c r="H31"/>
      <c r="I31" s="20"/>
      <c r="J31" s="20"/>
      <c r="K31"/>
      <c r="L31" s="43"/>
      <c r="M31"/>
      <c r="N31" s="578"/>
      <c r="O31" s="4"/>
      <c r="P31" s="8"/>
      <c r="Q31" s="631"/>
      <c r="R31" s="32"/>
      <c r="S31" s="32"/>
      <c r="T31" s="4"/>
      <c r="U31" s="65"/>
      <c r="Y31" s="33"/>
      <c r="Z31" s="4"/>
      <c r="AA31" s="9"/>
      <c r="AB31" s="44"/>
      <c r="AC31" s="160"/>
      <c r="AD31" s="44"/>
      <c r="AE31" s="118"/>
      <c r="AF31" s="44"/>
      <c r="AG31" s="44"/>
      <c r="AH31" s="44"/>
      <c r="AI31" s="234"/>
      <c r="AJ31" s="235"/>
      <c r="AK31" s="44"/>
      <c r="AL31" s="235"/>
      <c r="AM31" s="44"/>
      <c r="AN31" s="8"/>
      <c r="AO31" s="8"/>
      <c r="AP31" s="652"/>
    </row>
    <row r="32" spans="2:60" ht="13.5" customHeight="1">
      <c r="C32" s="1"/>
      <c r="E32"/>
      <c r="G32"/>
      <c r="H32"/>
      <c r="I32"/>
      <c r="J32"/>
      <c r="K32"/>
      <c r="L32"/>
      <c r="M32"/>
      <c r="N32" s="578"/>
      <c r="O32" s="4"/>
      <c r="P32" s="8"/>
      <c r="Q32" s="8"/>
      <c r="R32" s="32"/>
      <c r="S32" s="54"/>
      <c r="T32" s="230"/>
      <c r="U32" s="65"/>
      <c r="AE32" s="8"/>
      <c r="AJ32" s="8"/>
      <c r="AK32" s="8"/>
      <c r="AL32" s="8"/>
      <c r="AM32" s="8"/>
      <c r="AN32" s="8"/>
      <c r="AO32" s="8"/>
      <c r="AP32" s="652"/>
    </row>
    <row r="33" spans="2:42" ht="14.25" customHeight="1">
      <c r="D33"/>
      <c r="E33"/>
      <c r="F33"/>
      <c r="G33"/>
      <c r="H33"/>
      <c r="I33"/>
      <c r="J33"/>
      <c r="K33" s="4"/>
      <c r="L33"/>
      <c r="M33"/>
      <c r="N33" s="45"/>
      <c r="O33" s="4"/>
      <c r="P33" s="8"/>
      <c r="Q33" s="8"/>
      <c r="S33" s="33"/>
      <c r="T33" s="4"/>
      <c r="U33" s="9"/>
      <c r="AE33" s="8"/>
      <c r="AJ33" s="8"/>
      <c r="AK33" s="8"/>
      <c r="AL33" s="8"/>
      <c r="AM33" s="8"/>
      <c r="AN33" s="8"/>
      <c r="AO33" s="8"/>
      <c r="AP33" s="22"/>
    </row>
    <row r="34" spans="2:42" ht="12.75" customHeight="1">
      <c r="B34" s="347"/>
      <c r="C34" s="348"/>
      <c r="D34" s="349"/>
      <c r="E34" s="350"/>
      <c r="F34" s="42"/>
      <c r="G34" s="42"/>
      <c r="H34" s="42"/>
      <c r="I34" s="42"/>
      <c r="J34" s="42"/>
      <c r="K34" s="42"/>
      <c r="L34" s="347"/>
      <c r="M34" s="347"/>
      <c r="N34" s="54"/>
      <c r="O34" s="4"/>
      <c r="P34" s="8"/>
      <c r="Q34" s="8"/>
      <c r="R34" s="39"/>
      <c r="T34" s="40"/>
      <c r="AA34" s="8"/>
      <c r="AB34" s="41"/>
      <c r="AC34" s="4"/>
      <c r="AD34" s="8"/>
      <c r="AE34" s="631"/>
      <c r="AJ34" s="8"/>
      <c r="AK34" s="8"/>
      <c r="AL34" s="8"/>
      <c r="AM34" s="8"/>
      <c r="AN34" s="327"/>
      <c r="AO34" s="8"/>
      <c r="AP34" s="22"/>
    </row>
    <row r="35" spans="2:42" ht="16.5" customHeight="1">
      <c r="B35" s="48"/>
      <c r="C35" s="48"/>
      <c r="D35" s="48"/>
      <c r="E35" s="351"/>
      <c r="F35" s="48"/>
      <c r="G35" s="48"/>
      <c r="H35" s="48"/>
      <c r="I35" s="48"/>
      <c r="J35" s="48"/>
      <c r="K35" s="48"/>
      <c r="L35" s="48"/>
      <c r="M35" s="48"/>
      <c r="N35" s="45"/>
      <c r="O35" s="4"/>
      <c r="P35" s="8"/>
      <c r="Q35" s="8"/>
      <c r="W35" s="20"/>
      <c r="X35" s="346"/>
      <c r="Z35" s="20"/>
      <c r="AA35" s="20"/>
      <c r="AC35" s="43"/>
      <c r="AF35" s="9"/>
      <c r="AM35" s="8"/>
      <c r="AN35" s="8"/>
      <c r="AO35" s="8"/>
      <c r="AP35" s="22"/>
    </row>
    <row r="36" spans="2:42" ht="15" customHeight="1">
      <c r="B36" s="44"/>
      <c r="C36" s="44"/>
      <c r="D36" s="160"/>
      <c r="E36" s="118"/>
      <c r="F36" s="44"/>
      <c r="G36" s="161"/>
      <c r="H36" s="161"/>
      <c r="I36" s="161"/>
      <c r="J36" s="161"/>
      <c r="K36" s="161"/>
      <c r="L36" s="161"/>
      <c r="M36" s="161"/>
      <c r="N36" s="45"/>
      <c r="O36" s="4"/>
      <c r="P36" s="8"/>
      <c r="Q36" s="8"/>
      <c r="AH36" s="39"/>
      <c r="AJ36" s="40"/>
      <c r="AM36" s="8"/>
      <c r="AN36" s="8"/>
      <c r="AO36" s="8"/>
      <c r="AP36" s="22"/>
    </row>
    <row r="37" spans="2:42" ht="16.5" customHeight="1">
      <c r="B37" s="352"/>
      <c r="C37" s="352"/>
      <c r="D37" s="352"/>
      <c r="E37" s="353"/>
      <c r="F37" s="352"/>
      <c r="G37" s="352"/>
      <c r="H37" s="354"/>
      <c r="I37" s="352"/>
      <c r="J37" s="354"/>
      <c r="K37" s="354"/>
      <c r="L37" s="352"/>
      <c r="M37" s="352"/>
      <c r="N37" s="39"/>
      <c r="O37"/>
      <c r="P37"/>
      <c r="Q37" s="8"/>
      <c r="V37" s="20"/>
      <c r="W37" s="20"/>
      <c r="Y37" s="20"/>
      <c r="Z37" s="20"/>
      <c r="AB37" s="4"/>
      <c r="AI37" s="179"/>
      <c r="AM37" s="8"/>
      <c r="AN37" s="8"/>
      <c r="AO37" s="8"/>
      <c r="AP37" s="22"/>
    </row>
    <row r="38" spans="2:42" ht="13.5" customHeight="1">
      <c r="D38"/>
      <c r="E38"/>
      <c r="F38"/>
      <c r="G38"/>
      <c r="H38"/>
      <c r="I38"/>
      <c r="J38"/>
      <c r="K38"/>
      <c r="L38"/>
      <c r="M38"/>
      <c r="N38" s="62"/>
      <c r="O38" s="4"/>
      <c r="P38" s="123"/>
      <c r="Q38" s="8"/>
      <c r="S38" s="347"/>
      <c r="T38" s="348"/>
      <c r="U38" s="349"/>
      <c r="V38" s="350"/>
      <c r="W38" s="42"/>
      <c r="X38" s="42"/>
      <c r="Y38" s="42"/>
      <c r="Z38" s="42"/>
      <c r="AA38" s="42"/>
      <c r="AB38" s="42"/>
      <c r="AC38" s="347"/>
      <c r="AD38" s="347"/>
      <c r="AE38" s="618"/>
      <c r="AH38" s="32"/>
      <c r="AI38" s="4"/>
      <c r="AJ38" s="8"/>
      <c r="AM38" s="628"/>
      <c r="AN38" s="628"/>
      <c r="AO38" s="628"/>
      <c r="AP38" s="22"/>
    </row>
    <row r="39" spans="2:42" ht="17.25" customHeight="1">
      <c r="D39"/>
      <c r="E39"/>
      <c r="F39"/>
      <c r="G39"/>
      <c r="H39"/>
      <c r="I39"/>
      <c r="J39"/>
      <c r="K39" s="43"/>
      <c r="L39"/>
      <c r="M39" s="43"/>
      <c r="N39" s="30"/>
      <c r="O39" s="4"/>
      <c r="P39" s="8"/>
      <c r="S39" s="48"/>
      <c r="T39" s="48"/>
      <c r="U39" s="48"/>
      <c r="V39" s="351"/>
      <c r="W39" s="48"/>
      <c r="X39" s="48"/>
      <c r="Y39" s="48"/>
      <c r="Z39" s="48"/>
      <c r="AA39" s="48"/>
      <c r="AB39" s="48"/>
      <c r="AC39" s="48"/>
      <c r="AD39" s="48"/>
      <c r="AE39" s="48"/>
      <c r="AF39" s="8"/>
      <c r="AH39" s="236"/>
      <c r="AI39" s="4"/>
      <c r="AJ39" s="8"/>
      <c r="AM39" s="13"/>
      <c r="AN39" s="13"/>
      <c r="AO39" s="13"/>
      <c r="AP39" s="22"/>
    </row>
    <row r="40" spans="2:42" ht="13.5" customHeight="1">
      <c r="D40"/>
      <c r="E40" s="154"/>
      <c r="F40"/>
      <c r="G40"/>
      <c r="H40"/>
      <c r="I40"/>
      <c r="J40"/>
      <c r="K40"/>
      <c r="L40"/>
      <c r="M40" s="43"/>
      <c r="N40" s="32"/>
      <c r="O40" s="4"/>
      <c r="P40" s="8"/>
      <c r="S40" s="44"/>
      <c r="T40" s="160"/>
      <c r="U40" s="44"/>
      <c r="V40" s="118"/>
      <c r="W40" s="44"/>
      <c r="X40" s="44"/>
      <c r="Y40" s="44"/>
      <c r="Z40" s="44"/>
      <c r="AA40" s="44"/>
      <c r="AB40" s="44"/>
      <c r="AC40" s="235"/>
      <c r="AD40" s="44"/>
      <c r="AE40" s="399"/>
      <c r="AH40" s="45"/>
      <c r="AI40" s="4"/>
      <c r="AJ40" s="123"/>
      <c r="AM40" s="326"/>
      <c r="AN40" s="4"/>
      <c r="AO40" s="4"/>
      <c r="AP40" s="9"/>
    </row>
    <row r="41" spans="2:42" ht="15" customHeight="1">
      <c r="B41" s="39"/>
      <c r="D41"/>
      <c r="E41"/>
      <c r="F41"/>
      <c r="G41"/>
      <c r="H41"/>
      <c r="I41"/>
      <c r="J41"/>
      <c r="K41"/>
      <c r="L41"/>
      <c r="M41"/>
      <c r="N41" s="32"/>
      <c r="O41" s="4"/>
      <c r="P41" s="8"/>
      <c r="S41" s="352"/>
      <c r="T41" s="352"/>
      <c r="U41" s="352"/>
      <c r="V41" s="353"/>
      <c r="W41" s="352"/>
      <c r="X41" s="352"/>
      <c r="Y41" s="354"/>
      <c r="Z41" s="352"/>
      <c r="AA41" s="354"/>
      <c r="AB41" s="354"/>
      <c r="AC41" s="352"/>
      <c r="AD41" s="352"/>
      <c r="AE41" s="352"/>
      <c r="AH41" s="32"/>
      <c r="AI41" s="4"/>
      <c r="AJ41" s="8"/>
      <c r="AM41" s="13"/>
      <c r="AN41" s="13"/>
      <c r="AO41" s="13"/>
      <c r="AP41" s="22"/>
    </row>
    <row r="42" spans="2:42" ht="12" customHeight="1">
      <c r="D42" s="123"/>
      <c r="E42"/>
      <c r="F42"/>
      <c r="G42"/>
      <c r="H42"/>
      <c r="I42"/>
      <c r="J42"/>
      <c r="K42"/>
      <c r="L42"/>
      <c r="M42"/>
      <c r="N42" s="32"/>
      <c r="O42" s="4"/>
      <c r="P42" s="46"/>
      <c r="AH42" s="45"/>
      <c r="AI42" s="4"/>
      <c r="AJ42" s="8"/>
      <c r="AM42" s="13"/>
      <c r="AN42" s="13"/>
      <c r="AO42" s="13"/>
      <c r="AP42" s="22"/>
    </row>
    <row r="43" spans="2:42" ht="12" customHeight="1">
      <c r="B43" s="30"/>
      <c r="C43" s="4"/>
      <c r="D43" s="8"/>
      <c r="E43"/>
      <c r="F43"/>
      <c r="G43" s="8"/>
      <c r="H43" s="8"/>
      <c r="I43" s="8"/>
      <c r="J43" s="8"/>
      <c r="K43" s="8"/>
      <c r="L43" s="8"/>
      <c r="M43" s="8"/>
      <c r="N43" s="32"/>
      <c r="O43" s="4"/>
      <c r="P43" s="8"/>
      <c r="AB43" s="43"/>
      <c r="AD43" s="43"/>
      <c r="AH43" s="45"/>
      <c r="AI43" s="4"/>
      <c r="AJ43" s="8"/>
      <c r="AM43" s="4"/>
      <c r="AN43" s="13"/>
      <c r="AO43" s="13"/>
      <c r="AP43" s="22"/>
    </row>
    <row r="44" spans="2:42" ht="15" customHeight="1">
      <c r="B44" s="32"/>
      <c r="C44" s="4"/>
      <c r="D44" s="8"/>
      <c r="E44"/>
      <c r="F44"/>
      <c r="G44" s="8"/>
      <c r="H44" s="8"/>
      <c r="I44" s="8"/>
      <c r="J44" s="8"/>
      <c r="K44"/>
      <c r="L44"/>
      <c r="M44"/>
      <c r="N44" s="33"/>
      <c r="O44" s="4"/>
      <c r="P44" s="8"/>
      <c r="V44" s="154"/>
      <c r="AD44" s="43"/>
      <c r="AI44" s="40"/>
      <c r="AM44" s="13"/>
      <c r="AN44" s="21"/>
      <c r="AO44" s="13"/>
      <c r="AP44" s="22"/>
    </row>
    <row r="45" spans="2:42" ht="16.5" customHeight="1">
      <c r="B45" s="32"/>
      <c r="K45" s="8"/>
      <c r="L45" s="8"/>
      <c r="M45"/>
      <c r="N45"/>
      <c r="O45"/>
      <c r="P45" s="40"/>
      <c r="R45" s="32"/>
      <c r="S45" s="39"/>
      <c r="AI45" s="40"/>
      <c r="AM45" s="13"/>
      <c r="AN45" s="13"/>
      <c r="AO45" s="13"/>
      <c r="AP45" s="22"/>
    </row>
    <row r="46" spans="2:42" ht="16.5" customHeight="1">
      <c r="R46" s="39"/>
      <c r="S46" s="32"/>
      <c r="T46" s="4"/>
      <c r="U46" s="8"/>
      <c r="AM46" s="13"/>
      <c r="AN46" s="13"/>
      <c r="AO46" s="13"/>
      <c r="AP46" s="22"/>
    </row>
    <row r="47" spans="2:42" ht="15.75" customHeight="1">
      <c r="R47" s="39"/>
      <c r="S47" s="32"/>
      <c r="T47" s="4"/>
      <c r="U47" s="8"/>
      <c r="X47" s="8"/>
      <c r="Y47" s="8"/>
      <c r="Z47" s="8"/>
      <c r="AA47" s="8"/>
      <c r="AB47" s="8"/>
      <c r="AC47" s="8"/>
      <c r="AD47" s="8"/>
      <c r="AE47" s="8"/>
      <c r="AH47" s="45"/>
      <c r="AI47" s="4"/>
      <c r="AJ47" s="8"/>
      <c r="AM47" s="13"/>
      <c r="AN47" s="4"/>
      <c r="AO47" s="4"/>
      <c r="AP47" s="8"/>
    </row>
    <row r="48" spans="2:42" ht="12.75" customHeight="1">
      <c r="R48" s="30"/>
      <c r="S48" s="45"/>
      <c r="T48" s="4"/>
      <c r="U48" s="220"/>
      <c r="X48" s="8"/>
      <c r="Y48" s="8"/>
      <c r="Z48" s="8"/>
      <c r="AA48" s="8"/>
      <c r="AH48" s="32"/>
      <c r="AI48" s="4"/>
      <c r="AJ48" s="8"/>
      <c r="AM48" s="13"/>
      <c r="AN48" s="4"/>
      <c r="AO48" s="4"/>
      <c r="AP48" s="46"/>
    </row>
    <row r="49" spans="1:56" ht="15" customHeight="1">
      <c r="R49" s="32"/>
      <c r="S49" s="32"/>
      <c r="T49" s="4"/>
      <c r="U49" s="8"/>
      <c r="X49" s="8"/>
      <c r="Y49" s="8"/>
      <c r="Z49" s="8"/>
      <c r="AA49" s="8"/>
      <c r="AB49" s="8"/>
      <c r="AC49" s="8"/>
      <c r="AD49" s="8"/>
      <c r="AE49" s="8"/>
      <c r="AI49" s="40"/>
      <c r="AN49" s="13"/>
      <c r="AO49" s="13"/>
      <c r="AP49" s="22"/>
    </row>
    <row r="50" spans="1:56" ht="16.5" customHeight="1">
      <c r="C50" s="1" t="s">
        <v>260</v>
      </c>
      <c r="D50"/>
      <c r="E50"/>
      <c r="F50"/>
      <c r="G50" t="s">
        <v>146</v>
      </c>
      <c r="H50"/>
      <c r="I50"/>
      <c r="R50" s="32"/>
      <c r="S50" s="45"/>
      <c r="T50" s="4"/>
      <c r="U50" s="8"/>
      <c r="Y50" s="8"/>
      <c r="Z50" s="8"/>
      <c r="AA50" s="8"/>
      <c r="AB50" s="8"/>
      <c r="AC50" s="8"/>
      <c r="AD50" s="8"/>
      <c r="AE50" s="8"/>
    </row>
    <row r="51" spans="1:56" ht="15" customHeight="1">
      <c r="R51" s="32"/>
      <c r="S51" s="45"/>
      <c r="T51" s="4"/>
      <c r="U51" s="8"/>
    </row>
    <row r="52" spans="1:56" ht="15.75" customHeight="1">
      <c r="E52" t="s">
        <v>261</v>
      </c>
      <c r="R52" s="32"/>
      <c r="T52" s="40"/>
    </row>
    <row r="53" spans="1:56" ht="14.25" customHeight="1">
      <c r="R53" s="124"/>
      <c r="T53" s="40"/>
    </row>
    <row r="54" spans="1:56" ht="15" customHeight="1">
      <c r="R54" s="32"/>
      <c r="T54" s="179"/>
      <c r="V54" s="44"/>
      <c r="W54" s="44"/>
      <c r="X54" s="44"/>
      <c r="Y54" s="118"/>
      <c r="Z54" s="44"/>
      <c r="AA54" s="44"/>
      <c r="AB54" s="44"/>
      <c r="AC54" s="44"/>
      <c r="AD54" s="44"/>
      <c r="AE54" s="44"/>
      <c r="AF54" s="44"/>
      <c r="AG54" s="44"/>
      <c r="AH54" s="161"/>
    </row>
    <row r="55" spans="1:56" ht="18" customHeight="1">
      <c r="S55" s="54"/>
      <c r="T55" s="46"/>
      <c r="U55" s="46"/>
    </row>
    <row r="56" spans="1:56" ht="15" customHeight="1">
      <c r="E56" s="161"/>
      <c r="F56" s="161"/>
      <c r="G56" s="161"/>
      <c r="R56" s="32"/>
      <c r="T56" s="46"/>
      <c r="V56" s="631"/>
      <c r="W56" s="8"/>
      <c r="X56" s="8"/>
      <c r="Y56" s="8"/>
      <c r="Z56" s="8"/>
      <c r="AA56" s="8"/>
      <c r="AB56" s="8"/>
      <c r="AC56" s="8"/>
      <c r="AD56" s="8"/>
      <c r="AE56" s="14"/>
    </row>
    <row r="57" spans="1:56" ht="12.75" customHeight="1">
      <c r="R57" s="32"/>
      <c r="S57" s="32"/>
      <c r="T57" s="4"/>
      <c r="U57" s="46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56" ht="12.75" customHeight="1">
      <c r="K58"/>
      <c r="L58"/>
      <c r="M58"/>
      <c r="N58"/>
      <c r="O58"/>
      <c r="P58"/>
      <c r="S58" s="33"/>
      <c r="T58" s="4"/>
      <c r="U58" s="8"/>
    </row>
    <row r="59" spans="1:56" ht="15.75" customHeight="1">
      <c r="D59" s="5" t="s">
        <v>298</v>
      </c>
      <c r="T59" s="40"/>
    </row>
    <row r="60" spans="1:56" ht="14.25" customHeight="1">
      <c r="B60" s="19" t="s">
        <v>816</v>
      </c>
      <c r="D60"/>
      <c r="E60"/>
      <c r="I60"/>
      <c r="J60"/>
      <c r="K60" s="13"/>
      <c r="L60" s="212"/>
      <c r="M60"/>
      <c r="N60"/>
      <c r="O60"/>
      <c r="P60"/>
    </row>
    <row r="61" spans="1:56" ht="15" customHeight="1">
      <c r="C61" s="19" t="s">
        <v>292</v>
      </c>
      <c r="E61"/>
      <c r="F61"/>
      <c r="G61" s="19"/>
      <c r="H61" s="19"/>
      <c r="I61" s="13"/>
      <c r="J61" s="13"/>
      <c r="L61"/>
      <c r="M61" s="179"/>
      <c r="N61"/>
      <c r="AN61" s="2"/>
      <c r="AO61" s="2"/>
      <c r="AP61" s="48"/>
    </row>
    <row r="62" spans="1:56" ht="18" customHeight="1">
      <c r="A62" s="47"/>
      <c r="B62" s="20" t="s">
        <v>293</v>
      </c>
      <c r="C62" s="13"/>
      <c r="D62"/>
      <c r="E62" s="20" t="s">
        <v>0</v>
      </c>
      <c r="F62"/>
      <c r="G62" s="2" t="s">
        <v>334</v>
      </c>
      <c r="H62" s="13"/>
      <c r="I62" s="13"/>
      <c r="J62" s="24"/>
      <c r="W62" s="20"/>
      <c r="X62" s="346"/>
      <c r="Z62" s="20"/>
      <c r="AA62" s="20"/>
      <c r="AC62" s="43"/>
      <c r="AM62" s="21"/>
      <c r="AN62" s="13"/>
      <c r="AO62" s="22"/>
      <c r="AP62" s="22"/>
    </row>
    <row r="63" spans="1:56" ht="21">
      <c r="D63" s="23" t="s">
        <v>1</v>
      </c>
      <c r="R63" s="3"/>
      <c r="AE63" s="32"/>
      <c r="BA63" s="13"/>
      <c r="BB63" s="13"/>
      <c r="BC63" s="22"/>
      <c r="BD63" s="22"/>
    </row>
    <row r="64" spans="1:56" ht="15" customHeight="1" thickBot="1">
      <c r="Q64" s="30"/>
      <c r="R64" s="22"/>
      <c r="S64" s="13"/>
      <c r="T64" s="13"/>
      <c r="U64" s="13"/>
      <c r="V64" s="14"/>
      <c r="W64" s="14"/>
      <c r="X64" s="63"/>
      <c r="Y64" s="13"/>
      <c r="Z64" s="13"/>
      <c r="AA64" s="14"/>
      <c r="AB64" s="13"/>
      <c r="AC64" s="13"/>
      <c r="AD64" s="13"/>
      <c r="AE64" s="13"/>
      <c r="AF64" s="32"/>
      <c r="AJ64" s="20"/>
      <c r="AK64" s="20"/>
      <c r="AM64" s="20"/>
      <c r="AN64" s="20"/>
      <c r="AP64" s="4"/>
      <c r="BA64" s="61"/>
      <c r="BB64" s="13"/>
      <c r="BC64" s="22"/>
    </row>
    <row r="65" spans="2:56" ht="14.25" customHeight="1" thickBot="1">
      <c r="B65" s="471" t="s">
        <v>262</v>
      </c>
      <c r="C65" s="107"/>
      <c r="D65" s="472" t="s">
        <v>263</v>
      </c>
      <c r="E65" s="379" t="s">
        <v>264</v>
      </c>
      <c r="F65" s="379"/>
      <c r="G65" s="379"/>
      <c r="H65" s="473" t="s">
        <v>265</v>
      </c>
      <c r="I65" s="474" t="s">
        <v>266</v>
      </c>
      <c r="J65" s="475" t="s">
        <v>267</v>
      </c>
      <c r="Q65" s="3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30"/>
      <c r="AG65" s="347"/>
      <c r="AH65" s="348"/>
      <c r="AI65" s="349"/>
      <c r="AJ65" s="350"/>
      <c r="AK65" s="42"/>
      <c r="AL65" s="42"/>
      <c r="AM65" s="42"/>
      <c r="AN65" s="42"/>
      <c r="AO65" s="42"/>
      <c r="AP65" s="42"/>
      <c r="AQ65" s="347"/>
      <c r="AR65" s="347"/>
      <c r="AS65" s="618"/>
      <c r="AT65" s="9"/>
      <c r="BA65" s="13"/>
      <c r="BB65" s="13"/>
      <c r="BC65" s="22"/>
    </row>
    <row r="66" spans="2:56" ht="12.75" customHeight="1">
      <c r="B66" s="476" t="s">
        <v>268</v>
      </c>
      <c r="C66" s="477" t="s">
        <v>269</v>
      </c>
      <c r="D66" s="478" t="s">
        <v>270</v>
      </c>
      <c r="E66" s="479" t="s">
        <v>271</v>
      </c>
      <c r="F66" s="479" t="s">
        <v>61</v>
      </c>
      <c r="G66" s="479" t="s">
        <v>62</v>
      </c>
      <c r="H66" s="480" t="s">
        <v>272</v>
      </c>
      <c r="I66" s="481" t="s">
        <v>273</v>
      </c>
      <c r="J66" s="482" t="s">
        <v>646</v>
      </c>
      <c r="L66" s="373"/>
      <c r="M66" s="4"/>
      <c r="N66" s="9"/>
      <c r="O66"/>
      <c r="Q66" s="617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G66" s="48"/>
      <c r="AH66" s="48"/>
      <c r="AI66" s="48"/>
      <c r="AJ66" s="351"/>
      <c r="AK66" s="48"/>
      <c r="AL66" s="48"/>
      <c r="AM66" s="48"/>
      <c r="AN66" s="48"/>
      <c r="AO66" s="48"/>
      <c r="AP66" s="48"/>
      <c r="AQ66" s="48"/>
      <c r="AR66" s="48"/>
      <c r="AS66" s="48"/>
      <c r="BA66" s="4"/>
      <c r="BB66" s="4"/>
      <c r="BC66" s="9"/>
    </row>
    <row r="67" spans="2:56" ht="17.25" customHeight="1" thickBot="1">
      <c r="B67" s="483"/>
      <c r="C67" s="526"/>
      <c r="D67" s="484"/>
      <c r="E67" s="485" t="s">
        <v>6</v>
      </c>
      <c r="F67" s="485" t="s">
        <v>7</v>
      </c>
      <c r="G67" s="485" t="s">
        <v>8</v>
      </c>
      <c r="H67" s="486" t="s">
        <v>274</v>
      </c>
      <c r="I67" s="487" t="s">
        <v>776</v>
      </c>
      <c r="J67" s="488" t="s">
        <v>645</v>
      </c>
      <c r="P67" s="2"/>
      <c r="Q67" s="22"/>
      <c r="R67" s="9"/>
      <c r="S67" s="44"/>
      <c r="T67" s="44"/>
      <c r="U67" s="44"/>
      <c r="V67" s="118"/>
      <c r="W67" s="371"/>
      <c r="X67" s="371"/>
      <c r="Y67" s="371"/>
      <c r="Z67" s="371"/>
      <c r="AA67" s="44"/>
      <c r="AB67" s="235"/>
      <c r="AC67" s="44"/>
      <c r="AD67" s="44"/>
      <c r="AE67" s="161"/>
      <c r="AF67" s="47"/>
      <c r="AG67" s="44"/>
      <c r="AH67" s="44"/>
      <c r="AI67" s="44"/>
      <c r="AJ67" s="118"/>
      <c r="AK67" s="44"/>
      <c r="AL67" s="44"/>
      <c r="AM67" s="44"/>
      <c r="AN67" s="44"/>
      <c r="AO67" s="44"/>
      <c r="AP67" s="44"/>
      <c r="AQ67" s="44"/>
      <c r="AR67" s="44"/>
      <c r="AS67" s="161"/>
      <c r="BA67" s="4"/>
      <c r="BB67" s="4"/>
      <c r="BC67" s="9"/>
    </row>
    <row r="68" spans="2:56" ht="14.25" customHeight="1">
      <c r="B68" s="107"/>
      <c r="C68" s="489" t="s">
        <v>204</v>
      </c>
      <c r="D68" s="490"/>
      <c r="E68" s="491"/>
      <c r="F68" s="492"/>
      <c r="G68" s="492"/>
      <c r="H68" s="493"/>
      <c r="I68" s="494"/>
      <c r="J68" s="495"/>
      <c r="K68" s="13"/>
      <c r="L68" s="5"/>
      <c r="P68" s="180"/>
      <c r="R68" s="9"/>
      <c r="S68" s="44"/>
      <c r="T68" s="44"/>
      <c r="U68" s="44"/>
      <c r="V68" s="118"/>
      <c r="W68" s="44"/>
      <c r="X68" s="44"/>
      <c r="Y68" s="44"/>
      <c r="Z68" s="44"/>
      <c r="AA68" s="44"/>
      <c r="AB68" s="44"/>
      <c r="AC68" s="44"/>
      <c r="AD68" s="44"/>
      <c r="AE68" s="161"/>
      <c r="AF68" s="8"/>
      <c r="AG68" s="352"/>
      <c r="AH68" s="352"/>
      <c r="AI68" s="352"/>
      <c r="AJ68" s="353"/>
      <c r="AK68" s="352"/>
      <c r="AL68" s="352"/>
      <c r="AM68" s="354"/>
      <c r="AN68" s="352"/>
      <c r="AO68" s="354"/>
      <c r="AP68" s="354"/>
      <c r="AQ68" s="352"/>
      <c r="AR68" s="352"/>
      <c r="AS68" s="352"/>
      <c r="BA68" s="13"/>
      <c r="BB68" s="13"/>
      <c r="BC68" s="22"/>
    </row>
    <row r="69" spans="2:56" ht="13.5" customHeight="1">
      <c r="B69" s="497" t="s">
        <v>275</v>
      </c>
      <c r="C69" s="503" t="s">
        <v>549</v>
      </c>
      <c r="D69" s="508">
        <v>200</v>
      </c>
      <c r="E69" s="2065">
        <v>12.045</v>
      </c>
      <c r="F69" s="365">
        <v>12.359</v>
      </c>
      <c r="G69" s="365">
        <v>38.459000000000003</v>
      </c>
      <c r="H69" s="1281">
        <v>313.24700000000001</v>
      </c>
      <c r="I69" s="231">
        <v>23</v>
      </c>
      <c r="J69" s="496" t="s">
        <v>722</v>
      </c>
      <c r="L69" s="604"/>
      <c r="M69"/>
      <c r="N69"/>
      <c r="P69" s="32"/>
      <c r="Q69" s="179"/>
      <c r="R69" s="65"/>
      <c r="S69" s="44"/>
      <c r="T69" s="44"/>
      <c r="U69" s="44"/>
      <c r="V69" s="118"/>
      <c r="W69" s="44"/>
      <c r="X69" s="44"/>
      <c r="Y69" s="160"/>
      <c r="Z69" s="44"/>
      <c r="AA69" s="44"/>
      <c r="AB69" s="44"/>
      <c r="AC69" s="44"/>
      <c r="AD69" s="44"/>
      <c r="AE69" s="161"/>
      <c r="AF69" s="30"/>
      <c r="AT69" s="8"/>
      <c r="AU69" s="9"/>
      <c r="BA69" s="13"/>
      <c r="BB69" s="13"/>
      <c r="BC69" s="22"/>
    </row>
    <row r="70" spans="2:56" ht="15.75">
      <c r="B70" s="97"/>
      <c r="C70" s="194" t="s">
        <v>428</v>
      </c>
      <c r="D70" s="508">
        <v>25</v>
      </c>
      <c r="E70" s="229">
        <v>3.89</v>
      </c>
      <c r="F70" s="360">
        <v>6.5</v>
      </c>
      <c r="G70" s="365">
        <v>7.9340000000000002</v>
      </c>
      <c r="H70" s="1279">
        <v>106.196</v>
      </c>
      <c r="I70" s="231">
        <v>11</v>
      </c>
      <c r="J70" s="505" t="s">
        <v>10</v>
      </c>
      <c r="L70"/>
      <c r="M70" s="179"/>
      <c r="N70"/>
      <c r="P70" s="32"/>
      <c r="Q70" s="4"/>
      <c r="R70" s="9"/>
      <c r="S70" s="44"/>
      <c r="T70" s="44"/>
      <c r="U70" s="44"/>
      <c r="V70" s="118"/>
      <c r="W70" s="44"/>
      <c r="X70" s="44"/>
      <c r="Y70" s="44"/>
      <c r="Z70" s="44"/>
      <c r="AA70" s="44"/>
      <c r="AB70" s="44"/>
      <c r="AC70" s="44"/>
      <c r="AD70" s="44"/>
      <c r="AE70" s="161"/>
      <c r="AF70" s="125"/>
      <c r="AP70" s="43"/>
      <c r="AR70" s="43"/>
      <c r="AU70" s="9"/>
      <c r="BA70" s="13"/>
      <c r="BB70" s="13"/>
      <c r="BC70" s="22"/>
    </row>
    <row r="71" spans="2:56">
      <c r="B71" s="500" t="s">
        <v>276</v>
      </c>
      <c r="C71" s="503" t="s">
        <v>16</v>
      </c>
      <c r="D71" s="508">
        <v>200</v>
      </c>
      <c r="E71" s="361">
        <v>0.2</v>
      </c>
      <c r="F71" s="360">
        <v>0</v>
      </c>
      <c r="G71" s="360">
        <v>6.5</v>
      </c>
      <c r="H71" s="1264">
        <v>26.8</v>
      </c>
      <c r="I71" s="520">
        <v>72</v>
      </c>
      <c r="J71" s="1258" t="s">
        <v>701</v>
      </c>
      <c r="L71" s="1748"/>
      <c r="M71" s="4"/>
      <c r="N71" s="9"/>
      <c r="P71"/>
      <c r="Q71" s="4"/>
      <c r="R71" s="9"/>
      <c r="S71" s="44"/>
      <c r="T71" s="44"/>
      <c r="U71" s="44"/>
      <c r="V71" s="118"/>
      <c r="W71" s="44"/>
      <c r="X71" s="44"/>
      <c r="Y71" s="44"/>
      <c r="Z71" s="44"/>
      <c r="AA71" s="44"/>
      <c r="AB71" s="44"/>
      <c r="AC71" s="44"/>
      <c r="AD71" s="44"/>
      <c r="AE71" s="161"/>
      <c r="AJ71" s="154"/>
      <c r="AR71" s="43"/>
      <c r="AU71" s="9"/>
      <c r="AV71" s="8"/>
      <c r="AW71" s="8"/>
    </row>
    <row r="72" spans="2:56">
      <c r="B72" s="97"/>
      <c r="C72" s="503" t="s">
        <v>11</v>
      </c>
      <c r="D72" s="508">
        <v>30</v>
      </c>
      <c r="E72" s="229">
        <v>1.58</v>
      </c>
      <c r="F72" s="360">
        <v>0.21</v>
      </c>
      <c r="G72" s="360">
        <v>12.24</v>
      </c>
      <c r="H72" s="1279">
        <v>57.17</v>
      </c>
      <c r="I72" s="231">
        <v>9</v>
      </c>
      <c r="J72" s="505" t="s">
        <v>10</v>
      </c>
      <c r="L72" s="47"/>
      <c r="M72" s="123"/>
      <c r="N72"/>
      <c r="P72" s="373"/>
      <c r="Q72" s="230"/>
      <c r="R72" s="1"/>
      <c r="S72" s="46"/>
      <c r="T72" s="46"/>
      <c r="U72" s="46"/>
      <c r="V72" s="213"/>
      <c r="W72" s="46"/>
      <c r="X72" s="46"/>
      <c r="Y72" s="46"/>
      <c r="Z72" s="46"/>
      <c r="AA72" s="46"/>
      <c r="AB72" s="227"/>
      <c r="AC72" s="46"/>
      <c r="AD72" s="46"/>
      <c r="AE72" s="65"/>
      <c r="AG72" s="30"/>
      <c r="AH72" s="4"/>
      <c r="AI72" s="8"/>
      <c r="AJ72" s="9"/>
      <c r="AK72" s="9"/>
      <c r="AL72" s="9"/>
      <c r="AM72" s="120"/>
      <c r="AN72" s="156"/>
      <c r="AO72" s="159"/>
      <c r="AP72" s="159"/>
      <c r="AQ72" s="159"/>
      <c r="AR72" s="129"/>
      <c r="AS72" s="159"/>
      <c r="AT72" s="159"/>
      <c r="AU72" s="159"/>
      <c r="AV72" s="8"/>
      <c r="AW72" s="8"/>
    </row>
    <row r="73" spans="2:56" ht="15.75">
      <c r="B73" s="502" t="s">
        <v>13</v>
      </c>
      <c r="C73" s="503" t="s">
        <v>719</v>
      </c>
      <c r="D73" s="498">
        <v>20</v>
      </c>
      <c r="E73" s="366">
        <v>1.1299999999999999</v>
      </c>
      <c r="F73" s="368">
        <v>0.24</v>
      </c>
      <c r="G73" s="368">
        <v>8.3699999999999992</v>
      </c>
      <c r="H73" s="1264">
        <v>40.159999999999997</v>
      </c>
      <c r="I73" s="509">
        <v>10</v>
      </c>
      <c r="J73" s="505" t="s">
        <v>10</v>
      </c>
      <c r="L73" s="44"/>
      <c r="M73" s="4"/>
      <c r="N73" s="9"/>
      <c r="P73" s="45"/>
      <c r="Q73" s="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G73" s="39"/>
      <c r="AI73" s="40"/>
      <c r="AJ73" s="9"/>
      <c r="AK73" s="9"/>
      <c r="AL73" s="9"/>
      <c r="AM73" s="180"/>
      <c r="AN73" s="620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2:56" ht="15.75" thickBot="1">
      <c r="B74" s="506" t="s">
        <v>277</v>
      </c>
      <c r="C74" s="884" t="s">
        <v>854</v>
      </c>
      <c r="D74" s="521">
        <v>100</v>
      </c>
      <c r="E74" s="366">
        <v>0.4</v>
      </c>
      <c r="F74" s="367">
        <v>0.4</v>
      </c>
      <c r="G74" s="368">
        <v>9.8000000000000007</v>
      </c>
      <c r="H74" s="2069">
        <v>44</v>
      </c>
      <c r="I74" s="1210">
        <v>79</v>
      </c>
      <c r="J74" s="496" t="s">
        <v>855</v>
      </c>
      <c r="L74" s="32"/>
      <c r="M74" s="4"/>
      <c r="N74" s="65"/>
      <c r="P74" s="54"/>
      <c r="Q74" s="4"/>
      <c r="R74" s="9"/>
      <c r="S74" s="44"/>
      <c r="T74" s="44"/>
      <c r="U74" s="44"/>
      <c r="V74" s="118"/>
      <c r="W74" s="371"/>
      <c r="X74" s="371"/>
      <c r="Y74" s="371"/>
      <c r="Z74" s="371"/>
      <c r="AA74" s="44"/>
      <c r="AB74" s="235"/>
      <c r="AC74" s="44"/>
      <c r="AD74" s="44"/>
      <c r="AE74" s="127"/>
      <c r="AH74" s="179"/>
      <c r="AJ74" s="9"/>
      <c r="AK74" s="9"/>
      <c r="AL74" s="9"/>
      <c r="AM74" s="32"/>
      <c r="AN74" s="22"/>
      <c r="AO74" s="22"/>
      <c r="AP74" s="13"/>
      <c r="AQ74" s="13"/>
      <c r="AR74" s="13"/>
      <c r="AS74" s="14"/>
      <c r="AT74" s="14"/>
      <c r="AU74" s="63"/>
      <c r="AV74" s="13"/>
      <c r="AW74" s="13"/>
      <c r="AX74" s="14"/>
      <c r="AY74" s="13"/>
      <c r="AZ74" s="13"/>
      <c r="BA74" s="13"/>
      <c r="BB74" s="13"/>
    </row>
    <row r="75" spans="2:56" ht="12.75" customHeight="1">
      <c r="B75" s="512" t="s">
        <v>294</v>
      </c>
      <c r="D75" s="835">
        <f>SUM(D69:D74)</f>
        <v>575</v>
      </c>
      <c r="E75" s="513">
        <f>SUM(E69:E74)</f>
        <v>19.245000000000001</v>
      </c>
      <c r="F75" s="1266">
        <f>SUM(F69:F74)</f>
        <v>19.709</v>
      </c>
      <c r="G75" s="515">
        <f>SUM(G69:G74)</f>
        <v>83.302999999999997</v>
      </c>
      <c r="H75" s="2067">
        <f>SUM(H69:H74)</f>
        <v>587.57299999999998</v>
      </c>
      <c r="I75" s="1206" t="s">
        <v>546</v>
      </c>
      <c r="J75" s="928" t="s">
        <v>290</v>
      </c>
      <c r="L75" s="32"/>
      <c r="M75" s="4"/>
      <c r="N75" s="9"/>
      <c r="P75" s="32"/>
      <c r="Q75" s="619"/>
      <c r="R75" s="9"/>
      <c r="S75" s="161"/>
      <c r="T75" s="399"/>
      <c r="U75" s="161"/>
      <c r="V75" s="118"/>
      <c r="W75" s="161"/>
      <c r="X75" s="161"/>
      <c r="Y75" s="155"/>
      <c r="Z75" s="399"/>
      <c r="AA75" s="161"/>
      <c r="AB75" s="155"/>
      <c r="AC75" s="161"/>
      <c r="AD75" s="621"/>
      <c r="AE75" s="161"/>
      <c r="AM75" s="3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</row>
    <row r="76" spans="2:56" ht="13.5" customHeight="1">
      <c r="B76" s="1378"/>
      <c r="C76" s="1379" t="s">
        <v>12</v>
      </c>
      <c r="D76" s="1815">
        <v>0.25</v>
      </c>
      <c r="E76" s="1822">
        <v>19.25</v>
      </c>
      <c r="F76" s="1823">
        <v>19.75</v>
      </c>
      <c r="G76" s="1824">
        <v>83.75</v>
      </c>
      <c r="H76" s="1826">
        <v>587.5</v>
      </c>
      <c r="I76" s="2068">
        <f>H76-H75</f>
        <v>-7.2999999999979082E-2</v>
      </c>
      <c r="J76" s="1600" t="s">
        <v>777</v>
      </c>
      <c r="L76" s="32"/>
      <c r="M76" s="4"/>
      <c r="N76" s="9"/>
      <c r="P76" s="32"/>
      <c r="Q76" s="179"/>
      <c r="R76" s="65"/>
      <c r="S76" s="44"/>
      <c r="T76" s="44"/>
      <c r="U76" s="160"/>
      <c r="V76" s="118"/>
      <c r="W76" s="44"/>
      <c r="X76" s="161"/>
      <c r="Y76" s="161"/>
      <c r="Z76" s="161"/>
      <c r="AA76" s="161"/>
      <c r="AB76" s="161"/>
      <c r="AC76" s="161"/>
      <c r="AD76" s="161"/>
      <c r="AE76" s="161"/>
      <c r="AL76" s="65"/>
      <c r="BC76" s="8"/>
    </row>
    <row r="77" spans="2:56" ht="13.5" customHeight="1" thickBot="1">
      <c r="B77" s="56"/>
      <c r="C77" s="1827" t="s">
        <v>778</v>
      </c>
      <c r="D77" s="1821"/>
      <c r="E77" s="2066">
        <f>(E75*100/E98)-25</f>
        <v>-6.493506493505663E-3</v>
      </c>
      <c r="F77" s="2066">
        <f t="shared" ref="F77:H77" si="0">(F75*100/F98)-25</f>
        <v>-5.1898734177218131E-2</v>
      </c>
      <c r="G77" s="2066">
        <f t="shared" si="0"/>
        <v>-0.13343283582089782</v>
      </c>
      <c r="H77" s="2066">
        <f t="shared" si="0"/>
        <v>3.1063829787214559E-3</v>
      </c>
      <c r="I77" s="516"/>
      <c r="J77" s="525"/>
      <c r="L77" s="1749"/>
      <c r="M77" s="4"/>
      <c r="N77" s="9"/>
      <c r="O77" s="12"/>
      <c r="P77"/>
      <c r="R77" s="65"/>
      <c r="S77" s="44"/>
      <c r="T77" s="44"/>
      <c r="U77" s="44"/>
      <c r="V77" s="118"/>
      <c r="W77" s="371"/>
      <c r="X77" s="371"/>
      <c r="Y77" s="371"/>
      <c r="Z77" s="371"/>
      <c r="AA77" s="44"/>
      <c r="AB77" s="235"/>
      <c r="AC77" s="44"/>
      <c r="AD77" s="44"/>
      <c r="AE77" s="127"/>
      <c r="AL77" s="46"/>
    </row>
    <row r="78" spans="2:56">
      <c r="B78" s="107"/>
      <c r="C78" s="173" t="s">
        <v>153</v>
      </c>
      <c r="D78" s="107"/>
      <c r="E78" s="55"/>
      <c r="F78" s="517"/>
      <c r="G78" s="517"/>
      <c r="H78" s="517"/>
      <c r="I78" s="540"/>
      <c r="J78" s="519"/>
      <c r="L78" s="30"/>
      <c r="M78" s="4"/>
      <c r="N78" s="9"/>
      <c r="O78" s="212"/>
      <c r="P78"/>
      <c r="R78" s="704"/>
      <c r="S78" s="704"/>
      <c r="T78" s="704"/>
      <c r="U78" s="184"/>
      <c r="V78" s="118"/>
      <c r="W78" s="234"/>
      <c r="X78" s="160"/>
      <c r="Y78" s="160"/>
      <c r="Z78" s="160"/>
      <c r="AA78" s="160"/>
      <c r="AB78" s="160"/>
      <c r="AC78" s="160"/>
      <c r="AD78" s="160"/>
      <c r="AE78" s="161"/>
      <c r="AJ78" s="1"/>
      <c r="AK78" s="1"/>
      <c r="AL78" s="1"/>
    </row>
    <row r="79" spans="2:56" ht="13.5" customHeight="1">
      <c r="B79" s="497" t="s">
        <v>275</v>
      </c>
      <c r="C79" s="529" t="s">
        <v>389</v>
      </c>
      <c r="D79" s="508">
        <v>60</v>
      </c>
      <c r="E79" s="229">
        <v>0.5</v>
      </c>
      <c r="F79" s="360">
        <v>0.1</v>
      </c>
      <c r="G79" s="360">
        <v>1.5</v>
      </c>
      <c r="H79" s="1278">
        <v>8.5</v>
      </c>
      <c r="I79" s="504">
        <v>1</v>
      </c>
      <c r="J79" s="595" t="s">
        <v>672</v>
      </c>
      <c r="K79" s="22"/>
      <c r="L79" s="32"/>
      <c r="M79" s="4"/>
      <c r="N79" s="65"/>
      <c r="O79" s="164"/>
      <c r="P79" s="92"/>
      <c r="Q79" s="144"/>
      <c r="R79" s="706"/>
      <c r="S79" s="706"/>
      <c r="T79" s="706"/>
      <c r="U79" s="18"/>
      <c r="V79" s="118"/>
      <c r="W79" s="44"/>
      <c r="X79" s="44"/>
      <c r="Y79" s="44"/>
      <c r="Z79" s="44"/>
      <c r="AA79" s="44"/>
      <c r="AB79" s="44"/>
      <c r="AC79" s="44"/>
      <c r="AD79" s="44"/>
      <c r="AE79" s="161"/>
      <c r="BC79" s="19"/>
      <c r="BD79" s="22"/>
    </row>
    <row r="80" spans="2:56" ht="16.5" customHeight="1">
      <c r="B80" s="97"/>
      <c r="C80" s="541" t="s">
        <v>295</v>
      </c>
      <c r="D80" s="530">
        <v>200</v>
      </c>
      <c r="E80" s="229">
        <v>4.79</v>
      </c>
      <c r="F80" s="360">
        <v>4.96</v>
      </c>
      <c r="G80" s="360">
        <v>10.1</v>
      </c>
      <c r="H80" s="1281">
        <v>88.451999999999998</v>
      </c>
      <c r="I80" s="504">
        <v>12</v>
      </c>
      <c r="J80" s="496" t="s">
        <v>723</v>
      </c>
      <c r="L80" s="62"/>
      <c r="M80" s="179"/>
      <c r="N80"/>
      <c r="O80" s="4"/>
      <c r="P80" s="8"/>
      <c r="Q80" s="132"/>
      <c r="V80" s="118"/>
      <c r="W80" s="44"/>
      <c r="X80" s="44"/>
      <c r="Y80" s="44"/>
      <c r="Z80" s="44"/>
      <c r="AA80" s="44"/>
      <c r="AB80" s="44"/>
      <c r="AC80" s="44"/>
      <c r="AD80" s="44"/>
      <c r="AE80" s="161"/>
      <c r="AM80" s="32"/>
      <c r="AN80" s="370"/>
      <c r="AO80" s="9"/>
      <c r="AP80" s="161"/>
      <c r="AQ80" s="399"/>
      <c r="AR80" s="161"/>
      <c r="AS80" s="118"/>
      <c r="AT80" s="161"/>
      <c r="AU80" s="371"/>
      <c r="AV80" s="155"/>
      <c r="AW80" s="399"/>
      <c r="AX80" s="161"/>
      <c r="AY80" s="155"/>
      <c r="AZ80" s="161"/>
      <c r="BA80" s="161"/>
      <c r="BB80" s="161"/>
      <c r="BC80" s="13"/>
      <c r="BD80" s="22"/>
    </row>
    <row r="81" spans="2:56">
      <c r="B81" s="500" t="s">
        <v>276</v>
      </c>
      <c r="C81" s="549" t="s">
        <v>380</v>
      </c>
      <c r="D81" s="498">
        <v>150</v>
      </c>
      <c r="E81" s="355">
        <v>4.7</v>
      </c>
      <c r="F81" s="1415">
        <v>6.1</v>
      </c>
      <c r="G81" s="356">
        <v>26.5</v>
      </c>
      <c r="H81" s="1281">
        <v>180.8</v>
      </c>
      <c r="I81" s="539">
        <v>27</v>
      </c>
      <c r="J81" s="499" t="s">
        <v>718</v>
      </c>
      <c r="L81" s="654"/>
      <c r="M81" s="4"/>
      <c r="N81" s="9"/>
      <c r="O81" s="4"/>
      <c r="P81" s="8"/>
      <c r="Q81" s="132"/>
      <c r="V81" s="118"/>
      <c r="W81" s="44"/>
      <c r="X81" s="44"/>
      <c r="Y81" s="44"/>
      <c r="Z81" s="44"/>
      <c r="AA81" s="44"/>
      <c r="AB81" s="44"/>
      <c r="AC81" s="235"/>
      <c r="AD81" s="44"/>
      <c r="AE81" s="161"/>
      <c r="AH81" s="40"/>
      <c r="AM81" s="32"/>
      <c r="AN81" s="4"/>
      <c r="AO81" s="9"/>
      <c r="AP81" s="44"/>
      <c r="AQ81" s="44"/>
      <c r="AR81" s="160"/>
      <c r="AS81" s="118"/>
      <c r="AT81" s="44"/>
      <c r="AU81" s="161"/>
      <c r="AV81" s="161"/>
      <c r="AW81" s="161"/>
      <c r="AX81" s="161"/>
      <c r="AY81" s="161"/>
      <c r="AZ81" s="161"/>
      <c r="BA81" s="161"/>
      <c r="BB81" s="161"/>
      <c r="BC81" s="13"/>
      <c r="BD81" s="22"/>
    </row>
    <row r="82" spans="2:56">
      <c r="B82" s="97"/>
      <c r="C82" s="551" t="s">
        <v>363</v>
      </c>
      <c r="D82" s="530" t="s">
        <v>791</v>
      </c>
      <c r="E82" s="2065">
        <v>9.0779999999999994</v>
      </c>
      <c r="F82" s="365">
        <v>10.974</v>
      </c>
      <c r="G82" s="365">
        <v>24.395</v>
      </c>
      <c r="H82" s="1281">
        <v>232.65799999999999</v>
      </c>
      <c r="I82" s="504">
        <v>52</v>
      </c>
      <c r="J82" s="496" t="s">
        <v>362</v>
      </c>
      <c r="L82" s="32"/>
      <c r="M82" s="4"/>
      <c r="N82" s="65"/>
      <c r="O82" s="4"/>
      <c r="P82" s="8"/>
      <c r="Q82" s="132"/>
      <c r="V82" s="213"/>
      <c r="W82" s="46"/>
      <c r="X82" s="46"/>
      <c r="Y82" s="46"/>
      <c r="Z82" s="46"/>
      <c r="AA82" s="46"/>
      <c r="AB82" s="227"/>
      <c r="AC82" s="46"/>
      <c r="AD82" s="46"/>
      <c r="AE82" s="47"/>
      <c r="AH82" s="40"/>
      <c r="AL82" s="8"/>
      <c r="AM82" s="32"/>
      <c r="AN82" s="4"/>
      <c r="BC82" s="4"/>
      <c r="BD82" s="22"/>
    </row>
    <row r="83" spans="2:56" ht="15.75">
      <c r="B83" s="502" t="s">
        <v>13</v>
      </c>
      <c r="C83" s="673" t="s">
        <v>866</v>
      </c>
      <c r="D83" s="508">
        <v>200</v>
      </c>
      <c r="E83" s="229">
        <v>5.95</v>
      </c>
      <c r="F83" s="365">
        <v>6.7969999999999997</v>
      </c>
      <c r="G83" s="365">
        <v>22.570900000000002</v>
      </c>
      <c r="H83" s="1279">
        <v>155.70099999999999</v>
      </c>
      <c r="I83" s="527">
        <v>67</v>
      </c>
      <c r="J83" s="496" t="s">
        <v>867</v>
      </c>
      <c r="K83" s="1615"/>
      <c r="L83" s="62"/>
      <c r="M83" s="123"/>
      <c r="N83"/>
      <c r="O83" s="4"/>
      <c r="P83" s="8"/>
      <c r="Q83" s="132"/>
      <c r="V83" s="654"/>
      <c r="W83" s="622"/>
      <c r="X83" s="622"/>
      <c r="Y83" s="623"/>
      <c r="Z83" s="622"/>
      <c r="AA83" s="623"/>
      <c r="AB83" s="623"/>
      <c r="AC83" s="622"/>
      <c r="AD83" s="622"/>
      <c r="AE83" s="622"/>
      <c r="AG83" s="62"/>
      <c r="AH83" s="179"/>
      <c r="AM83" s="32"/>
      <c r="AN83" s="4"/>
      <c r="AO83" s="9"/>
      <c r="AP83" s="44"/>
      <c r="AQ83" s="44"/>
      <c r="AR83" s="44"/>
      <c r="AS83" s="118"/>
      <c r="AT83" s="44"/>
      <c r="AU83" s="44"/>
      <c r="AV83" s="44"/>
      <c r="AW83" s="44"/>
      <c r="AX83" s="44"/>
      <c r="AY83" s="44"/>
      <c r="AZ83" s="44"/>
      <c r="BA83" s="44"/>
      <c r="BB83" s="161"/>
      <c r="BC83" s="13"/>
      <c r="BD83" s="22"/>
    </row>
    <row r="84" spans="2:56" ht="17.25" customHeight="1">
      <c r="B84" s="506" t="s">
        <v>277</v>
      </c>
      <c r="C84" s="507" t="s">
        <v>11</v>
      </c>
      <c r="D84" s="508">
        <v>50</v>
      </c>
      <c r="E84" s="2065">
        <v>2.6339999999999999</v>
      </c>
      <c r="F84" s="365">
        <v>0.35</v>
      </c>
      <c r="G84" s="365">
        <v>20.399999999999999</v>
      </c>
      <c r="H84" s="1279">
        <v>95.286000000000001</v>
      </c>
      <c r="I84" s="509">
        <v>9</v>
      </c>
      <c r="J84" s="505" t="s">
        <v>10</v>
      </c>
      <c r="L84" s="32"/>
      <c r="M84" s="4"/>
      <c r="N84" s="9"/>
      <c r="O84" s="4"/>
      <c r="P84" s="8"/>
      <c r="Q84" s="132"/>
      <c r="V84" s="406"/>
      <c r="W84" s="624"/>
      <c r="X84" s="406"/>
      <c r="Y84" s="406"/>
      <c r="Z84" s="406"/>
      <c r="AA84" s="401"/>
      <c r="AB84" s="401"/>
      <c r="AC84" s="406"/>
      <c r="AD84" s="406"/>
      <c r="AE84" s="407"/>
      <c r="AG84" s="62"/>
      <c r="AH84" s="4"/>
      <c r="AI84" s="158"/>
      <c r="AM84" s="32"/>
      <c r="AN84" s="4"/>
      <c r="AO84" s="9"/>
      <c r="AP84" s="44"/>
      <c r="AQ84" s="44"/>
      <c r="AR84" s="44"/>
      <c r="AS84" s="118"/>
      <c r="AT84" s="44"/>
      <c r="AU84" s="44"/>
      <c r="AV84" s="44"/>
      <c r="AW84" s="44"/>
      <c r="AX84" s="44"/>
      <c r="AY84" s="44"/>
      <c r="AZ84" s="44"/>
      <c r="BA84" s="44"/>
      <c r="BB84" s="161"/>
      <c r="BC84" s="13"/>
      <c r="BD84" s="22"/>
    </row>
    <row r="85" spans="2:56" ht="16.5" customHeight="1" thickBot="1">
      <c r="B85" s="97"/>
      <c r="C85" s="549" t="s">
        <v>719</v>
      </c>
      <c r="D85" s="498">
        <v>30</v>
      </c>
      <c r="E85" s="2076">
        <v>1.6950000000000001</v>
      </c>
      <c r="F85" s="365">
        <v>0.36</v>
      </c>
      <c r="G85" s="365">
        <v>12.56</v>
      </c>
      <c r="H85" s="1279">
        <v>60.26</v>
      </c>
      <c r="I85" s="956">
        <v>10</v>
      </c>
      <c r="J85" s="499" t="s">
        <v>10</v>
      </c>
      <c r="M85" s="4"/>
      <c r="N85"/>
      <c r="O85" s="4"/>
      <c r="P85" s="8"/>
      <c r="Q85" s="132"/>
      <c r="V85" s="1"/>
      <c r="W85" s="1"/>
      <c r="X85" s="1"/>
      <c r="Y85" s="1"/>
      <c r="Z85" s="1"/>
      <c r="AA85" s="1"/>
      <c r="AB85" s="1"/>
      <c r="AC85" s="1"/>
      <c r="AD85" s="1"/>
      <c r="AG85" s="363"/>
      <c r="AH85" s="4"/>
      <c r="AI85" s="9"/>
      <c r="AL85" s="22"/>
      <c r="AN85" s="179"/>
      <c r="AP85" s="44"/>
      <c r="AQ85" s="44"/>
      <c r="AR85" s="44"/>
      <c r="AS85" s="118"/>
      <c r="AT85" s="44"/>
      <c r="AU85" s="44"/>
      <c r="AV85" s="44"/>
      <c r="AW85" s="44"/>
      <c r="AX85" s="44"/>
      <c r="AY85" s="44"/>
      <c r="AZ85" s="44"/>
      <c r="BA85" s="44"/>
      <c r="BB85" s="161"/>
      <c r="BC85" s="13"/>
      <c r="BD85" s="22"/>
    </row>
    <row r="86" spans="2:56" ht="15" customHeight="1">
      <c r="B86" s="1408" t="s">
        <v>278</v>
      </c>
      <c r="C86" s="34"/>
      <c r="D86" s="1212">
        <f>D79+D80+D81+D83+D84+D85+70+30</f>
        <v>790</v>
      </c>
      <c r="E86" s="1819">
        <f>SUM(E79:E85)</f>
        <v>29.346999999999998</v>
      </c>
      <c r="F86" s="514">
        <f>SUM(F79:F85)</f>
        <v>29.641000000000002</v>
      </c>
      <c r="G86" s="523">
        <f>SUM(G79:G85)</f>
        <v>118.02590000000001</v>
      </c>
      <c r="H86" s="2067">
        <f>SUM(H79:H85)</f>
        <v>821.65699999999993</v>
      </c>
      <c r="I86" s="1206" t="s">
        <v>546</v>
      </c>
      <c r="J86" s="928" t="s">
        <v>290</v>
      </c>
      <c r="M86" s="123"/>
      <c r="N86" s="65"/>
      <c r="O86" s="4"/>
      <c r="P86" s="46"/>
      <c r="Q86" s="132"/>
      <c r="V86" s="1"/>
      <c r="W86" s="1"/>
      <c r="X86" s="1"/>
      <c r="Y86" s="1"/>
      <c r="Z86" s="1"/>
      <c r="AA86" s="1"/>
      <c r="AB86" s="1"/>
      <c r="AC86" s="1"/>
      <c r="AD86" s="1"/>
      <c r="AG86" s="45"/>
      <c r="AH86" s="4"/>
      <c r="AI86" s="9"/>
      <c r="AJ86" s="8"/>
      <c r="AK86" s="8"/>
      <c r="AL86" s="8"/>
      <c r="AM86" s="45"/>
      <c r="AN86" s="4"/>
      <c r="AO86" s="9"/>
      <c r="AP86" s="44"/>
      <c r="AQ86" s="44"/>
      <c r="AR86" s="44"/>
      <c r="AS86" s="118"/>
      <c r="AT86" s="44"/>
      <c r="AU86" s="44"/>
      <c r="AV86" s="160"/>
      <c r="AW86" s="44"/>
      <c r="AX86" s="44"/>
      <c r="AY86" s="44"/>
      <c r="AZ86" s="44"/>
      <c r="BA86" s="44"/>
      <c r="BB86" s="161"/>
      <c r="BC86" s="13"/>
      <c r="BD86" s="22"/>
    </row>
    <row r="87" spans="2:56" ht="13.5" customHeight="1">
      <c r="B87" s="460"/>
      <c r="C87" s="1219" t="s">
        <v>12</v>
      </c>
      <c r="D87" s="1820">
        <v>0.35</v>
      </c>
      <c r="E87" s="1822">
        <v>26.95</v>
      </c>
      <c r="F87" s="1823">
        <v>27.65</v>
      </c>
      <c r="G87" s="1824">
        <v>117.25</v>
      </c>
      <c r="H87" s="1825">
        <v>822.5</v>
      </c>
      <c r="I87" s="2128">
        <f>H87-H86</f>
        <v>0.84300000000007458</v>
      </c>
      <c r="J87" s="1600" t="s">
        <v>777</v>
      </c>
      <c r="M87" s="123"/>
      <c r="N87" s="9"/>
      <c r="O87" s="4"/>
      <c r="P87" s="8"/>
      <c r="Q87" s="132"/>
      <c r="V87" s="1"/>
      <c r="W87" s="1"/>
      <c r="X87" s="1"/>
      <c r="Y87" s="1"/>
      <c r="Z87" s="1"/>
      <c r="AA87" s="1"/>
      <c r="AB87" s="1"/>
      <c r="AC87" s="1"/>
      <c r="AD87" s="1"/>
      <c r="AJ87" s="8"/>
      <c r="AK87" s="8"/>
      <c r="AL87" s="8"/>
      <c r="AM87" s="54"/>
      <c r="AN87" s="46"/>
      <c r="AO87" s="65"/>
      <c r="AP87" s="44"/>
      <c r="AQ87" s="44"/>
      <c r="AR87" s="44"/>
      <c r="AS87" s="118"/>
      <c r="AT87" s="44"/>
      <c r="AU87" s="44"/>
      <c r="AV87" s="160"/>
      <c r="AW87" s="44"/>
      <c r="AX87" s="44"/>
      <c r="AY87" s="44"/>
      <c r="AZ87" s="44"/>
      <c r="BA87" s="44"/>
      <c r="BB87" s="161"/>
      <c r="BC87" s="13"/>
      <c r="BD87" s="22"/>
    </row>
    <row r="88" spans="2:56" ht="12.75" customHeight="1" thickBot="1">
      <c r="B88" s="251"/>
      <c r="C88" s="1375" t="s">
        <v>778</v>
      </c>
      <c r="D88" s="1821"/>
      <c r="E88" s="2066">
        <f>(E86*100/E98)-35</f>
        <v>3.1129870129870127</v>
      </c>
      <c r="F88" s="2066">
        <f t="shared" ref="F88:H88" si="1">(F86*100/F98)-35</f>
        <v>2.5202531645569692</v>
      </c>
      <c r="G88" s="2066">
        <f t="shared" si="1"/>
        <v>0.23161194029850662</v>
      </c>
      <c r="H88" s="2066">
        <f t="shared" si="1"/>
        <v>-3.5872340425534333E-2</v>
      </c>
      <c r="I88" s="516"/>
      <c r="J88" s="525"/>
      <c r="M88" s="123"/>
      <c r="N88"/>
      <c r="O88" s="99"/>
      <c r="P88" s="8"/>
      <c r="Q88" s="132"/>
      <c r="V88" s="14"/>
      <c r="W88" s="14"/>
      <c r="X88" s="63"/>
      <c r="Y88" s="13"/>
      <c r="Z88" s="13"/>
      <c r="AA88" s="14"/>
      <c r="AB88" s="13"/>
      <c r="AC88" s="13"/>
      <c r="AD88" s="13"/>
      <c r="AE88" s="13"/>
      <c r="AJ88" s="9"/>
      <c r="AK88" s="9"/>
      <c r="AL88" s="9"/>
      <c r="AM88" s="33"/>
      <c r="AN88" s="4"/>
      <c r="AO88" s="9"/>
      <c r="AP88" s="44"/>
      <c r="AQ88" s="160"/>
      <c r="AR88" s="44"/>
      <c r="AS88" s="118"/>
      <c r="AT88" s="44"/>
      <c r="AU88" s="44"/>
      <c r="AV88" s="44"/>
      <c r="AW88" s="44"/>
      <c r="AX88" s="44"/>
      <c r="AY88" s="44"/>
      <c r="AZ88" s="235"/>
      <c r="BA88" s="44"/>
      <c r="BB88" s="161"/>
      <c r="BC88" s="13"/>
      <c r="BD88" s="22"/>
    </row>
    <row r="89" spans="2:56" ht="16.5" customHeight="1">
      <c r="B89" s="497" t="s">
        <v>275</v>
      </c>
      <c r="C89" s="179" t="s">
        <v>343</v>
      </c>
      <c r="D89" s="97"/>
      <c r="E89" s="55"/>
      <c r="F89" s="517"/>
      <c r="G89" s="517"/>
      <c r="H89" s="517"/>
      <c r="I89" s="519"/>
      <c r="J89" s="519"/>
      <c r="K89" s="22"/>
      <c r="N89" s="9"/>
      <c r="O89" s="4"/>
      <c r="P89" s="122"/>
      <c r="Q89" s="208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J89" s="8"/>
      <c r="AK89" s="8"/>
      <c r="AL89" s="8"/>
      <c r="BC89" s="13"/>
      <c r="BD89" s="22"/>
    </row>
    <row r="90" spans="2:56" ht="16.5" customHeight="1">
      <c r="B90" s="500" t="s">
        <v>276</v>
      </c>
      <c r="C90" s="394" t="s">
        <v>16</v>
      </c>
      <c r="D90" s="508">
        <v>180</v>
      </c>
      <c r="E90" s="361">
        <v>0.18</v>
      </c>
      <c r="F90" s="360">
        <v>0</v>
      </c>
      <c r="G90" s="365">
        <v>4.7519999999999998</v>
      </c>
      <c r="H90" s="1279">
        <v>19.728000000000002</v>
      </c>
      <c r="I90" s="520">
        <v>73</v>
      </c>
      <c r="J90" s="496" t="s">
        <v>724</v>
      </c>
      <c r="L90" s="1615"/>
      <c r="N90" s="9"/>
      <c r="O90" s="4"/>
      <c r="P90" s="8"/>
      <c r="Q90" s="132"/>
      <c r="V90" s="1"/>
      <c r="W90" s="1"/>
      <c r="X90" s="1"/>
      <c r="Y90" s="1"/>
      <c r="Z90" s="1"/>
      <c r="AA90" s="1"/>
      <c r="AB90" s="1"/>
      <c r="AC90" s="1"/>
      <c r="AD90" s="1"/>
      <c r="AJ90" s="8"/>
      <c r="AK90" s="8"/>
      <c r="AL90" s="8"/>
      <c r="BD90" s="22"/>
    </row>
    <row r="91" spans="2:56" ht="16.5" customHeight="1">
      <c r="B91" s="502" t="s">
        <v>13</v>
      </c>
      <c r="C91" s="254" t="s">
        <v>803</v>
      </c>
      <c r="D91" s="1790" t="s">
        <v>805</v>
      </c>
      <c r="E91" s="361">
        <v>3.92</v>
      </c>
      <c r="F91" s="360">
        <v>3.15</v>
      </c>
      <c r="G91" s="360">
        <v>12.24</v>
      </c>
      <c r="H91" s="1281">
        <v>93.037000000000006</v>
      </c>
      <c r="I91" s="2084" t="s">
        <v>841</v>
      </c>
      <c r="J91" s="595" t="s">
        <v>804</v>
      </c>
      <c r="M91" s="935"/>
      <c r="N91"/>
      <c r="O91" s="47"/>
      <c r="P91" s="8"/>
      <c r="Q91" s="132"/>
      <c r="V91" s="118"/>
      <c r="W91" s="371"/>
      <c r="X91" s="371"/>
      <c r="Y91" s="371"/>
      <c r="Z91" s="371"/>
      <c r="AA91" s="44"/>
      <c r="AB91" s="235"/>
      <c r="AC91" s="44"/>
      <c r="AD91" s="44"/>
      <c r="AE91" s="161"/>
      <c r="AF91" s="30"/>
      <c r="AJ91" s="8"/>
      <c r="AK91" s="8"/>
      <c r="AL91" s="8"/>
      <c r="AM91" s="8"/>
      <c r="AN91" s="8"/>
      <c r="AO91" s="8"/>
      <c r="AP91" s="8"/>
      <c r="AQ91" s="8"/>
      <c r="AR91" s="8"/>
      <c r="AS91" s="8"/>
      <c r="AX91" s="8"/>
      <c r="AY91" s="8"/>
      <c r="BB91" s="13"/>
      <c r="BC91" s="13"/>
      <c r="BD91" s="22"/>
    </row>
    <row r="92" spans="2:56" ht="17.25" customHeight="1" thickBot="1">
      <c r="B92" s="506" t="s">
        <v>277</v>
      </c>
      <c r="C92" s="254" t="s">
        <v>856</v>
      </c>
      <c r="D92" s="521">
        <v>110</v>
      </c>
      <c r="E92" s="533">
        <v>1.98</v>
      </c>
      <c r="F92" s="534">
        <v>4.3289999999999997</v>
      </c>
      <c r="G92" s="534">
        <v>18.913</v>
      </c>
      <c r="H92" s="1279">
        <v>122.533</v>
      </c>
      <c r="I92" s="579">
        <v>80</v>
      </c>
      <c r="J92" s="1738" t="s">
        <v>857</v>
      </c>
      <c r="L92" s="1615"/>
      <c r="N92"/>
      <c r="O92" s="4"/>
      <c r="P92" s="8"/>
      <c r="Q92" s="132"/>
      <c r="V92" s="118"/>
      <c r="W92" s="161"/>
      <c r="X92" s="161"/>
      <c r="Y92" s="155"/>
      <c r="Z92" s="399"/>
      <c r="AA92" s="161"/>
      <c r="AB92" s="155"/>
      <c r="AC92" s="161"/>
      <c r="AD92" s="621"/>
      <c r="AE92" s="161"/>
      <c r="AF92" s="32"/>
      <c r="AG92" s="62"/>
      <c r="AH92" s="46"/>
      <c r="AI92" s="3"/>
      <c r="AJ92" s="118"/>
      <c r="AK92" s="44"/>
      <c r="AL92" s="44"/>
      <c r="AM92" s="44"/>
      <c r="AN92" s="44"/>
      <c r="AO92" s="44"/>
      <c r="AP92" s="44"/>
      <c r="AQ92" s="44"/>
      <c r="AR92" s="44"/>
      <c r="AX92" s="17"/>
      <c r="AY92" s="8"/>
      <c r="BB92" s="4"/>
      <c r="BC92" s="4"/>
      <c r="BD92" s="8"/>
    </row>
    <row r="93" spans="2:56" ht="15" customHeight="1">
      <c r="B93" s="512" t="s">
        <v>382</v>
      </c>
      <c r="C93" s="34"/>
      <c r="D93" s="1208">
        <f>D90+D92+10+30</f>
        <v>330</v>
      </c>
      <c r="E93" s="522">
        <f>SUM(E90:E92)</f>
        <v>6.08</v>
      </c>
      <c r="F93" s="514">
        <f>SUM(F90:F92)</f>
        <v>7.4789999999999992</v>
      </c>
      <c r="G93" s="523">
        <f>SUM(G90:G92)</f>
        <v>35.905000000000001</v>
      </c>
      <c r="H93" s="2133">
        <f>SUM(H90:H92)</f>
        <v>235.298</v>
      </c>
      <c r="I93" s="1206" t="s">
        <v>546</v>
      </c>
      <c r="J93" s="928" t="s">
        <v>290</v>
      </c>
      <c r="N93"/>
      <c r="O93" s="99"/>
      <c r="P93"/>
      <c r="Q93" s="3"/>
      <c r="R93" s="179"/>
      <c r="S93" s="179"/>
      <c r="T93" s="179"/>
      <c r="U93" s="179"/>
      <c r="V93" s="118"/>
      <c r="W93" s="44"/>
      <c r="X93" s="161"/>
      <c r="Y93" s="161"/>
      <c r="Z93" s="161"/>
      <c r="AA93" s="161"/>
      <c r="AB93" s="161"/>
      <c r="AC93" s="161"/>
      <c r="AD93" s="161"/>
      <c r="AE93" s="161"/>
      <c r="AF93" s="8"/>
      <c r="AG93" s="45"/>
      <c r="AH93" s="4"/>
      <c r="AI93" s="65"/>
      <c r="AJ93" s="185"/>
      <c r="AK93" s="185"/>
      <c r="AL93" s="185"/>
      <c r="AM93" s="185"/>
      <c r="AN93" s="185"/>
      <c r="AO93" s="185"/>
      <c r="AP93" s="185"/>
      <c r="AQ93" s="185"/>
      <c r="AR93" s="185"/>
      <c r="AX93" s="17"/>
      <c r="AY93" s="8"/>
      <c r="BB93" s="4"/>
      <c r="BC93" s="4"/>
      <c r="BD93" s="22"/>
    </row>
    <row r="94" spans="2:56" ht="15.75" customHeight="1">
      <c r="B94" s="460"/>
      <c r="C94" s="1219" t="s">
        <v>12</v>
      </c>
      <c r="D94" s="1817">
        <v>0.1</v>
      </c>
      <c r="E94" s="1214">
        <v>7.7</v>
      </c>
      <c r="F94" s="1215">
        <v>7.9</v>
      </c>
      <c r="G94" s="1216">
        <v>33.5</v>
      </c>
      <c r="H94" s="1217">
        <v>235</v>
      </c>
      <c r="I94" s="2129">
        <f>H94-H93</f>
        <v>-0.29800000000000182</v>
      </c>
      <c r="J94" s="1818" t="s">
        <v>777</v>
      </c>
      <c r="M94" s="40"/>
      <c r="N94"/>
      <c r="P94" s="32"/>
      <c r="Q94" s="4"/>
      <c r="R94" s="9"/>
      <c r="S94" s="44"/>
      <c r="T94" s="44"/>
      <c r="U94" s="44"/>
      <c r="V94" s="118"/>
      <c r="W94" s="234"/>
      <c r="X94" s="160"/>
      <c r="Y94" s="160"/>
      <c r="Z94" s="160"/>
      <c r="AA94" s="160"/>
      <c r="AB94" s="160"/>
      <c r="AC94" s="160"/>
      <c r="AD94" s="160"/>
      <c r="AE94" s="161"/>
      <c r="AF94" s="32"/>
      <c r="AG94" s="363"/>
      <c r="AH94" s="4"/>
      <c r="AI94" s="9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X94" s="8"/>
      <c r="AY94" s="8"/>
      <c r="BB94" s="13"/>
      <c r="BC94" s="13"/>
      <c r="BD94" s="22"/>
    </row>
    <row r="95" spans="2:56" ht="16.5" customHeight="1" thickBot="1">
      <c r="B95" s="251"/>
      <c r="C95" s="1375" t="s">
        <v>778</v>
      </c>
      <c r="D95" s="1821"/>
      <c r="E95" s="2130">
        <f>(E93*100/E98)-10</f>
        <v>-2.1038961038961039</v>
      </c>
      <c r="F95" s="2131">
        <f t="shared" ref="F95:H95" si="2">(F93*100/F98)-10</f>
        <v>-0.53291139240506524</v>
      </c>
      <c r="G95" s="2131">
        <f t="shared" si="2"/>
        <v>0.71791044776119328</v>
      </c>
      <c r="H95" s="2132">
        <f t="shared" si="2"/>
        <v>1.2680851063828769E-2</v>
      </c>
      <c r="I95" s="1828"/>
      <c r="J95" s="1802"/>
      <c r="L95" s="62"/>
      <c r="M95" s="179"/>
      <c r="N95" s="3"/>
      <c r="P95"/>
      <c r="Y95" s="44"/>
      <c r="Z95" s="44"/>
      <c r="AA95" s="44"/>
      <c r="AB95" s="44"/>
      <c r="AC95" s="44"/>
      <c r="AD95" s="44"/>
      <c r="AE95" s="161"/>
      <c r="AF95" s="32"/>
      <c r="AG95" s="161"/>
      <c r="AH95" s="161"/>
      <c r="AI95" s="161"/>
      <c r="AJ95" s="118"/>
      <c r="AK95" s="161"/>
      <c r="AL95" s="161"/>
      <c r="AM95" s="161"/>
      <c r="AN95" s="161"/>
      <c r="AO95" s="161"/>
      <c r="AP95" s="161"/>
      <c r="AQ95" s="161"/>
      <c r="AR95" s="161"/>
      <c r="AS95" s="161"/>
      <c r="AX95" s="8"/>
      <c r="AY95" s="8"/>
      <c r="BB95" s="13"/>
      <c r="BC95" s="13"/>
      <c r="BD95" s="22"/>
    </row>
    <row r="96" spans="2:56" ht="17.25" customHeight="1" thickBot="1">
      <c r="L96" s="1750"/>
      <c r="M96" s="4"/>
      <c r="N96" s="65"/>
      <c r="Z96" s="44"/>
      <c r="AA96" s="44"/>
      <c r="AB96" s="44"/>
      <c r="AC96" s="44"/>
      <c r="AD96" s="44"/>
      <c r="AE96" s="161"/>
      <c r="AF96" s="32"/>
      <c r="AX96" s="8"/>
      <c r="AY96" s="8"/>
      <c r="BB96" s="21"/>
      <c r="BC96" s="13"/>
      <c r="BD96" s="22"/>
    </row>
    <row r="97" spans="2:58" ht="14.25" customHeight="1">
      <c r="B97" s="1810"/>
      <c r="C97" s="1811"/>
      <c r="D97" s="1812"/>
      <c r="E97" s="1813" t="s">
        <v>6</v>
      </c>
      <c r="F97" s="1814" t="s">
        <v>7</v>
      </c>
      <c r="G97" s="1814" t="s">
        <v>8</v>
      </c>
      <c r="H97" s="1833" t="s">
        <v>814</v>
      </c>
      <c r="I97" s="1831"/>
      <c r="J97" s="1812"/>
      <c r="K97" s="22"/>
      <c r="L97" s="1750"/>
      <c r="M97" s="4"/>
      <c r="N97" s="65"/>
      <c r="Q97" s="4"/>
      <c r="R97" s="1"/>
      <c r="S97" s="46"/>
      <c r="T97" s="46"/>
      <c r="U97" s="46"/>
      <c r="V97" s="213"/>
      <c r="W97" s="46"/>
      <c r="X97" s="46"/>
      <c r="Y97" s="46"/>
      <c r="Z97" s="46"/>
      <c r="AA97" s="46"/>
      <c r="AB97" s="227"/>
      <c r="AC97" s="46"/>
      <c r="AD97" s="46"/>
      <c r="AE97" s="65"/>
      <c r="AF97" s="30"/>
      <c r="AJ97" s="20"/>
      <c r="AK97" s="346"/>
      <c r="AM97" s="20"/>
      <c r="AN97" s="20"/>
      <c r="AP97" s="43"/>
      <c r="AT97" s="17"/>
      <c r="AX97" s="8"/>
      <c r="AY97" s="8"/>
      <c r="BB97" s="13"/>
      <c r="BC97" s="13"/>
      <c r="BD97" s="22"/>
    </row>
    <row r="98" spans="2:58" ht="14.25" customHeight="1" thickBot="1">
      <c r="B98" s="1806"/>
      <c r="C98" s="1853" t="s">
        <v>818</v>
      </c>
      <c r="D98" s="1807">
        <v>1</v>
      </c>
      <c r="E98" s="1808">
        <v>77</v>
      </c>
      <c r="F98" s="1809">
        <v>79</v>
      </c>
      <c r="G98" s="1829">
        <v>335</v>
      </c>
      <c r="H98" s="1830">
        <v>2350</v>
      </c>
      <c r="I98" s="1840" t="s">
        <v>815</v>
      </c>
      <c r="J98" s="1832"/>
      <c r="L98" s="654"/>
      <c r="N98" s="652"/>
      <c r="Q98" s="4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T98" s="17"/>
      <c r="AX98" s="8"/>
      <c r="AY98" s="8"/>
      <c r="BB98" s="13"/>
      <c r="BC98" s="13"/>
      <c r="BD98" s="22"/>
    </row>
    <row r="99" spans="2:58" ht="13.5" customHeight="1" thickBot="1">
      <c r="L99" s="1789"/>
      <c r="M99" s="4"/>
      <c r="N99" s="9"/>
      <c r="Q99" s="9"/>
      <c r="R99" s="158"/>
      <c r="S99" s="44"/>
      <c r="T99" s="44"/>
      <c r="U99" s="44"/>
      <c r="V99" s="118"/>
      <c r="W99" s="371"/>
      <c r="X99" s="371"/>
      <c r="Y99" s="371"/>
      <c r="Z99" s="371"/>
      <c r="AA99" s="44"/>
      <c r="AB99" s="235"/>
      <c r="AC99" s="44"/>
      <c r="AD99" s="44"/>
      <c r="AE99" s="127"/>
      <c r="AF99" s="125"/>
      <c r="AJ99" s="20"/>
      <c r="AK99" s="20"/>
      <c r="AM99" s="20"/>
      <c r="AN99" s="20"/>
      <c r="AP99" s="4"/>
      <c r="AT99" s="8"/>
      <c r="AX99" s="14"/>
      <c r="AY99" s="14"/>
      <c r="BB99" s="13"/>
      <c r="BC99" s="13"/>
      <c r="BD99" s="653"/>
    </row>
    <row r="100" spans="2:58" ht="15" customHeight="1">
      <c r="B100" s="930"/>
      <c r="C100" s="34" t="s">
        <v>545</v>
      </c>
      <c r="D100" s="35"/>
      <c r="E100" s="153">
        <f>E75+E86</f>
        <v>48.591999999999999</v>
      </c>
      <c r="F100" s="256">
        <f>F75+F86</f>
        <v>49.35</v>
      </c>
      <c r="G100" s="256">
        <f>G75+G86</f>
        <v>201.3289</v>
      </c>
      <c r="H100" s="1834">
        <f>H75+H86</f>
        <v>1409.23</v>
      </c>
      <c r="I100" s="1206" t="s">
        <v>546</v>
      </c>
      <c r="J100" s="928" t="s">
        <v>290</v>
      </c>
      <c r="L100"/>
      <c r="M100" s="40"/>
      <c r="N100"/>
      <c r="Q100" s="619"/>
      <c r="R100" s="9"/>
      <c r="S100" s="44"/>
      <c r="T100" s="44"/>
      <c r="U100" s="44"/>
      <c r="V100" s="118"/>
      <c r="W100" s="44"/>
      <c r="X100" s="44"/>
      <c r="Y100" s="44"/>
      <c r="Z100" s="44"/>
      <c r="AA100" s="44"/>
      <c r="AB100" s="44"/>
      <c r="AC100" s="44"/>
      <c r="AD100" s="44"/>
      <c r="AE100" s="127"/>
      <c r="AF100" s="124"/>
      <c r="AG100" s="347"/>
      <c r="AH100" s="348"/>
      <c r="AI100" s="349"/>
      <c r="AJ100" s="350"/>
      <c r="AK100" s="42"/>
      <c r="AL100" s="42"/>
      <c r="AM100" s="42"/>
      <c r="AN100" s="42"/>
      <c r="AO100" s="42"/>
      <c r="AP100" s="42"/>
      <c r="AQ100" s="347"/>
      <c r="AR100" s="347"/>
      <c r="AS100" s="618"/>
      <c r="AT100" s="46"/>
      <c r="AX100" s="14"/>
      <c r="AY100" s="14"/>
      <c r="BB100" s="13"/>
      <c r="BC100" s="13"/>
      <c r="BD100" s="22"/>
    </row>
    <row r="101" spans="2:58" ht="15" customHeight="1">
      <c r="B101" s="460"/>
      <c r="C101" s="1219" t="s">
        <v>12</v>
      </c>
      <c r="D101" s="1815">
        <v>0.6</v>
      </c>
      <c r="E101" s="924">
        <v>46.2</v>
      </c>
      <c r="F101" s="925">
        <v>47.4</v>
      </c>
      <c r="G101" s="926">
        <v>201</v>
      </c>
      <c r="H101" s="1453">
        <v>1410</v>
      </c>
      <c r="I101" s="1835">
        <f>H101-H100</f>
        <v>0.76999999999998181</v>
      </c>
      <c r="J101" s="1818" t="s">
        <v>777</v>
      </c>
      <c r="L101"/>
      <c r="M101" s="40"/>
      <c r="N101"/>
      <c r="Q101" s="4"/>
      <c r="R101" s="9"/>
      <c r="S101" s="160"/>
      <c r="T101" s="160"/>
      <c r="U101" s="234"/>
      <c r="V101" s="118"/>
      <c r="W101" s="371"/>
      <c r="X101" s="371"/>
      <c r="Y101" s="371"/>
      <c r="Z101" s="371"/>
      <c r="AA101" s="44"/>
      <c r="AB101" s="235"/>
      <c r="AC101" s="44"/>
      <c r="AD101" s="44"/>
      <c r="AE101" s="399"/>
      <c r="AF101" s="32"/>
      <c r="AG101" s="48"/>
      <c r="AH101" s="48"/>
      <c r="AI101" s="48"/>
      <c r="AJ101" s="351"/>
      <c r="AK101" s="48"/>
      <c r="AL101" s="48"/>
      <c r="AM101" s="48"/>
      <c r="AN101" s="48"/>
      <c r="AO101" s="48"/>
      <c r="AP101" s="48"/>
      <c r="AQ101" s="48"/>
      <c r="AR101" s="48"/>
      <c r="AS101" s="48"/>
      <c r="AT101" s="8"/>
      <c r="AX101" s="8"/>
      <c r="AY101" s="8"/>
      <c r="BB101" s="13"/>
      <c r="BC101" s="13"/>
      <c r="BD101" s="22"/>
    </row>
    <row r="102" spans="2:58" ht="13.5" customHeight="1" thickBot="1">
      <c r="B102" s="251"/>
      <c r="C102" s="1375" t="s">
        <v>778</v>
      </c>
      <c r="D102" s="1801"/>
      <c r="E102" s="2130">
        <f>(E100*100/E98)-60</f>
        <v>3.1064935064935071</v>
      </c>
      <c r="F102" s="534">
        <f>(F100*100/F98)-60</f>
        <v>2.4683544303797476</v>
      </c>
      <c r="G102" s="534">
        <f>(G100*100/G98)-60</f>
        <v>9.8179104477608803E-2</v>
      </c>
      <c r="H102" s="2134">
        <f>(H100*100/H98)-60</f>
        <v>-3.2765957446805771E-2</v>
      </c>
      <c r="I102" s="1828"/>
      <c r="J102" s="1802"/>
      <c r="L102"/>
      <c r="M102" s="40"/>
      <c r="N102"/>
      <c r="Q102" s="4"/>
      <c r="R102" s="9"/>
      <c r="S102" s="160"/>
      <c r="T102" s="160"/>
      <c r="U102" s="234"/>
      <c r="V102" s="118"/>
      <c r="W102" s="371"/>
      <c r="X102" s="371"/>
      <c r="Y102" s="371"/>
      <c r="Z102" s="371"/>
      <c r="AA102" s="44"/>
      <c r="AB102" s="235"/>
      <c r="AC102" s="44"/>
      <c r="AD102" s="44"/>
      <c r="AE102" s="399"/>
      <c r="AF102" s="32"/>
      <c r="AG102" s="161"/>
      <c r="AH102" s="399"/>
      <c r="AI102" s="161"/>
      <c r="AJ102" s="118"/>
      <c r="AK102" s="161"/>
      <c r="AL102" s="161"/>
      <c r="AM102" s="399"/>
      <c r="AN102" s="399"/>
      <c r="AO102" s="161"/>
      <c r="AP102" s="155"/>
      <c r="AQ102" s="161"/>
      <c r="AR102" s="161"/>
      <c r="AS102" s="161"/>
      <c r="AX102" s="14"/>
      <c r="AY102" s="14"/>
      <c r="BB102" s="13"/>
      <c r="BC102" s="13"/>
      <c r="BD102" s="22"/>
    </row>
    <row r="103" spans="2:58" ht="17.25" customHeight="1" thickBot="1">
      <c r="D103" s="3"/>
      <c r="L103"/>
      <c r="M103" s="40"/>
      <c r="N103"/>
      <c r="Q103" s="4"/>
      <c r="R103" s="9"/>
      <c r="S103" s="44"/>
      <c r="T103" s="44"/>
      <c r="U103" s="44"/>
      <c r="V103" s="118"/>
      <c r="W103" s="44"/>
      <c r="X103" s="44"/>
      <c r="Y103" s="44"/>
      <c r="Z103" s="44"/>
      <c r="AA103" s="44"/>
      <c r="AB103" s="44"/>
      <c r="AC103" s="44"/>
      <c r="AD103" s="44"/>
      <c r="AE103" s="161"/>
      <c r="AF103" s="32"/>
      <c r="AG103" s="625"/>
      <c r="AH103" s="625"/>
      <c r="AI103" s="625"/>
      <c r="AJ103" s="625"/>
      <c r="AK103" s="625"/>
      <c r="AL103" s="625"/>
      <c r="AM103" s="626"/>
      <c r="AN103" s="625"/>
      <c r="AO103" s="626"/>
      <c r="AP103" s="626"/>
      <c r="AQ103" s="625"/>
      <c r="AR103" s="625"/>
      <c r="AS103" s="625"/>
      <c r="AT103" s="8"/>
      <c r="AX103" s="8"/>
      <c r="AY103" s="8"/>
      <c r="BB103" s="326"/>
      <c r="BC103" s="13"/>
      <c r="BD103" s="22"/>
    </row>
    <row r="104" spans="2:58" ht="17.25" customHeight="1">
      <c r="B104" s="930"/>
      <c r="C104" s="34" t="s">
        <v>544</v>
      </c>
      <c r="D104" s="1816"/>
      <c r="E104" s="153">
        <f>E86+E93</f>
        <v>35.427</v>
      </c>
      <c r="F104" s="256">
        <f>F86+F93</f>
        <v>37.120000000000005</v>
      </c>
      <c r="G104" s="256">
        <f>G86+G93</f>
        <v>153.93090000000001</v>
      </c>
      <c r="H104" s="1834">
        <f>H86+H93</f>
        <v>1056.9549999999999</v>
      </c>
      <c r="I104" s="1376" t="s">
        <v>546</v>
      </c>
      <c r="J104" s="928" t="s">
        <v>290</v>
      </c>
      <c r="L104"/>
      <c r="M104" s="40"/>
      <c r="N104"/>
      <c r="T104" s="44"/>
      <c r="U104" s="44"/>
      <c r="V104" s="118"/>
      <c r="W104" s="44"/>
      <c r="X104" s="44"/>
      <c r="Y104" s="44"/>
      <c r="Z104" s="44"/>
      <c r="AA104" s="44"/>
      <c r="AB104" s="44"/>
      <c r="AC104" s="44"/>
      <c r="AD104" s="44"/>
      <c r="AE104" s="161"/>
      <c r="AF104" s="32"/>
      <c r="AT104" s="8"/>
      <c r="AX104" s="8"/>
      <c r="AY104" s="8"/>
      <c r="BB104" s="13"/>
      <c r="BC104" s="13"/>
      <c r="BD104" s="22"/>
    </row>
    <row r="105" spans="2:58" ht="18" customHeight="1">
      <c r="B105" s="460"/>
      <c r="C105" s="1219" t="s">
        <v>12</v>
      </c>
      <c r="D105" s="1815">
        <v>0.45</v>
      </c>
      <c r="E105" s="1214">
        <v>34.65</v>
      </c>
      <c r="F105" s="1215">
        <v>35.549999999999997</v>
      </c>
      <c r="G105" s="1216">
        <v>150.75</v>
      </c>
      <c r="H105" s="1837">
        <v>1057.5</v>
      </c>
      <c r="I105" s="1836">
        <f>H105-H104</f>
        <v>0.54500000000007276</v>
      </c>
      <c r="J105" s="1818" t="s">
        <v>777</v>
      </c>
      <c r="L105"/>
      <c r="M105" s="40"/>
      <c r="N105"/>
      <c r="Q105" s="4"/>
      <c r="R105" s="9"/>
      <c r="S105" s="44"/>
      <c r="T105" s="44"/>
      <c r="U105" s="44"/>
      <c r="V105" s="118"/>
      <c r="W105" s="44"/>
      <c r="X105" s="44"/>
      <c r="Y105" s="44"/>
      <c r="Z105" s="44"/>
      <c r="AA105" s="44"/>
      <c r="AB105" s="44"/>
      <c r="AC105" s="44"/>
      <c r="AD105" s="44"/>
      <c r="AE105" s="161"/>
      <c r="AF105" s="33"/>
      <c r="AP105" s="43"/>
      <c r="AR105" s="43"/>
      <c r="AT105" s="8"/>
      <c r="AX105" s="8"/>
      <c r="AY105" s="8"/>
      <c r="BB105" s="13"/>
      <c r="BC105" s="13"/>
      <c r="BD105" s="22"/>
    </row>
    <row r="106" spans="2:58" ht="15.75" customHeight="1" thickBot="1">
      <c r="B106" s="251"/>
      <c r="C106" s="1375" t="s">
        <v>778</v>
      </c>
      <c r="D106" s="1801"/>
      <c r="E106" s="2100">
        <f>(E104*100/E98)-45</f>
        <v>1.0090909090909079</v>
      </c>
      <c r="F106" s="2134">
        <f>(F104*100/F98)-45</f>
        <v>1.9873417721519075</v>
      </c>
      <c r="G106" s="2134">
        <f>(G104*100/G98)-45</f>
        <v>0.94952238805970524</v>
      </c>
      <c r="H106" s="2134">
        <f>(H104*100/H98)-45</f>
        <v>-2.3191489361700235E-2</v>
      </c>
      <c r="I106" s="1828"/>
      <c r="J106" s="1802"/>
      <c r="L106"/>
      <c r="M106" s="40"/>
      <c r="N106"/>
      <c r="Q106" s="4"/>
      <c r="R106" s="9"/>
      <c r="S106" s="44"/>
      <c r="T106" s="160"/>
      <c r="U106" s="44"/>
      <c r="V106" s="118"/>
      <c r="W106" s="44"/>
      <c r="X106" s="44"/>
      <c r="Y106" s="44"/>
      <c r="Z106" s="44"/>
      <c r="AA106" s="44"/>
      <c r="AB106" s="44"/>
      <c r="AC106" s="235"/>
      <c r="AD106" s="44"/>
      <c r="AE106" s="161"/>
      <c r="AF106" s="44"/>
      <c r="AJ106" s="627"/>
      <c r="AR106" s="43"/>
      <c r="AT106" s="8"/>
      <c r="AX106" s="8"/>
      <c r="AY106" s="8"/>
      <c r="BB106" s="13"/>
      <c r="BC106" s="13"/>
      <c r="BD106" s="22"/>
    </row>
    <row r="107" spans="2:58" ht="12.75" customHeight="1" thickBot="1">
      <c r="D107" s="3"/>
      <c r="L107"/>
      <c r="M107" s="40"/>
      <c r="N107"/>
      <c r="Q107" s="619"/>
      <c r="R107" s="1"/>
      <c r="S107" s="46"/>
      <c r="T107" s="46"/>
      <c r="U107" s="46"/>
      <c r="V107" s="213"/>
      <c r="W107" s="46"/>
      <c r="X107" s="46"/>
      <c r="Y107" s="46"/>
      <c r="Z107" s="46"/>
      <c r="AA107" s="46"/>
      <c r="AB107" s="227"/>
      <c r="AC107" s="46"/>
      <c r="AD107" s="46"/>
      <c r="AE107" s="47"/>
      <c r="AF107" s="44"/>
      <c r="AG107" s="32"/>
      <c r="AH107" s="4"/>
      <c r="AI107" s="9"/>
      <c r="AJ107" s="44"/>
      <c r="AK107" s="44"/>
      <c r="AL107" s="44"/>
      <c r="AM107" s="118"/>
      <c r="AN107" s="44"/>
      <c r="AO107" s="44"/>
      <c r="AP107" s="44"/>
      <c r="AQ107" s="44"/>
      <c r="AR107" s="44"/>
      <c r="AS107" s="44"/>
      <c r="AT107" s="44"/>
      <c r="AU107" s="44"/>
      <c r="AV107" s="161"/>
    </row>
    <row r="108" spans="2:58" ht="16.5" customHeight="1">
      <c r="B108" s="930"/>
      <c r="C108" s="34" t="s">
        <v>383</v>
      </c>
      <c r="D108" s="1816"/>
      <c r="E108" s="153">
        <f>E75+E86+E93</f>
        <v>54.671999999999997</v>
      </c>
      <c r="F108" s="256">
        <f>F75+F86+F93</f>
        <v>56.829000000000001</v>
      </c>
      <c r="G108" s="256">
        <f>G75+G86+G93</f>
        <v>237.23390000000001</v>
      </c>
      <c r="H108" s="1834">
        <f>H75+H86+H93</f>
        <v>1644.528</v>
      </c>
      <c r="I108" s="1376" t="s">
        <v>546</v>
      </c>
      <c r="J108" s="928" t="s">
        <v>290</v>
      </c>
      <c r="L108"/>
      <c r="M108" s="40"/>
      <c r="N108"/>
      <c r="Q108" s="402"/>
      <c r="R108" s="8"/>
      <c r="S108" s="622"/>
      <c r="T108" s="622"/>
      <c r="U108" s="622"/>
      <c r="V108" s="622"/>
      <c r="W108" s="622"/>
      <c r="X108" s="622"/>
      <c r="Y108" s="623"/>
      <c r="Z108" s="622"/>
      <c r="AA108" s="623"/>
      <c r="AB108" s="623"/>
      <c r="AC108" s="622"/>
      <c r="AD108" s="622"/>
      <c r="AE108" s="622"/>
      <c r="AG108" s="32"/>
      <c r="AH108" s="370"/>
      <c r="AI108" s="9"/>
      <c r="AJ108" s="44"/>
      <c r="AK108" s="44"/>
      <c r="AL108" s="44"/>
      <c r="AM108" s="118"/>
      <c r="AN108" s="371"/>
      <c r="AO108" s="371"/>
      <c r="AP108" s="371"/>
      <c r="AQ108" s="371"/>
      <c r="AR108" s="44"/>
      <c r="AS108" s="235"/>
      <c r="AT108" s="44"/>
      <c r="AU108" s="44"/>
      <c r="AV108" s="127"/>
    </row>
    <row r="109" spans="2:58" ht="12.75" customHeight="1">
      <c r="B109" s="460"/>
      <c r="C109" s="1219" t="s">
        <v>12</v>
      </c>
      <c r="D109" s="1815">
        <v>0.7</v>
      </c>
      <c r="E109" s="1214">
        <v>53.9</v>
      </c>
      <c r="F109" s="1215">
        <v>55.3</v>
      </c>
      <c r="G109" s="1216">
        <v>234.5</v>
      </c>
      <c r="H109" s="1837">
        <v>1645</v>
      </c>
      <c r="I109" s="1836">
        <f>H109-H108</f>
        <v>0.47199999999997999</v>
      </c>
      <c r="J109" s="1818" t="s">
        <v>777</v>
      </c>
      <c r="L109"/>
      <c r="M109" s="40"/>
      <c r="N109"/>
      <c r="Q109" s="405"/>
      <c r="S109" s="406"/>
      <c r="T109" s="406"/>
      <c r="U109" s="406"/>
      <c r="V109" s="406"/>
      <c r="W109" s="624"/>
      <c r="X109" s="406"/>
      <c r="Y109" s="406"/>
      <c r="Z109" s="406"/>
      <c r="AA109" s="401"/>
      <c r="AB109" s="401"/>
      <c r="AC109" s="406"/>
      <c r="AD109" s="406"/>
      <c r="AE109" s="407"/>
      <c r="AF109" s="8"/>
      <c r="AG109" s="62"/>
      <c r="AH109" s="4"/>
      <c r="AI109" s="158"/>
      <c r="AJ109" s="44"/>
      <c r="AK109" s="44"/>
      <c r="AL109" s="44"/>
      <c r="AM109" s="118"/>
      <c r="AN109" s="371"/>
      <c r="AO109" s="371"/>
      <c r="AP109" s="371"/>
      <c r="AQ109" s="371"/>
      <c r="AR109" s="44"/>
      <c r="AS109" s="235"/>
      <c r="AT109" s="44"/>
      <c r="AU109" s="44"/>
      <c r="AV109" s="127"/>
    </row>
    <row r="110" spans="2:58" ht="14.25" customHeight="1" thickBot="1">
      <c r="B110" s="251"/>
      <c r="C110" s="1375" t="s">
        <v>778</v>
      </c>
      <c r="D110" s="1801"/>
      <c r="E110" s="2130">
        <f>(E108*100/E98)-70</f>
        <v>1.0025974025974023</v>
      </c>
      <c r="F110" s="534">
        <f>(F108*100/F98)-70</f>
        <v>1.9354430379746788</v>
      </c>
      <c r="G110" s="534">
        <f>(G108*100/G98)-70</f>
        <v>0.81608955223880741</v>
      </c>
      <c r="H110" s="2134">
        <f>(H108*100/H98)-70</f>
        <v>-2.0085106382978779E-2</v>
      </c>
      <c r="I110" s="1828"/>
      <c r="J110" s="1802"/>
      <c r="L110"/>
      <c r="M110" s="40"/>
      <c r="N110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F110" s="21"/>
      <c r="AG110" s="1"/>
      <c r="AH110" s="40"/>
      <c r="AL110" s="18"/>
      <c r="AR110" s="1"/>
    </row>
    <row r="111" spans="2:58" ht="15" customHeight="1">
      <c r="L111"/>
      <c r="M111" s="40"/>
      <c r="N11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F111" s="30"/>
      <c r="AG111" s="2"/>
      <c r="AH111" s="40"/>
      <c r="AJ111" s="1"/>
      <c r="AK111" s="1"/>
      <c r="AL111" s="19"/>
      <c r="AM111" s="19"/>
      <c r="AN111" s="13"/>
      <c r="AO111" s="13"/>
      <c r="AP111" s="13"/>
      <c r="AQ111" s="13"/>
      <c r="AS111" s="32"/>
      <c r="AX111" s="120"/>
      <c r="AY111" s="8"/>
      <c r="AZ111" s="8"/>
      <c r="BA111" s="8"/>
      <c r="BB111" s="8"/>
      <c r="BC111" s="8"/>
      <c r="BD111" s="8"/>
      <c r="BE111" s="8"/>
      <c r="BF111" s="8"/>
    </row>
    <row r="112" spans="2:58" ht="14.25" customHeight="1">
      <c r="L112"/>
      <c r="M112" s="40"/>
      <c r="N11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F112" s="32"/>
      <c r="AG112" s="32"/>
      <c r="AH112" s="4"/>
      <c r="AI112" s="8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2:56" ht="19.5" customHeight="1">
      <c r="D113" s="5" t="s">
        <v>298</v>
      </c>
      <c r="L113"/>
      <c r="M113" s="40"/>
      <c r="N113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F113" s="9"/>
      <c r="AG113" s="32"/>
      <c r="AI113" s="8"/>
      <c r="AJ113" s="628"/>
      <c r="AK113" s="628"/>
      <c r="AL113" s="628"/>
      <c r="AM113" s="628"/>
      <c r="AN113" s="628"/>
      <c r="AO113" s="628"/>
      <c r="AP113" s="628"/>
      <c r="AQ113" s="628"/>
      <c r="AR113" s="628"/>
      <c r="AS113" s="628"/>
      <c r="AX113" s="8"/>
      <c r="AY113" s="8"/>
    </row>
    <row r="114" spans="2:56" ht="16.5" customHeight="1">
      <c r="B114" s="19" t="s">
        <v>816</v>
      </c>
      <c r="D114"/>
      <c r="E114"/>
      <c r="I114"/>
      <c r="J114"/>
      <c r="K114" s="13"/>
      <c r="L114"/>
      <c r="M114" s="40"/>
      <c r="N114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F114" s="44"/>
      <c r="AG114" s="39"/>
      <c r="AJ114" s="13"/>
      <c r="AK114" s="13"/>
      <c r="AL114" s="13"/>
    </row>
    <row r="115" spans="2:56" ht="21.75" customHeight="1">
      <c r="C115" s="19" t="s">
        <v>292</v>
      </c>
      <c r="E115"/>
      <c r="F115"/>
      <c r="G115" s="19"/>
      <c r="H115" s="19"/>
      <c r="I115" s="13"/>
      <c r="J115" s="13"/>
      <c r="L115"/>
      <c r="M115" s="40"/>
      <c r="N115"/>
      <c r="Q115" s="181"/>
      <c r="U115" s="1"/>
      <c r="V115" s="1"/>
      <c r="AF115" s="44"/>
      <c r="AH115" s="179"/>
    </row>
    <row r="116" spans="2:56" ht="17.25" customHeight="1">
      <c r="B116" s="20" t="s">
        <v>293</v>
      </c>
      <c r="C116" s="13"/>
      <c r="D116"/>
      <c r="E116" s="20" t="s">
        <v>0</v>
      </c>
      <c r="F116"/>
      <c r="G116" s="2" t="s">
        <v>334</v>
      </c>
      <c r="H116" s="13"/>
      <c r="I116" s="13"/>
      <c r="J116" s="24"/>
      <c r="L116"/>
      <c r="M116" s="40"/>
      <c r="N116"/>
      <c r="P116" s="32"/>
      <c r="R116" s="19"/>
      <c r="U116" s="19"/>
      <c r="V116" s="19"/>
      <c r="W116" s="13"/>
      <c r="X116" s="13"/>
      <c r="Y116" s="13"/>
      <c r="Z116" s="13"/>
      <c r="AF116" s="41"/>
      <c r="AG116" s="32"/>
      <c r="AH116" s="4"/>
      <c r="AI116" s="32"/>
    </row>
    <row r="117" spans="2:56" ht="18.75" customHeight="1">
      <c r="D117" s="23" t="s">
        <v>1</v>
      </c>
      <c r="L117"/>
      <c r="M117" s="40"/>
      <c r="N117"/>
      <c r="P117" s="32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F117" s="8"/>
      <c r="AG117" s="62"/>
      <c r="AH117" s="4"/>
      <c r="AU117" s="1"/>
      <c r="AX117" s="1"/>
      <c r="AY117" s="1"/>
    </row>
    <row r="118" spans="2:56" ht="19.5" customHeight="1" thickBot="1">
      <c r="L118"/>
      <c r="M118" s="32"/>
      <c r="N118" s="4"/>
      <c r="P118" s="32"/>
      <c r="Q118" s="13"/>
      <c r="V118" s="20"/>
      <c r="X118" s="2"/>
      <c r="Y118" s="13"/>
      <c r="Z118" s="13"/>
      <c r="AA118" s="13"/>
      <c r="AD118" s="24"/>
      <c r="AG118" s="45"/>
      <c r="AH118" s="4"/>
      <c r="AI118" s="8"/>
      <c r="AU118" s="1"/>
      <c r="AX118" s="1"/>
      <c r="AY118" s="1"/>
    </row>
    <row r="119" spans="2:56" ht="15" customHeight="1" thickBot="1">
      <c r="B119" s="471" t="s">
        <v>262</v>
      </c>
      <c r="C119" s="107"/>
      <c r="D119" s="472" t="s">
        <v>263</v>
      </c>
      <c r="E119" s="379" t="s">
        <v>264</v>
      </c>
      <c r="F119" s="379"/>
      <c r="G119" s="379"/>
      <c r="H119" s="473" t="s">
        <v>265</v>
      </c>
      <c r="I119" s="474" t="s">
        <v>266</v>
      </c>
      <c r="J119" s="475" t="s">
        <v>267</v>
      </c>
      <c r="L119"/>
      <c r="M119"/>
      <c r="N119" s="4"/>
      <c r="P119" s="45"/>
      <c r="R119" s="13"/>
      <c r="U119" s="23"/>
      <c r="V119" s="19"/>
      <c r="W119" s="13"/>
      <c r="X119" s="13"/>
      <c r="Y119" s="13"/>
      <c r="Z119" s="13"/>
      <c r="AB119" s="18"/>
      <c r="AD119" s="2"/>
      <c r="AG119" s="32"/>
      <c r="AH119" s="4"/>
      <c r="AI119" s="8"/>
      <c r="AS119" s="18"/>
      <c r="AT119" s="1"/>
      <c r="AU119" s="1"/>
      <c r="AX119" s="1"/>
      <c r="AY119" s="1"/>
    </row>
    <row r="120" spans="2:56" ht="14.25" customHeight="1">
      <c r="B120" s="476" t="s">
        <v>268</v>
      </c>
      <c r="C120" s="477" t="s">
        <v>269</v>
      </c>
      <c r="D120" s="478" t="s">
        <v>270</v>
      </c>
      <c r="E120" s="479" t="s">
        <v>271</v>
      </c>
      <c r="F120" s="479" t="s">
        <v>61</v>
      </c>
      <c r="G120" s="479" t="s">
        <v>62</v>
      </c>
      <c r="H120" s="480" t="s">
        <v>272</v>
      </c>
      <c r="I120" s="481" t="s">
        <v>273</v>
      </c>
      <c r="J120" s="482" t="s">
        <v>646</v>
      </c>
      <c r="L120"/>
      <c r="M120" s="40"/>
      <c r="N120"/>
      <c r="P120" s="32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G120" s="363"/>
      <c r="AH120" s="4"/>
      <c r="AI120" s="8"/>
      <c r="AR120" s="1"/>
      <c r="AS120" s="1"/>
      <c r="AT120" s="1"/>
      <c r="AU120" s="1"/>
      <c r="AY120" s="2"/>
    </row>
    <row r="121" spans="2:56" ht="14.25" customHeight="1" thickBot="1">
      <c r="B121" s="483"/>
      <c r="C121" s="526"/>
      <c r="D121" s="484"/>
      <c r="E121" s="485" t="s">
        <v>6</v>
      </c>
      <c r="F121" s="485" t="s">
        <v>7</v>
      </c>
      <c r="G121" s="485" t="s">
        <v>8</v>
      </c>
      <c r="H121" s="486" t="s">
        <v>274</v>
      </c>
      <c r="I121" s="487" t="s">
        <v>776</v>
      </c>
      <c r="J121" s="488" t="s">
        <v>645</v>
      </c>
      <c r="L121"/>
      <c r="M121" s="40"/>
      <c r="N121"/>
      <c r="P121" s="4"/>
      <c r="Q121" s="629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G121" s="62"/>
      <c r="AH121" s="179"/>
      <c r="AU121" s="124"/>
      <c r="AW121" s="40"/>
      <c r="AX121" s="14"/>
      <c r="AY121" s="14"/>
    </row>
    <row r="122" spans="2:56" ht="21">
      <c r="B122" s="107"/>
      <c r="C122" s="690" t="s">
        <v>204</v>
      </c>
      <c r="D122" s="490"/>
      <c r="E122" s="491"/>
      <c r="F122" s="492"/>
      <c r="G122" s="492"/>
      <c r="H122" s="691"/>
      <c r="I122" s="536"/>
      <c r="J122" s="495"/>
      <c r="L122" s="654"/>
      <c r="M122" s="4"/>
      <c r="N122" s="9"/>
      <c r="P122"/>
      <c r="U122" s="630"/>
      <c r="AE122" s="32"/>
      <c r="AG122" s="62"/>
      <c r="AH122" s="4"/>
      <c r="AI122" s="123"/>
      <c r="AJ122" s="17"/>
      <c r="AK122" s="293"/>
      <c r="AL122" s="8"/>
      <c r="AM122" s="631"/>
      <c r="AN122" s="8"/>
      <c r="AO122" s="8"/>
      <c r="AP122" s="8"/>
      <c r="AQ122" s="8"/>
      <c r="AR122" s="8"/>
      <c r="AS122" s="8"/>
      <c r="AU122" s="32"/>
      <c r="AV122" s="4"/>
      <c r="AW122" s="8"/>
      <c r="AX122" s="14"/>
      <c r="AY122" s="14"/>
      <c r="BB122" s="12"/>
      <c r="BC122" s="13"/>
      <c r="BD122" s="22"/>
    </row>
    <row r="123" spans="2:56">
      <c r="B123" s="497" t="s">
        <v>275</v>
      </c>
      <c r="C123" s="529" t="s">
        <v>402</v>
      </c>
      <c r="D123" s="508">
        <v>60</v>
      </c>
      <c r="E123" s="229">
        <v>0.7</v>
      </c>
      <c r="F123" s="360">
        <v>0.1</v>
      </c>
      <c r="G123" s="360">
        <v>2.2999999999999998</v>
      </c>
      <c r="H123" s="1279">
        <v>12.8</v>
      </c>
      <c r="I123" s="504">
        <v>2</v>
      </c>
      <c r="J123" s="595" t="s">
        <v>673</v>
      </c>
      <c r="L123" s="32"/>
      <c r="M123" s="4"/>
      <c r="N123" s="8"/>
      <c r="P123"/>
      <c r="Q123" s="9"/>
      <c r="R123" s="9"/>
      <c r="S123" s="4"/>
      <c r="T123" s="4"/>
      <c r="U123" s="4"/>
      <c r="V123" s="8"/>
      <c r="W123" s="8"/>
      <c r="X123" s="17"/>
      <c r="Y123" s="4"/>
      <c r="Z123" s="4"/>
      <c r="AA123" s="8"/>
      <c r="AB123" s="4"/>
      <c r="AC123" s="4"/>
      <c r="AD123" s="4"/>
      <c r="AE123" s="13"/>
      <c r="AJ123" s="8"/>
      <c r="AK123" s="8"/>
      <c r="AL123" s="8"/>
      <c r="AM123" s="631"/>
      <c r="AN123" s="8"/>
      <c r="AO123" s="8"/>
      <c r="AP123" s="8"/>
      <c r="AQ123" s="8"/>
      <c r="AR123" s="8"/>
      <c r="AS123" s="8"/>
      <c r="AU123" s="32"/>
      <c r="AV123" s="61"/>
      <c r="AW123" s="61"/>
      <c r="AX123" s="14"/>
      <c r="AY123" s="14"/>
      <c r="BB123" s="13"/>
      <c r="BC123" s="13"/>
      <c r="BD123" s="22"/>
    </row>
    <row r="124" spans="2:56">
      <c r="B124" s="500" t="s">
        <v>276</v>
      </c>
      <c r="C124" s="529" t="s">
        <v>116</v>
      </c>
      <c r="D124" s="508">
        <v>190</v>
      </c>
      <c r="E124" s="2104">
        <v>14.464</v>
      </c>
      <c r="F124" s="2072">
        <v>18.875</v>
      </c>
      <c r="G124" s="2072">
        <v>38.542900000000003</v>
      </c>
      <c r="H124" s="1279">
        <v>389.90260000000001</v>
      </c>
      <c r="I124" s="527">
        <v>47</v>
      </c>
      <c r="J124" s="505" t="s">
        <v>17</v>
      </c>
      <c r="L124" s="32"/>
      <c r="M124" s="4"/>
      <c r="N124" s="65"/>
      <c r="P124" s="62"/>
      <c r="Q124" s="47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22"/>
      <c r="AJ124" s="8"/>
      <c r="AK124" s="293"/>
      <c r="AL124" s="8"/>
      <c r="AM124" s="631"/>
      <c r="AN124" s="8"/>
      <c r="AO124" s="8"/>
      <c r="AP124" s="8"/>
      <c r="AQ124" s="8"/>
      <c r="AR124" s="8"/>
      <c r="AS124" s="8"/>
      <c r="AU124" s="32"/>
      <c r="AV124" s="4"/>
      <c r="AW124" s="8"/>
      <c r="AX124" s="8"/>
      <c r="AY124" s="8"/>
      <c r="BB124" s="13"/>
      <c r="BD124" s="22"/>
    </row>
    <row r="125" spans="2:56" ht="15.75">
      <c r="B125" s="502" t="s">
        <v>13</v>
      </c>
      <c r="C125" s="503" t="s">
        <v>222</v>
      </c>
      <c r="D125" s="508">
        <v>200</v>
      </c>
      <c r="E125" s="229">
        <v>0.3</v>
      </c>
      <c r="F125" s="360">
        <v>0</v>
      </c>
      <c r="G125" s="365">
        <v>12.613</v>
      </c>
      <c r="H125" s="1279">
        <v>51.503</v>
      </c>
      <c r="I125" s="509">
        <v>62</v>
      </c>
      <c r="J125" s="496" t="s">
        <v>725</v>
      </c>
      <c r="L125" s="62"/>
      <c r="M125" s="4"/>
      <c r="N125"/>
      <c r="P125" s="30"/>
      <c r="Q125" s="179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U125" s="32"/>
      <c r="AV125" s="4"/>
      <c r="AW125" s="8"/>
      <c r="AX125" s="8"/>
      <c r="AY125" s="8"/>
      <c r="BB125" s="13"/>
      <c r="BC125" s="13"/>
      <c r="BD125" s="22"/>
    </row>
    <row r="126" spans="2:56" ht="13.5" customHeight="1">
      <c r="B126" s="506" t="s">
        <v>279</v>
      </c>
      <c r="C126" s="507" t="s">
        <v>11</v>
      </c>
      <c r="D126" s="508">
        <v>40</v>
      </c>
      <c r="E126" s="229">
        <v>2.1070000000000002</v>
      </c>
      <c r="F126" s="360">
        <v>0.28000000000000003</v>
      </c>
      <c r="G126" s="360">
        <v>16.32</v>
      </c>
      <c r="H126" s="1279">
        <v>76.227999999999994</v>
      </c>
      <c r="I126" s="509">
        <v>9</v>
      </c>
      <c r="J126" s="505" t="s">
        <v>10</v>
      </c>
      <c r="L126" s="44"/>
      <c r="M126" s="4"/>
      <c r="N126" s="9"/>
      <c r="P126" s="32"/>
      <c r="Q126" s="4"/>
      <c r="R126" s="44"/>
      <c r="S126" s="44"/>
      <c r="T126" s="44"/>
      <c r="U126" s="44"/>
      <c r="V126" s="118"/>
      <c r="W126" s="44"/>
      <c r="X126" s="160"/>
      <c r="Y126" s="44"/>
      <c r="Z126" s="44"/>
      <c r="AA126" s="44"/>
      <c r="AB126" s="44"/>
      <c r="AC126" s="44"/>
      <c r="AD126" s="44"/>
      <c r="AE126" s="161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U126" s="32"/>
      <c r="AV126" s="4"/>
      <c r="AW126" s="8"/>
      <c r="AX126" s="8"/>
      <c r="AY126" s="8"/>
      <c r="BB126" s="4"/>
      <c r="BC126" s="4"/>
      <c r="BD126" s="9"/>
    </row>
    <row r="127" spans="2:56" ht="13.5" customHeight="1" thickBot="1">
      <c r="B127" s="506"/>
      <c r="C127" s="532" t="s">
        <v>719</v>
      </c>
      <c r="D127" s="521">
        <v>30</v>
      </c>
      <c r="E127" s="2076">
        <v>1.6950000000000001</v>
      </c>
      <c r="F127" s="365">
        <v>0.36</v>
      </c>
      <c r="G127" s="365">
        <v>12.56</v>
      </c>
      <c r="H127" s="1279">
        <v>60.26</v>
      </c>
      <c r="I127" s="664">
        <v>10</v>
      </c>
      <c r="J127" s="505" t="s">
        <v>10</v>
      </c>
      <c r="L127" s="44"/>
      <c r="M127" s="4"/>
      <c r="N127" s="9"/>
      <c r="V127" s="118"/>
      <c r="W127" s="44"/>
      <c r="X127" s="44"/>
      <c r="Y127" s="44"/>
      <c r="Z127" s="44"/>
      <c r="AA127" s="44"/>
      <c r="AB127" s="44"/>
      <c r="AC127" s="44"/>
      <c r="AD127" s="44"/>
      <c r="AE127" s="161"/>
      <c r="AJ127" s="628"/>
      <c r="AK127" s="628"/>
      <c r="AL127" s="628"/>
      <c r="AM127" s="628"/>
      <c r="AN127" s="628"/>
      <c r="AO127" s="628"/>
      <c r="AP127" s="628"/>
      <c r="AQ127" s="628"/>
      <c r="AR127" s="628"/>
      <c r="AS127" s="628"/>
      <c r="AU127" s="32"/>
      <c r="AV127" s="4"/>
      <c r="AW127" s="8"/>
      <c r="AX127" s="8"/>
      <c r="AY127" s="8"/>
      <c r="BB127" s="4"/>
      <c r="BC127" s="4"/>
      <c r="BD127" s="22"/>
    </row>
    <row r="128" spans="2:56" ht="12.75" customHeight="1">
      <c r="B128" s="512" t="s">
        <v>294</v>
      </c>
      <c r="D128" s="835">
        <f>SUM(D123:D127)</f>
        <v>520</v>
      </c>
      <c r="E128" s="513">
        <f>SUM(E123:E127)</f>
        <v>19.266000000000002</v>
      </c>
      <c r="F128" s="1266">
        <f>SUM(F123:F127)</f>
        <v>19.615000000000002</v>
      </c>
      <c r="G128" s="515">
        <f>SUM(G123:G127)</f>
        <v>82.335900000000009</v>
      </c>
      <c r="H128" s="2133">
        <f>SUM(H123:H127)</f>
        <v>590.69359999999995</v>
      </c>
      <c r="I128" s="1209" t="s">
        <v>546</v>
      </c>
      <c r="J128" s="928" t="s">
        <v>290</v>
      </c>
      <c r="L128" s="62"/>
      <c r="M128" s="179"/>
      <c r="N128"/>
      <c r="X128" s="161"/>
      <c r="Y128" s="161"/>
      <c r="Z128" s="161"/>
      <c r="AA128" s="161"/>
      <c r="AB128" s="161"/>
      <c r="AC128" s="161"/>
      <c r="AD128" s="161"/>
      <c r="AE128" s="161"/>
      <c r="AF128" s="30"/>
      <c r="AG128" s="32"/>
      <c r="AH128" s="4"/>
      <c r="AI128" s="65"/>
      <c r="AJ128" s="44"/>
      <c r="AK128" s="44"/>
      <c r="AL128" s="160"/>
      <c r="AM128" s="118"/>
      <c r="AN128" s="44"/>
      <c r="AO128" s="371"/>
      <c r="AP128" s="161"/>
      <c r="AQ128" s="161"/>
      <c r="AR128" s="161"/>
      <c r="AS128" s="161"/>
      <c r="AT128" s="161"/>
      <c r="AU128" s="161"/>
      <c r="AV128" s="161"/>
      <c r="AX128" s="8"/>
      <c r="AY128" s="8"/>
      <c r="BB128" s="13"/>
      <c r="BC128" s="13"/>
      <c r="BD128" s="22"/>
    </row>
    <row r="129" spans="2:56" ht="13.5" customHeight="1">
      <c r="B129" s="460"/>
      <c r="C129" s="1219" t="s">
        <v>12</v>
      </c>
      <c r="D129" s="1815">
        <v>0.25</v>
      </c>
      <c r="E129" s="1214">
        <v>19.25</v>
      </c>
      <c r="F129" s="1215">
        <v>19.75</v>
      </c>
      <c r="G129" s="1216">
        <v>83.75</v>
      </c>
      <c r="H129" s="1217">
        <v>587.5</v>
      </c>
      <c r="I129" s="807">
        <f>H129-H128</f>
        <v>-3.1935999999999467</v>
      </c>
      <c r="J129" s="1818" t="s">
        <v>777</v>
      </c>
      <c r="L129" s="54"/>
      <c r="M129" s="4"/>
      <c r="N129" s="9"/>
      <c r="X129" s="44"/>
      <c r="Y129" s="44"/>
      <c r="Z129" s="44"/>
      <c r="AA129" s="44"/>
      <c r="AB129" s="44"/>
      <c r="AC129" s="235"/>
      <c r="AD129" s="44"/>
      <c r="AE129" s="161"/>
      <c r="AF129" s="39"/>
      <c r="AG129" s="54"/>
      <c r="AH129" s="46"/>
      <c r="AI129" s="65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X129" s="8"/>
      <c r="AY129" s="8"/>
      <c r="BB129" s="13"/>
      <c r="BC129" s="13"/>
      <c r="BD129" s="22"/>
    </row>
    <row r="130" spans="2:56" ht="13.5" customHeight="1" thickBot="1">
      <c r="B130" s="251"/>
      <c r="C130" s="1375" t="s">
        <v>778</v>
      </c>
      <c r="D130" s="1801"/>
      <c r="E130" s="2130">
        <f>(E128*100/E151)-25</f>
        <v>2.0779220779221674E-2</v>
      </c>
      <c r="F130" s="534">
        <f t="shared" ref="F130:H130" si="3">(F128*100/F151)-25</f>
        <v>-0.17088607594936533</v>
      </c>
      <c r="G130" s="534">
        <f t="shared" si="3"/>
        <v>-0.422119402985075</v>
      </c>
      <c r="H130" s="2135">
        <f t="shared" si="3"/>
        <v>0.13589787234042205</v>
      </c>
      <c r="I130" s="1838"/>
      <c r="J130" s="1802"/>
      <c r="L130" s="1751"/>
      <c r="M130" s="4"/>
      <c r="N130" s="158"/>
      <c r="V130" s="213"/>
      <c r="W130" s="46"/>
      <c r="X130" s="227"/>
      <c r="Y130" s="46"/>
      <c r="Z130" s="46"/>
      <c r="AA130" s="46"/>
      <c r="AB130" s="227"/>
      <c r="AC130" s="46"/>
      <c r="AD130" s="46"/>
      <c r="AE130" s="47"/>
      <c r="AF130" s="32"/>
      <c r="AG130" s="30"/>
      <c r="AH130" s="4"/>
      <c r="AI130" s="9"/>
      <c r="AU130" s="124"/>
      <c r="AX130" s="8"/>
      <c r="AY130" s="8"/>
      <c r="BB130" s="16"/>
      <c r="BC130" s="4"/>
      <c r="BD130" s="8"/>
    </row>
    <row r="131" spans="2:56" ht="12.75" customHeight="1">
      <c r="B131" s="107"/>
      <c r="C131" s="489" t="s">
        <v>153</v>
      </c>
      <c r="D131" s="107"/>
      <c r="F131" s="517"/>
      <c r="G131" s="517"/>
      <c r="H131" s="517"/>
      <c r="I131" s="519"/>
      <c r="J131" s="519"/>
      <c r="L131" s="1751"/>
      <c r="M131" s="4"/>
      <c r="N131" s="9"/>
      <c r="O131" s="1729"/>
      <c r="V131" s="1"/>
      <c r="W131" s="1"/>
      <c r="X131" s="1"/>
      <c r="Y131" s="1"/>
      <c r="Z131" s="1"/>
      <c r="AA131" s="1"/>
      <c r="AB131" s="1"/>
      <c r="AC131" s="1"/>
      <c r="AD131" s="1"/>
      <c r="AG131" s="30"/>
      <c r="AH131" s="4"/>
      <c r="AI131" s="8"/>
      <c r="AU131" s="45"/>
      <c r="AV131" s="4"/>
      <c r="AW131" s="8"/>
      <c r="AX131" s="14"/>
      <c r="AY131" s="14"/>
      <c r="BB131" s="13"/>
      <c r="BC131" s="13"/>
      <c r="BD131" s="22"/>
    </row>
    <row r="132" spans="2:56" ht="15.75">
      <c r="B132" s="97"/>
      <c r="C132" s="529" t="s">
        <v>674</v>
      </c>
      <c r="D132" s="946">
        <v>60</v>
      </c>
      <c r="E132" s="229">
        <v>1.2</v>
      </c>
      <c r="F132" s="360">
        <v>4.2</v>
      </c>
      <c r="G132" s="360">
        <v>6</v>
      </c>
      <c r="H132" s="2070">
        <v>68</v>
      </c>
      <c r="I132" s="548">
        <v>6</v>
      </c>
      <c r="J132" s="531" t="s">
        <v>675</v>
      </c>
      <c r="L132" s="1752"/>
      <c r="M132" s="4"/>
      <c r="N132" s="9"/>
      <c r="Y132" s="155"/>
      <c r="Z132" s="161"/>
      <c r="AA132" s="632"/>
      <c r="AB132" s="155"/>
      <c r="AC132" s="161"/>
      <c r="AD132" s="161"/>
      <c r="AE132" s="161"/>
      <c r="AF132" s="32"/>
      <c r="AJ132" s="20"/>
      <c r="AK132" s="346"/>
      <c r="AM132" s="20"/>
      <c r="AN132" s="20"/>
      <c r="AP132" s="43"/>
      <c r="AT132" s="13"/>
      <c r="AU132" s="44"/>
      <c r="AV132" s="4"/>
      <c r="AW132" s="8"/>
      <c r="AX132" s="14"/>
      <c r="AY132" s="14"/>
      <c r="BB132" s="4"/>
      <c r="BC132" s="4"/>
      <c r="BD132" s="8"/>
    </row>
    <row r="133" spans="2:56" ht="13.5" customHeight="1">
      <c r="B133" s="497" t="s">
        <v>275</v>
      </c>
      <c r="C133" s="541" t="s">
        <v>405</v>
      </c>
      <c r="D133" s="537">
        <v>200</v>
      </c>
      <c r="E133" s="2087">
        <v>1.91</v>
      </c>
      <c r="F133" s="1415">
        <v>3.0619999999999998</v>
      </c>
      <c r="G133" s="1415">
        <v>28.64</v>
      </c>
      <c r="H133" s="1279">
        <v>143.00399999999999</v>
      </c>
      <c r="I133" s="694">
        <v>20</v>
      </c>
      <c r="J133" s="496" t="s">
        <v>726</v>
      </c>
      <c r="L133" s="32"/>
      <c r="M133" s="4"/>
      <c r="N133" s="9"/>
      <c r="Y133" s="44"/>
      <c r="Z133" s="44"/>
      <c r="AA133" s="44"/>
      <c r="AB133" s="44"/>
      <c r="AC133" s="44"/>
      <c r="AD133" s="44"/>
      <c r="AE133" s="161"/>
      <c r="AF133" s="32"/>
      <c r="AU133" s="32"/>
      <c r="AV133" s="4"/>
      <c r="AW133" s="8"/>
      <c r="AY133" s="8"/>
      <c r="BB133" s="4"/>
      <c r="BD133" s="46"/>
    </row>
    <row r="134" spans="2:56" ht="16.5" customHeight="1">
      <c r="B134" s="500" t="s">
        <v>276</v>
      </c>
      <c r="C134" s="547" t="s">
        <v>455</v>
      </c>
      <c r="D134" s="498">
        <v>160</v>
      </c>
      <c r="E134" s="1280">
        <v>10.86</v>
      </c>
      <c r="F134" s="1415">
        <v>11.000999999999999</v>
      </c>
      <c r="G134" s="2093">
        <v>19.411000000000001</v>
      </c>
      <c r="H134" s="2069">
        <v>220.09299999999999</v>
      </c>
      <c r="I134" s="550">
        <v>41</v>
      </c>
      <c r="J134" s="499" t="s">
        <v>732</v>
      </c>
      <c r="K134" s="22"/>
      <c r="L134" s="32"/>
      <c r="M134" s="4"/>
      <c r="N134" s="9"/>
      <c r="Y134" s="44"/>
      <c r="Z134" s="44"/>
      <c r="AA134" s="44"/>
      <c r="AB134" s="44"/>
      <c r="AC134" s="44"/>
      <c r="AD134" s="44"/>
      <c r="AE134" s="161"/>
      <c r="AF134" s="32"/>
      <c r="AJ134" s="20"/>
      <c r="AK134" s="20"/>
      <c r="AM134" s="20"/>
      <c r="AN134" s="20"/>
      <c r="AP134" s="4"/>
      <c r="AU134" s="32"/>
      <c r="AV134" s="4"/>
      <c r="AW134" s="46"/>
      <c r="AY134" s="8"/>
      <c r="BB134" s="4"/>
      <c r="BC134" s="4"/>
      <c r="BD134" s="8"/>
    </row>
    <row r="135" spans="2:56" ht="16.5" customHeight="1">
      <c r="B135" s="502" t="s">
        <v>13</v>
      </c>
      <c r="C135" s="503" t="s">
        <v>358</v>
      </c>
      <c r="D135" s="508">
        <v>200</v>
      </c>
      <c r="E135" s="229">
        <v>6.44</v>
      </c>
      <c r="F135" s="360">
        <v>5.1100000000000003</v>
      </c>
      <c r="G135" s="365">
        <v>23.303999999999998</v>
      </c>
      <c r="H135" s="1279">
        <v>205.2</v>
      </c>
      <c r="I135" s="520">
        <v>69</v>
      </c>
      <c r="J135" s="496" t="s">
        <v>727</v>
      </c>
      <c r="L135" s="1749"/>
      <c r="M135" s="4"/>
      <c r="N135" s="9"/>
      <c r="V135" s="118"/>
      <c r="W135" s="234"/>
      <c r="X135" s="160"/>
      <c r="Y135" s="160"/>
      <c r="Z135" s="160"/>
      <c r="AA135" s="160"/>
      <c r="AB135" s="160"/>
      <c r="AC135" s="160"/>
      <c r="AD135" s="160"/>
      <c r="AE135" s="161"/>
      <c r="AF135" s="32"/>
      <c r="AG135" s="347"/>
      <c r="AH135" s="348"/>
      <c r="AI135" s="349"/>
      <c r="AJ135" s="350"/>
      <c r="AK135" s="42"/>
      <c r="AL135" s="42"/>
      <c r="AM135" s="42"/>
      <c r="AN135" s="42"/>
      <c r="AO135" s="42"/>
      <c r="AP135" s="42"/>
      <c r="AQ135" s="347"/>
      <c r="AR135" s="347"/>
      <c r="AS135" s="618"/>
      <c r="AU135" s="32"/>
      <c r="AV135" s="4"/>
      <c r="AW135" s="8"/>
      <c r="AX135" s="8"/>
      <c r="AY135" s="8"/>
      <c r="BB135" s="4"/>
      <c r="BC135" s="4"/>
      <c r="BD135" s="46"/>
    </row>
    <row r="136" spans="2:56" ht="12.75" customHeight="1">
      <c r="B136" s="506" t="s">
        <v>279</v>
      </c>
      <c r="C136" s="394" t="s">
        <v>11</v>
      </c>
      <c r="D136" s="508">
        <v>50</v>
      </c>
      <c r="E136" s="229">
        <v>2.6339999999999999</v>
      </c>
      <c r="F136" s="360">
        <v>0.35</v>
      </c>
      <c r="G136" s="360">
        <v>20.399999999999999</v>
      </c>
      <c r="H136" s="1279">
        <v>95.286000000000001</v>
      </c>
      <c r="I136" s="509">
        <v>9</v>
      </c>
      <c r="J136" s="505" t="s">
        <v>10</v>
      </c>
      <c r="K136" s="3"/>
      <c r="L136"/>
      <c r="M136" s="708"/>
      <c r="N136"/>
      <c r="V136" s="118"/>
      <c r="W136" s="44"/>
      <c r="X136" s="44"/>
      <c r="Y136" s="44"/>
      <c r="Z136" s="44"/>
      <c r="AA136" s="44"/>
      <c r="AB136" s="44"/>
      <c r="AC136" s="44"/>
      <c r="AD136" s="44"/>
      <c r="AE136" s="161"/>
      <c r="AF136" s="32"/>
      <c r="AG136" s="48"/>
      <c r="AH136" s="48"/>
      <c r="AI136" s="48"/>
      <c r="AJ136" s="351"/>
      <c r="AK136" s="48"/>
      <c r="AL136" s="48"/>
      <c r="AM136" s="48"/>
      <c r="AN136" s="48"/>
      <c r="AO136" s="48"/>
      <c r="AP136" s="48"/>
      <c r="AQ136" s="48"/>
      <c r="AR136" s="48"/>
      <c r="AS136" s="48"/>
      <c r="AU136" s="32"/>
      <c r="AV136" s="4"/>
      <c r="AW136" s="8"/>
      <c r="AX136" s="8"/>
      <c r="AY136" s="8"/>
      <c r="BB136" s="4"/>
      <c r="BC136" s="4"/>
      <c r="BD136" s="22"/>
    </row>
    <row r="137" spans="2:56" ht="12.75" customHeight="1">
      <c r="B137" s="97"/>
      <c r="C137" s="503" t="s">
        <v>719</v>
      </c>
      <c r="D137" s="498">
        <v>20</v>
      </c>
      <c r="E137" s="366">
        <v>1.1299999999999999</v>
      </c>
      <c r="F137" s="368">
        <v>0.24</v>
      </c>
      <c r="G137" s="368">
        <v>8.3699999999999992</v>
      </c>
      <c r="H137" s="1264">
        <v>40.159999999999997</v>
      </c>
      <c r="I137" s="509">
        <v>10</v>
      </c>
      <c r="J137" s="505" t="s">
        <v>10</v>
      </c>
      <c r="K137" s="3"/>
      <c r="L137"/>
      <c r="M137" s="40"/>
      <c r="N137"/>
      <c r="V137" s="118"/>
      <c r="W137" s="44"/>
      <c r="X137" s="44"/>
      <c r="Y137" s="44"/>
      <c r="Z137" s="44"/>
      <c r="AA137" s="44"/>
      <c r="AB137" s="44"/>
      <c r="AC137" s="44"/>
      <c r="AD137" s="44"/>
      <c r="AE137" s="161"/>
      <c r="AF137" s="32"/>
      <c r="AG137" s="44"/>
      <c r="AH137" s="44"/>
      <c r="AI137" s="44"/>
      <c r="AJ137" s="118"/>
      <c r="AK137" s="44"/>
      <c r="AL137" s="44"/>
      <c r="AM137" s="44"/>
      <c r="AN137" s="44"/>
      <c r="AO137" s="44"/>
      <c r="AP137" s="44"/>
      <c r="AQ137" s="44"/>
      <c r="AR137" s="44"/>
      <c r="AS137" s="161"/>
      <c r="AU137" s="30"/>
      <c r="AV137" s="4"/>
      <c r="AW137" s="8"/>
      <c r="AY137" s="8"/>
      <c r="BB137" s="4"/>
      <c r="BC137" s="4"/>
      <c r="BD137" s="8"/>
    </row>
    <row r="138" spans="2:56" ht="13.5" customHeight="1" thickBot="1">
      <c r="B138" s="97"/>
      <c r="C138" s="254" t="s">
        <v>852</v>
      </c>
      <c r="D138" s="521">
        <v>110</v>
      </c>
      <c r="E138" s="533">
        <v>0.44</v>
      </c>
      <c r="F138" s="534">
        <v>0.44</v>
      </c>
      <c r="G138" s="535">
        <v>10.78</v>
      </c>
      <c r="H138" s="2112">
        <v>51.7</v>
      </c>
      <c r="I138" s="579">
        <v>79</v>
      </c>
      <c r="J138" s="496" t="s">
        <v>857</v>
      </c>
      <c r="K138" s="945"/>
      <c r="L138"/>
      <c r="M138" s="40"/>
      <c r="N138"/>
      <c r="P138"/>
      <c r="Q138" s="619"/>
      <c r="R138" s="1"/>
      <c r="S138" s="46"/>
      <c r="T138" s="46"/>
      <c r="U138" s="46"/>
      <c r="V138" s="227"/>
      <c r="W138" s="46"/>
      <c r="X138" s="46"/>
      <c r="Y138" s="227"/>
      <c r="Z138" s="46"/>
      <c r="AA138" s="427"/>
      <c r="AB138" s="227"/>
      <c r="AC138" s="46"/>
      <c r="AD138" s="46"/>
      <c r="AE138" s="47"/>
      <c r="AF138" s="30"/>
      <c r="AG138" s="625"/>
      <c r="AH138" s="625"/>
      <c r="AI138" s="625"/>
      <c r="AJ138" s="633"/>
      <c r="AK138" s="625"/>
      <c r="AL138" s="625"/>
      <c r="AM138" s="625"/>
      <c r="AN138" s="625"/>
      <c r="AO138" s="626"/>
      <c r="AP138" s="626"/>
      <c r="AQ138" s="625"/>
      <c r="AR138" s="625"/>
      <c r="AS138" s="625"/>
      <c r="AY138" s="8"/>
      <c r="BB138" s="4"/>
      <c r="BC138" s="4"/>
      <c r="BD138" s="8"/>
    </row>
    <row r="139" spans="2:56" ht="15" customHeight="1">
      <c r="B139" s="512" t="s">
        <v>278</v>
      </c>
      <c r="C139" s="34"/>
      <c r="D139" s="1211">
        <f>SUM(D132:D138)</f>
        <v>800</v>
      </c>
      <c r="E139" s="522">
        <f>SUM(E132:E138)</f>
        <v>24.614000000000001</v>
      </c>
      <c r="F139" s="1266">
        <f>SUM(F132:F138)</f>
        <v>24.402999999999999</v>
      </c>
      <c r="G139" s="523">
        <f>SUM(G132:G138)</f>
        <v>116.905</v>
      </c>
      <c r="H139" s="2133">
        <f>SUM(H132:H138)</f>
        <v>823.4430000000001</v>
      </c>
      <c r="I139" s="1209" t="s">
        <v>546</v>
      </c>
      <c r="J139" s="928" t="s">
        <v>290</v>
      </c>
      <c r="K139" s="3"/>
      <c r="L139"/>
      <c r="M139" s="1417"/>
      <c r="N139"/>
      <c r="P139"/>
      <c r="Q139" s="402"/>
      <c r="R139" s="8"/>
      <c r="S139" s="404"/>
      <c r="T139" s="404"/>
      <c r="U139" s="404"/>
      <c r="V139" s="403"/>
      <c r="W139" s="404"/>
      <c r="X139" s="403"/>
      <c r="Y139" s="403"/>
      <c r="Z139" s="404"/>
      <c r="AA139" s="634"/>
      <c r="AB139" s="403"/>
      <c r="AC139" s="403"/>
      <c r="AD139" s="404"/>
      <c r="AE139" s="404"/>
      <c r="AF139" s="39"/>
      <c r="AV139" s="40"/>
      <c r="AX139" s="628"/>
      <c r="AY139" s="8"/>
    </row>
    <row r="140" spans="2:56" ht="14.25" customHeight="1">
      <c r="B140" s="1378"/>
      <c r="C140" s="1379" t="s">
        <v>12</v>
      </c>
      <c r="D140" s="1815">
        <v>0.35</v>
      </c>
      <c r="E140" s="1214">
        <v>26.95</v>
      </c>
      <c r="F140" s="1215">
        <v>27.65</v>
      </c>
      <c r="G140" s="1216">
        <v>117.25</v>
      </c>
      <c r="H140" s="1217">
        <v>822.5</v>
      </c>
      <c r="I140" s="344">
        <f>H140-H139</f>
        <v>-0.94300000000009732</v>
      </c>
      <c r="J140" s="1818" t="s">
        <v>777</v>
      </c>
      <c r="K140" s="3"/>
      <c r="L140"/>
      <c r="M140" s="40"/>
      <c r="N140"/>
      <c r="Z140" s="406"/>
      <c r="AA140" s="401"/>
      <c r="AB140" s="401"/>
      <c r="AC140" s="406"/>
      <c r="AD140" s="406"/>
      <c r="AE140" s="407"/>
      <c r="AF140" s="9"/>
      <c r="AP140" s="43"/>
      <c r="AR140" s="43"/>
      <c r="AV140" s="40"/>
      <c r="AX140" s="8"/>
      <c r="AY140" s="8"/>
    </row>
    <row r="141" spans="2:56" ht="13.5" customHeight="1" thickBot="1">
      <c r="B141" s="251"/>
      <c r="C141" s="1375" t="s">
        <v>778</v>
      </c>
      <c r="D141" s="1801"/>
      <c r="E141" s="2130">
        <f>(E139*100/E151)-35</f>
        <v>-3.033766233766233</v>
      </c>
      <c r="F141" s="534">
        <f t="shared" ref="F141:H141" si="4">(F139*100/F151)-35</f>
        <v>-4.110126582278486</v>
      </c>
      <c r="G141" s="534">
        <f t="shared" si="4"/>
        <v>-0.10298507462686501</v>
      </c>
      <c r="H141" s="2135">
        <f t="shared" si="4"/>
        <v>4.0127659574466179E-2</v>
      </c>
      <c r="I141" s="1838"/>
      <c r="J141" s="1802"/>
      <c r="K141" s="3"/>
      <c r="L141"/>
      <c r="M141" s="40"/>
      <c r="N141"/>
      <c r="Z141" s="1"/>
      <c r="AA141" s="1"/>
      <c r="AB141" s="1"/>
      <c r="AC141" s="1"/>
      <c r="AD141" s="1"/>
      <c r="AF141" s="32"/>
      <c r="AJ141" s="635"/>
      <c r="AR141" s="43"/>
      <c r="AW141" s="1"/>
      <c r="AX141" s="1"/>
      <c r="AY141" s="1"/>
    </row>
    <row r="142" spans="2:56" ht="17.25" customHeight="1">
      <c r="B142" s="552" t="s">
        <v>275</v>
      </c>
      <c r="C142" s="172" t="s">
        <v>343</v>
      </c>
      <c r="D142" s="107"/>
      <c r="E142" s="55"/>
      <c r="F142" s="517"/>
      <c r="G142" s="517"/>
      <c r="H142" s="518"/>
      <c r="I142" s="519"/>
      <c r="J142" s="519"/>
      <c r="K142" s="3"/>
      <c r="L142"/>
      <c r="M142" s="40"/>
      <c r="N142"/>
      <c r="Z142" s="1"/>
      <c r="AA142" s="1"/>
      <c r="AB142" s="1"/>
      <c r="AC142" s="1"/>
      <c r="AD142" s="1"/>
      <c r="AF142" s="32"/>
      <c r="AG142" s="32"/>
      <c r="AH142" s="4"/>
      <c r="AI142" s="4"/>
      <c r="AJ142" s="8"/>
    </row>
    <row r="143" spans="2:56" ht="12.75" customHeight="1">
      <c r="B143" s="500" t="s">
        <v>276</v>
      </c>
      <c r="C143" s="503" t="s">
        <v>345</v>
      </c>
      <c r="D143" s="508">
        <v>180</v>
      </c>
      <c r="E143" s="361">
        <v>5.22</v>
      </c>
      <c r="F143" s="359">
        <v>4.5</v>
      </c>
      <c r="G143" s="359">
        <v>7.2</v>
      </c>
      <c r="H143" s="1279">
        <v>90.18</v>
      </c>
      <c r="I143" s="504">
        <v>78</v>
      </c>
      <c r="J143" s="505" t="s">
        <v>344</v>
      </c>
      <c r="K143" s="945"/>
      <c r="L143" s="62"/>
      <c r="M143" s="179"/>
      <c r="N143" s="3"/>
      <c r="Z143" s="1"/>
      <c r="AA143" s="1"/>
      <c r="AB143" s="1"/>
      <c r="AC143" s="1"/>
      <c r="AD143" s="1"/>
      <c r="AF143" s="32"/>
      <c r="AG143" s="125"/>
      <c r="AH143" s="4"/>
      <c r="AI143" s="8"/>
      <c r="AJ143" s="118"/>
      <c r="AK143" s="161"/>
      <c r="AL143" s="161"/>
      <c r="AM143" s="161"/>
      <c r="AN143" s="161"/>
      <c r="AO143" s="161"/>
      <c r="AP143" s="161"/>
      <c r="AQ143" s="161"/>
      <c r="AR143" s="161"/>
      <c r="AS143" s="161"/>
    </row>
    <row r="144" spans="2:56" ht="18" customHeight="1">
      <c r="B144" s="502" t="s">
        <v>13</v>
      </c>
      <c r="C144" s="696" t="s">
        <v>550</v>
      </c>
      <c r="D144" s="508" t="s">
        <v>414</v>
      </c>
      <c r="E144" s="229">
        <v>1.72</v>
      </c>
      <c r="F144" s="360">
        <v>2.73</v>
      </c>
      <c r="G144" s="365">
        <v>14.105</v>
      </c>
      <c r="H144" s="1279">
        <v>87.87</v>
      </c>
      <c r="I144" s="231">
        <v>37</v>
      </c>
      <c r="J144" s="531" t="s">
        <v>565</v>
      </c>
      <c r="K144" s="22"/>
      <c r="L144" s="32"/>
      <c r="M144" s="1438"/>
      <c r="N144" s="65"/>
      <c r="R144" s="3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F144" s="30"/>
      <c r="AH144" s="179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W144" s="61"/>
      <c r="AX144" s="61"/>
    </row>
    <row r="145" spans="2:52" ht="15.75" customHeight="1" thickBot="1">
      <c r="B145" s="506" t="s">
        <v>279</v>
      </c>
      <c r="C145" s="394" t="s">
        <v>11</v>
      </c>
      <c r="D145" s="508">
        <v>30</v>
      </c>
      <c r="E145" s="229">
        <v>1.58</v>
      </c>
      <c r="F145" s="360">
        <v>0.21</v>
      </c>
      <c r="G145" s="360">
        <v>12.24</v>
      </c>
      <c r="H145" s="1279">
        <v>57.17</v>
      </c>
      <c r="I145" s="231">
        <v>9</v>
      </c>
      <c r="J145" s="505" t="s">
        <v>10</v>
      </c>
      <c r="L145" s="32"/>
      <c r="M145" s="4"/>
      <c r="N145" s="9"/>
      <c r="R145" s="9"/>
      <c r="S145" s="4"/>
      <c r="T145" s="4"/>
      <c r="U145" s="4"/>
      <c r="V145" s="8"/>
      <c r="W145" s="8"/>
      <c r="X145" s="17"/>
      <c r="Y145" s="4"/>
      <c r="Z145" s="4"/>
      <c r="AA145" s="8"/>
      <c r="AB145" s="4"/>
      <c r="AC145" s="4"/>
      <c r="AD145" s="4"/>
      <c r="AE145" s="4"/>
      <c r="AF145" s="9"/>
      <c r="AG145" s="32"/>
      <c r="AH145" s="4"/>
      <c r="AI145" s="9"/>
      <c r="AW145" s="61"/>
    </row>
    <row r="146" spans="2:52">
      <c r="B146" s="512" t="s">
        <v>382</v>
      </c>
      <c r="C146" s="34"/>
      <c r="D146" s="1207">
        <f>D143+D145+80+20</f>
        <v>310</v>
      </c>
      <c r="E146" s="522">
        <f>SUM(E143:E145)</f>
        <v>8.52</v>
      </c>
      <c r="F146" s="1266">
        <f>SUM(F143:F145)</f>
        <v>7.44</v>
      </c>
      <c r="G146" s="523">
        <f>SUM(G143:G145)</f>
        <v>33.545000000000002</v>
      </c>
      <c r="H146" s="2133">
        <f>SUM(H143:H145)</f>
        <v>235.22000000000003</v>
      </c>
      <c r="I146" s="1209" t="s">
        <v>546</v>
      </c>
      <c r="J146" s="928" t="s">
        <v>290</v>
      </c>
      <c r="K146" s="44"/>
      <c r="L146"/>
      <c r="M146" s="4"/>
      <c r="N146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32"/>
      <c r="AG146" s="32"/>
      <c r="AH146" s="13"/>
      <c r="AI146" s="158"/>
    </row>
    <row r="147" spans="2:52" ht="15" customHeight="1">
      <c r="B147" s="1378"/>
      <c r="C147" s="1379" t="s">
        <v>12</v>
      </c>
      <c r="D147" s="1815">
        <v>0.1</v>
      </c>
      <c r="E147" s="1214">
        <v>7.7</v>
      </c>
      <c r="F147" s="1215">
        <v>7.9</v>
      </c>
      <c r="G147" s="1216">
        <v>33.5</v>
      </c>
      <c r="H147" s="1217">
        <v>235</v>
      </c>
      <c r="I147" s="807">
        <f>H147-H146</f>
        <v>-0.22000000000002728</v>
      </c>
      <c r="J147" s="1818" t="s">
        <v>777</v>
      </c>
      <c r="K147" s="3"/>
      <c r="L147" s="32"/>
      <c r="M147" s="4"/>
      <c r="N147" s="9"/>
      <c r="AA147" s="1"/>
      <c r="AB147" s="1"/>
      <c r="AC147" s="1"/>
      <c r="AD147" s="1"/>
      <c r="AF147" s="124"/>
      <c r="AG147" s="373"/>
      <c r="AH147" s="13"/>
      <c r="AI147" s="3"/>
      <c r="AW147" s="636"/>
    </row>
    <row r="148" spans="2:52" ht="15" customHeight="1" thickBot="1">
      <c r="B148" s="251"/>
      <c r="C148" s="1375" t="s">
        <v>778</v>
      </c>
      <c r="D148" s="1801"/>
      <c r="E148" s="2130">
        <f>(E146*100/E151)-10</f>
        <v>1.0649350649350655</v>
      </c>
      <c r="F148" s="534">
        <f t="shared" ref="F148:H148" si="5">(F146*100/F151)-10</f>
        <v>-0.58227848101265778</v>
      </c>
      <c r="G148" s="534">
        <f t="shared" si="5"/>
        <v>1.343283582089505E-2</v>
      </c>
      <c r="H148" s="2135">
        <f t="shared" si="5"/>
        <v>9.3617021276610757E-3</v>
      </c>
      <c r="I148" s="1838"/>
      <c r="J148" s="1802"/>
      <c r="K148" s="677"/>
      <c r="L148"/>
      <c r="M148" s="40"/>
      <c r="N148"/>
      <c r="R148" s="22"/>
      <c r="AA148" s="44"/>
      <c r="AB148" s="235"/>
      <c r="AC148" s="160"/>
      <c r="AD148" s="44"/>
      <c r="AE148" s="44"/>
      <c r="AF148" s="127"/>
      <c r="AG148" s="373"/>
      <c r="AH148" s="13"/>
      <c r="AI148" s="22"/>
      <c r="AX148" s="61"/>
    </row>
    <row r="149" spans="2:52" ht="16.5" customHeight="1" thickBot="1">
      <c r="K149" s="33"/>
      <c r="L149"/>
      <c r="M149" s="40"/>
      <c r="N149"/>
      <c r="R149" s="9"/>
      <c r="AA149" s="44"/>
      <c r="AB149" s="235"/>
      <c r="AC149" s="44"/>
      <c r="AD149" s="44"/>
      <c r="AE149" s="161"/>
      <c r="AF149" s="32"/>
      <c r="AG149" s="373"/>
      <c r="AH149" s="13"/>
      <c r="AI149" s="22"/>
    </row>
    <row r="150" spans="2:52" ht="14.25" customHeight="1">
      <c r="B150" s="1810"/>
      <c r="C150" s="1811"/>
      <c r="D150" s="1812"/>
      <c r="E150" s="1813" t="s">
        <v>6</v>
      </c>
      <c r="F150" s="1814" t="s">
        <v>7</v>
      </c>
      <c r="G150" s="1814" t="s">
        <v>8</v>
      </c>
      <c r="H150" s="1833" t="s">
        <v>814</v>
      </c>
      <c r="I150" s="1831"/>
      <c r="J150" s="1812"/>
      <c r="K150" s="22"/>
      <c r="L150"/>
      <c r="M150" s="40"/>
      <c r="N150"/>
      <c r="R150" s="65"/>
      <c r="AA150" s="44"/>
      <c r="AB150" s="44"/>
      <c r="AC150" s="44"/>
      <c r="AD150" s="44"/>
      <c r="AE150" s="161"/>
      <c r="AF150" s="32"/>
      <c r="AH150" s="40"/>
      <c r="AJ150" s="118"/>
    </row>
    <row r="151" spans="2:52" ht="12.75" customHeight="1" thickBot="1">
      <c r="B151" s="1806"/>
      <c r="C151" s="1853" t="s">
        <v>818</v>
      </c>
      <c r="D151" s="1807">
        <v>1</v>
      </c>
      <c r="E151" s="1808">
        <v>77</v>
      </c>
      <c r="F151" s="1809">
        <v>79</v>
      </c>
      <c r="G151" s="1829">
        <v>335</v>
      </c>
      <c r="H151" s="1830">
        <v>2350</v>
      </c>
      <c r="I151" s="1840" t="s">
        <v>815</v>
      </c>
      <c r="J151" s="1832"/>
      <c r="L151" s="62"/>
      <c r="M151" s="179"/>
      <c r="N151" s="3"/>
      <c r="R151" s="9"/>
      <c r="AA151" s="44"/>
      <c r="AB151" s="44"/>
      <c r="AC151" s="44"/>
      <c r="AD151" s="44"/>
      <c r="AE151" s="161"/>
      <c r="AF151" s="32"/>
      <c r="AG151" s="62"/>
      <c r="AH151" s="179"/>
    </row>
    <row r="152" spans="2:52" ht="13.5" customHeight="1" thickBot="1">
      <c r="K152" s="3"/>
      <c r="L152" s="32"/>
      <c r="M152" s="4"/>
      <c r="N152" s="65"/>
      <c r="R152" s="9"/>
      <c r="AA152" s="44"/>
      <c r="AB152" s="44"/>
      <c r="AC152" s="44"/>
      <c r="AD152" s="44"/>
      <c r="AE152" s="161"/>
      <c r="AF152" s="44"/>
      <c r="AG152" s="127"/>
      <c r="AH152" s="123"/>
      <c r="AI152" s="46"/>
      <c r="AJ152" s="216"/>
      <c r="AK152" s="45"/>
      <c r="AL152" s="4"/>
      <c r="AM152" s="9"/>
      <c r="AN152" s="44"/>
      <c r="AO152" s="44"/>
      <c r="AP152" s="44"/>
      <c r="AQ152" s="118"/>
      <c r="AR152" s="44"/>
      <c r="AS152" s="44"/>
      <c r="AT152" s="44"/>
      <c r="AU152" s="44"/>
      <c r="AV152" s="44"/>
      <c r="AW152" s="44"/>
      <c r="AX152" s="44"/>
      <c r="AY152" s="44"/>
      <c r="AZ152" s="161"/>
    </row>
    <row r="153" spans="2:52">
      <c r="B153" s="930"/>
      <c r="C153" s="34" t="s">
        <v>545</v>
      </c>
      <c r="D153" s="35"/>
      <c r="E153" s="153">
        <f>E128+E139</f>
        <v>43.88</v>
      </c>
      <c r="F153" s="256">
        <f>F128+F139</f>
        <v>44.018000000000001</v>
      </c>
      <c r="G153" s="256">
        <f>G128+G139</f>
        <v>199.24090000000001</v>
      </c>
      <c r="H153" s="933">
        <f>H128+H139</f>
        <v>1414.1366</v>
      </c>
      <c r="I153" s="932" t="s">
        <v>546</v>
      </c>
      <c r="J153" s="928" t="s">
        <v>290</v>
      </c>
      <c r="K153" s="3"/>
      <c r="L153" s="32"/>
      <c r="M153" s="4"/>
      <c r="N153" s="9"/>
      <c r="R153" s="1"/>
      <c r="S153" s="46"/>
      <c r="T153" s="46"/>
      <c r="U153" s="46"/>
      <c r="V153" s="213"/>
      <c r="W153" s="46"/>
      <c r="X153" s="46"/>
      <c r="Y153" s="46"/>
      <c r="Z153" s="46"/>
      <c r="AA153" s="46"/>
      <c r="AB153" s="227"/>
      <c r="AC153" s="46"/>
      <c r="AD153" s="46"/>
      <c r="AE153" s="65"/>
      <c r="AF153" s="44"/>
      <c r="AG153" s="32"/>
      <c r="AH153" s="4"/>
      <c r="AI153" s="8"/>
    </row>
    <row r="154" spans="2:52" ht="13.5" customHeight="1">
      <c r="B154" s="460"/>
      <c r="C154" s="1219" t="s">
        <v>12</v>
      </c>
      <c r="D154" s="1815">
        <v>0.6</v>
      </c>
      <c r="E154" s="924">
        <v>46.2</v>
      </c>
      <c r="F154" s="925">
        <v>47.4</v>
      </c>
      <c r="G154" s="926">
        <v>201</v>
      </c>
      <c r="H154" s="927">
        <v>1410</v>
      </c>
      <c r="I154" s="934">
        <f>H154-H153</f>
        <v>-4.136600000000044</v>
      </c>
      <c r="J154" s="1818" t="s">
        <v>777</v>
      </c>
      <c r="K154" s="3"/>
      <c r="L154"/>
      <c r="M154" s="4"/>
      <c r="N154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F154" s="9"/>
      <c r="AG154" s="62"/>
      <c r="AH154" s="4"/>
    </row>
    <row r="155" spans="2:52" ht="16.5" customHeight="1" thickBot="1">
      <c r="B155" s="251"/>
      <c r="C155" s="1375" t="s">
        <v>778</v>
      </c>
      <c r="D155" s="1801"/>
      <c r="E155" s="2130">
        <f>(E153*100/E151)-60</f>
        <v>-3.0129870129870113</v>
      </c>
      <c r="F155" s="534">
        <f t="shared" ref="F155:H155" si="6">(F153*100/F151)-60</f>
        <v>-4.2810126582278443</v>
      </c>
      <c r="G155" s="534">
        <f t="shared" si="6"/>
        <v>-0.52510447761194001</v>
      </c>
      <c r="H155" s="2135">
        <f t="shared" si="6"/>
        <v>0.17602553191489534</v>
      </c>
      <c r="I155" s="1838"/>
      <c r="J155" s="1802"/>
      <c r="K155" s="3"/>
      <c r="L155" s="32"/>
      <c r="M155" s="4"/>
      <c r="N155" s="9"/>
      <c r="T155" s="44"/>
      <c r="U155" s="44"/>
      <c r="V155" s="118"/>
      <c r="W155" s="44"/>
      <c r="X155" s="160"/>
      <c r="Y155" s="44"/>
      <c r="Z155" s="44"/>
      <c r="AA155" s="44"/>
      <c r="AB155" s="235"/>
      <c r="AC155" s="160"/>
      <c r="AD155" s="44"/>
      <c r="AE155" s="44"/>
      <c r="AG155" s="32"/>
      <c r="AH155" s="61"/>
      <c r="AI155" s="47"/>
    </row>
    <row r="156" spans="2:52" ht="12.75" customHeight="1" thickBot="1">
      <c r="K156" s="3"/>
      <c r="L156"/>
      <c r="M156" s="40"/>
      <c r="N156"/>
      <c r="R156" s="9"/>
      <c r="S156" s="44"/>
      <c r="T156" s="44"/>
      <c r="U156" s="44"/>
      <c r="V156" s="118"/>
      <c r="W156" s="44"/>
      <c r="X156" s="44"/>
      <c r="Y156" s="44"/>
      <c r="Z156" s="44"/>
      <c r="AA156" s="44"/>
      <c r="AB156" s="44"/>
      <c r="AC156" s="44"/>
      <c r="AD156" s="44"/>
      <c r="AE156" s="127"/>
      <c r="AG156" s="32"/>
      <c r="AH156" s="4"/>
      <c r="AI156" s="8"/>
    </row>
    <row r="157" spans="2:52" ht="12" customHeight="1">
      <c r="B157" s="930"/>
      <c r="C157" s="34" t="s">
        <v>544</v>
      </c>
      <c r="D157" s="35"/>
      <c r="E157" s="153">
        <f>E139+E146</f>
        <v>33.134</v>
      </c>
      <c r="F157" s="256">
        <f>F139+F146</f>
        <v>31.843</v>
      </c>
      <c r="G157" s="256">
        <f>G139+G146</f>
        <v>150.44999999999999</v>
      </c>
      <c r="H157" s="933">
        <f>H139+H146</f>
        <v>1058.663</v>
      </c>
      <c r="I157" s="932" t="s">
        <v>546</v>
      </c>
      <c r="J157" s="928" t="s">
        <v>290</v>
      </c>
      <c r="K157" s="3"/>
      <c r="L157"/>
      <c r="M157" s="40"/>
      <c r="N157"/>
      <c r="R157" s="9"/>
      <c r="S157" s="44"/>
      <c r="T157" s="44"/>
      <c r="U157" s="44"/>
      <c r="V157" s="118"/>
      <c r="W157" s="44"/>
      <c r="X157" s="44"/>
      <c r="Y157" s="44"/>
      <c r="Z157" s="44"/>
      <c r="AA157" s="44"/>
      <c r="AB157" s="44"/>
      <c r="AC157" s="44"/>
      <c r="AD157" s="44"/>
      <c r="AE157" s="161"/>
      <c r="AG157" s="32"/>
      <c r="AH157" s="4"/>
      <c r="AI157" s="8"/>
    </row>
    <row r="158" spans="2:52" ht="13.5" customHeight="1">
      <c r="B158" s="460"/>
      <c r="C158" s="1219" t="s">
        <v>12</v>
      </c>
      <c r="D158" s="1815">
        <v>0.45</v>
      </c>
      <c r="E158" s="1214">
        <v>34.65</v>
      </c>
      <c r="F158" s="1215">
        <v>35.549999999999997</v>
      </c>
      <c r="G158" s="1216">
        <v>150.75</v>
      </c>
      <c r="H158" s="1217">
        <v>1057.5</v>
      </c>
      <c r="I158" s="807">
        <f>H158-H157</f>
        <v>-1.1630000000000109</v>
      </c>
      <c r="J158" s="1818" t="s">
        <v>777</v>
      </c>
      <c r="K158" s="3"/>
      <c r="L158"/>
      <c r="M158" s="40"/>
      <c r="N158"/>
      <c r="R158" s="9"/>
      <c r="S158" s="44"/>
      <c r="T158" s="44"/>
      <c r="U158" s="44"/>
      <c r="V158" s="118"/>
      <c r="W158" s="44"/>
      <c r="X158" s="44"/>
      <c r="Y158" s="44"/>
      <c r="Z158" s="44"/>
      <c r="AA158" s="44"/>
      <c r="AB158" s="44"/>
      <c r="AC158" s="44"/>
      <c r="AD158" s="44"/>
      <c r="AE158" s="161"/>
      <c r="AG158" s="32"/>
      <c r="AH158" s="4"/>
      <c r="AI158" s="8"/>
    </row>
    <row r="159" spans="2:52" ht="15" customHeight="1" thickBot="1">
      <c r="B159" s="251"/>
      <c r="C159" s="1375" t="s">
        <v>778</v>
      </c>
      <c r="D159" s="1801"/>
      <c r="E159" s="2130">
        <f>(E157*100/E151)-45</f>
        <v>-1.9688311688311657</v>
      </c>
      <c r="F159" s="534">
        <f t="shared" ref="F159:H159" si="7">(F157*100/F151)-45</f>
        <v>-4.6924050632911403</v>
      </c>
      <c r="G159" s="534">
        <f t="shared" si="7"/>
        <v>-8.9552238805978845E-2</v>
      </c>
      <c r="H159" s="2135">
        <f t="shared" si="7"/>
        <v>4.9489361702129031E-2</v>
      </c>
      <c r="I159" s="1838"/>
      <c r="J159" s="1802"/>
      <c r="K159" s="3"/>
      <c r="L159"/>
      <c r="M159" s="40"/>
      <c r="N159"/>
      <c r="R159" s="9"/>
      <c r="S159" s="44"/>
      <c r="T159" s="44"/>
      <c r="U159" s="44"/>
      <c r="V159" s="118"/>
      <c r="W159" s="44"/>
      <c r="X159" s="44"/>
      <c r="Y159" s="44"/>
      <c r="Z159" s="44"/>
      <c r="AA159" s="44"/>
      <c r="AB159" s="44"/>
      <c r="AC159" s="44"/>
      <c r="AD159" s="44"/>
      <c r="AE159" s="161"/>
      <c r="AG159" s="32"/>
      <c r="AH159" s="4"/>
      <c r="AI159" s="8"/>
      <c r="AJ159" s="44"/>
      <c r="AK159" s="44"/>
      <c r="AL159" s="44"/>
      <c r="AM159" s="118"/>
      <c r="AN159" s="44"/>
      <c r="AO159" s="44"/>
      <c r="AP159" s="160"/>
      <c r="AQ159" s="44"/>
      <c r="AR159" s="44"/>
      <c r="AS159" s="44"/>
      <c r="AT159" s="44"/>
      <c r="AU159" s="44"/>
      <c r="AV159" s="161"/>
    </row>
    <row r="160" spans="2:52" ht="15.75" thickBot="1">
      <c r="K160" s="3"/>
      <c r="L160"/>
      <c r="M160" s="40"/>
      <c r="N160"/>
      <c r="R160" s="9"/>
      <c r="S160" s="44"/>
      <c r="T160" s="44"/>
      <c r="U160" s="44"/>
      <c r="V160" s="118"/>
      <c r="W160" s="44"/>
      <c r="X160" s="44"/>
      <c r="Y160" s="44"/>
      <c r="Z160" s="44"/>
      <c r="AA160" s="44"/>
      <c r="AB160" s="44"/>
      <c r="AC160" s="44"/>
      <c r="AD160" s="44"/>
      <c r="AE160" s="161"/>
      <c r="AG160" s="33"/>
      <c r="AH160" s="4"/>
      <c r="AI160" s="8"/>
      <c r="AJ160" s="44"/>
      <c r="AK160" s="44"/>
      <c r="AL160" s="44"/>
      <c r="AM160" s="118"/>
      <c r="AN160" s="44"/>
      <c r="AO160" s="44"/>
      <c r="AP160" s="160"/>
      <c r="AQ160" s="44"/>
      <c r="AR160" s="44"/>
      <c r="AS160" s="44"/>
      <c r="AT160" s="44"/>
      <c r="AU160" s="44"/>
      <c r="AV160" s="161"/>
    </row>
    <row r="161" spans="2:51" ht="15.75" thickBot="1">
      <c r="B161" s="930"/>
      <c r="C161" s="34" t="s">
        <v>383</v>
      </c>
      <c r="D161" s="35"/>
      <c r="E161" s="153">
        <f>E128+E139+E146</f>
        <v>52.400000000000006</v>
      </c>
      <c r="F161" s="256">
        <f>F128+F139+F146</f>
        <v>51.457999999999998</v>
      </c>
      <c r="G161" s="256">
        <f>G128+G139+G146</f>
        <v>232.78590000000003</v>
      </c>
      <c r="H161" s="724">
        <f>H128+H139+H146</f>
        <v>1649.3566000000001</v>
      </c>
      <c r="I161" s="932" t="s">
        <v>546</v>
      </c>
      <c r="J161" s="928" t="s">
        <v>290</v>
      </c>
      <c r="K161" s="3"/>
      <c r="L161"/>
      <c r="M161" s="54"/>
      <c r="N161" s="4"/>
      <c r="R161" s="9"/>
      <c r="S161" s="44"/>
      <c r="T161" s="160"/>
      <c r="U161" s="44"/>
      <c r="V161" s="118"/>
      <c r="W161" s="44"/>
      <c r="X161" s="44"/>
      <c r="Y161" s="44"/>
      <c r="Z161" s="44"/>
      <c r="AA161" s="44"/>
      <c r="AB161" s="44"/>
      <c r="AC161" s="235"/>
      <c r="AD161" s="44"/>
      <c r="AE161" s="161"/>
      <c r="AG161" s="33"/>
      <c r="AH161" s="4"/>
      <c r="AI161" s="8"/>
      <c r="AJ161" s="44"/>
      <c r="AK161" s="160"/>
      <c r="AL161" s="44"/>
      <c r="AM161" s="118"/>
      <c r="AN161" s="44"/>
      <c r="AO161" s="44"/>
      <c r="AP161" s="44"/>
      <c r="AQ161" s="44"/>
      <c r="AR161" s="44"/>
      <c r="AS161" s="44"/>
      <c r="AT161" s="235"/>
      <c r="AU161" s="44"/>
      <c r="AV161" s="161"/>
    </row>
    <row r="162" spans="2:51">
      <c r="B162" s="93"/>
      <c r="C162" s="1213" t="s">
        <v>12</v>
      </c>
      <c r="D162" s="1815">
        <v>0.7</v>
      </c>
      <c r="E162" s="1214">
        <v>53.9</v>
      </c>
      <c r="F162" s="1215">
        <v>55.3</v>
      </c>
      <c r="G162" s="1216">
        <v>234.5</v>
      </c>
      <c r="H162" s="1217">
        <v>1645</v>
      </c>
      <c r="I162" s="807">
        <f>H162-H161</f>
        <v>-4.3566000000000713</v>
      </c>
      <c r="J162" s="1818" t="s">
        <v>777</v>
      </c>
      <c r="K162" s="3"/>
      <c r="L162"/>
      <c r="M162" s="40"/>
      <c r="N162"/>
      <c r="R162" s="1"/>
      <c r="S162" s="46"/>
      <c r="T162" s="46"/>
      <c r="U162" s="46"/>
      <c r="V162" s="227"/>
      <c r="W162" s="46"/>
      <c r="X162" s="227"/>
      <c r="Y162" s="227"/>
      <c r="Z162" s="46"/>
      <c r="AA162" s="427"/>
      <c r="AB162" s="227"/>
      <c r="AC162" s="213"/>
      <c r="AD162" s="46"/>
      <c r="AE162" s="47"/>
      <c r="AJ162" s="32"/>
      <c r="AK162" s="4"/>
      <c r="AL162" s="9"/>
      <c r="AM162" s="44"/>
      <c r="AN162" s="44"/>
      <c r="AO162" s="44"/>
      <c r="AP162" s="118"/>
      <c r="AQ162" s="234"/>
      <c r="AR162" s="160"/>
      <c r="AS162" s="160"/>
      <c r="AT162" s="160"/>
      <c r="AU162" s="160"/>
      <c r="AV162" s="160"/>
      <c r="AW162" s="160"/>
      <c r="AX162" s="160"/>
      <c r="AY162" s="161"/>
    </row>
    <row r="163" spans="2:51" ht="15.75" thickBot="1">
      <c r="B163" s="251"/>
      <c r="C163" s="1375" t="s">
        <v>778</v>
      </c>
      <c r="D163" s="1801"/>
      <c r="E163" s="2130">
        <f>(E161*100/E151)-70</f>
        <v>-1.9480519480519405</v>
      </c>
      <c r="F163" s="534">
        <f t="shared" ref="F163:H163" si="8">(F161*100/F151)-70</f>
        <v>-4.863291139240502</v>
      </c>
      <c r="G163" s="534">
        <f t="shared" si="8"/>
        <v>-0.51167164179103963</v>
      </c>
      <c r="H163" s="2135">
        <f t="shared" si="8"/>
        <v>0.18538723404255109</v>
      </c>
      <c r="I163" s="1838"/>
      <c r="J163" s="1802"/>
      <c r="K163" s="3"/>
      <c r="L163"/>
      <c r="M163" s="40"/>
      <c r="N163"/>
      <c r="R163" s="8"/>
      <c r="S163" s="404"/>
      <c r="T163" s="404"/>
      <c r="U163" s="404"/>
      <c r="V163" s="403"/>
      <c r="W163" s="404"/>
      <c r="X163" s="403"/>
      <c r="Y163" s="403"/>
      <c r="Z163" s="404"/>
      <c r="AA163" s="634"/>
      <c r="AB163" s="403"/>
      <c r="AC163" s="403"/>
      <c r="AD163" s="404"/>
      <c r="AE163" s="404"/>
      <c r="AG163" s="32"/>
      <c r="AH163" s="4"/>
      <c r="AI163" s="192"/>
      <c r="AJ163" s="32"/>
      <c r="AK163" s="4"/>
      <c r="AL163" s="65"/>
      <c r="AM163" s="44"/>
      <c r="AN163" s="44"/>
      <c r="AO163" s="44"/>
      <c r="AP163" s="118"/>
      <c r="AQ163" s="44"/>
      <c r="AR163" s="44"/>
      <c r="AS163" s="160"/>
      <c r="AT163" s="44"/>
      <c r="AU163" s="44"/>
      <c r="AV163" s="44"/>
      <c r="AW163" s="44"/>
      <c r="AX163" s="44"/>
      <c r="AY163" s="161"/>
    </row>
    <row r="164" spans="2:51">
      <c r="K164" s="3"/>
      <c r="L164"/>
      <c r="M164" s="40"/>
      <c r="N164"/>
      <c r="S164" s="406"/>
      <c r="T164" s="406"/>
      <c r="U164" s="406"/>
      <c r="V164" s="406"/>
      <c r="W164" s="624"/>
      <c r="X164" s="406"/>
      <c r="Y164" s="406"/>
      <c r="Z164" s="406"/>
      <c r="AA164" s="401"/>
      <c r="AB164" s="401"/>
      <c r="AC164" s="406"/>
      <c r="AD164" s="406"/>
      <c r="AE164" s="407"/>
      <c r="AG164" s="32"/>
      <c r="AH164" s="4"/>
      <c r="AI164" s="8"/>
      <c r="AJ164" s="54"/>
      <c r="AK164" s="230"/>
      <c r="AL164" s="65"/>
      <c r="AM164" s="44"/>
      <c r="AN164" s="44"/>
      <c r="AO164" s="44"/>
      <c r="AP164" s="118"/>
      <c r="AQ164" s="44"/>
      <c r="AR164" s="44"/>
      <c r="AS164" s="160"/>
      <c r="AT164" s="44"/>
      <c r="AU164" s="44"/>
      <c r="AV164" s="44"/>
      <c r="AW164" s="44"/>
      <c r="AX164" s="44"/>
      <c r="AY164" s="161"/>
    </row>
    <row r="165" spans="2:51">
      <c r="K165" s="3"/>
      <c r="L165"/>
      <c r="M165" s="40"/>
      <c r="N165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G165" s="4"/>
      <c r="AH165" s="8"/>
      <c r="AI165" s="40"/>
      <c r="AJ165" s="33"/>
      <c r="AK165" s="4"/>
      <c r="AL165" s="9"/>
      <c r="AM165" s="44"/>
      <c r="AN165" s="160"/>
      <c r="AO165" s="44"/>
      <c r="AP165" s="118"/>
      <c r="AQ165" s="44"/>
      <c r="AR165" s="44"/>
      <c r="AS165" s="44"/>
      <c r="AT165" s="44"/>
      <c r="AU165" s="44"/>
      <c r="AV165" s="44"/>
      <c r="AW165" s="235"/>
      <c r="AX165" s="44"/>
      <c r="AY165" s="161"/>
    </row>
    <row r="166" spans="2:51">
      <c r="K166" s="3"/>
      <c r="L166"/>
      <c r="M166" s="40"/>
      <c r="N166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G166" s="4"/>
      <c r="AH166" s="46"/>
    </row>
    <row r="167" spans="2:51" ht="15.75">
      <c r="K167" s="3"/>
      <c r="L167"/>
      <c r="M167" s="40"/>
      <c r="N167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F167" s="637"/>
      <c r="AJ167" s="20"/>
      <c r="AK167" s="346"/>
      <c r="AM167" s="20"/>
      <c r="AN167" s="20"/>
      <c r="AP167" s="43"/>
      <c r="AT167" s="13"/>
    </row>
    <row r="168" spans="2:51">
      <c r="D168" s="5" t="s">
        <v>298</v>
      </c>
      <c r="K168" s="3"/>
      <c r="L168"/>
      <c r="M168" s="40"/>
      <c r="N168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F168" s="638"/>
    </row>
    <row r="169" spans="2:51" ht="18.75" customHeight="1">
      <c r="B169" s="19" t="s">
        <v>816</v>
      </c>
      <c r="D169"/>
      <c r="E169"/>
      <c r="I169"/>
      <c r="J169"/>
      <c r="K169" s="3"/>
      <c r="L169"/>
      <c r="M169" s="40"/>
      <c r="N169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F169" s="54"/>
      <c r="AJ169" s="20"/>
      <c r="AK169" s="20"/>
      <c r="AM169" s="20"/>
      <c r="AN169" s="20"/>
      <c r="AP169" s="4"/>
    </row>
    <row r="170" spans="2:51" ht="18.75" customHeight="1">
      <c r="C170" s="19" t="s">
        <v>292</v>
      </c>
      <c r="E170"/>
      <c r="F170"/>
      <c r="G170" s="19"/>
      <c r="H170" s="19"/>
      <c r="I170" s="13"/>
      <c r="J170" s="13"/>
      <c r="K170" s="3"/>
      <c r="L170"/>
      <c r="M170" s="40"/>
      <c r="N170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G170" s="347"/>
      <c r="AH170" s="348"/>
      <c r="AI170" s="349"/>
      <c r="AJ170" s="350"/>
      <c r="AK170" s="42"/>
      <c r="AL170" s="42"/>
      <c r="AM170" s="42"/>
      <c r="AN170" s="42"/>
      <c r="AO170" s="42"/>
      <c r="AP170" s="42"/>
      <c r="AQ170" s="347"/>
      <c r="AR170" s="347"/>
      <c r="AS170" s="618"/>
    </row>
    <row r="171" spans="2:51" ht="15" customHeight="1">
      <c r="B171" s="20" t="s">
        <v>293</v>
      </c>
      <c r="C171" s="13"/>
      <c r="D171"/>
      <c r="E171" s="20" t="s">
        <v>0</v>
      </c>
      <c r="F171"/>
      <c r="G171" s="2" t="s">
        <v>334</v>
      </c>
      <c r="H171" s="13"/>
      <c r="I171" s="13"/>
      <c r="J171" s="24"/>
      <c r="K171" s="3"/>
      <c r="L171"/>
      <c r="M171" s="40"/>
      <c r="N17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G171" s="48"/>
      <c r="AH171" s="48"/>
      <c r="AI171" s="48"/>
      <c r="AJ171" s="351"/>
      <c r="AK171" s="48"/>
      <c r="AL171" s="48"/>
      <c r="AM171" s="48"/>
      <c r="AN171" s="48"/>
      <c r="AO171" s="48"/>
      <c r="AP171" s="48"/>
      <c r="AQ171" s="48"/>
      <c r="AR171" s="48"/>
      <c r="AS171" s="48"/>
    </row>
    <row r="172" spans="2:51" ht="17.25" customHeight="1" thickBot="1">
      <c r="D172" s="23" t="s">
        <v>1</v>
      </c>
      <c r="K172" s="3"/>
      <c r="L172"/>
      <c r="M172" s="40"/>
      <c r="N172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G172" s="44"/>
      <c r="AH172" s="44"/>
      <c r="AI172" s="44"/>
      <c r="AJ172" s="118"/>
      <c r="AK172" s="44"/>
      <c r="AL172" s="44"/>
      <c r="AM172" s="44"/>
      <c r="AN172" s="44"/>
      <c r="AO172" s="44"/>
      <c r="AP172" s="44"/>
      <c r="AQ172" s="44"/>
      <c r="AR172" s="44"/>
      <c r="AS172" s="161"/>
    </row>
    <row r="173" spans="2:51" ht="18.75" customHeight="1" thickBot="1">
      <c r="B173" s="471" t="s">
        <v>262</v>
      </c>
      <c r="C173" s="107"/>
      <c r="D173" s="472" t="s">
        <v>263</v>
      </c>
      <c r="E173" s="379" t="s">
        <v>264</v>
      </c>
      <c r="F173" s="379"/>
      <c r="G173" s="379"/>
      <c r="H173" s="473" t="s">
        <v>265</v>
      </c>
      <c r="I173" s="474" t="s">
        <v>266</v>
      </c>
      <c r="J173" s="475" t="s">
        <v>267</v>
      </c>
      <c r="K173" s="3"/>
      <c r="L173"/>
      <c r="M173" s="40"/>
      <c r="N173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G173" s="625"/>
      <c r="AH173" s="625"/>
      <c r="AI173" s="625"/>
      <c r="AJ173" s="633"/>
      <c r="AK173" s="625"/>
      <c r="AL173" s="625"/>
      <c r="AM173" s="625"/>
      <c r="AN173" s="625"/>
      <c r="AO173" s="626"/>
      <c r="AP173" s="626"/>
      <c r="AQ173" s="625"/>
      <c r="AR173" s="625"/>
      <c r="AS173" s="625"/>
    </row>
    <row r="174" spans="2:51" ht="17.25" customHeight="1">
      <c r="B174" s="476" t="s">
        <v>268</v>
      </c>
      <c r="C174" s="477" t="s">
        <v>269</v>
      </c>
      <c r="D174" s="478" t="s">
        <v>270</v>
      </c>
      <c r="E174" s="479" t="s">
        <v>271</v>
      </c>
      <c r="F174" s="479" t="s">
        <v>61</v>
      </c>
      <c r="G174" s="479" t="s">
        <v>62</v>
      </c>
      <c r="H174" s="480" t="s">
        <v>272</v>
      </c>
      <c r="I174" s="481" t="s">
        <v>273</v>
      </c>
      <c r="J174" s="482" t="s">
        <v>646</v>
      </c>
      <c r="K174" s="3"/>
      <c r="L174"/>
      <c r="M174" s="40"/>
      <c r="N174"/>
      <c r="U174" s="1"/>
      <c r="V174" s="1"/>
    </row>
    <row r="175" spans="2:51" ht="18.75" customHeight="1" thickBot="1">
      <c r="B175" s="483"/>
      <c r="C175" s="526"/>
      <c r="D175" s="484"/>
      <c r="E175" s="485" t="s">
        <v>6</v>
      </c>
      <c r="F175" s="485" t="s">
        <v>7</v>
      </c>
      <c r="G175" s="485" t="s">
        <v>8</v>
      </c>
      <c r="H175" s="486" t="s">
        <v>274</v>
      </c>
      <c r="I175" s="487" t="s">
        <v>776</v>
      </c>
      <c r="J175" s="488" t="s">
        <v>645</v>
      </c>
      <c r="K175" s="3"/>
      <c r="L175"/>
      <c r="M175" s="40"/>
      <c r="N175"/>
      <c r="R175" s="19"/>
      <c r="U175" s="19"/>
      <c r="V175" s="19"/>
      <c r="W175" s="13"/>
      <c r="X175" s="13"/>
      <c r="Y175" s="13"/>
      <c r="Z175" s="13"/>
      <c r="AP175" s="43"/>
      <c r="AR175" s="43"/>
    </row>
    <row r="176" spans="2:51" ht="15" customHeight="1">
      <c r="B176" s="107"/>
      <c r="C176" s="690" t="s">
        <v>204</v>
      </c>
      <c r="D176" s="490"/>
      <c r="E176" s="491"/>
      <c r="F176" s="492"/>
      <c r="G176" s="492"/>
      <c r="H176" s="698"/>
      <c r="I176" s="536"/>
      <c r="J176" s="581"/>
      <c r="K176" s="3"/>
      <c r="L176"/>
      <c r="M176" s="179"/>
      <c r="N176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J176" s="635"/>
      <c r="AR176" s="43"/>
    </row>
    <row r="177" spans="2:48" ht="13.5" customHeight="1">
      <c r="B177" s="497" t="s">
        <v>275</v>
      </c>
      <c r="C177" s="529" t="s">
        <v>389</v>
      </c>
      <c r="D177" s="508">
        <v>65</v>
      </c>
      <c r="E177" s="2065">
        <v>0.51700000000000002</v>
      </c>
      <c r="F177" s="365">
        <v>0.10829999999999999</v>
      </c>
      <c r="G177" s="365">
        <v>1.625</v>
      </c>
      <c r="H177" s="1279">
        <v>9.2080000000000002</v>
      </c>
      <c r="I177" s="504">
        <v>1</v>
      </c>
      <c r="J177" s="595" t="s">
        <v>672</v>
      </c>
      <c r="K177" s="3"/>
      <c r="L177" s="654"/>
      <c r="M177" s="4"/>
      <c r="N177" s="9"/>
      <c r="P177"/>
      <c r="Q177" s="405"/>
      <c r="V177" s="20"/>
      <c r="X177" s="2"/>
      <c r="Y177" s="13"/>
      <c r="Z177" s="13"/>
      <c r="AA177" s="13"/>
      <c r="AD177" s="24"/>
      <c r="AE177" s="30"/>
    </row>
    <row r="178" spans="2:48" ht="15.75" customHeight="1">
      <c r="B178" s="500" t="s">
        <v>276</v>
      </c>
      <c r="C178" s="547" t="s">
        <v>221</v>
      </c>
      <c r="D178" s="253" t="s">
        <v>413</v>
      </c>
      <c r="E178" s="2065">
        <v>11.3445</v>
      </c>
      <c r="F178" s="365">
        <v>10.359</v>
      </c>
      <c r="G178" s="365">
        <v>10.272</v>
      </c>
      <c r="H178" s="1279">
        <v>179.697</v>
      </c>
      <c r="I178" s="527">
        <v>56</v>
      </c>
      <c r="J178" s="499" t="s">
        <v>213</v>
      </c>
      <c r="K178" s="3"/>
      <c r="L178" s="32"/>
      <c r="M178" s="4"/>
      <c r="N178" s="9"/>
      <c r="P178"/>
      <c r="R178" s="13"/>
      <c r="U178" s="23"/>
      <c r="V178" s="19"/>
      <c r="W178" s="13"/>
      <c r="X178" s="13"/>
      <c r="Y178" s="13"/>
      <c r="Z178" s="13"/>
      <c r="AB178" s="18"/>
      <c r="AD178" s="2"/>
      <c r="AE178" s="32"/>
    </row>
    <row r="179" spans="2:48" ht="13.5" customHeight="1">
      <c r="B179" s="502" t="s">
        <v>13</v>
      </c>
      <c r="C179" s="547" t="s">
        <v>130</v>
      </c>
      <c r="D179" s="498" t="s">
        <v>406</v>
      </c>
      <c r="E179" s="658">
        <v>2.48</v>
      </c>
      <c r="F179" s="368">
        <v>7.34</v>
      </c>
      <c r="G179" s="2085">
        <v>27.4</v>
      </c>
      <c r="H179" s="1281">
        <v>185.58</v>
      </c>
      <c r="I179" s="539">
        <v>32</v>
      </c>
      <c r="J179" s="699" t="s">
        <v>551</v>
      </c>
      <c r="K179" s="3"/>
      <c r="L179" s="32"/>
      <c r="M179" s="4"/>
      <c r="N179" s="8"/>
      <c r="P179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G179" s="32"/>
      <c r="AH179" s="4"/>
      <c r="AI179" s="9"/>
    </row>
    <row r="180" spans="2:48" ht="12.75" customHeight="1">
      <c r="B180" s="506" t="s">
        <v>280</v>
      </c>
      <c r="C180" s="801" t="s">
        <v>447</v>
      </c>
      <c r="D180" s="540"/>
      <c r="E180" s="1701">
        <v>1.0685</v>
      </c>
      <c r="F180" s="1703">
        <v>1.6911</v>
      </c>
      <c r="G180" s="155">
        <v>11.428100000000001</v>
      </c>
      <c r="H180" s="1440">
        <v>46.54</v>
      </c>
      <c r="I180" s="545"/>
      <c r="J180" s="700"/>
      <c r="K180" s="3"/>
      <c r="L180" s="32"/>
      <c r="M180" s="4"/>
      <c r="N180" s="9"/>
      <c r="P180" s="20"/>
      <c r="Q180" s="629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G180" s="32"/>
      <c r="AH180" s="13"/>
      <c r="AI180" s="158"/>
      <c r="AJ180" s="44"/>
      <c r="AK180" s="44"/>
      <c r="AL180" s="44"/>
      <c r="AM180" s="118"/>
      <c r="AN180" s="44"/>
      <c r="AO180" s="44"/>
      <c r="AP180" s="44"/>
      <c r="AQ180" s="44"/>
      <c r="AR180" s="44"/>
      <c r="AS180" s="44"/>
      <c r="AT180" s="44"/>
      <c r="AU180" s="44"/>
      <c r="AV180" s="161"/>
    </row>
    <row r="181" spans="2:48" ht="14.25" customHeight="1">
      <c r="B181" s="97"/>
      <c r="C181" s="503" t="s">
        <v>579</v>
      </c>
      <c r="D181" s="508">
        <v>200</v>
      </c>
      <c r="E181" s="229">
        <v>1</v>
      </c>
      <c r="F181" s="360">
        <v>0</v>
      </c>
      <c r="G181" s="360">
        <v>15.81</v>
      </c>
      <c r="H181" s="1279">
        <v>67.239999999999995</v>
      </c>
      <c r="I181" s="528">
        <v>61</v>
      </c>
      <c r="J181" s="505" t="s">
        <v>9</v>
      </c>
      <c r="K181" s="3"/>
      <c r="L181" s="32"/>
      <c r="M181" s="4"/>
      <c r="N181" s="9"/>
      <c r="P181"/>
      <c r="R181" s="9"/>
      <c r="S181" s="599"/>
      <c r="T181" s="599"/>
      <c r="U181" s="599"/>
      <c r="V181" s="608"/>
      <c r="W181" s="608"/>
      <c r="X181" s="639"/>
      <c r="Y181" s="599"/>
      <c r="Z181" s="599"/>
      <c r="AA181" s="608"/>
      <c r="AB181" s="599"/>
      <c r="AC181" s="599"/>
      <c r="AD181" s="599"/>
      <c r="AE181" s="599"/>
      <c r="AG181" s="373"/>
      <c r="AH181" s="13"/>
      <c r="AI181" s="3"/>
      <c r="AJ181" s="44"/>
      <c r="AK181" s="160"/>
      <c r="AL181" s="44"/>
      <c r="AM181" s="118"/>
      <c r="AN181" s="44"/>
      <c r="AO181" s="44"/>
      <c r="AP181" s="44"/>
      <c r="AQ181" s="44"/>
      <c r="AR181" s="44"/>
      <c r="AS181" s="44"/>
      <c r="AT181" s="235"/>
      <c r="AU181" s="44"/>
      <c r="AV181" s="161"/>
    </row>
    <row r="182" spans="2:48" ht="14.25" customHeight="1">
      <c r="B182" s="97"/>
      <c r="C182" s="503" t="s">
        <v>11</v>
      </c>
      <c r="D182" s="508">
        <v>30</v>
      </c>
      <c r="E182" s="229">
        <v>1.58</v>
      </c>
      <c r="F182" s="360">
        <v>0.21</v>
      </c>
      <c r="G182" s="360">
        <v>12.24</v>
      </c>
      <c r="H182" s="1279">
        <v>57.17</v>
      </c>
      <c r="I182" s="231">
        <v>9</v>
      </c>
      <c r="J182" s="505" t="s">
        <v>10</v>
      </c>
      <c r="K182" s="3"/>
      <c r="L182" s="32"/>
      <c r="M182" s="4"/>
      <c r="N182" s="9"/>
      <c r="P182"/>
      <c r="Q182" s="9"/>
      <c r="R182" s="22"/>
      <c r="S182" s="609"/>
      <c r="T182" s="609"/>
      <c r="U182" s="609"/>
      <c r="V182" s="609"/>
      <c r="W182" s="609"/>
      <c r="X182" s="609"/>
      <c r="Y182" s="609"/>
      <c r="Z182" s="609"/>
      <c r="AA182" s="609"/>
      <c r="AB182" s="609"/>
      <c r="AC182" s="609"/>
      <c r="AD182" s="609"/>
      <c r="AE182" s="609"/>
      <c r="AG182" s="373"/>
      <c r="AH182" s="13"/>
      <c r="AI182" s="22"/>
    </row>
    <row r="183" spans="2:48" ht="16.5" thickBot="1">
      <c r="B183" s="506"/>
      <c r="C183" s="510" t="s">
        <v>719</v>
      </c>
      <c r="D183" s="521">
        <v>20</v>
      </c>
      <c r="E183" s="366">
        <v>1.1299999999999999</v>
      </c>
      <c r="F183" s="368">
        <v>0.24</v>
      </c>
      <c r="G183" s="368">
        <v>8.3699999999999992</v>
      </c>
      <c r="H183" s="1264">
        <v>40.159999999999997</v>
      </c>
      <c r="I183" s="509">
        <v>10</v>
      </c>
      <c r="J183" s="505" t="s">
        <v>10</v>
      </c>
      <c r="K183" s="3"/>
      <c r="L183" s="32"/>
      <c r="M183" s="4"/>
      <c r="N183" s="9"/>
      <c r="P183" s="180"/>
      <c r="Q183" s="47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G183" s="373"/>
      <c r="AH183" s="13"/>
      <c r="AI183" s="22"/>
    </row>
    <row r="184" spans="2:48">
      <c r="B184" s="512" t="s">
        <v>294</v>
      </c>
      <c r="D184" s="179">
        <f>D177+D181+D182+D183+90+20+120+30</f>
        <v>575</v>
      </c>
      <c r="E184" s="513">
        <f>SUM(E177:E183)</f>
        <v>19.12</v>
      </c>
      <c r="F184" s="514">
        <f>SUM(F177:F183)</f>
        <v>19.948399999999996</v>
      </c>
      <c r="G184" s="515">
        <f>SUM(G177:G183)</f>
        <v>87.145099999999999</v>
      </c>
      <c r="H184" s="693">
        <f>SUM(H177:H183)</f>
        <v>585.59500000000003</v>
      </c>
      <c r="I184" s="1209" t="s">
        <v>546</v>
      </c>
      <c r="J184" s="928" t="s">
        <v>290</v>
      </c>
      <c r="K184" s="3"/>
      <c r="L184"/>
      <c r="M184" s="40"/>
      <c r="N184"/>
      <c r="P184"/>
      <c r="Q184" s="701"/>
      <c r="S184" s="702"/>
      <c r="T184" s="19"/>
      <c r="U184" s="19"/>
      <c r="V184" s="19"/>
      <c r="W184" s="702"/>
      <c r="X184" s="702"/>
      <c r="Y184" s="703"/>
      <c r="Z184" s="1"/>
      <c r="AA184" s="44"/>
      <c r="AB184" s="235"/>
      <c r="AC184" s="160"/>
      <c r="AD184" s="44"/>
      <c r="AE184" s="44"/>
      <c r="AH184" s="40"/>
    </row>
    <row r="185" spans="2:48">
      <c r="B185" s="1378"/>
      <c r="C185" s="1379" t="s">
        <v>12</v>
      </c>
      <c r="D185" s="1815">
        <v>0.25</v>
      </c>
      <c r="E185" s="1214">
        <v>19.25</v>
      </c>
      <c r="F185" s="1215">
        <v>19.75</v>
      </c>
      <c r="G185" s="1216">
        <v>83.75</v>
      </c>
      <c r="H185" s="1217">
        <v>587.5</v>
      </c>
      <c r="I185" s="807">
        <f>H185-H184</f>
        <v>1.9049999999999727</v>
      </c>
      <c r="J185" s="1818" t="s">
        <v>777</v>
      </c>
      <c r="K185" s="3"/>
      <c r="L185"/>
      <c r="M185" s="40"/>
      <c r="N185"/>
      <c r="P185" s="32"/>
      <c r="Q185" s="184"/>
      <c r="R185" s="18"/>
      <c r="S185" s="184"/>
      <c r="T185" s="704"/>
      <c r="U185" s="704"/>
      <c r="V185" s="704"/>
      <c r="W185" s="184"/>
      <c r="X185" s="705"/>
      <c r="Y185" s="332"/>
      <c r="Z185" s="1"/>
      <c r="AA185" s="44"/>
      <c r="AB185" s="44"/>
      <c r="AC185" s="44"/>
      <c r="AD185" s="44"/>
      <c r="AE185" s="161"/>
      <c r="AG185" s="62"/>
      <c r="AH185" s="179"/>
    </row>
    <row r="186" spans="2:48" ht="15.75" thickBot="1">
      <c r="B186" s="251"/>
      <c r="C186" s="1375" t="s">
        <v>778</v>
      </c>
      <c r="D186" s="1801"/>
      <c r="E186" s="2130">
        <f>(E184*100/E209)-25</f>
        <v>-0.16883116883116855</v>
      </c>
      <c r="F186" s="534">
        <f t="shared" ref="F186:H186" si="9">(F184*100/F209)-25</f>
        <v>0.25113924050632619</v>
      </c>
      <c r="G186" s="534">
        <f t="shared" si="9"/>
        <v>1.0134626865671663</v>
      </c>
      <c r="H186" s="2135">
        <f t="shared" si="9"/>
        <v>-8.1063829787233033E-2</v>
      </c>
      <c r="I186" s="1838"/>
      <c r="J186" s="1802"/>
      <c r="K186" s="3"/>
      <c r="L186"/>
      <c r="M186" s="40"/>
      <c r="N186"/>
      <c r="P186" s="32"/>
      <c r="Q186" s="704"/>
      <c r="R186" s="103"/>
      <c r="S186" s="18"/>
      <c r="T186" s="706"/>
      <c r="U186" s="706"/>
      <c r="V186" s="706"/>
      <c r="W186" s="18"/>
      <c r="X186" s="332"/>
      <c r="Y186" s="332"/>
      <c r="Z186" s="1"/>
      <c r="AA186" s="161"/>
      <c r="AB186" s="161"/>
      <c r="AC186" s="161"/>
      <c r="AD186" s="161"/>
      <c r="AE186" s="161"/>
      <c r="AG186" s="127"/>
      <c r="AH186" s="123"/>
      <c r="AI186" s="46"/>
    </row>
    <row r="187" spans="2:48" ht="18" customHeight="1">
      <c r="B187" s="107"/>
      <c r="C187" s="489" t="s">
        <v>153</v>
      </c>
      <c r="D187" s="107"/>
      <c r="F187" s="517"/>
      <c r="G187" s="517"/>
      <c r="H187" s="517"/>
      <c r="I187" s="519"/>
      <c r="J187" s="519"/>
      <c r="K187" s="3"/>
      <c r="L187"/>
      <c r="M187" s="40"/>
      <c r="N187"/>
      <c r="O187" s="44"/>
      <c r="P187" s="44"/>
      <c r="Q187" s="708"/>
      <c r="R187" s="642"/>
      <c r="S187" s="654"/>
      <c r="T187" s="44"/>
      <c r="U187" s="44"/>
      <c r="V187" s="44"/>
      <c r="W187" s="118"/>
      <c r="X187" s="642"/>
      <c r="Y187" s="707"/>
      <c r="Z187" s="1"/>
      <c r="AA187" s="44"/>
      <c r="AB187" s="44"/>
      <c r="AC187" s="44"/>
      <c r="AD187" s="44"/>
      <c r="AE187" s="161"/>
      <c r="AG187" s="32"/>
      <c r="AH187" s="4"/>
      <c r="AI187" s="8"/>
    </row>
    <row r="188" spans="2:48" ht="16.5" customHeight="1">
      <c r="B188" s="497" t="s">
        <v>275</v>
      </c>
      <c r="C188" s="264" t="s">
        <v>681</v>
      </c>
      <c r="D188" s="508">
        <v>60</v>
      </c>
      <c r="E188" s="229">
        <v>1.3</v>
      </c>
      <c r="F188" s="360">
        <v>4.2</v>
      </c>
      <c r="G188" s="360">
        <v>6.8</v>
      </c>
      <c r="H188" s="1278">
        <v>71.400000000000006</v>
      </c>
      <c r="I188" s="504">
        <v>6</v>
      </c>
      <c r="J188" s="595" t="s">
        <v>684</v>
      </c>
      <c r="K188" s="3"/>
      <c r="L188" s="62"/>
      <c r="M188" s="179"/>
      <c r="N188"/>
      <c r="P188" s="45"/>
      <c r="Q188" s="179"/>
      <c r="R188" s="4"/>
      <c r="S188" s="9"/>
      <c r="T188" s="44"/>
      <c r="U188" s="44"/>
      <c r="V188" s="44"/>
      <c r="W188" s="708"/>
      <c r="X188" s="642"/>
      <c r="Y188" s="641"/>
      <c r="Z188" s="1"/>
      <c r="AA188" s="44"/>
      <c r="AB188" s="44"/>
      <c r="AC188" s="44"/>
      <c r="AD188" s="44"/>
      <c r="AE188" s="161"/>
      <c r="AG188" s="62"/>
      <c r="AH188" s="4"/>
    </row>
    <row r="189" spans="2:48">
      <c r="B189" s="500" t="s">
        <v>276</v>
      </c>
      <c r="C189" s="738" t="s">
        <v>195</v>
      </c>
      <c r="D189" s="253">
        <v>200</v>
      </c>
      <c r="E189" s="2065">
        <v>6.2119999999999997</v>
      </c>
      <c r="F189" s="365">
        <v>5.601</v>
      </c>
      <c r="G189" s="365">
        <v>8.157</v>
      </c>
      <c r="H189" s="1279">
        <v>107.88500000000001</v>
      </c>
      <c r="I189" s="694">
        <v>16</v>
      </c>
      <c r="J189" s="496" t="s">
        <v>728</v>
      </c>
      <c r="K189" s="3"/>
      <c r="L189" s="54"/>
      <c r="M189" s="123"/>
      <c r="N189" s="3"/>
      <c r="P189" s="45"/>
      <c r="Q189" s="681"/>
      <c r="R189" s="4"/>
      <c r="S189" s="1"/>
      <c r="T189" s="161"/>
      <c r="U189" s="161"/>
      <c r="V189" s="161"/>
      <c r="W189" s="118"/>
      <c r="X189" s="709"/>
      <c r="Y189" s="40"/>
      <c r="Z189" s="1"/>
      <c r="AA189" s="46"/>
      <c r="AB189" s="227"/>
      <c r="AC189" s="213"/>
      <c r="AD189" s="46"/>
      <c r="AE189" s="65"/>
      <c r="AG189" s="32"/>
      <c r="AH189" s="61"/>
      <c r="AI189" s="47"/>
    </row>
    <row r="190" spans="2:48" ht="15.75">
      <c r="B190" s="502" t="s">
        <v>13</v>
      </c>
      <c r="C190" s="436" t="s">
        <v>403</v>
      </c>
      <c r="D190" s="498" t="s">
        <v>711</v>
      </c>
      <c r="E190" s="2085">
        <v>11.46</v>
      </c>
      <c r="F190" s="367">
        <v>10.51</v>
      </c>
      <c r="G190" s="2085">
        <v>9.4870000000000001</v>
      </c>
      <c r="H190" s="1279">
        <v>178.37700000000001</v>
      </c>
      <c r="I190" s="504">
        <v>51</v>
      </c>
      <c r="J190" s="499" t="s">
        <v>404</v>
      </c>
      <c r="K190" s="3"/>
      <c r="L190" s="1749"/>
      <c r="M190" s="13"/>
      <c r="N190" s="22"/>
      <c r="O190" s="44"/>
      <c r="P190" s="44"/>
      <c r="Q190" s="682"/>
      <c r="R190" s="4"/>
      <c r="S190" s="9"/>
      <c r="T190" s="44"/>
      <c r="U190" s="44"/>
      <c r="V190" s="44"/>
      <c r="W190" s="118"/>
      <c r="X190" s="642"/>
      <c r="Y190" s="641"/>
      <c r="Z190" s="1"/>
      <c r="AA190" s="1"/>
      <c r="AB190" s="1"/>
      <c r="AC190" s="1"/>
      <c r="AD190" s="1"/>
      <c r="AF190" s="32"/>
      <c r="AG190" s="32"/>
      <c r="AH190" s="4"/>
      <c r="AI190" s="8"/>
    </row>
    <row r="191" spans="2:48" ht="15.75">
      <c r="B191" s="506" t="s">
        <v>280</v>
      </c>
      <c r="C191" s="378" t="s">
        <v>354</v>
      </c>
      <c r="D191" s="542">
        <v>150</v>
      </c>
      <c r="E191" s="2085">
        <v>2.2999999999999998</v>
      </c>
      <c r="F191" s="367">
        <v>6.1630000000000003</v>
      </c>
      <c r="G191" s="2085">
        <v>28.3</v>
      </c>
      <c r="H191" s="1279">
        <v>175.00700000000001</v>
      </c>
      <c r="I191" s="527">
        <v>25</v>
      </c>
      <c r="J191" s="499" t="s">
        <v>388</v>
      </c>
      <c r="K191" s="22"/>
      <c r="L191" s="32"/>
      <c r="M191" s="4"/>
      <c r="N191" s="9"/>
      <c r="P191" s="363"/>
      <c r="R191" s="4"/>
      <c r="S191" s="9"/>
      <c r="T191" s="44"/>
      <c r="U191" s="44"/>
      <c r="V191" s="44"/>
      <c r="W191" s="118"/>
      <c r="X191" s="642"/>
      <c r="Y191" s="710"/>
      <c r="Z191" s="1"/>
      <c r="AA191" s="371"/>
      <c r="AB191" s="640"/>
      <c r="AC191" s="371"/>
      <c r="AD191" s="371"/>
      <c r="AE191" s="161"/>
      <c r="AF191" s="124"/>
      <c r="AG191" s="32"/>
      <c r="AH191" s="4"/>
      <c r="AI191" s="8"/>
    </row>
    <row r="192" spans="2:48">
      <c r="B192" s="97"/>
      <c r="C192" s="503" t="s">
        <v>222</v>
      </c>
      <c r="D192" s="508">
        <v>200</v>
      </c>
      <c r="E192" s="229">
        <v>0.5</v>
      </c>
      <c r="F192" s="360">
        <v>0</v>
      </c>
      <c r="G192" s="365">
        <v>19.8</v>
      </c>
      <c r="H192" s="1278">
        <v>81</v>
      </c>
      <c r="I192" s="509">
        <v>63</v>
      </c>
      <c r="J192" s="505" t="s">
        <v>702</v>
      </c>
      <c r="L192" s="32"/>
      <c r="M192" s="61"/>
      <c r="N192" s="65"/>
      <c r="O192"/>
      <c r="P192"/>
      <c r="Q192" s="683"/>
      <c r="R192" s="4"/>
      <c r="S192" s="9"/>
      <c r="T192" s="44"/>
      <c r="U192" s="44"/>
      <c r="V192" s="44"/>
      <c r="W192" s="118"/>
      <c r="X192" s="642"/>
      <c r="Y192" s="641"/>
      <c r="Z192" s="1"/>
      <c r="AA192" s="44"/>
      <c r="AB192" s="235"/>
      <c r="AC192" s="44"/>
      <c r="AD192" s="44"/>
      <c r="AE192" s="161"/>
      <c r="AF192" s="32"/>
      <c r="AG192" s="32"/>
      <c r="AH192" s="4"/>
      <c r="AI192" s="8"/>
    </row>
    <row r="193" spans="2:46">
      <c r="B193" s="97"/>
      <c r="C193" s="529" t="s">
        <v>11</v>
      </c>
      <c r="D193" s="508">
        <v>50</v>
      </c>
      <c r="E193" s="229">
        <v>2.6339999999999999</v>
      </c>
      <c r="F193" s="360">
        <v>0.35</v>
      </c>
      <c r="G193" s="360">
        <v>20.399999999999999</v>
      </c>
      <c r="H193" s="1279">
        <v>95.286000000000001</v>
      </c>
      <c r="I193" s="509">
        <v>9</v>
      </c>
      <c r="J193" s="505" t="s">
        <v>10</v>
      </c>
      <c r="K193" s="3"/>
      <c r="L193" s="1735"/>
      <c r="M193" s="4"/>
      <c r="N193" s="65"/>
      <c r="P193"/>
      <c r="Q193" s="683"/>
      <c r="R193" s="4"/>
      <c r="S193" s="9"/>
      <c r="T193" s="44"/>
      <c r="U193" s="160"/>
      <c r="V193" s="44"/>
      <c r="W193" s="118"/>
      <c r="X193" s="343"/>
      <c r="Y193" s="654"/>
      <c r="Z193" s="1"/>
      <c r="AA193" s="161"/>
      <c r="AB193" s="155"/>
      <c r="AC193" s="161"/>
      <c r="AD193" s="621"/>
      <c r="AE193" s="161"/>
      <c r="AF193" s="32"/>
      <c r="AG193" s="32"/>
      <c r="AH193" s="4"/>
      <c r="AI193" s="8"/>
    </row>
    <row r="194" spans="2:46">
      <c r="B194" s="97"/>
      <c r="C194" s="453" t="s">
        <v>719</v>
      </c>
      <c r="D194" s="498">
        <v>30</v>
      </c>
      <c r="E194" s="2076">
        <v>1.6950000000000001</v>
      </c>
      <c r="F194" s="365">
        <v>0.36</v>
      </c>
      <c r="G194" s="365">
        <v>12.56</v>
      </c>
      <c r="H194" s="1279">
        <v>60.26</v>
      </c>
      <c r="I194" s="539">
        <v>10</v>
      </c>
      <c r="J194" s="499" t="s">
        <v>10</v>
      </c>
      <c r="K194" s="3"/>
      <c r="L194"/>
      <c r="M194" s="4"/>
      <c r="N194"/>
      <c r="P194" s="32"/>
      <c r="Q194" s="181"/>
      <c r="Z194" s="1"/>
      <c r="AA194" s="161"/>
      <c r="AB194" s="161"/>
      <c r="AC194" s="161"/>
      <c r="AD194" s="161"/>
      <c r="AE194" s="161"/>
      <c r="AF194" s="32"/>
      <c r="AG194" s="33"/>
      <c r="AH194" s="4"/>
      <c r="AI194" s="8"/>
    </row>
    <row r="195" spans="2:46" ht="15.75" thickBot="1">
      <c r="B195" s="97"/>
      <c r="C195" s="254" t="s">
        <v>852</v>
      </c>
      <c r="D195" s="521">
        <v>110</v>
      </c>
      <c r="E195" s="533">
        <v>0.44</v>
      </c>
      <c r="F195" s="534">
        <v>0.44</v>
      </c>
      <c r="G195" s="535">
        <v>10.78</v>
      </c>
      <c r="H195" s="2112">
        <v>51.7</v>
      </c>
      <c r="I195" s="579">
        <v>79</v>
      </c>
      <c r="J195" s="496" t="s">
        <v>857</v>
      </c>
      <c r="K195" s="3"/>
      <c r="L195" s="45"/>
      <c r="M195" s="4"/>
      <c r="N195" s="9"/>
      <c r="P195" s="32"/>
      <c r="Z195" s="1"/>
      <c r="AA195" s="160"/>
      <c r="AB195" s="160"/>
      <c r="AC195" s="160"/>
      <c r="AD195" s="160"/>
      <c r="AE195" s="161"/>
      <c r="AF195" s="32"/>
      <c r="AH195" s="40"/>
    </row>
    <row r="196" spans="2:46">
      <c r="B196" s="512" t="s">
        <v>278</v>
      </c>
      <c r="C196" s="34"/>
      <c r="D196" s="1208">
        <f>D188+D189+D191+D192+D193+D194+D195+50+50</f>
        <v>900</v>
      </c>
      <c r="E196" s="522">
        <f>SUM(E188:E195)</f>
        <v>26.541000000000004</v>
      </c>
      <c r="F196" s="1266">
        <f>SUM(F188:F195)</f>
        <v>27.624000000000002</v>
      </c>
      <c r="G196" s="523">
        <f>SUM(G188:G195)</f>
        <v>116.28399999999999</v>
      </c>
      <c r="H196" s="2133">
        <f>SUM(H188:H195)</f>
        <v>820.91500000000019</v>
      </c>
      <c r="I196" s="1209" t="s">
        <v>546</v>
      </c>
      <c r="J196" s="928" t="s">
        <v>290</v>
      </c>
      <c r="K196" s="3"/>
      <c r="L196" s="45"/>
      <c r="M196" s="4"/>
      <c r="N196" s="9"/>
      <c r="P196" s="32"/>
      <c r="Z196" s="1"/>
      <c r="AA196" s="44"/>
      <c r="AB196" s="44"/>
      <c r="AC196" s="44"/>
      <c r="AD196" s="44"/>
      <c r="AE196" s="161"/>
      <c r="AF196" s="32"/>
      <c r="AH196" s="179"/>
    </row>
    <row r="197" spans="2:46">
      <c r="B197" s="1378"/>
      <c r="C197" s="1379" t="s">
        <v>12</v>
      </c>
      <c r="D197" s="1815">
        <v>0.35</v>
      </c>
      <c r="E197" s="1214">
        <v>26.95</v>
      </c>
      <c r="F197" s="1215">
        <v>27.65</v>
      </c>
      <c r="G197" s="1216">
        <v>117.25</v>
      </c>
      <c r="H197" s="1217">
        <v>822.5</v>
      </c>
      <c r="I197" s="807">
        <f>H197-H196</f>
        <v>1.584999999999809</v>
      </c>
      <c r="J197" s="1818" t="s">
        <v>777</v>
      </c>
      <c r="K197" s="3"/>
      <c r="L197" s="1749"/>
      <c r="M197" s="4"/>
      <c r="N197" s="9"/>
      <c r="P197" s="45"/>
      <c r="Q197" s="3"/>
      <c r="Z197" s="1"/>
      <c r="AA197" s="44"/>
      <c r="AB197" s="44"/>
      <c r="AC197" s="44"/>
      <c r="AD197" s="44"/>
      <c r="AE197" s="161"/>
      <c r="AF197" s="32"/>
      <c r="AG197" s="32"/>
      <c r="AH197" s="4"/>
      <c r="AI197" s="192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85"/>
    </row>
    <row r="198" spans="2:46" ht="15.75" thickBot="1">
      <c r="B198" s="251"/>
      <c r="C198" s="1375" t="s">
        <v>778</v>
      </c>
      <c r="D198" s="1801"/>
      <c r="E198" s="2130">
        <f>(E196*100/E209)-35</f>
        <v>-0.53116883116882718</v>
      </c>
      <c r="F198" s="534">
        <f t="shared" ref="F198:H198" si="10">(F196*100/F209)-35</f>
        <v>-3.291139240506169E-2</v>
      </c>
      <c r="G198" s="534">
        <f t="shared" si="10"/>
        <v>-0.28835820895522346</v>
      </c>
      <c r="H198" s="2135">
        <f t="shared" si="10"/>
        <v>-6.7446808510631229E-2</v>
      </c>
      <c r="I198" s="1838"/>
      <c r="J198" s="1802"/>
      <c r="K198" s="3"/>
      <c r="L198"/>
      <c r="M198" s="40"/>
      <c r="N198"/>
      <c r="P198" s="45"/>
      <c r="Q198" s="681"/>
      <c r="R198" s="4"/>
      <c r="S198" s="9"/>
      <c r="T198" s="44"/>
      <c r="U198" s="44"/>
      <c r="V198" s="44"/>
      <c r="W198" s="118"/>
      <c r="X198" s="642"/>
      <c r="Y198" s="641"/>
      <c r="Z198" s="1"/>
      <c r="AA198" s="44"/>
      <c r="AB198" s="44"/>
      <c r="AC198" s="235"/>
      <c r="AD198" s="44"/>
      <c r="AE198" s="161"/>
      <c r="AG198" s="32"/>
      <c r="AH198" s="4"/>
      <c r="AI198" s="8"/>
    </row>
    <row r="199" spans="2:46">
      <c r="B199" s="497" t="s">
        <v>275</v>
      </c>
      <c r="C199" s="172" t="s">
        <v>343</v>
      </c>
      <c r="D199" s="107"/>
      <c r="E199" s="55"/>
      <c r="F199" s="517"/>
      <c r="G199" s="517"/>
      <c r="H199" s="518"/>
      <c r="I199" s="540"/>
      <c r="J199" s="540"/>
      <c r="K199" s="3"/>
      <c r="L199"/>
      <c r="M199" s="40"/>
      <c r="N199"/>
      <c r="P199" s="45"/>
      <c r="R199" s="61"/>
      <c r="S199" s="65"/>
      <c r="T199" s="44"/>
      <c r="U199" s="44"/>
      <c r="V199" s="44"/>
      <c r="W199" s="118"/>
      <c r="X199" s="642"/>
      <c r="Y199" s="641"/>
      <c r="Z199" s="1"/>
      <c r="AA199" s="46"/>
      <c r="AB199" s="227"/>
      <c r="AC199" s="46"/>
      <c r="AD199" s="46"/>
      <c r="AE199" s="65"/>
      <c r="AG199" s="44"/>
      <c r="AH199" s="4"/>
      <c r="AI199" s="8"/>
    </row>
    <row r="200" spans="2:46" ht="15.75">
      <c r="B200" s="500" t="s">
        <v>276</v>
      </c>
      <c r="C200" s="507" t="s">
        <v>555</v>
      </c>
      <c r="D200" s="508">
        <v>200</v>
      </c>
      <c r="E200" s="2065">
        <v>0.33300000000000002</v>
      </c>
      <c r="F200" s="365">
        <v>0.13300000000000001</v>
      </c>
      <c r="G200" s="365">
        <v>3.3420000000000001</v>
      </c>
      <c r="H200" s="1279">
        <f t="shared" ref="H200:H202" si="11">G200*4+F200*9+E200*4</f>
        <v>15.897000000000002</v>
      </c>
      <c r="I200" s="504">
        <v>76</v>
      </c>
      <c r="J200" s="1258" t="s">
        <v>731</v>
      </c>
      <c r="K200" s="3"/>
      <c r="L200"/>
      <c r="M200" s="40"/>
      <c r="N200"/>
      <c r="O200" s="44"/>
      <c r="P200" s="44"/>
      <c r="Q200" s="708"/>
      <c r="R200" s="642"/>
      <c r="S200" s="641"/>
      <c r="Z200" s="1"/>
      <c r="AA200" s="634"/>
      <c r="AB200" s="403"/>
      <c r="AC200" s="403"/>
      <c r="AD200" s="404"/>
      <c r="AE200" s="404"/>
      <c r="AF200" s="124"/>
      <c r="AJ200" s="20"/>
      <c r="AK200" s="346"/>
      <c r="AM200" s="20"/>
      <c r="AN200" s="20"/>
      <c r="AP200" s="43"/>
      <c r="AT200" s="13"/>
    </row>
    <row r="201" spans="2:46" ht="15.75">
      <c r="B201" s="502" t="s">
        <v>13</v>
      </c>
      <c r="C201" s="1787" t="s">
        <v>806</v>
      </c>
      <c r="D201" s="498">
        <v>90</v>
      </c>
      <c r="E201" s="2092">
        <v>6.1680000000000001</v>
      </c>
      <c r="F201" s="367">
        <v>5.39</v>
      </c>
      <c r="G201" s="2085">
        <v>19.312999999999999</v>
      </c>
      <c r="H201" s="1281">
        <v>151.90700000000001</v>
      </c>
      <c r="I201" s="539">
        <v>57</v>
      </c>
      <c r="J201" s="699" t="s">
        <v>212</v>
      </c>
      <c r="L201"/>
      <c r="M201" s="40"/>
      <c r="N201"/>
      <c r="O201" s="44"/>
      <c r="P201" s="44"/>
      <c r="Q201" s="708"/>
      <c r="Z201" s="1"/>
      <c r="AA201" s="401"/>
      <c r="AB201" s="401"/>
      <c r="AC201" s="406"/>
      <c r="AD201" s="406"/>
      <c r="AE201" s="407"/>
      <c r="AF201" s="45"/>
    </row>
    <row r="202" spans="2:46" ht="15.75">
      <c r="B202" s="506"/>
      <c r="C202" s="394" t="s">
        <v>11</v>
      </c>
      <c r="D202" s="508">
        <v>20</v>
      </c>
      <c r="E202" s="229">
        <v>1.054</v>
      </c>
      <c r="F202" s="360">
        <v>0.14000000000000001</v>
      </c>
      <c r="G202" s="360">
        <v>8.16</v>
      </c>
      <c r="H202" s="1281">
        <f t="shared" si="11"/>
        <v>38.116</v>
      </c>
      <c r="I202" s="231">
        <v>9</v>
      </c>
      <c r="J202" s="505" t="s">
        <v>10</v>
      </c>
      <c r="K202" s="22"/>
      <c r="L202"/>
      <c r="M202" s="40"/>
      <c r="N202"/>
      <c r="P202"/>
      <c r="Q202" s="683"/>
      <c r="R202" s="338"/>
      <c r="S202" s="9"/>
      <c r="T202" s="161"/>
      <c r="U202" s="399"/>
      <c r="V202" s="161"/>
      <c r="W202" s="708"/>
      <c r="X202" s="736"/>
      <c r="Y202" s="641"/>
      <c r="Z202" s="1"/>
      <c r="AA202" s="1"/>
      <c r="AB202" s="1"/>
      <c r="AC202" s="1"/>
      <c r="AD202" s="1"/>
      <c r="AF202" s="44"/>
      <c r="AJ202" s="20"/>
      <c r="AK202" s="20"/>
      <c r="AM202" s="20"/>
      <c r="AN202" s="20"/>
      <c r="AP202" s="4"/>
    </row>
    <row r="203" spans="2:46" ht="18" customHeight="1" thickBot="1">
      <c r="B203" s="506" t="s">
        <v>280</v>
      </c>
      <c r="C203" s="1226" t="s">
        <v>428</v>
      </c>
      <c r="D203" s="521">
        <v>15</v>
      </c>
      <c r="E203" s="229">
        <v>1.67</v>
      </c>
      <c r="F203" s="360">
        <v>2.0699999999999998</v>
      </c>
      <c r="G203" s="360">
        <v>0.75</v>
      </c>
      <c r="H203" s="1279">
        <v>28.31</v>
      </c>
      <c r="I203" s="231">
        <v>11</v>
      </c>
      <c r="J203" s="505" t="s">
        <v>10</v>
      </c>
      <c r="L203"/>
      <c r="M203" s="40"/>
      <c r="N203"/>
      <c r="O203" s="3"/>
      <c r="P203" s="3"/>
      <c r="Q203" s="3"/>
      <c r="R203" s="3"/>
      <c r="S203" s="3"/>
      <c r="T203" s="44"/>
      <c r="U203" s="44"/>
      <c r="V203" s="44"/>
      <c r="W203" s="708"/>
      <c r="X203" s="736"/>
      <c r="Y203" s="641"/>
      <c r="Z203" s="1"/>
      <c r="AA203" s="1"/>
      <c r="AB203" s="1"/>
      <c r="AC203" s="1"/>
      <c r="AD203" s="1"/>
      <c r="AF203" s="32"/>
      <c r="AG203" s="347"/>
      <c r="AH203" s="348"/>
      <c r="AI203" s="349"/>
      <c r="AJ203" s="350"/>
      <c r="AK203" s="42"/>
      <c r="AL203" s="42"/>
      <c r="AM203" s="42"/>
      <c r="AN203" s="42"/>
      <c r="AO203" s="42"/>
      <c r="AP203" s="42"/>
      <c r="AQ203" s="347"/>
      <c r="AR203" s="347"/>
      <c r="AS203" s="618"/>
    </row>
    <row r="204" spans="2:46" ht="14.25" customHeight="1">
      <c r="B204" s="512" t="s">
        <v>382</v>
      </c>
      <c r="C204" s="34"/>
      <c r="D204" s="1208">
        <f>SUM(D200:D203)</f>
        <v>325</v>
      </c>
      <c r="E204" s="522">
        <f>SUM(E200:E203)</f>
        <v>9.2250000000000014</v>
      </c>
      <c r="F204" s="514">
        <f>SUM(F200:F203)</f>
        <v>7.7329999999999988</v>
      </c>
      <c r="G204" s="523">
        <f>SUM(G200:G203)</f>
        <v>31.564999999999998</v>
      </c>
      <c r="H204" s="2133">
        <f>SUM(H200:H203)</f>
        <v>234.23000000000002</v>
      </c>
      <c r="I204" s="1209" t="s">
        <v>546</v>
      </c>
      <c r="J204" s="928" t="s">
        <v>290</v>
      </c>
      <c r="K204" s="3"/>
      <c r="L204" s="62"/>
      <c r="M204" s="179"/>
      <c r="N204" s="3"/>
      <c r="O204" s="44"/>
      <c r="P204"/>
      <c r="R204" s="4"/>
      <c r="S204" s="9"/>
      <c r="T204" s="44"/>
      <c r="U204" s="44"/>
      <c r="V204" s="234"/>
      <c r="W204" s="708"/>
      <c r="X204" s="642"/>
      <c r="Y204" s="641"/>
      <c r="Z204" s="1"/>
      <c r="AA204" s="1"/>
      <c r="AB204" s="1"/>
      <c r="AC204" s="1"/>
      <c r="AD204" s="1"/>
      <c r="AF204" s="32"/>
      <c r="AG204" s="48"/>
      <c r="AH204" s="48"/>
      <c r="AI204" s="48"/>
      <c r="AJ204" s="351"/>
      <c r="AK204" s="48"/>
      <c r="AL204" s="48"/>
      <c r="AM204" s="48"/>
      <c r="AN204" s="48"/>
      <c r="AO204" s="48"/>
      <c r="AP204" s="48"/>
      <c r="AQ204" s="48"/>
      <c r="AR204" s="48"/>
      <c r="AS204" s="48"/>
    </row>
    <row r="205" spans="2:46" ht="12.75" customHeight="1">
      <c r="B205" s="1378"/>
      <c r="C205" s="1379" t="s">
        <v>12</v>
      </c>
      <c r="D205" s="1815">
        <v>0.1</v>
      </c>
      <c r="E205" s="1214">
        <v>7.7</v>
      </c>
      <c r="F205" s="1215">
        <v>7.9</v>
      </c>
      <c r="G205" s="1216">
        <v>33.5</v>
      </c>
      <c r="H205" s="1217">
        <v>235</v>
      </c>
      <c r="I205" s="344">
        <f>H205-H204</f>
        <v>0.76999999999998181</v>
      </c>
      <c r="J205" s="1818" t="s">
        <v>777</v>
      </c>
      <c r="K205" s="3"/>
      <c r="L205" s="32"/>
      <c r="M205" s="4"/>
      <c r="N205" s="9"/>
      <c r="P205" s="180"/>
      <c r="R205" s="4"/>
      <c r="S205" s="1"/>
      <c r="T205" s="161"/>
      <c r="U205" s="161"/>
      <c r="V205" s="161"/>
      <c r="W205" s="708"/>
      <c r="X205" s="3"/>
      <c r="Y205" s="40"/>
      <c r="Z205" s="1"/>
      <c r="AA205" s="608"/>
      <c r="AB205" s="599"/>
      <c r="AC205" s="599"/>
      <c r="AD205" s="599"/>
      <c r="AE205" s="599"/>
      <c r="AF205" s="32"/>
      <c r="AG205" s="161"/>
      <c r="AH205" s="399"/>
      <c r="AI205" s="161"/>
      <c r="AJ205" s="118"/>
      <c r="AK205" s="161"/>
      <c r="AL205" s="161"/>
      <c r="AM205" s="155"/>
      <c r="AN205" s="399"/>
      <c r="AO205" s="161"/>
      <c r="AP205" s="155"/>
      <c r="AQ205" s="161"/>
      <c r="AR205" s="621"/>
      <c r="AS205" s="161"/>
    </row>
    <row r="206" spans="2:46" ht="15.75" customHeight="1" thickBot="1">
      <c r="B206" s="251"/>
      <c r="C206" s="1375" t="s">
        <v>778</v>
      </c>
      <c r="D206" s="1801"/>
      <c r="E206" s="2130">
        <f>(E204*100/E209)-10</f>
        <v>1.9805194805194812</v>
      </c>
      <c r="F206" s="534">
        <f t="shared" ref="F206:G206" si="12">(F204*100/F209)-10</f>
        <v>-0.21139240506329315</v>
      </c>
      <c r="G206" s="534">
        <f t="shared" si="12"/>
        <v>-0.57761194029850671</v>
      </c>
      <c r="H206" s="2135">
        <f>(H204*100/H209)-10</f>
        <v>-3.2765957446809324E-2</v>
      </c>
      <c r="I206" s="1838"/>
      <c r="J206" s="1802"/>
      <c r="K206" s="3"/>
      <c r="L206" s="1735"/>
      <c r="M206" s="40"/>
      <c r="N206"/>
      <c r="P206"/>
      <c r="Y206" s="1"/>
      <c r="Z206" s="1"/>
      <c r="AA206" s="609"/>
      <c r="AB206" s="609"/>
      <c r="AC206" s="609"/>
      <c r="AD206" s="609"/>
      <c r="AE206" s="609"/>
      <c r="AF206" s="32"/>
      <c r="AG206" s="625"/>
      <c r="AH206" s="625"/>
      <c r="AI206" s="625"/>
      <c r="AJ206" s="633"/>
      <c r="AK206" s="625"/>
      <c r="AL206" s="625"/>
      <c r="AM206" s="625"/>
      <c r="AN206" s="625"/>
      <c r="AO206" s="626"/>
      <c r="AP206" s="626"/>
      <c r="AQ206" s="625"/>
      <c r="AR206" s="625"/>
      <c r="AS206" s="625"/>
    </row>
    <row r="207" spans="2:46" ht="15" customHeight="1" thickBot="1">
      <c r="K207" s="3"/>
      <c r="L207" s="32"/>
      <c r="M207" s="4"/>
      <c r="N207" s="9"/>
      <c r="O207" s="44"/>
      <c r="P207" s="3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F207" s="30"/>
    </row>
    <row r="208" spans="2:46" ht="15.75">
      <c r="B208" s="1810"/>
      <c r="C208" s="1811"/>
      <c r="D208" s="1812"/>
      <c r="E208" s="1813" t="s">
        <v>6</v>
      </c>
      <c r="F208" s="1814" t="s">
        <v>7</v>
      </c>
      <c r="G208" s="1814" t="s">
        <v>8</v>
      </c>
      <c r="H208" s="1833" t="s">
        <v>814</v>
      </c>
      <c r="I208" s="1831"/>
      <c r="J208" s="1812"/>
      <c r="K208" s="22"/>
      <c r="L208" s="44"/>
      <c r="M208" s="599"/>
      <c r="N208" s="609"/>
      <c r="S208" s="1"/>
      <c r="T208" s="1"/>
      <c r="U208" s="1"/>
      <c r="V208" s="1"/>
      <c r="W208" s="1"/>
      <c r="X208" s="1"/>
      <c r="Y208" s="1"/>
      <c r="Z208" s="1"/>
      <c r="AA208" s="161"/>
      <c r="AB208" s="161"/>
      <c r="AC208" s="161"/>
      <c r="AD208" s="161"/>
      <c r="AE208" s="127"/>
      <c r="AP208" s="43"/>
      <c r="AR208" s="43"/>
    </row>
    <row r="209" spans="2:44" ht="17.25" customHeight="1" thickBot="1">
      <c r="B209" s="1806"/>
      <c r="C209" s="1853" t="s">
        <v>818</v>
      </c>
      <c r="D209" s="1807">
        <v>1</v>
      </c>
      <c r="E209" s="1808">
        <v>77</v>
      </c>
      <c r="F209" s="1809">
        <v>79</v>
      </c>
      <c r="G209" s="1829">
        <v>335</v>
      </c>
      <c r="H209" s="1830">
        <v>2350</v>
      </c>
      <c r="I209" s="1840" t="s">
        <v>815</v>
      </c>
      <c r="J209" s="1832"/>
      <c r="L209" s="44"/>
      <c r="M209" s="4"/>
      <c r="N209" s="9"/>
      <c r="S209" s="1"/>
      <c r="T209" s="1"/>
      <c r="U209" s="1"/>
      <c r="V209" s="1"/>
      <c r="W209" s="1"/>
      <c r="X209" s="1"/>
      <c r="Y209" s="1"/>
      <c r="Z209" s="1"/>
      <c r="AA209" s="161"/>
      <c r="AB209" s="161"/>
      <c r="AC209" s="161"/>
      <c r="AD209" s="161"/>
      <c r="AE209" s="62"/>
      <c r="AJ209" s="635"/>
      <c r="AR209" s="43"/>
    </row>
    <row r="210" spans="2:44" ht="15.75" thickBot="1">
      <c r="K210" s="3"/>
      <c r="L210" s="32"/>
      <c r="M210" s="1438"/>
      <c r="N210" s="9"/>
      <c r="O210" s="44"/>
      <c r="Q210" s="708"/>
      <c r="R210" s="642"/>
      <c r="S210" s="641"/>
      <c r="T210" s="19"/>
      <c r="U210" s="19"/>
      <c r="V210" s="19"/>
      <c r="W210" s="702"/>
      <c r="X210" s="702"/>
      <c r="Y210" s="703"/>
      <c r="Z210" s="1"/>
      <c r="AA210" s="44"/>
      <c r="AB210" s="44"/>
      <c r="AC210" s="44"/>
      <c r="AD210" s="44"/>
      <c r="AE210" s="161"/>
      <c r="AF210" s="44"/>
      <c r="AG210" s="32"/>
      <c r="AH210" s="4"/>
      <c r="AI210" s="8"/>
    </row>
    <row r="211" spans="2:44" ht="17.25" customHeight="1">
      <c r="B211" s="930"/>
      <c r="C211" s="34" t="s">
        <v>545</v>
      </c>
      <c r="D211" s="35"/>
      <c r="E211" s="153">
        <f>E184+E196</f>
        <v>45.661000000000001</v>
      </c>
      <c r="F211" s="256">
        <f>F184+F196</f>
        <v>47.572400000000002</v>
      </c>
      <c r="G211" s="256">
        <f>G184+G196</f>
        <v>203.42910000000001</v>
      </c>
      <c r="H211" s="933">
        <f>H184+H196</f>
        <v>1406.5100000000002</v>
      </c>
      <c r="I211" s="1209" t="s">
        <v>546</v>
      </c>
      <c r="J211" s="928" t="s">
        <v>290</v>
      </c>
      <c r="K211" s="3"/>
      <c r="L211" s="44"/>
      <c r="M211" s="1797"/>
      <c r="N211" s="609"/>
      <c r="O211" s="44"/>
      <c r="Q211" s="184"/>
      <c r="R211" s="18"/>
      <c r="S211" s="184"/>
      <c r="T211" s="704"/>
      <c r="U211" s="704"/>
      <c r="V211" s="704"/>
      <c r="W211" s="184"/>
      <c r="X211" s="705"/>
      <c r="Y211" s="332"/>
      <c r="Z211" s="1"/>
      <c r="AA211" s="44"/>
      <c r="AB211" s="44"/>
      <c r="AC211" s="44"/>
      <c r="AD211" s="44"/>
      <c r="AE211" s="161"/>
      <c r="AF211" s="32"/>
      <c r="AG211" s="21"/>
      <c r="AH211" s="16"/>
      <c r="AI211" s="17"/>
    </row>
    <row r="212" spans="2:44">
      <c r="B212" s="460"/>
      <c r="C212" s="1219" t="s">
        <v>12</v>
      </c>
      <c r="D212" s="1815">
        <v>0.6</v>
      </c>
      <c r="E212" s="924">
        <v>46.2</v>
      </c>
      <c r="F212" s="925">
        <v>47.4</v>
      </c>
      <c r="G212" s="926">
        <v>201</v>
      </c>
      <c r="H212" s="927">
        <v>1410</v>
      </c>
      <c r="I212" s="934">
        <f>H212-H211</f>
        <v>3.4899999999997817</v>
      </c>
      <c r="J212" s="1818" t="s">
        <v>777</v>
      </c>
      <c r="K212" s="3"/>
      <c r="L212" s="44"/>
      <c r="M212" s="4"/>
      <c r="N212" s="9"/>
      <c r="Q212" s="704"/>
      <c r="R212" s="103"/>
      <c r="S212" s="18"/>
      <c r="T212" s="706"/>
      <c r="U212" s="706"/>
      <c r="V212" s="706"/>
      <c r="W212" s="18"/>
      <c r="X212" s="332"/>
      <c r="Y212" s="332"/>
      <c r="Z212" s="1"/>
      <c r="AA212" s="44"/>
      <c r="AB212" s="44"/>
      <c r="AC212" s="44"/>
      <c r="AD212" s="44"/>
      <c r="AE212" s="161"/>
      <c r="AF212" s="32"/>
      <c r="AH212" s="179"/>
    </row>
    <row r="213" spans="2:44" ht="15.75" thickBot="1">
      <c r="B213" s="251"/>
      <c r="C213" s="1375" t="s">
        <v>778</v>
      </c>
      <c r="D213" s="1801"/>
      <c r="E213" s="2130">
        <f>(E211*100/E209)-60</f>
        <v>-0.69999999999999574</v>
      </c>
      <c r="F213" s="534">
        <f t="shared" ref="F213:H213" si="13">(F211*100/F209)-60</f>
        <v>0.2182278481012645</v>
      </c>
      <c r="G213" s="534">
        <f t="shared" si="13"/>
        <v>0.72510447761194285</v>
      </c>
      <c r="H213" s="2135">
        <f t="shared" si="13"/>
        <v>-0.14851063829785716</v>
      </c>
      <c r="I213" s="1838"/>
      <c r="J213" s="1802"/>
      <c r="K213" s="3"/>
      <c r="L213"/>
      <c r="M213" s="40"/>
      <c r="N213"/>
      <c r="P213" s="32"/>
      <c r="R213" s="179"/>
      <c r="S213" s="9"/>
      <c r="T213" s="44"/>
      <c r="U213" s="44"/>
      <c r="V213" s="44"/>
      <c r="W213" s="118"/>
      <c r="X213" s="642"/>
      <c r="Y213" s="707"/>
      <c r="Z213" s="1"/>
      <c r="AA213" s="44"/>
      <c r="AB213" s="44"/>
      <c r="AC213" s="235"/>
      <c r="AD213" s="44"/>
      <c r="AE213" s="161"/>
      <c r="AF213" s="32"/>
      <c r="AG213" s="30"/>
      <c r="AH213" s="4"/>
      <c r="AI213" s="9"/>
    </row>
    <row r="214" spans="2:44" ht="15.75" customHeight="1">
      <c r="B214" s="930"/>
      <c r="C214" s="34" t="s">
        <v>544</v>
      </c>
      <c r="D214" s="35"/>
      <c r="E214" s="153">
        <f>E196+E204</f>
        <v>35.766000000000005</v>
      </c>
      <c r="F214" s="256">
        <f>F196+F204</f>
        <v>35.356999999999999</v>
      </c>
      <c r="G214" s="256">
        <f>G196+G204</f>
        <v>147.84899999999999</v>
      </c>
      <c r="H214" s="933">
        <f>H196+H204</f>
        <v>1055.1450000000002</v>
      </c>
      <c r="I214" s="1209" t="s">
        <v>546</v>
      </c>
      <c r="J214" s="928" t="s">
        <v>290</v>
      </c>
      <c r="K214" s="3"/>
      <c r="L214"/>
      <c r="M214" s="1417"/>
      <c r="N214"/>
      <c r="P214" s="32"/>
      <c r="Q214" s="179"/>
      <c r="R214" s="4"/>
      <c r="S214" s="9"/>
      <c r="T214" s="44"/>
      <c r="U214" s="44"/>
      <c r="V214" s="44"/>
      <c r="W214" s="118"/>
      <c r="X214" s="642"/>
      <c r="Y214" s="641"/>
      <c r="Z214" s="1"/>
      <c r="AA214" s="46"/>
      <c r="AB214" s="227"/>
      <c r="AC214" s="213"/>
      <c r="AD214" s="46"/>
      <c r="AE214" s="65"/>
      <c r="AF214" s="32"/>
      <c r="AG214" s="32"/>
      <c r="AH214" s="4"/>
      <c r="AI214" s="9"/>
    </row>
    <row r="215" spans="2:44">
      <c r="B215" s="460"/>
      <c r="C215" s="1219" t="s">
        <v>12</v>
      </c>
      <c r="D215" s="1815">
        <v>0.45</v>
      </c>
      <c r="E215" s="1214">
        <v>34.65</v>
      </c>
      <c r="F215" s="1215">
        <v>35.549999999999997</v>
      </c>
      <c r="G215" s="1216">
        <v>150.75</v>
      </c>
      <c r="H215" s="1217">
        <v>1057.5</v>
      </c>
      <c r="I215" s="807">
        <f>H215-H214</f>
        <v>2.3549999999997908</v>
      </c>
      <c r="J215" s="1818" t="s">
        <v>777</v>
      </c>
      <c r="K215" s="3"/>
      <c r="L215"/>
      <c r="M215" s="40"/>
      <c r="N215"/>
      <c r="P215"/>
      <c r="Q215" s="681"/>
      <c r="R215" s="123"/>
      <c r="S215" s="65"/>
      <c r="T215" s="44"/>
      <c r="U215" s="160"/>
      <c r="V215" s="44"/>
      <c r="W215" s="118"/>
      <c r="X215" s="3"/>
      <c r="Y215" s="641"/>
      <c r="Z215" s="1"/>
      <c r="AA215" s="1"/>
      <c r="AB215" s="1"/>
      <c r="AC215" s="1"/>
      <c r="AD215" s="1"/>
      <c r="AF215" s="30"/>
      <c r="AG215" s="32"/>
      <c r="AH215" s="13"/>
      <c r="AI215" s="158"/>
    </row>
    <row r="216" spans="2:44" ht="15.75" thickBot="1">
      <c r="B216" s="251"/>
      <c r="C216" s="1375" t="s">
        <v>778</v>
      </c>
      <c r="D216" s="1801"/>
      <c r="E216" s="2130">
        <f>(E214*100/E209)-45</f>
        <v>1.4493506493506558</v>
      </c>
      <c r="F216" s="534">
        <f t="shared" ref="F216:H216" si="14">(F214*100/F209)-45</f>
        <v>-0.24430379746835484</v>
      </c>
      <c r="G216" s="534">
        <f t="shared" si="14"/>
        <v>-0.86597014925373372</v>
      </c>
      <c r="H216" s="2135">
        <f t="shared" si="14"/>
        <v>-0.10021276595744411</v>
      </c>
      <c r="I216" s="1838"/>
      <c r="J216" s="1802"/>
      <c r="K216" s="3"/>
      <c r="L216"/>
      <c r="M216" s="40"/>
      <c r="N216" s="185"/>
      <c r="P216"/>
      <c r="R216" s="4"/>
      <c r="S216" s="9"/>
      <c r="T216" s="44"/>
      <c r="U216" s="44"/>
      <c r="V216" s="44"/>
      <c r="W216" s="118"/>
      <c r="X216" s="642"/>
      <c r="Y216" s="641"/>
      <c r="Z216" s="1"/>
      <c r="AA216" s="44"/>
      <c r="AB216" s="235"/>
      <c r="AC216" s="44"/>
      <c r="AD216" s="44"/>
      <c r="AE216" s="161"/>
      <c r="AG216" s="373"/>
      <c r="AH216" s="13"/>
      <c r="AI216" s="22"/>
    </row>
    <row r="217" spans="2:44" ht="12.75" customHeight="1">
      <c r="B217" s="930"/>
      <c r="C217" s="34" t="s">
        <v>383</v>
      </c>
      <c r="D217" s="35"/>
      <c r="E217" s="157">
        <f>E184+E196+E204</f>
        <v>54.886000000000003</v>
      </c>
      <c r="F217" s="116">
        <f>F184+F196+F204</f>
        <v>55.305399999999999</v>
      </c>
      <c r="G217" s="116">
        <f>G184+G196+G204</f>
        <v>234.9941</v>
      </c>
      <c r="H217" s="725">
        <f>H184+H196+H204</f>
        <v>1640.7400000000002</v>
      </c>
      <c r="I217" s="1209" t="s">
        <v>546</v>
      </c>
      <c r="J217" s="928" t="s">
        <v>290</v>
      </c>
      <c r="K217" s="3"/>
      <c r="L217"/>
      <c r="M217" s="40"/>
      <c r="N217"/>
      <c r="P217" s="45"/>
      <c r="Q217" s="682"/>
      <c r="R217" s="4"/>
      <c r="S217" s="9"/>
      <c r="T217" s="44"/>
      <c r="U217" s="44"/>
      <c r="V217" s="44"/>
      <c r="W217" s="118"/>
      <c r="X217" s="642"/>
      <c r="Y217" s="641"/>
      <c r="Z217" s="1"/>
      <c r="AA217" s="44"/>
      <c r="AB217" s="235"/>
      <c r="AC217" s="44"/>
      <c r="AD217" s="44"/>
      <c r="AE217" s="127"/>
      <c r="AG217" s="373"/>
      <c r="AH217" s="13"/>
      <c r="AI217" s="22"/>
    </row>
    <row r="218" spans="2:44" ht="15.75" customHeight="1">
      <c r="B218" s="460"/>
      <c r="C218" s="1219" t="s">
        <v>12</v>
      </c>
      <c r="D218" s="1815">
        <v>0.7</v>
      </c>
      <c r="E218" s="1214">
        <v>53.9</v>
      </c>
      <c r="F218" s="1215">
        <v>55.3</v>
      </c>
      <c r="G218" s="1216">
        <v>234.5</v>
      </c>
      <c r="H218" s="1217">
        <v>1645</v>
      </c>
      <c r="I218" s="807">
        <f>H218-H217</f>
        <v>4.2599999999997635</v>
      </c>
      <c r="J218" s="1818" t="s">
        <v>777</v>
      </c>
      <c r="K218" s="3"/>
      <c r="L218" s="62"/>
      <c r="M218" s="179"/>
      <c r="N218" s="3"/>
      <c r="P218" s="30"/>
      <c r="Q218" s="683"/>
      <c r="R218" s="4"/>
      <c r="S218" s="9"/>
      <c r="T218" s="44"/>
      <c r="U218" s="44"/>
      <c r="V218" s="44"/>
      <c r="W218" s="118"/>
      <c r="X218" s="642"/>
      <c r="Y218" s="641"/>
      <c r="Z218" s="1"/>
      <c r="AA218" s="161"/>
      <c r="AB218" s="155"/>
      <c r="AC218" s="161"/>
      <c r="AD218" s="621"/>
      <c r="AE218" s="161"/>
      <c r="AG218" s="33"/>
      <c r="AH218" s="4"/>
      <c r="AI218" s="9"/>
    </row>
    <row r="219" spans="2:44" ht="16.5" customHeight="1" thickBot="1">
      <c r="B219" s="251"/>
      <c r="C219" s="1375" t="s">
        <v>778</v>
      </c>
      <c r="D219" s="1801"/>
      <c r="E219" s="2130">
        <f>(E217*100/E209)-70</f>
        <v>1.2805194805194873</v>
      </c>
      <c r="F219" s="534">
        <f t="shared" ref="F219:H219" si="15">(F217*100/F209)-70</f>
        <v>6.8354430379713449E-3</v>
      </c>
      <c r="G219" s="534">
        <f t="shared" si="15"/>
        <v>0.14749253731342549</v>
      </c>
      <c r="H219" s="2135">
        <f t="shared" si="15"/>
        <v>-0.18127659574466293</v>
      </c>
      <c r="I219" s="1838"/>
      <c r="J219" s="1802"/>
      <c r="K219" s="3"/>
      <c r="L219" s="32"/>
      <c r="M219" s="4"/>
      <c r="N219" s="9"/>
      <c r="P219" s="32"/>
      <c r="Q219" s="683"/>
      <c r="R219" s="4"/>
      <c r="S219" s="9"/>
      <c r="T219" s="44"/>
      <c r="U219" s="160"/>
      <c r="V219" s="44"/>
      <c r="W219" s="118"/>
      <c r="X219" s="343"/>
      <c r="Y219" s="654"/>
      <c r="Z219" s="1"/>
      <c r="AA219" s="161"/>
      <c r="AB219" s="161"/>
      <c r="AC219" s="161"/>
      <c r="AD219" s="161"/>
      <c r="AE219" s="161"/>
      <c r="AH219" s="40"/>
    </row>
    <row r="220" spans="2:44" ht="15.75" customHeight="1">
      <c r="E220" s="204"/>
      <c r="F220" s="204"/>
      <c r="G220" s="204"/>
      <c r="H220" s="204"/>
      <c r="K220" s="3"/>
      <c r="L220" s="1735"/>
      <c r="M220" s="40"/>
      <c r="N220"/>
      <c r="P220" s="32"/>
      <c r="Q220" s="181"/>
      <c r="S220" s="8"/>
      <c r="T220" s="715"/>
      <c r="U220" s="715"/>
      <c r="V220" s="715"/>
      <c r="W220" s="716"/>
      <c r="X220" s="212"/>
      <c r="Y220" s="162"/>
      <c r="Z220" s="1"/>
      <c r="AA220" s="44"/>
      <c r="AB220" s="44"/>
      <c r="AC220" s="44"/>
      <c r="AD220" s="44"/>
      <c r="AE220" s="161"/>
      <c r="AG220" s="62"/>
      <c r="AH220" s="179"/>
    </row>
    <row r="221" spans="2:44">
      <c r="D221" s="5" t="s">
        <v>298</v>
      </c>
      <c r="K221" s="3"/>
      <c r="L221" s="32"/>
      <c r="M221" s="4"/>
      <c r="N221" s="9"/>
      <c r="P221" s="44"/>
      <c r="S221" s="1"/>
      <c r="T221" s="1"/>
      <c r="U221" s="1"/>
      <c r="V221" s="1"/>
      <c r="W221" s="1"/>
      <c r="X221" s="219"/>
      <c r="Y221" s="179"/>
      <c r="Z221" s="1"/>
      <c r="AA221" s="44"/>
      <c r="AB221" s="44"/>
      <c r="AC221" s="44"/>
      <c r="AD221" s="44"/>
      <c r="AE221" s="161"/>
      <c r="AG221" s="127"/>
      <c r="AH221" s="123"/>
      <c r="AI221" s="158"/>
    </row>
    <row r="222" spans="2:44" ht="15" customHeight="1">
      <c r="B222" s="19" t="s">
        <v>817</v>
      </c>
      <c r="D222"/>
      <c r="E222"/>
      <c r="I222"/>
      <c r="J222"/>
      <c r="K222" s="3"/>
      <c r="L222" s="707"/>
      <c r="M222" s="4"/>
      <c r="N222"/>
      <c r="P222" s="45"/>
      <c r="R222" s="179"/>
      <c r="S222" s="3"/>
      <c r="T222" s="1"/>
      <c r="U222" s="1"/>
      <c r="V222" s="1"/>
      <c r="W222" s="1"/>
      <c r="X222" s="1"/>
      <c r="Y222" s="1"/>
      <c r="Z222" s="1"/>
      <c r="AA222" s="44"/>
      <c r="AB222" s="44"/>
      <c r="AC222" s="44"/>
      <c r="AD222" s="44"/>
      <c r="AE222" s="161"/>
      <c r="AG222" s="32"/>
      <c r="AH222" s="4"/>
      <c r="AI222" s="8"/>
    </row>
    <row r="223" spans="2:44" ht="16.5" customHeight="1">
      <c r="C223" s="19" t="s">
        <v>292</v>
      </c>
      <c r="E223"/>
      <c r="F223"/>
      <c r="G223" s="19"/>
      <c r="H223" s="19"/>
      <c r="I223" s="13"/>
      <c r="J223" s="13"/>
      <c r="K223" s="3"/>
      <c r="L223" s="44"/>
      <c r="M223" s="4"/>
      <c r="N223" s="9"/>
      <c r="P223" s="363"/>
      <c r="R223" s="4"/>
      <c r="S223" s="9"/>
      <c r="T223" s="44"/>
      <c r="U223" s="44"/>
      <c r="V223" s="44"/>
      <c r="W223" s="118"/>
      <c r="X223" s="642"/>
      <c r="Y223" s="641"/>
      <c r="Z223" s="1"/>
      <c r="AA223" s="46"/>
      <c r="AB223" s="227"/>
      <c r="AC223" s="46"/>
      <c r="AD223" s="46"/>
      <c r="AE223" s="65"/>
      <c r="AG223" s="32"/>
      <c r="AH223" s="4"/>
      <c r="AI223" s="9"/>
    </row>
    <row r="224" spans="2:44" ht="22.5" customHeight="1">
      <c r="B224" s="20" t="s">
        <v>293</v>
      </c>
      <c r="C224" s="13"/>
      <c r="D224"/>
      <c r="E224" s="20" t="s">
        <v>0</v>
      </c>
      <c r="F224"/>
      <c r="G224" s="2" t="s">
        <v>334</v>
      </c>
      <c r="H224" s="13"/>
      <c r="I224" s="13"/>
      <c r="J224" s="24"/>
      <c r="K224" s="3"/>
      <c r="L224"/>
      <c r="M224" s="40"/>
      <c r="N224"/>
      <c r="P224"/>
      <c r="R224" s="4"/>
      <c r="S224" s="9"/>
      <c r="T224" s="44"/>
      <c r="U224" s="44"/>
      <c r="V224" s="44"/>
      <c r="W224" s="118"/>
      <c r="X224" s="642"/>
      <c r="Y224" s="654"/>
      <c r="Z224" s="1"/>
      <c r="AA224" s="634"/>
      <c r="AB224" s="403"/>
      <c r="AC224" s="403"/>
      <c r="AD224" s="404"/>
      <c r="AE224" s="404"/>
      <c r="AG224" s="45"/>
      <c r="AH224" s="4"/>
      <c r="AI224" s="3"/>
    </row>
    <row r="225" spans="2:46" ht="21" customHeight="1">
      <c r="D225" s="23" t="s">
        <v>1</v>
      </c>
      <c r="K225" s="3"/>
      <c r="L225"/>
      <c r="M225" s="40"/>
      <c r="N225"/>
      <c r="P225" s="9"/>
      <c r="R225" s="4"/>
      <c r="S225" s="9"/>
      <c r="T225" s="44"/>
      <c r="U225" s="44"/>
      <c r="V225" s="44"/>
      <c r="W225" s="118"/>
      <c r="X225" s="642"/>
      <c r="Y225" s="641"/>
      <c r="Z225" s="1"/>
      <c r="AA225" s="401"/>
      <c r="AB225" s="401"/>
      <c r="AC225" s="406"/>
      <c r="AD225" s="406"/>
      <c r="AE225" s="407"/>
      <c r="AG225" s="32"/>
      <c r="AH225" s="4"/>
      <c r="AI225" s="9"/>
    </row>
    <row r="226" spans="2:46" ht="18" customHeight="1" thickBot="1">
      <c r="L226"/>
      <c r="M226" s="40"/>
      <c r="N226"/>
      <c r="P226"/>
      <c r="R226" s="4"/>
      <c r="S226" s="9"/>
      <c r="T226" s="44"/>
      <c r="U226" s="44"/>
      <c r="V226" s="44"/>
      <c r="W226" s="118"/>
      <c r="X226" s="642"/>
      <c r="Y226" s="641"/>
      <c r="Z226" s="1"/>
      <c r="AA226" s="22"/>
      <c r="AB226" s="22"/>
      <c r="AC226" s="22"/>
      <c r="AD226" s="22"/>
      <c r="AE226" s="22"/>
      <c r="AG226" s="32"/>
      <c r="AH226" s="4"/>
      <c r="AI226" s="9"/>
    </row>
    <row r="227" spans="2:46" ht="15.75" thickBot="1">
      <c r="B227" s="471" t="s">
        <v>262</v>
      </c>
      <c r="C227" s="107"/>
      <c r="D227" s="472" t="s">
        <v>263</v>
      </c>
      <c r="E227" s="379" t="s">
        <v>264</v>
      </c>
      <c r="F227" s="379"/>
      <c r="G227" s="379"/>
      <c r="H227" s="473" t="s">
        <v>265</v>
      </c>
      <c r="I227" s="474" t="s">
        <v>266</v>
      </c>
      <c r="J227" s="475" t="s">
        <v>267</v>
      </c>
      <c r="K227" s="3"/>
      <c r="L227"/>
      <c r="M227" s="40"/>
      <c r="N227"/>
      <c r="P227"/>
      <c r="R227" s="8"/>
      <c r="S227" s="9"/>
      <c r="T227" s="44"/>
      <c r="U227" s="44"/>
      <c r="V227" s="44"/>
      <c r="W227" s="118"/>
      <c r="X227" s="642"/>
      <c r="Y227" s="641"/>
      <c r="Z227" s="1"/>
      <c r="AA227" s="1"/>
      <c r="AB227" s="1"/>
      <c r="AC227" s="1"/>
      <c r="AD227" s="1"/>
      <c r="AG227" s="32"/>
      <c r="AH227" s="4"/>
      <c r="AI227" s="9"/>
    </row>
    <row r="228" spans="2:46">
      <c r="B228" s="476" t="s">
        <v>268</v>
      </c>
      <c r="C228" s="477" t="s">
        <v>269</v>
      </c>
      <c r="D228" s="478" t="s">
        <v>270</v>
      </c>
      <c r="E228" s="479" t="s">
        <v>271</v>
      </c>
      <c r="F228" s="479" t="s">
        <v>61</v>
      </c>
      <c r="G228" s="479" t="s">
        <v>62</v>
      </c>
      <c r="H228" s="480" t="s">
        <v>272</v>
      </c>
      <c r="I228" s="481" t="s">
        <v>273</v>
      </c>
      <c r="J228" s="482" t="s">
        <v>646</v>
      </c>
      <c r="K228" s="3"/>
      <c r="L228"/>
      <c r="M228" s="40"/>
      <c r="N228"/>
      <c r="P228"/>
      <c r="R228" s="4"/>
      <c r="S228" s="9"/>
      <c r="T228" s="44"/>
      <c r="U228" s="44"/>
      <c r="V228" s="44"/>
      <c r="W228" s="118"/>
      <c r="X228" s="642"/>
      <c r="Y228" s="641"/>
      <c r="Z228" s="1"/>
      <c r="AH228" s="40"/>
    </row>
    <row r="229" spans="2:46" ht="15.75" thickBot="1">
      <c r="B229" s="483"/>
      <c r="C229" s="526"/>
      <c r="D229" s="484"/>
      <c r="E229" s="485" t="s">
        <v>6</v>
      </c>
      <c r="F229" s="485" t="s">
        <v>7</v>
      </c>
      <c r="G229" s="485" t="s">
        <v>8</v>
      </c>
      <c r="H229" s="486" t="s">
        <v>274</v>
      </c>
      <c r="I229" s="487" t="s">
        <v>776</v>
      </c>
      <c r="J229" s="488" t="s">
        <v>645</v>
      </c>
      <c r="K229" s="3"/>
      <c r="L229"/>
      <c r="M229" s="40"/>
      <c r="N229"/>
      <c r="P229"/>
      <c r="Q229" s="181"/>
      <c r="R229" s="402"/>
      <c r="S229" s="8"/>
      <c r="T229" s="219"/>
      <c r="U229" s="219"/>
      <c r="V229" s="219"/>
      <c r="W229" s="717"/>
      <c r="X229" s="212"/>
      <c r="Y229" s="162"/>
      <c r="Z229" s="1"/>
    </row>
    <row r="230" spans="2:46">
      <c r="B230" s="107"/>
      <c r="C230" s="690" t="s">
        <v>204</v>
      </c>
      <c r="D230" s="490"/>
      <c r="E230" s="491"/>
      <c r="F230" s="492"/>
      <c r="G230" s="492"/>
      <c r="H230" s="691"/>
      <c r="I230" s="536"/>
      <c r="J230" s="495"/>
      <c r="K230" s="3"/>
      <c r="L230"/>
      <c r="M230" s="40"/>
      <c r="N230"/>
      <c r="P230"/>
      <c r="Q230" s="9"/>
      <c r="R230" s="402"/>
      <c r="S230" s="8"/>
      <c r="X230" s="219"/>
      <c r="Y230" s="179"/>
      <c r="Z230" s="1"/>
      <c r="AA230" s="1"/>
      <c r="AB230" s="1"/>
      <c r="AC230" s="1"/>
      <c r="AD230" s="1"/>
    </row>
    <row r="231" spans="2:46">
      <c r="B231" s="497" t="s">
        <v>275</v>
      </c>
      <c r="C231" s="547" t="s">
        <v>642</v>
      </c>
      <c r="D231" s="498" t="s">
        <v>704</v>
      </c>
      <c r="E231" s="2092">
        <v>16.937000000000001</v>
      </c>
      <c r="F231" s="367">
        <v>11.62</v>
      </c>
      <c r="G231" s="2085">
        <v>48.12</v>
      </c>
      <c r="H231" s="1281">
        <v>363.12799999999999</v>
      </c>
      <c r="I231" s="539">
        <v>39</v>
      </c>
      <c r="J231" s="699" t="s">
        <v>15</v>
      </c>
      <c r="K231" s="3"/>
      <c r="L231"/>
      <c r="M231" s="179"/>
      <c r="N231"/>
      <c r="P231"/>
      <c r="R231" s="405"/>
      <c r="T231" s="407"/>
      <c r="U231" s="407"/>
      <c r="V231" s="407"/>
      <c r="W231" s="407"/>
      <c r="X231" s="219"/>
      <c r="Y231" s="1"/>
      <c r="Z231" s="1"/>
      <c r="AA231" s="13"/>
      <c r="AD231" s="24"/>
      <c r="AE231" s="30"/>
    </row>
    <row r="232" spans="2:46" ht="15.75" customHeight="1">
      <c r="B232" s="500" t="s">
        <v>276</v>
      </c>
      <c r="C232" s="503" t="s">
        <v>16</v>
      </c>
      <c r="D232" s="508">
        <v>200</v>
      </c>
      <c r="E232" s="361">
        <v>0.2</v>
      </c>
      <c r="F232" s="360">
        <v>0</v>
      </c>
      <c r="G232" s="360">
        <v>6.5</v>
      </c>
      <c r="H232" s="1281">
        <v>26.8</v>
      </c>
      <c r="I232" s="520">
        <v>72</v>
      </c>
      <c r="J232" s="505" t="s">
        <v>701</v>
      </c>
      <c r="K232" s="3"/>
      <c r="L232" s="32"/>
      <c r="M232" s="4"/>
      <c r="N232" s="32"/>
      <c r="P23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46" ht="15.75">
      <c r="B233" s="502" t="s">
        <v>13</v>
      </c>
      <c r="C233" s="503" t="s">
        <v>326</v>
      </c>
      <c r="D233" s="530">
        <v>10</v>
      </c>
      <c r="E233" s="229">
        <v>0.08</v>
      </c>
      <c r="F233" s="360">
        <v>7.25</v>
      </c>
      <c r="G233" s="360">
        <v>0.13</v>
      </c>
      <c r="H233" s="1279">
        <v>66.09</v>
      </c>
      <c r="I233" s="580">
        <v>7</v>
      </c>
      <c r="J233" s="531" t="s">
        <v>340</v>
      </c>
      <c r="K233" s="3"/>
      <c r="L233"/>
      <c r="M233" s="4"/>
      <c r="N233"/>
      <c r="P233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46" ht="15.75">
      <c r="B234" s="502"/>
      <c r="C234" s="503" t="s">
        <v>11</v>
      </c>
      <c r="D234" s="508">
        <v>30</v>
      </c>
      <c r="E234" s="229">
        <v>1.58</v>
      </c>
      <c r="F234" s="360">
        <v>0.21</v>
      </c>
      <c r="G234" s="360">
        <v>12.24</v>
      </c>
      <c r="H234" s="1279">
        <v>57.17</v>
      </c>
      <c r="I234" s="231">
        <v>9</v>
      </c>
      <c r="J234" s="505" t="s">
        <v>10</v>
      </c>
      <c r="K234" s="3"/>
      <c r="L234" s="578"/>
      <c r="M234" s="4"/>
      <c r="N234" s="65"/>
      <c r="P234"/>
      <c r="S234" s="1"/>
      <c r="T234" s="1"/>
      <c r="U234" s="1"/>
      <c r="V234" s="1"/>
      <c r="W234" s="1"/>
      <c r="X234" s="1"/>
      <c r="Y234" s="1"/>
      <c r="Z234" s="1"/>
      <c r="AA234" s="14"/>
      <c r="AB234" s="13"/>
      <c r="AC234" s="13"/>
      <c r="AD234" s="13"/>
      <c r="AE234" s="13"/>
    </row>
    <row r="235" spans="2:46" ht="15.75" thickBot="1">
      <c r="B235" s="1220" t="s">
        <v>281</v>
      </c>
      <c r="C235" s="510" t="s">
        <v>852</v>
      </c>
      <c r="D235" s="521">
        <v>150</v>
      </c>
      <c r="E235" s="533">
        <v>0.62</v>
      </c>
      <c r="F235" s="534">
        <v>0.62</v>
      </c>
      <c r="G235" s="535">
        <v>15.19</v>
      </c>
      <c r="H235" s="2112">
        <v>70.5</v>
      </c>
      <c r="I235" s="579">
        <v>79</v>
      </c>
      <c r="J235" s="496" t="s">
        <v>857</v>
      </c>
      <c r="K235" s="3"/>
      <c r="L235" s="677"/>
      <c r="M235" s="4"/>
      <c r="N235" s="9"/>
      <c r="P235"/>
      <c r="S235" s="1"/>
      <c r="T235" s="1"/>
      <c r="U235" s="1"/>
      <c r="V235" s="1"/>
      <c r="W235" s="1"/>
      <c r="X235" s="1"/>
      <c r="Y235" s="1"/>
      <c r="Z235" s="1"/>
      <c r="AA235" s="22"/>
      <c r="AB235" s="22"/>
      <c r="AC235" s="22"/>
      <c r="AD235" s="22"/>
      <c r="AE235" s="22"/>
    </row>
    <row r="236" spans="2:46">
      <c r="B236" s="512" t="s">
        <v>294</v>
      </c>
      <c r="D236" s="179">
        <f>D232+D233+D234+D235+135+15</f>
        <v>540</v>
      </c>
      <c r="E236" s="513">
        <f>SUM(E231:E235)</f>
        <v>19.416999999999998</v>
      </c>
      <c r="F236" s="1266">
        <f>SUM(F231:F235)</f>
        <v>19.7</v>
      </c>
      <c r="G236" s="515">
        <f>SUM(G231:G235)</f>
        <v>82.179999999999993</v>
      </c>
      <c r="H236" s="2133">
        <f>SUM(H231:H235)</f>
        <v>583.68799999999999</v>
      </c>
      <c r="I236" s="1209" t="s">
        <v>546</v>
      </c>
      <c r="J236" s="928" t="s">
        <v>290</v>
      </c>
      <c r="K236" s="3"/>
      <c r="L236" s="32"/>
      <c r="M236" s="4"/>
      <c r="N236" s="65"/>
      <c r="P236"/>
      <c r="R236" s="181"/>
      <c r="V236" s="1"/>
      <c r="W236" s="1"/>
      <c r="Z236" s="1"/>
      <c r="AA236" s="1"/>
      <c r="AB236" s="1"/>
      <c r="AC236" s="1"/>
      <c r="AD236" s="1"/>
    </row>
    <row r="237" spans="2:46">
      <c r="B237" s="1378"/>
      <c r="C237" s="1379" t="s">
        <v>12</v>
      </c>
      <c r="D237" s="1815">
        <v>0.25</v>
      </c>
      <c r="E237" s="1214">
        <v>19.25</v>
      </c>
      <c r="F237" s="1215">
        <v>19.75</v>
      </c>
      <c r="G237" s="1216">
        <v>83.75</v>
      </c>
      <c r="H237" s="1217">
        <v>587.5</v>
      </c>
      <c r="I237" s="807">
        <f>H237-H236</f>
        <v>3.8120000000000118</v>
      </c>
      <c r="J237" s="1818" t="s">
        <v>777</v>
      </c>
      <c r="K237" s="3"/>
      <c r="L237" s="1749"/>
      <c r="M237" s="4"/>
      <c r="N237" s="9"/>
      <c r="P237"/>
      <c r="R237" s="19"/>
      <c r="S237" s="1"/>
      <c r="V237" s="19"/>
      <c r="W237" s="19"/>
      <c r="X237" s="13"/>
      <c r="Y237" s="13"/>
      <c r="Z237" s="1"/>
      <c r="AA237" s="44"/>
      <c r="AB237" s="44"/>
      <c r="AC237" s="44"/>
      <c r="AD237" s="44"/>
      <c r="AE237" s="161"/>
    </row>
    <row r="238" spans="2:46" ht="16.5" thickBot="1">
      <c r="B238" s="251"/>
      <c r="C238" s="1375" t="s">
        <v>778</v>
      </c>
      <c r="D238" s="1801"/>
      <c r="E238" s="2130">
        <f>(E236*100/E259)-25</f>
        <v>0.21688311688311401</v>
      </c>
      <c r="F238" s="534">
        <f t="shared" ref="F238:H238" si="16">(F236*100/F259)-25</f>
        <v>-6.329113924050489E-2</v>
      </c>
      <c r="G238" s="534">
        <f t="shared" si="16"/>
        <v>-0.46865671641791096</v>
      </c>
      <c r="H238" s="2135">
        <f t="shared" si="16"/>
        <v>-0.16221276595744882</v>
      </c>
      <c r="I238" s="1838"/>
      <c r="J238" s="1802"/>
      <c r="K238" s="3"/>
      <c r="L238"/>
      <c r="M238" s="40"/>
      <c r="N238"/>
      <c r="P238"/>
      <c r="Q238" s="20"/>
      <c r="R238" s="13"/>
      <c r="T238" s="20"/>
      <c r="V238" s="2"/>
      <c r="W238" s="13"/>
      <c r="X238" s="13"/>
      <c r="Y238" s="24"/>
      <c r="Z238" s="1"/>
      <c r="AA238" s="44"/>
      <c r="AB238" s="44"/>
      <c r="AC238" s="44"/>
      <c r="AD238" s="44"/>
      <c r="AE238" s="161"/>
      <c r="AJ238" s="20"/>
      <c r="AK238" s="346"/>
      <c r="AM238" s="20"/>
      <c r="AN238" s="20"/>
      <c r="AP238" s="43"/>
      <c r="AT238" s="13"/>
    </row>
    <row r="239" spans="2:46" ht="12.75" customHeight="1">
      <c r="B239" s="107"/>
      <c r="C239" s="690" t="s">
        <v>153</v>
      </c>
      <c r="D239" s="107"/>
      <c r="F239" s="517"/>
      <c r="G239" s="517"/>
      <c r="H239" s="517"/>
      <c r="I239" s="519"/>
      <c r="J239" s="519"/>
      <c r="K239" s="3"/>
      <c r="L239"/>
      <c r="M239" s="40"/>
      <c r="N239"/>
      <c r="P239" s="20"/>
      <c r="Y239" s="13"/>
      <c r="Z239" s="1"/>
      <c r="AA239" s="44"/>
      <c r="AB239" s="44"/>
      <c r="AC239" s="44"/>
      <c r="AD239" s="44"/>
      <c r="AE239" s="161"/>
    </row>
    <row r="240" spans="2:46" ht="15.75">
      <c r="B240" s="497" t="s">
        <v>275</v>
      </c>
      <c r="C240" s="394" t="s">
        <v>389</v>
      </c>
      <c r="D240" s="508">
        <v>60</v>
      </c>
      <c r="E240" s="229">
        <v>0.5</v>
      </c>
      <c r="F240" s="360">
        <v>0.1</v>
      </c>
      <c r="G240" s="360">
        <v>1.5</v>
      </c>
      <c r="H240" s="679">
        <v>8.5</v>
      </c>
      <c r="I240" s="504">
        <v>1</v>
      </c>
      <c r="J240" s="595" t="s">
        <v>672</v>
      </c>
      <c r="K240" s="3"/>
      <c r="L240" s="62"/>
      <c r="M240" s="179"/>
      <c r="N240"/>
      <c r="P240"/>
      <c r="Y240" s="1"/>
      <c r="Z240" s="1"/>
      <c r="AA240" s="44"/>
      <c r="AB240" s="44"/>
      <c r="AC240" s="235"/>
      <c r="AD240" s="44"/>
      <c r="AE240" s="161"/>
      <c r="AJ240" s="20"/>
      <c r="AK240" s="20"/>
      <c r="AM240" s="20"/>
      <c r="AN240" s="20"/>
      <c r="AP240" s="4"/>
    </row>
    <row r="241" spans="2:45" ht="15.75">
      <c r="B241" s="500" t="s">
        <v>276</v>
      </c>
      <c r="C241" s="2117" t="s">
        <v>139</v>
      </c>
      <c r="D241" s="508">
        <v>200</v>
      </c>
      <c r="E241" s="361">
        <v>2.0099999999999998</v>
      </c>
      <c r="F241" s="360">
        <v>4.5999999999999996</v>
      </c>
      <c r="G241" s="360">
        <v>22.59</v>
      </c>
      <c r="H241" s="1279">
        <v>139.80000000000001</v>
      </c>
      <c r="I241" s="694">
        <v>17</v>
      </c>
      <c r="J241" s="496" t="s">
        <v>748</v>
      </c>
      <c r="K241" s="3"/>
      <c r="L241" s="654"/>
      <c r="M241" s="4"/>
      <c r="N241" s="9"/>
      <c r="P241"/>
      <c r="Y241" s="703"/>
      <c r="Z241" s="1"/>
      <c r="AA241" s="46"/>
      <c r="AB241" s="227"/>
      <c r="AC241" s="213"/>
      <c r="AD241" s="46"/>
      <c r="AE241" s="65"/>
      <c r="AG241" s="347"/>
      <c r="AH241" s="348"/>
      <c r="AI241" s="349"/>
      <c r="AJ241" s="350"/>
      <c r="AK241" s="42"/>
      <c r="AL241" s="42"/>
      <c r="AM241" s="42"/>
      <c r="AN241" s="42"/>
      <c r="AO241" s="42"/>
      <c r="AP241" s="42"/>
      <c r="AQ241" s="347"/>
      <c r="AR241" s="347"/>
      <c r="AS241" s="618"/>
    </row>
    <row r="242" spans="2:45" ht="15.75">
      <c r="B242" s="502" t="s">
        <v>13</v>
      </c>
      <c r="C242" s="2118" t="s">
        <v>365</v>
      </c>
      <c r="D242" s="508">
        <v>195</v>
      </c>
      <c r="E242" s="2065">
        <v>10.018000000000001</v>
      </c>
      <c r="F242" s="365">
        <v>11.355</v>
      </c>
      <c r="G242" s="365">
        <v>37.511200000000002</v>
      </c>
      <c r="H242" s="1279">
        <v>292.31180000000001</v>
      </c>
      <c r="I242" s="527">
        <v>49</v>
      </c>
      <c r="J242" s="505" t="s">
        <v>364</v>
      </c>
      <c r="K242" s="3"/>
      <c r="L242" s="1749"/>
      <c r="M242" s="4"/>
      <c r="N242" s="158"/>
      <c r="P242" s="180"/>
      <c r="Y242" s="332"/>
      <c r="Z242" s="1"/>
      <c r="AA242" s="1"/>
      <c r="AB242" s="1"/>
      <c r="AC242" s="1"/>
      <c r="AD242" s="1"/>
      <c r="AG242" s="48"/>
      <c r="AH242" s="48"/>
      <c r="AI242" s="48"/>
      <c r="AJ242" s="351"/>
      <c r="AK242" s="48"/>
      <c r="AL242" s="48"/>
      <c r="AM242" s="48"/>
      <c r="AN242" s="48"/>
      <c r="AO242" s="48"/>
      <c r="AP242" s="48"/>
      <c r="AQ242" s="48"/>
      <c r="AR242" s="48"/>
      <c r="AS242" s="48"/>
    </row>
    <row r="243" spans="2:45" ht="15.75">
      <c r="B243" s="502"/>
      <c r="C243" s="673" t="s">
        <v>866</v>
      </c>
      <c r="D243" s="508">
        <v>200</v>
      </c>
      <c r="E243" s="229">
        <v>5.95</v>
      </c>
      <c r="F243" s="365">
        <v>6.7969999999999997</v>
      </c>
      <c r="G243" s="365">
        <v>22.570900000000002</v>
      </c>
      <c r="H243" s="1279">
        <v>155.70099999999999</v>
      </c>
      <c r="I243" s="527">
        <v>67</v>
      </c>
      <c r="J243" s="496" t="s">
        <v>867</v>
      </c>
      <c r="K243" s="3"/>
      <c r="L243" s="62"/>
      <c r="M243" s="61"/>
      <c r="N243" s="9"/>
      <c r="P243" s="32"/>
      <c r="Y243" s="332"/>
      <c r="Z243" s="1"/>
      <c r="AA243" s="44"/>
      <c r="AB243" s="235"/>
      <c r="AC243" s="44"/>
      <c r="AD243" s="44"/>
      <c r="AE243" s="161"/>
      <c r="AG243" s="44"/>
      <c r="AH243" s="44"/>
      <c r="AI243" s="44"/>
      <c r="AJ243" s="118"/>
      <c r="AK243" s="44"/>
      <c r="AL243" s="44"/>
      <c r="AM243" s="44"/>
      <c r="AN243" s="44"/>
      <c r="AO243" s="44"/>
      <c r="AP243" s="44"/>
      <c r="AQ243" s="44"/>
      <c r="AR243" s="44"/>
      <c r="AS243" s="161"/>
    </row>
    <row r="244" spans="2:45" ht="15.75">
      <c r="B244" s="502"/>
      <c r="C244" s="2127" t="s">
        <v>840</v>
      </c>
      <c r="D244" s="508">
        <v>20</v>
      </c>
      <c r="E244" s="2076">
        <v>4.6669999999999998</v>
      </c>
      <c r="F244" s="365">
        <v>5.867</v>
      </c>
      <c r="G244" s="365">
        <v>0</v>
      </c>
      <c r="H244" s="1279">
        <v>71.471000000000004</v>
      </c>
      <c r="I244" s="504">
        <v>8</v>
      </c>
      <c r="J244" s="531" t="s">
        <v>690</v>
      </c>
      <c r="K244" s="3"/>
      <c r="L244" s="32"/>
      <c r="M244" s="4"/>
      <c r="N244" s="9"/>
      <c r="P244" s="32"/>
      <c r="Y244" s="707"/>
      <c r="Z244" s="1"/>
      <c r="AA244" s="44"/>
      <c r="AB244" s="235"/>
      <c r="AC244" s="235"/>
      <c r="AD244" s="44"/>
      <c r="AE244" s="161"/>
      <c r="AG244" s="625"/>
      <c r="AH244" s="625"/>
      <c r="AI244" s="625"/>
      <c r="AJ244" s="633"/>
      <c r="AK244" s="625"/>
      <c r="AL244" s="625"/>
      <c r="AM244" s="625"/>
      <c r="AN244" s="625"/>
      <c r="AO244" s="626"/>
      <c r="AP244" s="626"/>
      <c r="AQ244" s="625"/>
      <c r="AR244" s="625"/>
      <c r="AS244" s="625"/>
    </row>
    <row r="245" spans="2:45">
      <c r="B245" s="506" t="s">
        <v>281</v>
      </c>
      <c r="C245" s="893" t="s">
        <v>11</v>
      </c>
      <c r="D245" s="508">
        <v>50</v>
      </c>
      <c r="E245" s="229">
        <v>2.6339999999999999</v>
      </c>
      <c r="F245" s="360">
        <v>0.35</v>
      </c>
      <c r="G245" s="360">
        <v>20.399999999999999</v>
      </c>
      <c r="H245" s="1279">
        <v>95.286000000000001</v>
      </c>
      <c r="I245" s="509">
        <v>9</v>
      </c>
      <c r="J245" s="505" t="s">
        <v>10</v>
      </c>
      <c r="K245" s="22"/>
      <c r="L245" s="62"/>
      <c r="M245" s="123"/>
      <c r="N245"/>
      <c r="P245"/>
      <c r="Y245" s="641"/>
      <c r="Z245" s="1"/>
      <c r="AA245" s="161"/>
      <c r="AB245" s="155"/>
      <c r="AC245" s="161"/>
      <c r="AD245" s="161"/>
      <c r="AE245" s="161"/>
    </row>
    <row r="246" spans="2:45" ht="15.75" thickBot="1">
      <c r="B246" s="798"/>
      <c r="C246" s="510" t="s">
        <v>719</v>
      </c>
      <c r="D246" s="498">
        <v>30</v>
      </c>
      <c r="E246" s="2076">
        <v>1.6950000000000001</v>
      </c>
      <c r="F246" s="365">
        <v>0.36</v>
      </c>
      <c r="G246" s="365">
        <v>12.56</v>
      </c>
      <c r="H246" s="1279">
        <v>60.26</v>
      </c>
      <c r="I246" s="539">
        <v>10</v>
      </c>
      <c r="J246" s="499" t="s">
        <v>10</v>
      </c>
      <c r="L246" s="654"/>
      <c r="M246" s="45"/>
      <c r="N246" s="9"/>
      <c r="P246" s="4"/>
      <c r="Q246" s="9"/>
      <c r="R246" s="44"/>
      <c r="S246" s="44"/>
      <c r="T246" s="44"/>
      <c r="U246" s="708"/>
      <c r="V246" s="736"/>
      <c r="W246" s="641"/>
      <c r="Y246" s="641"/>
      <c r="Z246" s="1"/>
      <c r="AA246" s="161"/>
      <c r="AB246" s="161"/>
      <c r="AC246" s="161"/>
      <c r="AD246" s="161"/>
      <c r="AE246" s="161"/>
      <c r="AP246" s="43"/>
      <c r="AR246" s="43"/>
    </row>
    <row r="247" spans="2:45">
      <c r="B247" s="512" t="s">
        <v>278</v>
      </c>
      <c r="C247" s="1298"/>
      <c r="D247" s="1208">
        <f>SUM(D240:D246)</f>
        <v>755</v>
      </c>
      <c r="E247" s="522">
        <f>SUM(E240:E246)</f>
        <v>27.474000000000004</v>
      </c>
      <c r="F247" s="514">
        <f>SUM(F240:F246)</f>
        <v>29.429000000000002</v>
      </c>
      <c r="G247" s="947">
        <f>SUM(G240:G246)</f>
        <v>117.13210000000001</v>
      </c>
      <c r="H247" s="693">
        <f>SUM(H240:H246)</f>
        <v>823.32979999999998</v>
      </c>
      <c r="I247" s="1209" t="s">
        <v>546</v>
      </c>
      <c r="J247" s="928" t="s">
        <v>290</v>
      </c>
      <c r="K247" s="3"/>
      <c r="L247" s="32"/>
      <c r="M247" s="4"/>
      <c r="N247" s="65"/>
      <c r="O247" s="44"/>
      <c r="P247" s="44"/>
      <c r="Q247" s="708"/>
      <c r="R247" s="642"/>
      <c r="S247" s="654"/>
      <c r="Y247" s="641"/>
      <c r="Z247" s="1"/>
      <c r="AA247" s="160"/>
      <c r="AB247" s="160"/>
      <c r="AC247" s="160"/>
      <c r="AD247" s="160"/>
      <c r="AE247" s="161"/>
      <c r="AJ247" s="635"/>
      <c r="AR247" s="43"/>
    </row>
    <row r="248" spans="2:45">
      <c r="B248" s="1378"/>
      <c r="C248" s="1379" t="s">
        <v>12</v>
      </c>
      <c r="D248" s="1815">
        <v>0.35</v>
      </c>
      <c r="E248" s="1214">
        <v>26.95</v>
      </c>
      <c r="F248" s="1215">
        <v>27.65</v>
      </c>
      <c r="G248" s="1216">
        <v>117.25</v>
      </c>
      <c r="H248" s="1217">
        <v>822.5</v>
      </c>
      <c r="I248" s="807">
        <f>H248-H247</f>
        <v>-0.82979999999997744</v>
      </c>
      <c r="J248" s="1818" t="s">
        <v>777</v>
      </c>
      <c r="K248" s="3"/>
      <c r="L248" s="32"/>
      <c r="M248" s="4"/>
      <c r="N248" s="9"/>
      <c r="P248" s="32"/>
      <c r="Y248" s="641"/>
      <c r="Z248" s="1"/>
      <c r="AA248" s="44"/>
      <c r="AB248" s="44"/>
      <c r="AC248" s="44"/>
      <c r="AD248" s="44"/>
      <c r="AE248" s="161"/>
      <c r="AG248" s="32"/>
      <c r="AH248" s="4"/>
      <c r="AI248" s="8"/>
    </row>
    <row r="249" spans="2:45" ht="16.5" thickBot="1">
      <c r="B249" s="251"/>
      <c r="C249" s="1375" t="s">
        <v>778</v>
      </c>
      <c r="D249" s="1801"/>
      <c r="E249" s="2130">
        <f>(E247*100/E259)-35</f>
        <v>0.68051948051948585</v>
      </c>
      <c r="F249" s="534">
        <f t="shared" ref="F249:H249" si="17">(F247*100/F259)-35</f>
        <v>2.2518987341772174</v>
      </c>
      <c r="G249" s="534">
        <f t="shared" si="17"/>
        <v>-3.5194029850742936E-2</v>
      </c>
      <c r="H249" s="2135">
        <f t="shared" si="17"/>
        <v>3.5310638297872288E-2</v>
      </c>
      <c r="I249" s="1838"/>
      <c r="J249" s="1802"/>
      <c r="K249" s="3"/>
      <c r="L249"/>
      <c r="M249" s="40"/>
      <c r="N249"/>
      <c r="O249" s="44"/>
      <c r="P249" s="44"/>
      <c r="Y249" s="641"/>
      <c r="Z249" s="1"/>
      <c r="AA249" s="44"/>
      <c r="AB249" s="44"/>
      <c r="AC249" s="44"/>
      <c r="AD249" s="44"/>
      <c r="AE249" s="161"/>
      <c r="AG249" s="39"/>
      <c r="AH249" s="4"/>
      <c r="AI249" s="40"/>
    </row>
    <row r="250" spans="2:45" ht="15.75">
      <c r="B250" s="552" t="s">
        <v>275</v>
      </c>
      <c r="C250" s="172" t="s">
        <v>343</v>
      </c>
      <c r="D250" s="107"/>
      <c r="E250" s="55"/>
      <c r="F250" s="517"/>
      <c r="G250" s="517"/>
      <c r="H250" s="518"/>
      <c r="I250" s="540"/>
      <c r="J250" s="540"/>
      <c r="K250" s="3"/>
      <c r="L250"/>
      <c r="M250" s="40"/>
      <c r="N250"/>
      <c r="O250" s="44"/>
      <c r="Y250" s="654"/>
      <c r="Z250" s="1"/>
      <c r="AA250" s="427"/>
      <c r="AB250" s="227"/>
      <c r="AC250" s="46"/>
      <c r="AD250" s="46"/>
      <c r="AE250" s="47"/>
      <c r="AG250" s="39"/>
      <c r="AI250" s="40"/>
    </row>
    <row r="251" spans="2:45">
      <c r="B251" s="500" t="s">
        <v>276</v>
      </c>
      <c r="C251" s="394" t="s">
        <v>696</v>
      </c>
      <c r="D251" s="508">
        <v>180</v>
      </c>
      <c r="E251" s="361">
        <v>0.12</v>
      </c>
      <c r="F251" s="360">
        <v>0</v>
      </c>
      <c r="G251" s="360">
        <v>0.12</v>
      </c>
      <c r="H251" s="1279">
        <v>0.96</v>
      </c>
      <c r="I251" s="520">
        <v>77</v>
      </c>
      <c r="J251" s="505" t="s">
        <v>730</v>
      </c>
      <c r="K251" s="3"/>
      <c r="L251"/>
      <c r="M251" s="40"/>
      <c r="N251"/>
      <c r="Y251" s="162"/>
      <c r="Z251" s="1"/>
      <c r="AA251" s="634"/>
      <c r="AB251" s="403"/>
      <c r="AC251" s="403"/>
      <c r="AD251" s="404"/>
      <c r="AE251" s="404"/>
      <c r="AH251" s="179"/>
    </row>
    <row r="252" spans="2:45" ht="15.75">
      <c r="B252" s="502" t="s">
        <v>13</v>
      </c>
      <c r="C252" s="547" t="s">
        <v>666</v>
      </c>
      <c r="D252" s="498" t="s">
        <v>705</v>
      </c>
      <c r="E252" s="2092">
        <v>7.68</v>
      </c>
      <c r="F252" s="367">
        <v>7.79</v>
      </c>
      <c r="G252" s="2085">
        <v>33.052</v>
      </c>
      <c r="H252" s="1281">
        <v>233.03800000000001</v>
      </c>
      <c r="I252" s="539">
        <v>38</v>
      </c>
      <c r="J252" s="699" t="s">
        <v>552</v>
      </c>
      <c r="K252" s="3"/>
      <c r="L252"/>
      <c r="M252" s="40"/>
      <c r="N252"/>
      <c r="O252" s="65"/>
      <c r="P252" s="65"/>
      <c r="Q252" s="65"/>
      <c r="Y252" s="179"/>
      <c r="Z252" s="1"/>
      <c r="AA252" s="401"/>
      <c r="AB252" s="401"/>
      <c r="AC252" s="406"/>
      <c r="AD252" s="406"/>
      <c r="AE252" s="407"/>
      <c r="AG252" s="373"/>
      <c r="AH252" s="4"/>
      <c r="AI252" s="9"/>
    </row>
    <row r="253" spans="2:45" ht="18.75" customHeight="1" thickBot="1">
      <c r="B253" s="1220" t="s">
        <v>281</v>
      </c>
      <c r="C253" s="884" t="s">
        <v>665</v>
      </c>
      <c r="D253" s="1221"/>
      <c r="E253" s="659"/>
      <c r="F253" s="660"/>
      <c r="G253" s="161"/>
      <c r="H253" s="723"/>
      <c r="I253" s="545"/>
      <c r="J253" s="700"/>
      <c r="K253" s="3"/>
      <c r="L253"/>
      <c r="M253" s="40"/>
      <c r="N253"/>
      <c r="Z253" s="1"/>
      <c r="AA253" s="1"/>
      <c r="AB253" s="1"/>
      <c r="AC253" s="1"/>
      <c r="AD253" s="1"/>
      <c r="AH253" s="123"/>
      <c r="AI253" s="3"/>
    </row>
    <row r="254" spans="2:45">
      <c r="B254" s="1408" t="s">
        <v>382</v>
      </c>
      <c r="C254" s="34"/>
      <c r="D254" s="172">
        <f>D251+130+20</f>
        <v>330</v>
      </c>
      <c r="E254" s="522">
        <f>SUM(E251:E253)</f>
        <v>7.8</v>
      </c>
      <c r="F254" s="514">
        <f>SUM(F251:F253)</f>
        <v>7.79</v>
      </c>
      <c r="G254" s="523">
        <f>SUM(G251:G253)</f>
        <v>33.171999999999997</v>
      </c>
      <c r="H254" s="693">
        <f>SUM(H251:H253)</f>
        <v>233.99800000000002</v>
      </c>
      <c r="I254" s="1209" t="s">
        <v>546</v>
      </c>
      <c r="J254" s="928" t="s">
        <v>290</v>
      </c>
      <c r="K254" s="22"/>
      <c r="L254" s="62"/>
      <c r="M254" s="179"/>
      <c r="N254" s="3"/>
      <c r="O254" s="4"/>
      <c r="Z254" s="1"/>
      <c r="AA254" s="1"/>
      <c r="AB254" s="1"/>
      <c r="AC254" s="1"/>
      <c r="AD254" s="1"/>
      <c r="AG254" s="62"/>
      <c r="AH254" s="123"/>
      <c r="AI254" s="158"/>
    </row>
    <row r="255" spans="2:45" ht="13.5" customHeight="1">
      <c r="B255" s="1378"/>
      <c r="C255" s="1379" t="s">
        <v>12</v>
      </c>
      <c r="D255" s="1815">
        <v>0.1</v>
      </c>
      <c r="E255" s="1214">
        <v>7.7</v>
      </c>
      <c r="F255" s="1215">
        <v>7.9</v>
      </c>
      <c r="G255" s="1216">
        <v>33.5</v>
      </c>
      <c r="H255" s="1217">
        <v>235</v>
      </c>
      <c r="I255" s="807">
        <f>H255-H254</f>
        <v>1.0019999999999811</v>
      </c>
      <c r="J255" s="1818" t="s">
        <v>777</v>
      </c>
      <c r="L255" s="32"/>
      <c r="M255" s="4"/>
      <c r="N255" s="65"/>
      <c r="Z255" s="1"/>
      <c r="AE255" s="32"/>
      <c r="AG255" s="45"/>
      <c r="AH255" s="4"/>
      <c r="AI255" s="9"/>
    </row>
    <row r="256" spans="2:45" ht="16.5" thickBot="1">
      <c r="B256" s="251"/>
      <c r="C256" s="1375" t="s">
        <v>778</v>
      </c>
      <c r="D256" s="1801"/>
      <c r="E256" s="2130">
        <f>(E254*100/E259)-10</f>
        <v>0.12987012987012925</v>
      </c>
      <c r="F256" s="534">
        <f t="shared" ref="F256:H256" si="18">(F254*100/F259)-10</f>
        <v>-0.13924050632911467</v>
      </c>
      <c r="G256" s="534">
        <f t="shared" si="18"/>
        <v>-9.7910447761194064E-2</v>
      </c>
      <c r="H256" s="2135">
        <f t="shared" si="18"/>
        <v>-4.2638297872338526E-2</v>
      </c>
      <c r="I256" s="1838"/>
      <c r="J256" s="1802"/>
      <c r="K256" s="3"/>
      <c r="L256" s="641"/>
      <c r="M256" s="40"/>
      <c r="N256"/>
      <c r="P256" s="45"/>
      <c r="Q256" s="722"/>
      <c r="R256" s="4"/>
      <c r="S256" s="9"/>
      <c r="T256" s="161"/>
      <c r="U256" s="399"/>
      <c r="V256" s="161"/>
      <c r="W256" s="118"/>
      <c r="X256" s="642"/>
      <c r="Y256" s="641"/>
      <c r="Z256" s="1"/>
      <c r="AA256" s="14"/>
      <c r="AB256" s="13"/>
      <c r="AC256" s="13"/>
      <c r="AD256" s="13"/>
      <c r="AE256" s="13"/>
      <c r="AG256" s="32"/>
      <c r="AH256" s="4"/>
      <c r="AI256" s="9"/>
    </row>
    <row r="257" spans="2:35" ht="15.75" thickBot="1">
      <c r="K257" s="3"/>
      <c r="L257" s="32"/>
      <c r="M257" s="4"/>
      <c r="N257" s="44"/>
      <c r="O257" s="234"/>
      <c r="P257" s="32"/>
      <c r="Q257" s="681"/>
      <c r="R257" s="4"/>
      <c r="S257" s="3"/>
      <c r="T257" s="44"/>
      <c r="U257" s="44"/>
      <c r="V257" s="160"/>
      <c r="W257" s="118"/>
      <c r="X257" s="642"/>
      <c r="Y257" s="641"/>
      <c r="Z257" s="1"/>
      <c r="AA257" s="22"/>
      <c r="AB257" s="22"/>
      <c r="AC257" s="22"/>
      <c r="AD257" s="22"/>
      <c r="AE257" s="22"/>
      <c r="AG257" s="32"/>
      <c r="AH257" s="4"/>
      <c r="AI257" s="9"/>
    </row>
    <row r="258" spans="2:35" ht="15.75">
      <c r="B258" s="1810"/>
      <c r="C258" s="1811"/>
      <c r="D258" s="1812"/>
      <c r="E258" s="1813" t="s">
        <v>6</v>
      </c>
      <c r="F258" s="1814" t="s">
        <v>7</v>
      </c>
      <c r="G258" s="1814" t="s">
        <v>8</v>
      </c>
      <c r="H258" s="1833" t="s">
        <v>814</v>
      </c>
      <c r="I258" s="1831"/>
      <c r="J258" s="1812"/>
      <c r="K258" s="3"/>
      <c r="L258"/>
      <c r="M258" s="4"/>
      <c r="N258"/>
      <c r="P258" s="32"/>
      <c r="R258" s="4"/>
      <c r="S258" s="9"/>
      <c r="T258" s="44"/>
      <c r="U258" s="44"/>
      <c r="V258" s="44"/>
      <c r="W258" s="118"/>
      <c r="X258" s="642"/>
      <c r="Y258" s="641"/>
      <c r="Z258" s="1"/>
      <c r="AA258" s="1"/>
      <c r="AB258" s="1"/>
      <c r="AC258" s="1"/>
      <c r="AD258" s="1"/>
      <c r="AH258" s="40"/>
    </row>
    <row r="259" spans="2:35" ht="15.75" thickBot="1">
      <c r="B259" s="1806"/>
      <c r="C259" s="1853" t="s">
        <v>818</v>
      </c>
      <c r="D259" s="1807">
        <v>1</v>
      </c>
      <c r="E259" s="1808">
        <v>77</v>
      </c>
      <c r="F259" s="1809">
        <v>79</v>
      </c>
      <c r="G259" s="1829">
        <v>335</v>
      </c>
      <c r="H259" s="1830">
        <v>2350</v>
      </c>
      <c r="I259" s="1840" t="s">
        <v>815</v>
      </c>
      <c r="J259" s="1832"/>
      <c r="K259" s="3"/>
      <c r="L259"/>
      <c r="M259" s="4"/>
      <c r="N259"/>
      <c r="O259" s="4"/>
      <c r="P259" s="32"/>
      <c r="R259" s="4"/>
      <c r="S259" s="9"/>
      <c r="T259" s="44"/>
      <c r="U259" s="44"/>
      <c r="V259" s="44"/>
      <c r="W259" s="118"/>
      <c r="X259" s="642"/>
      <c r="Y259" s="641"/>
      <c r="Z259" s="1"/>
      <c r="AA259" s="44"/>
      <c r="AB259" s="235"/>
      <c r="AC259" s="44"/>
      <c r="AD259" s="44"/>
      <c r="AE259" s="161"/>
      <c r="AG259" s="62"/>
      <c r="AH259" s="179"/>
    </row>
    <row r="260" spans="2:35" ht="15.75" thickBot="1">
      <c r="K260" s="22"/>
      <c r="L260" s="654"/>
      <c r="M260" s="45"/>
      <c r="N260" s="9"/>
      <c r="P260" s="33"/>
      <c r="R260" s="4"/>
      <c r="S260" s="9"/>
      <c r="T260" s="44"/>
      <c r="U260" s="44"/>
      <c r="V260" s="44"/>
      <c r="W260" s="118"/>
      <c r="X260" s="642"/>
      <c r="Y260" s="641"/>
      <c r="Z260" s="1"/>
      <c r="AA260" s="161"/>
      <c r="AB260" s="161"/>
      <c r="AC260" s="161"/>
      <c r="AD260" s="161"/>
      <c r="AE260" s="161"/>
      <c r="AG260" s="32"/>
      <c r="AH260" s="4"/>
      <c r="AI260" s="8"/>
    </row>
    <row r="261" spans="2:35">
      <c r="B261" s="930"/>
      <c r="C261" s="34" t="s">
        <v>545</v>
      </c>
      <c r="D261" s="35"/>
      <c r="E261" s="153">
        <f>E236+E247</f>
        <v>46.891000000000005</v>
      </c>
      <c r="F261" s="256">
        <f>F236+F247</f>
        <v>49.129000000000005</v>
      </c>
      <c r="G261" s="256">
        <f>G236+G247</f>
        <v>199.31209999999999</v>
      </c>
      <c r="H261" s="933">
        <f>H236+H247</f>
        <v>1407.0178000000001</v>
      </c>
      <c r="I261" s="932" t="s">
        <v>546</v>
      </c>
      <c r="J261" s="928" t="s">
        <v>290</v>
      </c>
      <c r="L261" s="32"/>
      <c r="M261" s="4"/>
      <c r="N261" s="65"/>
      <c r="P261"/>
      <c r="Q261" s="181"/>
      <c r="R261" s="402"/>
      <c r="S261" s="8"/>
      <c r="T261" s="715"/>
      <c r="U261" s="716"/>
      <c r="V261" s="715"/>
      <c r="W261" s="716"/>
      <c r="X261" s="212"/>
      <c r="Y261" s="162"/>
      <c r="Z261" s="1"/>
      <c r="AA261" s="44"/>
      <c r="AB261" s="44"/>
      <c r="AC261" s="44"/>
      <c r="AD261" s="44"/>
      <c r="AE261" s="161"/>
      <c r="AG261" s="32"/>
      <c r="AH261" s="4"/>
      <c r="AI261" s="4"/>
    </row>
    <row r="262" spans="2:35">
      <c r="B262" s="460"/>
      <c r="C262" s="1219" t="s">
        <v>12</v>
      </c>
      <c r="D262" s="1815">
        <v>0.6</v>
      </c>
      <c r="E262" s="924">
        <v>46.2</v>
      </c>
      <c r="F262" s="925">
        <v>47.4</v>
      </c>
      <c r="G262" s="926">
        <v>201</v>
      </c>
      <c r="H262" s="927">
        <v>1410</v>
      </c>
      <c r="I262" s="934">
        <f>H262-H261</f>
        <v>2.9821999999999207</v>
      </c>
      <c r="J262" s="1818" t="s">
        <v>777</v>
      </c>
      <c r="K262" s="3"/>
      <c r="L262" s="32"/>
      <c r="M262" s="4"/>
      <c r="N262" s="9"/>
      <c r="P262" s="9"/>
      <c r="Q262" s="9"/>
      <c r="R262" s="402"/>
      <c r="S262" s="8"/>
      <c r="X262" s="219"/>
      <c r="Y262" s="179"/>
      <c r="Z262" s="1"/>
      <c r="AA262" s="44"/>
      <c r="AB262" s="44"/>
      <c r="AC262" s="44"/>
      <c r="AD262" s="44"/>
      <c r="AE262" s="161"/>
      <c r="AG262" s="32"/>
      <c r="AH262" s="4"/>
      <c r="AI262" s="9"/>
    </row>
    <row r="263" spans="2:35" ht="15.75" thickBot="1">
      <c r="B263" s="251"/>
      <c r="C263" s="1375" t="s">
        <v>778</v>
      </c>
      <c r="D263" s="1801"/>
      <c r="E263" s="2130">
        <f>(E261*100/E259)-60</f>
        <v>0.89740259740260342</v>
      </c>
      <c r="F263" s="534">
        <f t="shared" ref="F263:G263" si="19">(F261*100/F259)-60</f>
        <v>2.1886075949367125</v>
      </c>
      <c r="G263" s="534">
        <f t="shared" si="19"/>
        <v>-0.503850746268661</v>
      </c>
      <c r="H263" s="2135">
        <f>(H261*100/H259)-60</f>
        <v>-0.12690212765957654</v>
      </c>
      <c r="I263" s="1838"/>
      <c r="J263" s="1802"/>
      <c r="K263" s="3"/>
      <c r="L263"/>
      <c r="M263" s="40"/>
      <c r="N263"/>
      <c r="P263"/>
      <c r="R263" s="405"/>
      <c r="T263" s="407"/>
      <c r="U263" s="407"/>
      <c r="V263" s="407"/>
      <c r="W263" s="407"/>
      <c r="X263" s="219"/>
      <c r="Y263" s="1"/>
      <c r="Z263" s="1"/>
      <c r="AA263" s="44"/>
      <c r="AB263" s="44"/>
      <c r="AC263" s="44"/>
      <c r="AD263" s="44"/>
      <c r="AE263" s="161"/>
      <c r="AG263" s="30"/>
      <c r="AH263" s="4"/>
      <c r="AI263" s="9"/>
    </row>
    <row r="264" spans="2:35" ht="15.75" thickBot="1">
      <c r="I264" s="219"/>
      <c r="K264" s="3"/>
      <c r="L264"/>
      <c r="M264" s="40"/>
      <c r="N264"/>
      <c r="P264"/>
      <c r="S264" s="1"/>
      <c r="T264" s="1"/>
      <c r="U264" s="1"/>
      <c r="V264" s="1"/>
      <c r="W264" s="1"/>
      <c r="X264" s="1"/>
      <c r="Y264" s="1"/>
      <c r="Z264" s="1"/>
      <c r="AA264" s="46"/>
      <c r="AB264" s="227"/>
      <c r="AC264" s="213"/>
      <c r="AD264" s="46"/>
      <c r="AE264" s="65"/>
      <c r="AG264" s="32"/>
      <c r="AH264" s="4"/>
      <c r="AI264" s="9"/>
    </row>
    <row r="265" spans="2:35">
      <c r="B265" s="930"/>
      <c r="C265" s="34" t="s">
        <v>544</v>
      </c>
      <c r="D265" s="35"/>
      <c r="E265" s="153">
        <f>E247+E254</f>
        <v>35.274000000000001</v>
      </c>
      <c r="F265" s="256">
        <f>F247+F254</f>
        <v>37.219000000000001</v>
      </c>
      <c r="G265" s="256">
        <f>G247+G254</f>
        <v>150.30410000000001</v>
      </c>
      <c r="H265" s="933">
        <f>H247+H254</f>
        <v>1057.3278</v>
      </c>
      <c r="I265" s="932" t="s">
        <v>546</v>
      </c>
      <c r="J265" s="928" t="s">
        <v>290</v>
      </c>
      <c r="K265" s="3"/>
      <c r="L265"/>
      <c r="M265" s="40"/>
      <c r="N265"/>
      <c r="P265"/>
      <c r="AA265" s="1"/>
      <c r="AB265" s="1"/>
      <c r="AC265" s="1"/>
      <c r="AD265" s="1"/>
      <c r="AG265" s="32"/>
      <c r="AH265" s="4"/>
      <c r="AI265" s="9"/>
    </row>
    <row r="266" spans="2:35" ht="15.75">
      <c r="B266" s="460"/>
      <c r="C266" s="1219" t="s">
        <v>12</v>
      </c>
      <c r="D266" s="1815">
        <v>0.45</v>
      </c>
      <c r="E266" s="1214">
        <v>34.65</v>
      </c>
      <c r="F266" s="1215">
        <v>35.549999999999997</v>
      </c>
      <c r="G266" s="1216">
        <v>150.75</v>
      </c>
      <c r="H266" s="1217">
        <v>1057.5</v>
      </c>
      <c r="I266" s="807">
        <f>H266-H265</f>
        <v>0.17219999999997526</v>
      </c>
      <c r="J266" s="1818" t="s">
        <v>777</v>
      </c>
      <c r="K266" s="3"/>
      <c r="L266"/>
      <c r="M266" s="40"/>
      <c r="N266"/>
      <c r="P266" s="180"/>
      <c r="AA266" s="371"/>
      <c r="AB266" s="640"/>
      <c r="AC266" s="371"/>
      <c r="AD266" s="371"/>
      <c r="AE266" s="161"/>
      <c r="AG266" s="32"/>
      <c r="AH266" s="4"/>
      <c r="AI266" s="9"/>
    </row>
    <row r="267" spans="2:35" ht="15.75" thickBot="1">
      <c r="B267" s="251"/>
      <c r="C267" s="1375" t="s">
        <v>778</v>
      </c>
      <c r="D267" s="1801"/>
      <c r="E267" s="2130">
        <f>(E265*100/E259)-45</f>
        <v>0.81038961038961332</v>
      </c>
      <c r="F267" s="534">
        <f t="shared" ref="F267:H267" si="20">(F265*100/F259)-45</f>
        <v>2.112658227848101</v>
      </c>
      <c r="G267" s="534">
        <f t="shared" si="20"/>
        <v>-0.13310447761194411</v>
      </c>
      <c r="H267" s="2135">
        <f t="shared" si="20"/>
        <v>-7.3276595744715678E-3</v>
      </c>
      <c r="I267" s="1838"/>
      <c r="J267" s="1802"/>
      <c r="K267" s="3"/>
      <c r="L267"/>
      <c r="M267" s="40"/>
      <c r="N267"/>
      <c r="P267" s="32"/>
      <c r="AA267" s="44"/>
      <c r="AB267" s="235"/>
      <c r="AC267" s="44"/>
      <c r="AD267" s="44"/>
      <c r="AE267" s="161"/>
    </row>
    <row r="268" spans="2:35" ht="15.75" thickBot="1">
      <c r="K268" s="3"/>
      <c r="L268" s="62"/>
      <c r="M268" s="179"/>
      <c r="N268" s="3"/>
      <c r="P268" s="32"/>
      <c r="AA268" s="44"/>
      <c r="AB268" s="44"/>
      <c r="AC268" s="44"/>
      <c r="AD268" s="44"/>
      <c r="AE268" s="161"/>
    </row>
    <row r="269" spans="2:35">
      <c r="B269" s="930"/>
      <c r="C269" s="34" t="s">
        <v>383</v>
      </c>
      <c r="D269" s="35"/>
      <c r="E269" s="157">
        <f>E236+E247+E254</f>
        <v>54.691000000000003</v>
      </c>
      <c r="F269" s="116">
        <f>F236+F247+F254</f>
        <v>56.919000000000004</v>
      </c>
      <c r="G269" s="116">
        <f>G236+G247+G254</f>
        <v>232.48409999999998</v>
      </c>
      <c r="H269" s="257">
        <f>H236+H247+H254</f>
        <v>1641.0158000000001</v>
      </c>
      <c r="I269" s="932" t="s">
        <v>546</v>
      </c>
      <c r="J269" s="928" t="s">
        <v>290</v>
      </c>
      <c r="L269" s="32"/>
      <c r="M269" s="4"/>
      <c r="N269" s="65"/>
      <c r="P269"/>
      <c r="AA269" s="44"/>
      <c r="AB269" s="44"/>
      <c r="AC269" s="44"/>
      <c r="AD269" s="44"/>
      <c r="AE269" s="161"/>
    </row>
    <row r="270" spans="2:35">
      <c r="B270" s="1378"/>
      <c r="C270" s="1379" t="s">
        <v>12</v>
      </c>
      <c r="D270" s="1815">
        <v>0.7</v>
      </c>
      <c r="E270" s="1214">
        <v>53.9</v>
      </c>
      <c r="F270" s="1215">
        <v>55.3</v>
      </c>
      <c r="G270" s="1216">
        <v>234.5</v>
      </c>
      <c r="H270" s="1217">
        <v>1645</v>
      </c>
      <c r="I270" s="807">
        <f>H270-H269</f>
        <v>3.9841999999998734</v>
      </c>
      <c r="J270" s="1818" t="s">
        <v>777</v>
      </c>
      <c r="L270" s="641"/>
      <c r="M270" s="40"/>
      <c r="N270"/>
      <c r="P270" s="30"/>
      <c r="AA270" s="44"/>
      <c r="AB270" s="44"/>
      <c r="AC270" s="44"/>
      <c r="AD270" s="44"/>
      <c r="AE270" s="161"/>
    </row>
    <row r="271" spans="2:35" ht="15.75" thickBot="1">
      <c r="B271" s="251"/>
      <c r="C271" s="1375" t="s">
        <v>778</v>
      </c>
      <c r="D271" s="1801"/>
      <c r="E271" s="2130">
        <f>(E269*100/E259)-70</f>
        <v>1.0272727272727309</v>
      </c>
      <c r="F271" s="534">
        <f t="shared" ref="F271:H271" si="21">(F269*100/F259)-70</f>
        <v>2.0493670886075961</v>
      </c>
      <c r="G271" s="534">
        <f t="shared" si="21"/>
        <v>-0.60176119402984796</v>
      </c>
      <c r="H271" s="2135">
        <f t="shared" si="21"/>
        <v>-0.16954042553190618</v>
      </c>
      <c r="I271" s="1838"/>
      <c r="J271" s="1802"/>
      <c r="K271" s="3"/>
      <c r="L271" s="32"/>
      <c r="M271" s="4"/>
      <c r="N271" s="44"/>
      <c r="P271" s="32"/>
      <c r="AA271" s="44"/>
      <c r="AB271" s="44"/>
      <c r="AC271" s="235"/>
      <c r="AD271" s="44"/>
      <c r="AE271" s="161"/>
    </row>
    <row r="272" spans="2:35">
      <c r="L272"/>
      <c r="M272" s="4"/>
      <c r="N272"/>
      <c r="P272" s="32"/>
      <c r="AA272" s="46"/>
      <c r="AB272" s="227"/>
      <c r="AC272" s="46"/>
      <c r="AD272" s="46"/>
      <c r="AE272" s="65"/>
    </row>
    <row r="273" spans="2:46">
      <c r="K273" s="3"/>
      <c r="L273"/>
      <c r="M273" s="4"/>
      <c r="N273"/>
      <c r="P273" s="32"/>
      <c r="AA273" s="634"/>
      <c r="AB273" s="403"/>
      <c r="AC273" s="403"/>
      <c r="AD273" s="404"/>
      <c r="AE273" s="404"/>
    </row>
    <row r="274" spans="2:46">
      <c r="D274" s="5" t="s">
        <v>298</v>
      </c>
      <c r="K274" s="3"/>
      <c r="L274"/>
      <c r="M274" s="40"/>
      <c r="N274"/>
      <c r="P274" s="32"/>
      <c r="AA274" s="401"/>
      <c r="AB274" s="401"/>
      <c r="AC274" s="406"/>
      <c r="AD274" s="406"/>
      <c r="AE274" s="407"/>
    </row>
    <row r="275" spans="2:46">
      <c r="B275" s="19" t="s">
        <v>817</v>
      </c>
      <c r="D275"/>
      <c r="E275"/>
      <c r="I275"/>
      <c r="J275"/>
      <c r="K275" s="3"/>
      <c r="L275"/>
      <c r="M275" s="40"/>
      <c r="N275"/>
      <c r="P275" s="33"/>
      <c r="AA275" s="1"/>
      <c r="AB275" s="1"/>
      <c r="AC275" s="1"/>
      <c r="AD275" s="1"/>
    </row>
    <row r="276" spans="2:46">
      <c r="C276" s="19" t="s">
        <v>292</v>
      </c>
      <c r="E276"/>
      <c r="F276"/>
      <c r="G276" s="19"/>
      <c r="H276" s="19"/>
      <c r="I276" s="13"/>
      <c r="J276" s="13"/>
      <c r="K276" s="3"/>
      <c r="L276"/>
      <c r="M276" s="40"/>
      <c r="N276"/>
      <c r="P276"/>
      <c r="AA276" s="1"/>
      <c r="AB276" s="1"/>
      <c r="AC276" s="1"/>
      <c r="AD276" s="1"/>
    </row>
    <row r="277" spans="2:46" ht="15.75">
      <c r="B277" s="20" t="s">
        <v>293</v>
      </c>
      <c r="C277" s="13"/>
      <c r="D277"/>
      <c r="E277" s="20" t="s">
        <v>0</v>
      </c>
      <c r="F277"/>
      <c r="G277" s="2" t="s">
        <v>334</v>
      </c>
      <c r="H277" s="13"/>
      <c r="I277" s="13"/>
      <c r="J277" s="24"/>
      <c r="K277" s="3"/>
      <c r="L277"/>
      <c r="M277" s="40"/>
      <c r="N277"/>
      <c r="P277"/>
      <c r="AA277" s="1"/>
      <c r="AB277" s="1"/>
      <c r="AC277" s="1"/>
      <c r="AD277" s="1"/>
      <c r="AJ277" s="20"/>
      <c r="AK277" s="346"/>
      <c r="AM277" s="20"/>
      <c r="AN277" s="20"/>
      <c r="AP277" s="43"/>
      <c r="AT277" s="13"/>
    </row>
    <row r="278" spans="2:46" ht="21.75" thickBot="1">
      <c r="D278" s="23" t="s">
        <v>1</v>
      </c>
      <c r="K278" s="3"/>
      <c r="L278"/>
      <c r="M278" s="40"/>
      <c r="N278"/>
      <c r="P278" s="127"/>
      <c r="AA278" s="1"/>
      <c r="AB278" s="1"/>
      <c r="AC278" s="1"/>
      <c r="AD278" s="1"/>
    </row>
    <row r="279" spans="2:46" ht="16.5" thickBot="1">
      <c r="B279" s="471" t="s">
        <v>262</v>
      </c>
      <c r="C279" s="107"/>
      <c r="D279" s="472" t="s">
        <v>263</v>
      </c>
      <c r="E279" s="379" t="s">
        <v>264</v>
      </c>
      <c r="F279" s="379"/>
      <c r="G279" s="379"/>
      <c r="H279" s="473" t="s">
        <v>265</v>
      </c>
      <c r="I279" s="474" t="s">
        <v>266</v>
      </c>
      <c r="J279" s="475" t="s">
        <v>267</v>
      </c>
      <c r="K279" s="3"/>
      <c r="L279"/>
      <c r="M279" s="40"/>
      <c r="N279"/>
      <c r="P279" s="62"/>
      <c r="AA279" s="1"/>
      <c r="AB279" s="1"/>
      <c r="AC279" s="1"/>
      <c r="AD279" s="1"/>
      <c r="AJ279" s="20"/>
      <c r="AK279" s="20"/>
      <c r="AM279" s="20"/>
      <c r="AN279" s="20"/>
      <c r="AP279" s="4"/>
    </row>
    <row r="280" spans="2:46" ht="15.75">
      <c r="B280" s="476" t="s">
        <v>268</v>
      </c>
      <c r="C280" s="477" t="s">
        <v>269</v>
      </c>
      <c r="D280" s="478" t="s">
        <v>270</v>
      </c>
      <c r="E280" s="479" t="s">
        <v>271</v>
      </c>
      <c r="F280" s="479" t="s">
        <v>61</v>
      </c>
      <c r="G280" s="479" t="s">
        <v>62</v>
      </c>
      <c r="H280" s="480" t="s">
        <v>272</v>
      </c>
      <c r="I280" s="481" t="s">
        <v>273</v>
      </c>
      <c r="J280" s="482" t="s">
        <v>646</v>
      </c>
      <c r="K280" s="3"/>
      <c r="L280"/>
      <c r="M280" s="40"/>
      <c r="N280"/>
      <c r="P280" s="32"/>
      <c r="AA280" s="1"/>
      <c r="AB280" s="1"/>
      <c r="AC280" s="1"/>
      <c r="AD280" s="1"/>
      <c r="AG280" s="347"/>
      <c r="AH280" s="348"/>
      <c r="AI280" s="349"/>
      <c r="AJ280" s="350"/>
      <c r="AK280" s="42"/>
      <c r="AL280" s="42"/>
      <c r="AM280" s="42"/>
      <c r="AN280" s="42"/>
      <c r="AO280" s="42"/>
      <c r="AP280" s="42"/>
      <c r="AQ280" s="347"/>
      <c r="AR280" s="347"/>
      <c r="AS280" s="618"/>
    </row>
    <row r="281" spans="2:46" ht="15.75" thickBot="1">
      <c r="B281" s="483"/>
      <c r="C281" s="526"/>
      <c r="D281" s="484"/>
      <c r="E281" s="485" t="s">
        <v>6</v>
      </c>
      <c r="F281" s="485" t="s">
        <v>7</v>
      </c>
      <c r="G281" s="485" t="s">
        <v>8</v>
      </c>
      <c r="H281" s="486" t="s">
        <v>274</v>
      </c>
      <c r="I281" s="487" t="s">
        <v>776</v>
      </c>
      <c r="J281" s="488" t="s">
        <v>645</v>
      </c>
      <c r="K281" s="3"/>
      <c r="L281"/>
      <c r="M281" s="179"/>
      <c r="N281"/>
      <c r="P281" s="32"/>
      <c r="AA281" s="1"/>
      <c r="AB281" s="1"/>
      <c r="AC281" s="1"/>
      <c r="AD281" s="1"/>
      <c r="AG281" s="48"/>
      <c r="AH281" s="48"/>
      <c r="AI281" s="48"/>
      <c r="AJ281" s="351"/>
      <c r="AK281" s="48"/>
      <c r="AL281" s="48"/>
      <c r="AM281" s="48"/>
      <c r="AN281" s="48"/>
      <c r="AO281" s="48"/>
      <c r="AP281" s="48"/>
      <c r="AQ281" s="48"/>
      <c r="AR281" s="48"/>
      <c r="AS281" s="48"/>
    </row>
    <row r="282" spans="2:46">
      <c r="B282" s="107"/>
      <c r="C282" s="690" t="s">
        <v>204</v>
      </c>
      <c r="D282" s="490"/>
      <c r="E282" s="491"/>
      <c r="F282" s="492"/>
      <c r="G282" s="492"/>
      <c r="H282" s="691"/>
      <c r="I282" s="536"/>
      <c r="J282" s="495"/>
      <c r="K282" s="3"/>
      <c r="L282" s="62"/>
      <c r="M282" s="123"/>
      <c r="N282" s="158"/>
      <c r="P282" s="32"/>
      <c r="AG282" s="44"/>
      <c r="AH282" s="44"/>
      <c r="AI282" s="160"/>
      <c r="AJ282" s="118"/>
      <c r="AK282" s="44"/>
      <c r="AL282" s="161"/>
      <c r="AM282" s="161"/>
      <c r="AN282" s="161"/>
      <c r="AO282" s="161"/>
      <c r="AP282" s="161"/>
      <c r="AQ282" s="161"/>
      <c r="AR282" s="161"/>
      <c r="AS282" s="161"/>
    </row>
    <row r="283" spans="2:46">
      <c r="B283" s="497" t="s">
        <v>275</v>
      </c>
      <c r="C283" s="264" t="s">
        <v>838</v>
      </c>
      <c r="D283" s="498">
        <v>60</v>
      </c>
      <c r="E283" s="2072">
        <v>1.0249999999999999</v>
      </c>
      <c r="F283" s="2072">
        <v>3.0030000000000001</v>
      </c>
      <c r="G283" s="2072">
        <v>5.0750000000000002</v>
      </c>
      <c r="H283" s="1279">
        <v>51.42</v>
      </c>
      <c r="I283" s="539">
        <v>4</v>
      </c>
      <c r="J283" s="747" t="s">
        <v>386</v>
      </c>
      <c r="K283" s="3"/>
      <c r="L283"/>
      <c r="M283" s="179"/>
      <c r="N283"/>
      <c r="P283" s="32"/>
      <c r="AG283" s="625"/>
      <c r="AH283" s="625"/>
      <c r="AI283" s="625"/>
      <c r="AJ283" s="633"/>
      <c r="AK283" s="625"/>
      <c r="AL283" s="625"/>
      <c r="AM283" s="625"/>
      <c r="AN283" s="625"/>
      <c r="AO283" s="626"/>
      <c r="AP283" s="626"/>
      <c r="AQ283" s="625"/>
      <c r="AR283" s="625"/>
      <c r="AS283" s="625"/>
    </row>
    <row r="284" spans="2:46" ht="16.5" customHeight="1">
      <c r="B284" s="500" t="s">
        <v>276</v>
      </c>
      <c r="C284" s="551" t="s">
        <v>568</v>
      </c>
      <c r="D284" s="498">
        <v>90</v>
      </c>
      <c r="E284" s="374">
        <v>10.195</v>
      </c>
      <c r="F284" s="365">
        <v>9.0345999999999993</v>
      </c>
      <c r="G284" s="375">
        <v>9.4930000000000003</v>
      </c>
      <c r="H284" s="1279">
        <v>160.0504</v>
      </c>
      <c r="I284" s="527">
        <v>44</v>
      </c>
      <c r="J284" s="505" t="s">
        <v>849</v>
      </c>
      <c r="K284" s="3"/>
      <c r="L284" s="62"/>
      <c r="M284" s="123"/>
      <c r="N284" s="158"/>
      <c r="P284" s="32"/>
      <c r="AA284" s="13"/>
      <c r="AD284" s="24"/>
      <c r="AE284" s="30"/>
    </row>
    <row r="285" spans="2:46" ht="14.25" customHeight="1">
      <c r="B285" s="502" t="s">
        <v>13</v>
      </c>
      <c r="C285" s="549" t="s">
        <v>407</v>
      </c>
      <c r="D285" s="508">
        <v>160</v>
      </c>
      <c r="E285" s="2065">
        <v>4.6120000000000001</v>
      </c>
      <c r="F285" s="365">
        <v>7.28</v>
      </c>
      <c r="G285" s="365">
        <v>24.315000000000001</v>
      </c>
      <c r="H285" s="1279">
        <v>181.24799999999999</v>
      </c>
      <c r="I285" s="231">
        <v>30</v>
      </c>
      <c r="J285" s="496" t="s">
        <v>844</v>
      </c>
      <c r="K285" s="3"/>
      <c r="L285" s="32"/>
      <c r="M285" s="123"/>
      <c r="N285" s="65"/>
      <c r="P285"/>
      <c r="AB285" s="18"/>
      <c r="AD285" s="2"/>
      <c r="AE285" s="32"/>
      <c r="AP285" s="43"/>
      <c r="AR285" s="43"/>
    </row>
    <row r="286" spans="2:46" ht="15.75" customHeight="1">
      <c r="B286" s="506" t="s">
        <v>282</v>
      </c>
      <c r="C286" s="547" t="s">
        <v>699</v>
      </c>
      <c r="D286" s="508">
        <v>190</v>
      </c>
      <c r="E286" s="229">
        <v>0.66</v>
      </c>
      <c r="F286" s="360">
        <v>0.01</v>
      </c>
      <c r="G286" s="365">
        <v>24.292999999999999</v>
      </c>
      <c r="H286" s="1279">
        <v>99.902000000000001</v>
      </c>
      <c r="I286" s="527">
        <v>65</v>
      </c>
      <c r="J286" s="496" t="s">
        <v>747</v>
      </c>
      <c r="K286" s="3"/>
      <c r="L286" s="32"/>
      <c r="M286" s="4"/>
      <c r="N286" s="9"/>
      <c r="O286" s="708"/>
      <c r="P286" s="9"/>
      <c r="AA286" s="608"/>
      <c r="AB286" s="599"/>
      <c r="AC286" s="599"/>
      <c r="AD286" s="599"/>
      <c r="AE286" s="599"/>
      <c r="AJ286" s="635"/>
      <c r="AR286" s="43"/>
    </row>
    <row r="287" spans="2:46" ht="13.5" customHeight="1">
      <c r="B287" s="506"/>
      <c r="C287" s="503" t="s">
        <v>11</v>
      </c>
      <c r="D287" s="508">
        <v>30</v>
      </c>
      <c r="E287" s="229">
        <v>1.58</v>
      </c>
      <c r="F287" s="360">
        <v>0.21</v>
      </c>
      <c r="G287" s="360">
        <v>12.24</v>
      </c>
      <c r="H287" s="1279">
        <v>57.17</v>
      </c>
      <c r="I287" s="231">
        <v>9</v>
      </c>
      <c r="J287" s="505" t="s">
        <v>10</v>
      </c>
      <c r="K287" s="3"/>
      <c r="L287" s="32"/>
      <c r="M287" s="4"/>
      <c r="N287" s="9"/>
      <c r="P287"/>
      <c r="AA287" s="609"/>
      <c r="AB287" s="609"/>
      <c r="AC287" s="609"/>
      <c r="AD287" s="609"/>
      <c r="AE287" s="609"/>
      <c r="AG287" s="411"/>
      <c r="AH287" s="40"/>
    </row>
    <row r="288" spans="2:46" ht="15.75" thickBot="1">
      <c r="B288" s="97"/>
      <c r="C288" s="510" t="s">
        <v>719</v>
      </c>
      <c r="D288" s="521">
        <v>20</v>
      </c>
      <c r="E288" s="366">
        <v>1.1299999999999999</v>
      </c>
      <c r="F288" s="368">
        <v>0.24</v>
      </c>
      <c r="G288" s="368">
        <v>8.3699999999999992</v>
      </c>
      <c r="H288" s="1264">
        <v>40.159999999999997</v>
      </c>
      <c r="I288" s="509">
        <v>10</v>
      </c>
      <c r="J288" s="505" t="s">
        <v>10</v>
      </c>
      <c r="K288" s="3"/>
      <c r="L288" s="1749"/>
      <c r="M288" s="4"/>
      <c r="N288" s="9"/>
      <c r="O288" s="708"/>
      <c r="P288" s="32"/>
      <c r="AA288" s="1"/>
      <c r="AB288" s="1"/>
      <c r="AC288" s="1"/>
      <c r="AD288" s="1"/>
      <c r="AH288" s="40"/>
    </row>
    <row r="289" spans="2:35">
      <c r="B289" s="512" t="s">
        <v>294</v>
      </c>
      <c r="D289" s="835">
        <f>SUM(D283:D288)</f>
        <v>550</v>
      </c>
      <c r="E289" s="513">
        <f>SUM(E283:E288)</f>
        <v>19.202000000000002</v>
      </c>
      <c r="F289" s="1266">
        <f>SUM(F283:F288)</f>
        <v>19.7776</v>
      </c>
      <c r="G289" s="515">
        <f>SUM(G283:G288)</f>
        <v>83.786000000000001</v>
      </c>
      <c r="H289" s="2133">
        <f>SUM(H283:H288)</f>
        <v>589.95039999999995</v>
      </c>
      <c r="I289" s="1209" t="s">
        <v>546</v>
      </c>
      <c r="J289" s="928" t="s">
        <v>290</v>
      </c>
      <c r="K289" s="3"/>
      <c r="L289" s="32"/>
      <c r="M289" s="4"/>
      <c r="N289" s="9"/>
      <c r="P289"/>
      <c r="AA289" s="44"/>
      <c r="AB289" s="235"/>
      <c r="AC289" s="44"/>
      <c r="AD289" s="44"/>
      <c r="AE289" s="161"/>
      <c r="AG289" s="2"/>
      <c r="AH289" s="40"/>
    </row>
    <row r="290" spans="2:35">
      <c r="B290" s="1378"/>
      <c r="C290" s="1379" t="s">
        <v>12</v>
      </c>
      <c r="D290" s="1815">
        <v>0.25</v>
      </c>
      <c r="E290" s="1214">
        <v>19.25</v>
      </c>
      <c r="F290" s="1215">
        <v>19.75</v>
      </c>
      <c r="G290" s="1216">
        <v>83.75</v>
      </c>
      <c r="H290" s="1217">
        <v>587.5</v>
      </c>
      <c r="I290" s="807">
        <f>H290-H289</f>
        <v>-2.4503999999999451</v>
      </c>
      <c r="J290" s="1818" t="s">
        <v>777</v>
      </c>
      <c r="K290" s="3"/>
      <c r="L290" s="32"/>
      <c r="M290" s="4"/>
      <c r="N290" s="9"/>
      <c r="O290" s="32"/>
      <c r="P290" s="974"/>
      <c r="Q290" s="974"/>
      <c r="AA290" s="161"/>
      <c r="AB290" s="155"/>
      <c r="AC290" s="161"/>
      <c r="AD290" s="161"/>
      <c r="AE290" s="161"/>
      <c r="AG290" s="32"/>
      <c r="AH290" s="4"/>
      <c r="AI290" s="8"/>
    </row>
    <row r="291" spans="2:35" ht="17.25" customHeight="1" thickBot="1">
      <c r="B291" s="251"/>
      <c r="C291" s="1375" t="s">
        <v>778</v>
      </c>
      <c r="D291" s="1801"/>
      <c r="E291" s="2130">
        <f>(E289*100/E314)-25</f>
        <v>-6.2337662337657918E-2</v>
      </c>
      <c r="F291" s="534">
        <f t="shared" ref="F291:H291" si="22">(F289*100/F314)-25</f>
        <v>3.4936708860758614E-2</v>
      </c>
      <c r="G291" s="534">
        <f t="shared" si="22"/>
        <v>1.0746268656717461E-2</v>
      </c>
      <c r="H291" s="2135">
        <f t="shared" si="22"/>
        <v>0.10427234042552769</v>
      </c>
      <c r="I291" s="1838"/>
      <c r="J291" s="1802"/>
      <c r="K291" s="22"/>
      <c r="L291"/>
      <c r="M291" s="40"/>
      <c r="N291"/>
      <c r="P291"/>
      <c r="AA291" s="161"/>
      <c r="AB291" s="161"/>
      <c r="AC291" s="161"/>
      <c r="AD291" s="161"/>
      <c r="AE291" s="161"/>
      <c r="AG291" s="32"/>
      <c r="AH291" s="13"/>
      <c r="AI291" s="8"/>
    </row>
    <row r="292" spans="2:35" ht="16.5" customHeight="1">
      <c r="B292" s="107"/>
      <c r="C292" s="690" t="s">
        <v>153</v>
      </c>
      <c r="D292" s="107"/>
      <c r="F292" s="517"/>
      <c r="G292" s="517"/>
      <c r="H292" s="517"/>
      <c r="I292" s="519"/>
      <c r="J292" s="519"/>
      <c r="L292"/>
      <c r="M292" s="40"/>
      <c r="N292"/>
      <c r="O292" s="44"/>
      <c r="P292" s="44"/>
      <c r="AA292" s="44"/>
      <c r="AB292" s="44"/>
      <c r="AC292" s="44"/>
      <c r="AD292" s="44"/>
      <c r="AE292" s="161"/>
      <c r="AG292" s="124"/>
    </row>
    <row r="293" spans="2:35" ht="17.25" customHeight="1">
      <c r="B293" s="497" t="s">
        <v>275</v>
      </c>
      <c r="C293" s="394" t="s">
        <v>402</v>
      </c>
      <c r="D293" s="508">
        <v>60</v>
      </c>
      <c r="E293" s="229">
        <v>0.7</v>
      </c>
      <c r="F293" s="360">
        <v>0.1</v>
      </c>
      <c r="G293" s="360">
        <v>2.2999999999999998</v>
      </c>
      <c r="H293" s="1279">
        <v>12.8</v>
      </c>
      <c r="I293" s="504">
        <v>2</v>
      </c>
      <c r="J293" s="595" t="s">
        <v>673</v>
      </c>
      <c r="K293" s="3"/>
      <c r="L293"/>
      <c r="M293" s="40"/>
      <c r="N293"/>
      <c r="P293" s="20"/>
      <c r="AA293" s="161"/>
      <c r="AB293" s="161"/>
      <c r="AC293" s="161"/>
      <c r="AD293" s="161"/>
      <c r="AE293" s="161"/>
      <c r="AH293" s="179"/>
    </row>
    <row r="294" spans="2:35" ht="15.75" customHeight="1">
      <c r="B294" s="500" t="s">
        <v>276</v>
      </c>
      <c r="C294" s="2117" t="s">
        <v>286</v>
      </c>
      <c r="D294" s="508">
        <v>200</v>
      </c>
      <c r="E294" s="2086">
        <v>2.85</v>
      </c>
      <c r="F294" s="372">
        <v>3.67</v>
      </c>
      <c r="G294" s="372">
        <v>15</v>
      </c>
      <c r="H294" s="1279">
        <v>104.6</v>
      </c>
      <c r="I294" s="694">
        <v>18</v>
      </c>
      <c r="J294" s="496" t="s">
        <v>745</v>
      </c>
      <c r="K294" s="3"/>
      <c r="L294"/>
      <c r="M294" s="40"/>
      <c r="N294"/>
      <c r="O294" s="44"/>
      <c r="P294" s="44"/>
      <c r="Q294" s="708"/>
      <c r="R294" s="642"/>
      <c r="S294" s="654"/>
      <c r="AA294" s="44"/>
      <c r="AB294" s="44"/>
      <c r="AC294" s="44"/>
      <c r="AD294" s="44"/>
      <c r="AE294" s="161"/>
    </row>
    <row r="295" spans="2:35" ht="15" customHeight="1">
      <c r="B295" s="502" t="s">
        <v>13</v>
      </c>
      <c r="C295" s="2119" t="s">
        <v>553</v>
      </c>
      <c r="D295" s="508">
        <v>90</v>
      </c>
      <c r="E295" s="975">
        <v>10.1</v>
      </c>
      <c r="F295" s="359">
        <v>6.34</v>
      </c>
      <c r="G295" s="372">
        <v>8.57</v>
      </c>
      <c r="H295" s="1279">
        <v>131.74</v>
      </c>
      <c r="I295" s="527">
        <v>59</v>
      </c>
      <c r="J295" s="505" t="s">
        <v>483</v>
      </c>
      <c r="K295" s="3"/>
      <c r="L295"/>
      <c r="M295" s="40"/>
      <c r="N295"/>
      <c r="P295" s="180"/>
      <c r="AA295" s="44"/>
      <c r="AB295" s="44"/>
      <c r="AC295" s="44"/>
      <c r="AD295" s="44"/>
      <c r="AE295" s="161"/>
    </row>
    <row r="296" spans="2:35" ht="15" customHeight="1">
      <c r="B296" s="506" t="s">
        <v>282</v>
      </c>
      <c r="C296" s="2119" t="s">
        <v>643</v>
      </c>
      <c r="D296" s="498" t="s">
        <v>708</v>
      </c>
      <c r="E296" s="2092">
        <v>6.375</v>
      </c>
      <c r="F296" s="367">
        <v>15.978999999999999</v>
      </c>
      <c r="G296" s="2085">
        <v>32.319000000000003</v>
      </c>
      <c r="H296" s="1281">
        <v>298.58699999999999</v>
      </c>
      <c r="I296" s="539">
        <v>31</v>
      </c>
      <c r="J296" s="1623" t="s">
        <v>736</v>
      </c>
      <c r="K296" s="3"/>
      <c r="L296"/>
      <c r="M296" s="40"/>
      <c r="N296"/>
      <c r="P296" s="32"/>
      <c r="AA296" s="46"/>
      <c r="AB296" s="227"/>
      <c r="AC296" s="227"/>
      <c r="AD296" s="46"/>
      <c r="AE296" s="65"/>
    </row>
    <row r="297" spans="2:35" ht="11.25" customHeight="1">
      <c r="B297" s="500"/>
      <c r="C297" s="2120" t="s">
        <v>644</v>
      </c>
      <c r="D297" s="540"/>
      <c r="E297" s="659"/>
      <c r="F297" s="660"/>
      <c r="G297" s="161"/>
      <c r="H297" s="723"/>
      <c r="I297" s="545"/>
      <c r="J297" s="1294"/>
      <c r="K297" s="3"/>
      <c r="L297"/>
      <c r="M297" s="40"/>
      <c r="N297"/>
      <c r="P297" s="333"/>
      <c r="AA297" s="1"/>
      <c r="AB297" s="1"/>
      <c r="AC297" s="1"/>
      <c r="AD297" s="1"/>
      <c r="AG297" s="45"/>
      <c r="AH297" s="4"/>
      <c r="AI297" s="46"/>
    </row>
    <row r="298" spans="2:35" ht="13.5" customHeight="1">
      <c r="B298" s="502"/>
      <c r="C298" s="2121" t="s">
        <v>580</v>
      </c>
      <c r="D298" s="508">
        <v>200</v>
      </c>
      <c r="E298" s="229">
        <v>1.6</v>
      </c>
      <c r="F298" s="360">
        <v>0.2</v>
      </c>
      <c r="G298" s="360">
        <v>18.2</v>
      </c>
      <c r="H298" s="1278">
        <v>81</v>
      </c>
      <c r="I298" s="231">
        <v>61</v>
      </c>
      <c r="J298" s="505" t="s">
        <v>682</v>
      </c>
      <c r="K298" s="3"/>
      <c r="L298"/>
      <c r="M298" s="40"/>
      <c r="N298"/>
      <c r="P298"/>
      <c r="AA298" s="371"/>
      <c r="AB298" s="640"/>
      <c r="AC298" s="371"/>
      <c r="AD298" s="371"/>
      <c r="AE298" s="161"/>
      <c r="AG298" s="373"/>
      <c r="AH298" s="4"/>
      <c r="AI298" s="46"/>
    </row>
    <row r="299" spans="2:35" ht="13.5" customHeight="1">
      <c r="B299" s="506"/>
      <c r="C299" s="394" t="s">
        <v>11</v>
      </c>
      <c r="D299" s="508">
        <v>50</v>
      </c>
      <c r="E299" s="229">
        <v>2.6339999999999999</v>
      </c>
      <c r="F299" s="360">
        <v>0.35</v>
      </c>
      <c r="G299" s="360">
        <v>20.399999999999999</v>
      </c>
      <c r="H299" s="1279">
        <v>95.286000000000001</v>
      </c>
      <c r="I299" s="509">
        <v>9</v>
      </c>
      <c r="J299" s="505" t="s">
        <v>10</v>
      </c>
      <c r="L299" s="62"/>
      <c r="M299" s="179"/>
      <c r="N299"/>
      <c r="P299" s="45"/>
      <c r="AA299" s="44"/>
      <c r="AB299" s="44"/>
      <c r="AC299" s="44"/>
      <c r="AD299" s="44"/>
      <c r="AE299" s="127"/>
      <c r="AG299" s="44"/>
      <c r="AH299" s="4"/>
      <c r="AI299" s="8"/>
    </row>
    <row r="300" spans="2:35" ht="14.25" customHeight="1">
      <c r="B300" s="97"/>
      <c r="C300" s="547" t="s">
        <v>719</v>
      </c>
      <c r="D300" s="498">
        <v>30</v>
      </c>
      <c r="E300" s="2076">
        <v>1.6950000000000001</v>
      </c>
      <c r="F300" s="365">
        <v>0.36</v>
      </c>
      <c r="G300" s="365">
        <v>12.56</v>
      </c>
      <c r="H300" s="1279">
        <v>60.26</v>
      </c>
      <c r="I300" s="539">
        <v>10</v>
      </c>
      <c r="J300" s="499" t="s">
        <v>10</v>
      </c>
      <c r="K300" s="3"/>
      <c r="L300" s="654"/>
      <c r="M300" s="4"/>
      <c r="N300" s="9"/>
      <c r="O300" s="44"/>
      <c r="P300" s="234"/>
      <c r="AA300" s="611"/>
      <c r="AB300" s="611"/>
      <c r="AC300" s="612"/>
      <c r="AD300" s="610"/>
      <c r="AE300" s="399"/>
      <c r="AG300" s="44"/>
      <c r="AH300" s="4"/>
      <c r="AI300" s="8"/>
    </row>
    <row r="301" spans="2:35" ht="13.5" customHeight="1" thickBot="1">
      <c r="B301" s="798"/>
      <c r="C301" s="510" t="s">
        <v>861</v>
      </c>
      <c r="D301" s="521">
        <v>105</v>
      </c>
      <c r="E301" s="533">
        <v>0.82</v>
      </c>
      <c r="F301" s="534">
        <v>0.154</v>
      </c>
      <c r="G301" s="534">
        <v>8.5540000000000003</v>
      </c>
      <c r="H301" s="2113">
        <v>38.881999999999998</v>
      </c>
      <c r="I301" s="680">
        <v>81</v>
      </c>
      <c r="J301" s="496" t="s">
        <v>857</v>
      </c>
      <c r="K301" s="3"/>
      <c r="L301" s="1749"/>
      <c r="M301" s="4"/>
      <c r="N301" s="158"/>
      <c r="P301" s="54"/>
      <c r="AA301" s="44"/>
      <c r="AB301" s="44"/>
      <c r="AC301" s="44"/>
      <c r="AD301" s="44"/>
      <c r="AE301" s="161"/>
      <c r="AG301" s="33"/>
      <c r="AH301" s="4"/>
      <c r="AI301" s="8"/>
    </row>
    <row r="302" spans="2:35" ht="14.25" customHeight="1">
      <c r="B302" s="512" t="s">
        <v>278</v>
      </c>
      <c r="C302" s="1298"/>
      <c r="D302" s="179">
        <f>D293+D294+D295+D298+D299+D300+D301+145+30</f>
        <v>910</v>
      </c>
      <c r="E302" s="522">
        <f>SUM(E293:E301)</f>
        <v>26.774000000000001</v>
      </c>
      <c r="F302" s="1266">
        <f>SUM(F293:F301)</f>
        <v>27.152999999999999</v>
      </c>
      <c r="G302" s="523">
        <f>SUM(G293:G301)</f>
        <v>117.90300000000002</v>
      </c>
      <c r="H302" s="2133">
        <f>SUM(H293:H301)</f>
        <v>823.15499999999986</v>
      </c>
      <c r="I302" s="1209" t="s">
        <v>546</v>
      </c>
      <c r="J302" s="928" t="s">
        <v>290</v>
      </c>
      <c r="K302" s="3"/>
      <c r="L302" s="45"/>
      <c r="M302" s="4"/>
      <c r="N302" s="9"/>
      <c r="O302" s="44"/>
      <c r="P302" s="44"/>
      <c r="AA302" s="44"/>
      <c r="AB302" s="44"/>
      <c r="AC302" s="44"/>
      <c r="AD302" s="44"/>
      <c r="AE302" s="161"/>
      <c r="AH302" s="40"/>
    </row>
    <row r="303" spans="2:35" ht="18.75" customHeight="1">
      <c r="B303" s="1378"/>
      <c r="C303" s="1379" t="s">
        <v>12</v>
      </c>
      <c r="D303" s="1815">
        <v>0.35</v>
      </c>
      <c r="E303" s="1214">
        <v>26.95</v>
      </c>
      <c r="F303" s="1215">
        <v>27.65</v>
      </c>
      <c r="G303" s="1216">
        <v>117.25</v>
      </c>
      <c r="H303" s="1217">
        <v>822.5</v>
      </c>
      <c r="I303" s="807">
        <f>H303-H302</f>
        <v>-0.65499999999985903</v>
      </c>
      <c r="J303" s="1818" t="s">
        <v>777</v>
      </c>
      <c r="K303" s="22"/>
      <c r="L303"/>
      <c r="M303" s="123"/>
      <c r="N303"/>
      <c r="P303"/>
      <c r="AA303" s="44"/>
      <c r="AB303" s="44"/>
      <c r="AC303" s="44"/>
      <c r="AD303" s="44"/>
      <c r="AE303" s="161"/>
      <c r="AH303" s="40"/>
    </row>
    <row r="304" spans="2:35" ht="15" customHeight="1" thickBot="1">
      <c r="B304" s="251"/>
      <c r="C304" s="1375" t="s">
        <v>778</v>
      </c>
      <c r="D304" s="1801"/>
      <c r="E304" s="2130">
        <f>(E302*100/E314)-35</f>
        <v>-0.22857142857142776</v>
      </c>
      <c r="F304" s="534">
        <f t="shared" ref="F304:H304" si="23">(F302*100/F314)-35</f>
        <v>-0.62911392405063538</v>
      </c>
      <c r="G304" s="534">
        <f t="shared" si="23"/>
        <v>0.194925373134339</v>
      </c>
      <c r="H304" s="2135">
        <f t="shared" si="23"/>
        <v>2.7872340425524555E-2</v>
      </c>
      <c r="I304" s="1838"/>
      <c r="J304" s="1802"/>
      <c r="L304" s="32"/>
      <c r="M304" s="4"/>
      <c r="N304" s="44"/>
      <c r="O304"/>
      <c r="P304"/>
      <c r="Q304" s="371"/>
      <c r="R304" s="371"/>
      <c r="S304" s="640"/>
      <c r="AA304" s="44"/>
      <c r="AB304" s="44"/>
      <c r="AC304" s="235"/>
      <c r="AD304" s="44"/>
      <c r="AE304" s="161"/>
      <c r="AG304" s="62"/>
      <c r="AH304" s="179"/>
    </row>
    <row r="305" spans="2:35">
      <c r="B305" s="497" t="s">
        <v>275</v>
      </c>
      <c r="C305" s="552" t="s">
        <v>343</v>
      </c>
      <c r="D305" s="107"/>
      <c r="E305" s="55"/>
      <c r="F305" s="517"/>
      <c r="G305" s="517"/>
      <c r="H305" s="518"/>
      <c r="I305" s="519"/>
      <c r="J305" s="519"/>
      <c r="K305" s="3"/>
      <c r="L305" s="62"/>
      <c r="M305" s="4"/>
      <c r="N305"/>
      <c r="P305" s="32"/>
      <c r="AA305" s="46"/>
      <c r="AB305" s="227"/>
      <c r="AC305" s="46"/>
      <c r="AD305" s="46"/>
      <c r="AE305" s="65"/>
      <c r="AG305" s="62"/>
      <c r="AH305" s="4"/>
      <c r="AI305" s="123"/>
    </row>
    <row r="306" spans="2:35">
      <c r="B306" s="500" t="s">
        <v>276</v>
      </c>
      <c r="C306" s="547" t="s">
        <v>577</v>
      </c>
      <c r="D306" s="398">
        <v>200</v>
      </c>
      <c r="E306" s="229">
        <v>0.2</v>
      </c>
      <c r="F306" s="360">
        <v>0</v>
      </c>
      <c r="G306" s="365">
        <v>5.7859999999999996</v>
      </c>
      <c r="H306" s="1279">
        <v>23.943999999999999</v>
      </c>
      <c r="I306" s="504">
        <v>74</v>
      </c>
      <c r="J306" s="496" t="s">
        <v>746</v>
      </c>
      <c r="K306" s="3"/>
      <c r="L306" s="32"/>
      <c r="M306" s="4"/>
      <c r="N306" s="9"/>
      <c r="P306" s="127"/>
      <c r="AA306" s="634"/>
      <c r="AB306" s="403"/>
      <c r="AC306" s="403"/>
      <c r="AD306" s="404"/>
      <c r="AE306" s="404"/>
      <c r="AH306" s="179"/>
    </row>
    <row r="307" spans="2:35" ht="15.75">
      <c r="B307" s="502" t="s">
        <v>13</v>
      </c>
      <c r="C307" s="1791" t="s">
        <v>808</v>
      </c>
      <c r="D307" s="498">
        <v>90</v>
      </c>
      <c r="E307" s="2092">
        <v>5.5449999999999999</v>
      </c>
      <c r="F307" s="367">
        <v>8.8179999999999996</v>
      </c>
      <c r="G307" s="2085">
        <v>19.157</v>
      </c>
      <c r="H307" s="1281">
        <v>172.15</v>
      </c>
      <c r="I307" s="539">
        <v>45</v>
      </c>
      <c r="J307" s="699" t="s">
        <v>809</v>
      </c>
      <c r="K307" s="3"/>
      <c r="L307" s="32"/>
      <c r="M307" s="4"/>
      <c r="N307" s="9"/>
      <c r="O307" s="65"/>
      <c r="P307" s="32"/>
      <c r="AA307" s="401"/>
      <c r="AB307" s="401"/>
      <c r="AC307" s="406"/>
      <c r="AD307" s="406"/>
      <c r="AE307" s="407"/>
      <c r="AG307" s="127"/>
      <c r="AH307" s="4"/>
      <c r="AI307" s="9"/>
    </row>
    <row r="308" spans="2:35" ht="12.75" customHeight="1" thickBot="1">
      <c r="B308" s="506" t="s">
        <v>282</v>
      </c>
      <c r="C308" s="510" t="s">
        <v>719</v>
      </c>
      <c r="D308" s="521">
        <v>20</v>
      </c>
      <c r="E308" s="366">
        <v>1.1299999999999999</v>
      </c>
      <c r="F308" s="368">
        <v>0.24</v>
      </c>
      <c r="G308" s="368">
        <v>8.3699999999999992</v>
      </c>
      <c r="H308" s="1264">
        <v>40.159999999999997</v>
      </c>
      <c r="I308" s="509">
        <v>10</v>
      </c>
      <c r="J308" s="505" t="s">
        <v>10</v>
      </c>
      <c r="K308" s="3"/>
      <c r="L308" s="32"/>
      <c r="M308" s="4"/>
      <c r="N308" s="9"/>
      <c r="O308" s="65"/>
      <c r="P308" s="32"/>
      <c r="T308" s="179"/>
      <c r="U308" s="3"/>
      <c r="V308" s="1"/>
      <c r="W308" s="1"/>
      <c r="X308" s="1"/>
      <c r="Y308" s="1"/>
      <c r="Z308" s="1"/>
      <c r="AA308" s="1"/>
      <c r="AB308" s="1"/>
      <c r="AC308" s="1"/>
      <c r="AD308" s="1"/>
      <c r="AG308" s="45"/>
      <c r="AH308" s="4"/>
      <c r="AI308" s="9"/>
    </row>
    <row r="309" spans="2:35" ht="18" customHeight="1">
      <c r="B309" s="512" t="s">
        <v>382</v>
      </c>
      <c r="C309" s="402"/>
      <c r="D309" s="179">
        <f>SUM(D306:D308)</f>
        <v>310</v>
      </c>
      <c r="E309" s="522">
        <f>SUM(E306:E308)</f>
        <v>6.875</v>
      </c>
      <c r="F309" s="1266">
        <f>SUM(F306:F308)</f>
        <v>9.0579999999999998</v>
      </c>
      <c r="G309" s="523">
        <f>SUM(G306:G308)</f>
        <v>33.312999999999995</v>
      </c>
      <c r="H309" s="1384">
        <f>SUM(H306:H308)</f>
        <v>236.25399999999999</v>
      </c>
      <c r="I309" s="1209" t="s">
        <v>546</v>
      </c>
      <c r="J309" s="928" t="s">
        <v>290</v>
      </c>
      <c r="K309" s="22"/>
      <c r="L309" s="1749"/>
      <c r="M309" s="4"/>
      <c r="N309" s="9"/>
      <c r="O309" s="609"/>
      <c r="P309" s="32"/>
      <c r="Z309" s="642"/>
      <c r="AA309" s="608"/>
      <c r="AB309" s="599"/>
      <c r="AC309" s="599"/>
      <c r="AD309" s="599"/>
      <c r="AE309" s="599"/>
      <c r="AG309" s="373"/>
      <c r="AH309" s="230"/>
      <c r="AI309" s="158"/>
    </row>
    <row r="310" spans="2:35" ht="17.25" customHeight="1">
      <c r="B310" s="1378"/>
      <c r="C310" s="1379" t="s">
        <v>12</v>
      </c>
      <c r="D310" s="1815">
        <v>0.1</v>
      </c>
      <c r="E310" s="1214">
        <v>7.7</v>
      </c>
      <c r="F310" s="1215">
        <v>7.9</v>
      </c>
      <c r="G310" s="1216">
        <v>33.5</v>
      </c>
      <c r="H310" s="1217">
        <v>235</v>
      </c>
      <c r="I310" s="2136">
        <f>H310-H309</f>
        <v>-1.2539999999999907</v>
      </c>
      <c r="J310" s="1818" t="s">
        <v>777</v>
      </c>
      <c r="L310"/>
      <c r="M310" s="40"/>
      <c r="N310"/>
      <c r="O310"/>
      <c r="P310" s="45"/>
      <c r="AA310" s="609"/>
      <c r="AB310" s="609"/>
      <c r="AC310" s="609"/>
      <c r="AD310" s="609"/>
      <c r="AE310" s="609"/>
      <c r="AG310" s="32"/>
      <c r="AH310" s="4"/>
      <c r="AI310" s="9"/>
    </row>
    <row r="311" spans="2:35" ht="18.75" customHeight="1" thickBot="1">
      <c r="B311" s="251"/>
      <c r="C311" s="1375" t="s">
        <v>778</v>
      </c>
      <c r="D311" s="1801"/>
      <c r="E311" s="2130">
        <f>(E309*100/E314)-10</f>
        <v>-1.0714285714285712</v>
      </c>
      <c r="F311" s="534">
        <f t="shared" ref="F311:H311" si="24">(F309*100/F314)-10</f>
        <v>1.4658227848101255</v>
      </c>
      <c r="G311" s="534">
        <f t="shared" si="24"/>
        <v>-5.5820895522389335E-2</v>
      </c>
      <c r="H311" s="2135">
        <f t="shared" si="24"/>
        <v>5.3361702127658006E-2</v>
      </c>
      <c r="I311" s="1838"/>
      <c r="J311" s="1802"/>
      <c r="K311" s="3"/>
      <c r="L311"/>
      <c r="M311" s="40"/>
      <c r="N311"/>
      <c r="P311" s="45"/>
      <c r="AA311" s="1"/>
      <c r="AB311" s="1"/>
      <c r="AC311" s="1"/>
      <c r="AD311" s="1"/>
      <c r="AG311" s="32"/>
      <c r="AH311" s="4"/>
      <c r="AI311" s="9"/>
    </row>
    <row r="312" spans="2:35" ht="12.75" customHeight="1" thickBot="1">
      <c r="K312" s="3"/>
      <c r="L312"/>
      <c r="M312" s="40"/>
      <c r="N312"/>
      <c r="P312"/>
      <c r="AA312" s="611"/>
      <c r="AB312" s="611"/>
      <c r="AC312" s="612"/>
      <c r="AD312" s="612"/>
      <c r="AE312" s="161"/>
      <c r="AG312" s="62"/>
      <c r="AH312" s="179"/>
    </row>
    <row r="313" spans="2:35" ht="15.75" customHeight="1">
      <c r="B313" s="1810"/>
      <c r="C313" s="1811"/>
      <c r="D313" s="1812"/>
      <c r="E313" s="1813" t="s">
        <v>6</v>
      </c>
      <c r="F313" s="1814" t="s">
        <v>7</v>
      </c>
      <c r="G313" s="1814" t="s">
        <v>8</v>
      </c>
      <c r="H313" s="1833" t="s">
        <v>814</v>
      </c>
      <c r="I313" s="1831"/>
      <c r="J313" s="1812"/>
      <c r="K313" s="3"/>
      <c r="L313"/>
      <c r="M313" s="40"/>
      <c r="N313"/>
      <c r="P313" s="9"/>
      <c r="AA313" s="44"/>
      <c r="AB313" s="235"/>
      <c r="AC313" s="44"/>
      <c r="AD313" s="44"/>
      <c r="AE313" s="161"/>
      <c r="AG313" s="62"/>
      <c r="AH313" s="4"/>
      <c r="AI313" s="158"/>
    </row>
    <row r="314" spans="2:35" ht="14.25" customHeight="1" thickBot="1">
      <c r="B314" s="1806"/>
      <c r="C314" s="1853" t="s">
        <v>818</v>
      </c>
      <c r="D314" s="1807">
        <v>1</v>
      </c>
      <c r="E314" s="1808">
        <v>77</v>
      </c>
      <c r="F314" s="1809">
        <v>79</v>
      </c>
      <c r="G314" s="1829">
        <v>335</v>
      </c>
      <c r="H314" s="1830">
        <v>2350</v>
      </c>
      <c r="I314" s="1840" t="s">
        <v>815</v>
      </c>
      <c r="J314" s="1832"/>
      <c r="K314" s="3"/>
      <c r="L314"/>
      <c r="M314" s="40"/>
      <c r="N314"/>
      <c r="O314" s="371"/>
      <c r="P314" s="371"/>
      <c r="AA314" s="44"/>
      <c r="AB314" s="235"/>
      <c r="AC314" s="44"/>
      <c r="AD314" s="44"/>
      <c r="AE314" s="127"/>
      <c r="AG314" s="32"/>
      <c r="AH314" s="123"/>
      <c r="AI314" s="65"/>
    </row>
    <row r="315" spans="2:35" ht="15.75" thickBot="1">
      <c r="K315" s="3"/>
      <c r="L315"/>
      <c r="M315" s="40"/>
      <c r="N315"/>
      <c r="P315"/>
      <c r="AA315" s="44"/>
      <c r="AB315" s="44"/>
      <c r="AC315" s="44"/>
      <c r="AD315" s="44"/>
      <c r="AE315" s="161"/>
    </row>
    <row r="316" spans="2:35">
      <c r="B316" s="930"/>
      <c r="C316" s="34" t="s">
        <v>545</v>
      </c>
      <c r="D316" s="35"/>
      <c r="E316" s="153">
        <f>E289+E302</f>
        <v>45.975999999999999</v>
      </c>
      <c r="F316" s="256">
        <f>F289+F302</f>
        <v>46.930599999999998</v>
      </c>
      <c r="G316" s="256">
        <f>G289+G302</f>
        <v>201.68900000000002</v>
      </c>
      <c r="H316" s="933">
        <f>H289+H302</f>
        <v>1413.1053999999999</v>
      </c>
      <c r="I316" s="1206" t="s">
        <v>546</v>
      </c>
      <c r="J316" s="928" t="s">
        <v>290</v>
      </c>
      <c r="K316" s="3"/>
      <c r="L316"/>
      <c r="M316" s="40"/>
      <c r="N316"/>
      <c r="O316" s="371"/>
      <c r="P316" s="371"/>
      <c r="AA316" s="44"/>
      <c r="AB316" s="44"/>
      <c r="AC316" s="44"/>
      <c r="AD316" s="44"/>
      <c r="AE316" s="161"/>
      <c r="AG316" s="32"/>
      <c r="AH316" s="4"/>
      <c r="AI316" s="9"/>
    </row>
    <row r="317" spans="2:35" ht="15.75">
      <c r="B317" s="1378"/>
      <c r="C317" s="1379" t="s">
        <v>12</v>
      </c>
      <c r="D317" s="1815">
        <v>0.6</v>
      </c>
      <c r="E317" s="1841">
        <v>46.2</v>
      </c>
      <c r="F317" s="1397">
        <v>47.4</v>
      </c>
      <c r="G317" s="1394">
        <v>201</v>
      </c>
      <c r="H317" s="1714">
        <v>1410</v>
      </c>
      <c r="I317" s="1842">
        <f>H317-H316</f>
        <v>-3.1053999999999178</v>
      </c>
      <c r="J317" s="1600" t="s">
        <v>777</v>
      </c>
      <c r="K317" s="3"/>
      <c r="L317"/>
      <c r="M317" s="40"/>
      <c r="N317"/>
      <c r="P317" s="180"/>
      <c r="AA317" s="427"/>
      <c r="AB317" s="227"/>
      <c r="AC317" s="213"/>
      <c r="AD317" s="213"/>
      <c r="AE317" s="65"/>
      <c r="AG317" s="32"/>
      <c r="AH317" s="4"/>
      <c r="AI317" s="9"/>
    </row>
    <row r="318" spans="2:35" ht="16.5" customHeight="1" thickBot="1">
      <c r="B318" s="251"/>
      <c r="C318" s="1375" t="s">
        <v>778</v>
      </c>
      <c r="D318" s="1801"/>
      <c r="E318" s="365">
        <f>(E316*100/E314)-60</f>
        <v>-0.29090909090908923</v>
      </c>
      <c r="F318" s="365">
        <f t="shared" ref="F318:H318" si="25">(F316*100/F314)-60</f>
        <v>-0.59417721518988031</v>
      </c>
      <c r="G318" s="365">
        <f t="shared" si="25"/>
        <v>0.20567164179104935</v>
      </c>
      <c r="H318" s="365">
        <f t="shared" si="25"/>
        <v>0.1321446808510558</v>
      </c>
      <c r="I318" s="1838"/>
      <c r="J318" s="1802"/>
      <c r="K318" s="3"/>
      <c r="L318" s="62"/>
      <c r="M318" s="179"/>
      <c r="N318" s="3"/>
      <c r="AA318" s="1"/>
      <c r="AB318" s="1"/>
      <c r="AC318" s="1"/>
      <c r="AD318" s="1"/>
      <c r="AG318" s="32"/>
      <c r="AH318" s="4"/>
      <c r="AI318" s="9"/>
    </row>
    <row r="319" spans="2:35" ht="16.5" customHeight="1" thickBot="1">
      <c r="B319" s="37"/>
      <c r="C319" s="38"/>
      <c r="D319" s="1018"/>
      <c r="E319" s="1247"/>
      <c r="F319" s="1247"/>
      <c r="G319" s="1247"/>
      <c r="H319" s="1247"/>
      <c r="I319" s="1018"/>
      <c r="J319" s="1218"/>
      <c r="K319" s="3"/>
      <c r="L319" s="1749"/>
      <c r="M319" s="4"/>
      <c r="N319" s="65"/>
      <c r="P319" s="32"/>
      <c r="AA319" s="632"/>
      <c r="AB319" s="155"/>
      <c r="AC319" s="161"/>
      <c r="AD319" s="161"/>
      <c r="AE319" s="161"/>
      <c r="AG319" s="30"/>
      <c r="AH319" s="4"/>
      <c r="AI319" s="9"/>
    </row>
    <row r="320" spans="2:35" ht="15.75" customHeight="1">
      <c r="B320" s="410"/>
      <c r="C320" s="402" t="s">
        <v>544</v>
      </c>
      <c r="D320" s="8"/>
      <c r="E320" s="153">
        <f>E302+E309</f>
        <v>33.649000000000001</v>
      </c>
      <c r="F320" s="256">
        <f>F302+F309</f>
        <v>36.210999999999999</v>
      </c>
      <c r="G320" s="256">
        <f>G302+G309</f>
        <v>151.21600000000001</v>
      </c>
      <c r="H320" s="933">
        <f>H302+H309</f>
        <v>1059.4089999999999</v>
      </c>
      <c r="I320" s="1209" t="s">
        <v>546</v>
      </c>
      <c r="J320" s="928" t="s">
        <v>290</v>
      </c>
      <c r="K320" s="3"/>
      <c r="L320" s="32"/>
      <c r="M320" s="296"/>
      <c r="N320" s="65"/>
      <c r="P320"/>
      <c r="AA320" s="161"/>
      <c r="AB320" s="161"/>
      <c r="AC320" s="161"/>
      <c r="AD320" s="161"/>
      <c r="AE320" s="161"/>
    </row>
    <row r="321" spans="2:45" ht="14.25" customHeight="1">
      <c r="B321" s="460"/>
      <c r="C321" s="1219" t="s">
        <v>12</v>
      </c>
      <c r="D321" s="1815">
        <v>0.45</v>
      </c>
      <c r="E321" s="1214">
        <v>34.65</v>
      </c>
      <c r="F321" s="1215">
        <v>35.549999999999997</v>
      </c>
      <c r="G321" s="1216">
        <v>150.75</v>
      </c>
      <c r="H321" s="1217">
        <v>1057.5</v>
      </c>
      <c r="I321" s="807">
        <f>H321-H320</f>
        <v>-1.9089999999998781</v>
      </c>
      <c r="J321" s="1818" t="s">
        <v>777</v>
      </c>
      <c r="K321" s="3"/>
      <c r="L321" s="32"/>
      <c r="M321" s="4"/>
      <c r="N321" s="609"/>
      <c r="P321" s="32"/>
      <c r="AA321" s="44"/>
      <c r="AB321" s="44"/>
      <c r="AC321" s="44"/>
      <c r="AD321" s="44"/>
      <c r="AE321" s="161"/>
    </row>
    <row r="322" spans="2:45" ht="15.75" thickBot="1">
      <c r="B322" s="251"/>
      <c r="C322" s="1375" t="s">
        <v>778</v>
      </c>
      <c r="D322" s="1801"/>
      <c r="E322" s="2130">
        <f>(E320*100/E314)-45</f>
        <v>-1.2999999999999972</v>
      </c>
      <c r="F322" s="534">
        <f t="shared" ref="F322:H322" si="26">(F320*100/F314)-45</f>
        <v>0.83670886075949369</v>
      </c>
      <c r="G322" s="534">
        <f t="shared" si="26"/>
        <v>0.13910447761194433</v>
      </c>
      <c r="H322" s="2135">
        <f t="shared" si="26"/>
        <v>8.1234042553191443E-2</v>
      </c>
      <c r="I322" s="1838"/>
      <c r="J322" s="1802"/>
      <c r="K322" s="3"/>
      <c r="L322"/>
      <c r="M322" s="40"/>
      <c r="N322"/>
      <c r="P322" s="54"/>
      <c r="AA322" s="160"/>
      <c r="AB322" s="160"/>
      <c r="AC322" s="160"/>
      <c r="AD322" s="160"/>
      <c r="AE322" s="161"/>
    </row>
    <row r="323" spans="2:45" ht="13.5" customHeight="1" thickBot="1">
      <c r="K323" s="3"/>
      <c r="L323"/>
      <c r="M323" s="40"/>
      <c r="N323"/>
      <c r="P323" s="45"/>
      <c r="AA323" s="44"/>
      <c r="AB323" s="44"/>
      <c r="AC323" s="44"/>
      <c r="AD323" s="44"/>
      <c r="AE323" s="161"/>
      <c r="AJ323" s="20"/>
      <c r="AK323" s="346"/>
      <c r="AM323" s="20"/>
      <c r="AN323" s="20"/>
      <c r="AP323" s="43"/>
    </row>
    <row r="324" spans="2:45" ht="13.5" customHeight="1">
      <c r="B324" s="930"/>
      <c r="C324" s="34" t="s">
        <v>383</v>
      </c>
      <c r="D324" s="35"/>
      <c r="E324" s="157">
        <f>E289+E302+E309</f>
        <v>52.850999999999999</v>
      </c>
      <c r="F324" s="116">
        <f>F289+F302+F309</f>
        <v>55.988599999999998</v>
      </c>
      <c r="G324" s="116">
        <f>G289+G302+G309</f>
        <v>235.00200000000001</v>
      </c>
      <c r="H324" s="257">
        <f>H289+H302+H309</f>
        <v>1649.3593999999998</v>
      </c>
      <c r="I324" s="1206" t="s">
        <v>546</v>
      </c>
      <c r="J324" s="928" t="s">
        <v>290</v>
      </c>
      <c r="K324" s="3"/>
      <c r="L324"/>
      <c r="M324" s="40"/>
      <c r="N324"/>
      <c r="P324" s="32"/>
      <c r="AA324" s="44"/>
      <c r="AB324" s="44"/>
      <c r="AC324" s="44"/>
      <c r="AD324" s="44"/>
      <c r="AE324" s="161"/>
    </row>
    <row r="325" spans="2:45" ht="15" customHeight="1">
      <c r="B325" s="1378"/>
      <c r="C325" s="1379" t="s">
        <v>12</v>
      </c>
      <c r="D325" s="1815">
        <v>0.7</v>
      </c>
      <c r="E325" s="1214">
        <v>53.9</v>
      </c>
      <c r="F325" s="1215">
        <v>55.3</v>
      </c>
      <c r="G325" s="1216">
        <v>234.5</v>
      </c>
      <c r="H325" s="1217">
        <v>1645</v>
      </c>
      <c r="I325" s="2137">
        <f>H325-H324</f>
        <v>-4.3593999999998232</v>
      </c>
      <c r="J325" s="1818" t="s">
        <v>777</v>
      </c>
      <c r="K325" s="3"/>
      <c r="L325"/>
      <c r="M325" s="40"/>
      <c r="N325"/>
      <c r="P325" s="32"/>
      <c r="AA325" s="44"/>
      <c r="AB325" s="44"/>
      <c r="AC325" s="235"/>
      <c r="AD325" s="44"/>
      <c r="AE325" s="161"/>
      <c r="AJ325" s="20"/>
      <c r="AK325" s="20"/>
      <c r="AM325" s="20"/>
      <c r="AN325" s="20"/>
      <c r="AP325" s="4"/>
    </row>
    <row r="326" spans="2:45" ht="14.25" customHeight="1" thickBot="1">
      <c r="B326" s="251"/>
      <c r="C326" s="1375" t="s">
        <v>778</v>
      </c>
      <c r="D326" s="1801"/>
      <c r="E326" s="2130">
        <f>(E324*100/E314)-70</f>
        <v>-1.3623376623376515</v>
      </c>
      <c r="F326" s="534">
        <f t="shared" ref="F326:H326" si="27">(F324*100/F314)-70</f>
        <v>0.87164556962025586</v>
      </c>
      <c r="G326" s="534">
        <f t="shared" si="27"/>
        <v>0.14985074626865469</v>
      </c>
      <c r="H326" s="2135">
        <f t="shared" si="27"/>
        <v>0.18550638297871558</v>
      </c>
      <c r="I326" s="1838"/>
      <c r="J326" s="1802"/>
      <c r="K326" s="3"/>
      <c r="P326"/>
      <c r="AA326" s="427"/>
      <c r="AB326" s="227"/>
      <c r="AC326" s="46"/>
      <c r="AD326" s="46"/>
      <c r="AE326" s="65"/>
      <c r="AG326" s="347"/>
      <c r="AH326" s="348"/>
      <c r="AI326" s="349"/>
      <c r="AJ326" s="350"/>
      <c r="AK326" s="42"/>
      <c r="AL326" s="42"/>
      <c r="AM326" s="42"/>
      <c r="AN326" s="42"/>
      <c r="AO326" s="42"/>
      <c r="AP326" s="42"/>
      <c r="AQ326" s="347"/>
      <c r="AR326" s="347"/>
      <c r="AS326" s="618"/>
    </row>
    <row r="327" spans="2:45">
      <c r="K327" s="3"/>
      <c r="AA327" s="634"/>
      <c r="AB327" s="403"/>
      <c r="AC327" s="403"/>
      <c r="AD327" s="404"/>
      <c r="AE327" s="404"/>
      <c r="AG327" s="48"/>
      <c r="AH327" s="48"/>
      <c r="AI327" s="48"/>
      <c r="AJ327" s="351"/>
      <c r="AK327" s="48"/>
      <c r="AL327" s="48"/>
      <c r="AM327" s="48"/>
      <c r="AN327" s="48"/>
      <c r="AO327" s="48"/>
      <c r="AP327" s="48"/>
      <c r="AQ327" s="48"/>
      <c r="AR327" s="48"/>
      <c r="AS327" s="48"/>
    </row>
    <row r="328" spans="2:45">
      <c r="D328" s="5" t="s">
        <v>298</v>
      </c>
      <c r="K328" s="3"/>
      <c r="P328" s="32"/>
      <c r="AA328" s="401"/>
      <c r="AB328" s="401"/>
      <c r="AC328" s="406"/>
      <c r="AD328" s="406"/>
      <c r="AE328" s="407"/>
      <c r="AG328" s="44"/>
      <c r="AH328" s="44"/>
      <c r="AI328" s="44"/>
      <c r="AJ328" s="118"/>
      <c r="AK328" s="371"/>
      <c r="AL328" s="371"/>
      <c r="AM328" s="371"/>
      <c r="AN328" s="371"/>
      <c r="AO328" s="44"/>
      <c r="AP328" s="235"/>
      <c r="AQ328" s="44"/>
      <c r="AR328" s="44"/>
      <c r="AS328" s="161"/>
    </row>
    <row r="329" spans="2:45">
      <c r="B329" s="19" t="s">
        <v>817</v>
      </c>
      <c r="D329"/>
      <c r="E329"/>
      <c r="I329"/>
      <c r="J329"/>
      <c r="K329" s="3"/>
      <c r="P329" s="32"/>
      <c r="AA329" s="1"/>
      <c r="AB329" s="1"/>
      <c r="AC329" s="1"/>
      <c r="AD329" s="1"/>
      <c r="AG329" s="625"/>
      <c r="AH329" s="625"/>
      <c r="AI329" s="625"/>
      <c r="AJ329" s="633"/>
      <c r="AK329" s="625"/>
      <c r="AL329" s="625"/>
      <c r="AM329" s="625"/>
      <c r="AN329" s="625"/>
      <c r="AO329" s="626"/>
      <c r="AP329" s="626"/>
      <c r="AQ329" s="625"/>
      <c r="AR329" s="625"/>
      <c r="AS329" s="625"/>
    </row>
    <row r="330" spans="2:45" ht="14.25" customHeight="1">
      <c r="C330" s="19" t="s">
        <v>292</v>
      </c>
      <c r="E330"/>
      <c r="F330"/>
      <c r="G330" s="19"/>
      <c r="H330" s="19"/>
      <c r="I330" s="13"/>
      <c r="J330" s="13"/>
      <c r="K330" s="3"/>
      <c r="P330" s="32"/>
      <c r="AA330" s="1"/>
      <c r="AB330" s="1"/>
      <c r="AC330" s="1"/>
      <c r="AD330" s="1"/>
    </row>
    <row r="331" spans="2:45" ht="13.5" customHeight="1">
      <c r="B331" s="20" t="s">
        <v>293</v>
      </c>
      <c r="C331" s="13"/>
      <c r="D331"/>
      <c r="E331" s="20" t="s">
        <v>0</v>
      </c>
      <c r="F331"/>
      <c r="G331" s="2" t="s">
        <v>334</v>
      </c>
      <c r="H331" s="13"/>
      <c r="I331" s="13"/>
      <c r="J331" s="24"/>
      <c r="K331" s="3"/>
      <c r="P331" s="44"/>
      <c r="AA331" s="14"/>
      <c r="AB331" s="13"/>
      <c r="AC331" s="13"/>
      <c r="AD331" s="13"/>
    </row>
    <row r="332" spans="2:45" ht="19.5" customHeight="1" thickBot="1">
      <c r="D332" s="23" t="s">
        <v>1</v>
      </c>
      <c r="K332" s="3"/>
      <c r="P332" s="45"/>
      <c r="AA332" s="22"/>
      <c r="AB332" s="22"/>
      <c r="AC332" s="22"/>
      <c r="AD332" s="22"/>
      <c r="AE332" s="22"/>
    </row>
    <row r="333" spans="2:45" ht="15.75" thickBot="1">
      <c r="B333" s="553" t="s">
        <v>202</v>
      </c>
      <c r="C333" s="57"/>
      <c r="D333" s="554"/>
      <c r="E333" s="379" t="s">
        <v>264</v>
      </c>
      <c r="F333" s="379"/>
      <c r="G333" s="379"/>
      <c r="H333" s="474" t="s">
        <v>265</v>
      </c>
      <c r="I333" s="555" t="s">
        <v>288</v>
      </c>
      <c r="J333" s="556"/>
      <c r="K333" s="3"/>
      <c r="P333" s="33"/>
      <c r="AA333" s="644"/>
      <c r="AB333" s="644"/>
      <c r="AC333" s="644"/>
      <c r="AD333" s="644"/>
      <c r="AE333" s="643"/>
    </row>
    <row r="334" spans="2:45" ht="12.75" customHeight="1">
      <c r="B334" s="60"/>
      <c r="C334" s="665" t="s">
        <v>537</v>
      </c>
      <c r="D334" s="557"/>
      <c r="E334" s="558" t="s">
        <v>271</v>
      </c>
      <c r="F334" s="479" t="s">
        <v>61</v>
      </c>
      <c r="G334" s="479" t="s">
        <v>62</v>
      </c>
      <c r="H334" s="476" t="s">
        <v>272</v>
      </c>
      <c r="I334" s="559" t="s">
        <v>43</v>
      </c>
      <c r="J334" s="560" t="s">
        <v>289</v>
      </c>
      <c r="K334" s="3"/>
      <c r="P334"/>
      <c r="AA334" s="645"/>
      <c r="AB334" s="645"/>
      <c r="AC334" s="645"/>
      <c r="AD334" s="645"/>
      <c r="AE334" s="645"/>
    </row>
    <row r="335" spans="2:45" ht="16.5" thickBot="1">
      <c r="B335" s="56"/>
      <c r="C335" s="726" t="s">
        <v>338</v>
      </c>
      <c r="D335" s="525"/>
      <c r="E335" s="561" t="s">
        <v>6</v>
      </c>
      <c r="F335" s="485" t="s">
        <v>7</v>
      </c>
      <c r="G335" s="485" t="s">
        <v>8</v>
      </c>
      <c r="H335" s="562" t="s">
        <v>274</v>
      </c>
      <c r="I335" s="516"/>
      <c r="J335" s="563" t="s">
        <v>290</v>
      </c>
      <c r="K335" s="3"/>
      <c r="P335" s="9"/>
      <c r="AA335" s="401"/>
      <c r="AB335" s="401"/>
      <c r="AC335" s="401"/>
      <c r="AD335" s="407"/>
      <c r="AE335" s="647"/>
    </row>
    <row r="336" spans="2:45" ht="12" customHeight="1">
      <c r="B336" s="93"/>
      <c r="C336" s="1849" t="s">
        <v>818</v>
      </c>
      <c r="D336" s="1846">
        <v>1</v>
      </c>
      <c r="E336" s="412">
        <v>77</v>
      </c>
      <c r="F336" s="58">
        <v>79</v>
      </c>
      <c r="G336" s="59">
        <v>335</v>
      </c>
      <c r="H336" s="564">
        <v>2350</v>
      </c>
      <c r="I336" s="565" t="s">
        <v>271</v>
      </c>
      <c r="J336" s="2138">
        <f>(E340*100/E336)-25</f>
        <v>0</v>
      </c>
      <c r="K336" s="3"/>
      <c r="P336"/>
      <c r="AA336" s="642"/>
      <c r="AB336" s="642"/>
      <c r="AC336" s="642"/>
      <c r="AD336" s="642"/>
    </row>
    <row r="337" spans="2:31">
      <c r="B337" s="178"/>
      <c r="C337" s="1847" t="s">
        <v>146</v>
      </c>
      <c r="D337" s="1848"/>
      <c r="E337" s="684"/>
      <c r="F337" s="413"/>
      <c r="G337" s="413"/>
      <c r="H337" s="685"/>
      <c r="I337" s="567" t="s">
        <v>61</v>
      </c>
      <c r="J337" s="2139">
        <f>(F340*100/F336)-25</f>
        <v>0</v>
      </c>
      <c r="K337" s="3"/>
      <c r="P337"/>
      <c r="AA337" s="644"/>
      <c r="AB337" s="643"/>
      <c r="AC337" s="643"/>
      <c r="AD337" s="648"/>
      <c r="AE337" s="649"/>
    </row>
    <row r="338" spans="2:31" ht="15.75">
      <c r="B338" s="1843" t="s">
        <v>342</v>
      </c>
      <c r="C338" s="1844" t="s">
        <v>535</v>
      </c>
      <c r="D338" s="1850">
        <v>0.25</v>
      </c>
      <c r="E338" s="1546">
        <v>19.25</v>
      </c>
      <c r="F338" s="1547">
        <v>19.75</v>
      </c>
      <c r="G338" s="1548">
        <v>83.75</v>
      </c>
      <c r="H338" s="1549">
        <v>587.5</v>
      </c>
      <c r="I338" s="567" t="s">
        <v>62</v>
      </c>
      <c r="J338" s="2140">
        <f>(G340*100/G336)-25</f>
        <v>0</v>
      </c>
      <c r="K338" s="3"/>
      <c r="P338"/>
      <c r="AA338" s="1"/>
      <c r="AB338" s="1"/>
      <c r="AC338" s="1"/>
      <c r="AD338" s="1"/>
    </row>
    <row r="339" spans="2:31" ht="14.25" customHeight="1">
      <c r="B339" s="60"/>
      <c r="C339" s="569"/>
      <c r="D339" s="1851"/>
      <c r="E339" s="501"/>
      <c r="F339" s="582"/>
      <c r="G339" s="582"/>
      <c r="H339" s="583"/>
      <c r="I339" s="571" t="s">
        <v>291</v>
      </c>
      <c r="J339" s="2141"/>
      <c r="K339" s="3"/>
      <c r="P339"/>
      <c r="AA339" s="615"/>
      <c r="AB339" s="615"/>
      <c r="AC339" s="613"/>
      <c r="AD339" s="613"/>
      <c r="AE339" s="614"/>
    </row>
    <row r="340" spans="2:31" ht="11.25" customHeight="1" thickBot="1">
      <c r="B340" s="572"/>
      <c r="C340" s="573" t="s">
        <v>534</v>
      </c>
      <c r="D340" s="1852"/>
      <c r="E340" s="232">
        <f>(E75+E128+E184+E236+E289)/5</f>
        <v>19.25</v>
      </c>
      <c r="F340" s="233">
        <f>(F75+F128+F184+F236+F289)/5</f>
        <v>19.75</v>
      </c>
      <c r="G340" s="233">
        <f>(G75+G128+G184+G236+G289)/5</f>
        <v>83.75</v>
      </c>
      <c r="H340" s="584">
        <f>(H75+H128+H184+H236+H289)/5</f>
        <v>587.5</v>
      </c>
      <c r="I340" s="575" t="s">
        <v>274</v>
      </c>
      <c r="J340" s="2142">
        <f>(H340*100/H336)-25</f>
        <v>0</v>
      </c>
      <c r="K340" s="3"/>
      <c r="P340"/>
      <c r="AA340" s="1"/>
      <c r="AB340" s="1"/>
      <c r="AC340" s="1"/>
      <c r="AD340" s="1"/>
    </row>
    <row r="341" spans="2:31" ht="12" customHeight="1" thickBot="1">
      <c r="K341" s="3"/>
      <c r="P341"/>
      <c r="AA341" s="1"/>
      <c r="AB341" s="1"/>
      <c r="AC341" s="1"/>
      <c r="AD341" s="1"/>
    </row>
    <row r="342" spans="2:31" ht="15.75" thickBot="1">
      <c r="B342" s="553" t="s">
        <v>202</v>
      </c>
      <c r="C342" s="57"/>
      <c r="D342" s="554"/>
      <c r="E342" s="379" t="s">
        <v>264</v>
      </c>
      <c r="F342" s="379"/>
      <c r="G342" s="379"/>
      <c r="H342" s="474" t="s">
        <v>265</v>
      </c>
      <c r="I342" s="555" t="s">
        <v>288</v>
      </c>
      <c r="J342" s="556"/>
      <c r="K342" s="3"/>
      <c r="P342"/>
      <c r="AA342" s="1"/>
      <c r="AB342" s="1"/>
      <c r="AC342" s="1"/>
      <c r="AD342" s="1"/>
    </row>
    <row r="343" spans="2:31" ht="12" customHeight="1">
      <c r="B343" s="60"/>
      <c r="C343" s="665" t="s">
        <v>538</v>
      </c>
      <c r="D343" s="557"/>
      <c r="E343" s="558" t="s">
        <v>271</v>
      </c>
      <c r="F343" s="479" t="s">
        <v>61</v>
      </c>
      <c r="G343" s="479" t="s">
        <v>62</v>
      </c>
      <c r="H343" s="476" t="s">
        <v>272</v>
      </c>
      <c r="I343" s="559" t="s">
        <v>43</v>
      </c>
      <c r="J343" s="560" t="s">
        <v>289</v>
      </c>
      <c r="K343" s="3"/>
      <c r="P343"/>
      <c r="AA343" s="1"/>
      <c r="AB343" s="1"/>
      <c r="AC343" s="1"/>
      <c r="AD343" s="1"/>
    </row>
    <row r="344" spans="2:31" ht="16.5" thickBot="1">
      <c r="B344" s="56"/>
      <c r="C344" s="726" t="s">
        <v>338</v>
      </c>
      <c r="D344" s="525"/>
      <c r="E344" s="561" t="s">
        <v>6</v>
      </c>
      <c r="F344" s="485" t="s">
        <v>7</v>
      </c>
      <c r="G344" s="485" t="s">
        <v>8</v>
      </c>
      <c r="H344" s="562" t="s">
        <v>274</v>
      </c>
      <c r="I344" s="516"/>
      <c r="J344" s="563" t="s">
        <v>290</v>
      </c>
      <c r="K344" s="3"/>
      <c r="P344"/>
      <c r="AA344" s="1"/>
      <c r="AB344" s="1"/>
      <c r="AC344" s="1"/>
      <c r="AD344" s="1"/>
    </row>
    <row r="345" spans="2:31" ht="11.25" customHeight="1">
      <c r="B345" s="60"/>
      <c r="C345" s="1849" t="s">
        <v>818</v>
      </c>
      <c r="D345" s="663">
        <v>1</v>
      </c>
      <c r="E345" s="412">
        <v>77</v>
      </c>
      <c r="F345" s="58">
        <v>79</v>
      </c>
      <c r="G345" s="59">
        <v>335</v>
      </c>
      <c r="H345" s="564">
        <v>2350</v>
      </c>
      <c r="I345" s="565" t="s">
        <v>271</v>
      </c>
      <c r="J345" s="2138">
        <f>(E349*100/E345)-35</f>
        <v>0</v>
      </c>
      <c r="K345" s="3"/>
      <c r="P345"/>
      <c r="AA345" s="1"/>
      <c r="AB345" s="1"/>
      <c r="AC345" s="1"/>
      <c r="AD345" s="1"/>
    </row>
    <row r="346" spans="2:31" ht="15.75">
      <c r="B346" s="178"/>
      <c r="C346" s="158" t="s">
        <v>146</v>
      </c>
      <c r="D346" s="566"/>
      <c r="E346" s="684"/>
      <c r="F346" s="413"/>
      <c r="G346" s="413"/>
      <c r="H346" s="685"/>
      <c r="I346" s="567" t="s">
        <v>61</v>
      </c>
      <c r="J346" s="2139">
        <f>(F349*100/F345)-35</f>
        <v>0</v>
      </c>
      <c r="K346" s="3"/>
      <c r="M346" s="40"/>
      <c r="N346"/>
      <c r="P346" s="20"/>
      <c r="AA346" s="1"/>
      <c r="AB346" s="1"/>
      <c r="AC346" s="1"/>
      <c r="AD346" s="1"/>
    </row>
    <row r="347" spans="2:31" ht="15.75">
      <c r="B347" s="667" t="s">
        <v>342</v>
      </c>
      <c r="C347" s="568" t="s">
        <v>536</v>
      </c>
      <c r="D347" s="377">
        <v>0.35</v>
      </c>
      <c r="E347" s="687">
        <v>26.95</v>
      </c>
      <c r="F347" s="688">
        <v>27.65</v>
      </c>
      <c r="G347" s="688">
        <v>117.25</v>
      </c>
      <c r="H347" s="686">
        <v>822.5</v>
      </c>
      <c r="I347" s="567" t="s">
        <v>62</v>
      </c>
      <c r="J347" s="2140">
        <f>(G349*100/G345)-35</f>
        <v>0</v>
      </c>
      <c r="K347" s="3"/>
      <c r="M347" s="40"/>
      <c r="N347"/>
      <c r="P347" s="180"/>
      <c r="AA347" s="1"/>
      <c r="AB347" s="1"/>
      <c r="AC347" s="1"/>
      <c r="AD347" s="1"/>
    </row>
    <row r="348" spans="2:31" ht="14.25" customHeight="1">
      <c r="B348" s="60"/>
      <c r="C348" s="569"/>
      <c r="D348" s="570"/>
      <c r="E348" s="501"/>
      <c r="F348" s="582"/>
      <c r="G348" s="582"/>
      <c r="H348" s="583"/>
      <c r="I348" s="571" t="s">
        <v>291</v>
      </c>
      <c r="J348" s="2141"/>
      <c r="K348" s="3"/>
      <c r="M348" s="40"/>
      <c r="N348"/>
      <c r="P348" s="32"/>
      <c r="AA348" s="1"/>
      <c r="AB348" s="1"/>
      <c r="AC348" s="1"/>
      <c r="AD348" s="1"/>
    </row>
    <row r="349" spans="2:31" ht="13.5" customHeight="1" thickBot="1">
      <c r="B349" s="572"/>
      <c r="C349" s="573" t="s">
        <v>534</v>
      </c>
      <c r="D349" s="574"/>
      <c r="E349" s="232">
        <f>(E86+E139+E196+E247+E302)/5</f>
        <v>26.95</v>
      </c>
      <c r="F349" s="233">
        <f>(F86+F139+F196+F247+F302)/5</f>
        <v>27.65</v>
      </c>
      <c r="G349" s="233">
        <f>(G86+G139+G196+G247+G302)/5</f>
        <v>117.25</v>
      </c>
      <c r="H349" s="584">
        <f>(H86+H139+H196+H247+H302)/5</f>
        <v>822.4999600000001</v>
      </c>
      <c r="I349" s="575" t="s">
        <v>274</v>
      </c>
      <c r="J349" s="2142">
        <f>(H349*100/H345)-35</f>
        <v>-1.7021276548234709E-6</v>
      </c>
      <c r="K349" s="3"/>
      <c r="M349" s="40"/>
      <c r="N349"/>
      <c r="P349" s="32"/>
      <c r="AA349" s="1"/>
      <c r="AB349" s="1"/>
      <c r="AC349" s="1"/>
      <c r="AD349" s="1"/>
    </row>
    <row r="350" spans="2:31" ht="12.75" customHeight="1" thickBot="1">
      <c r="K350" s="3"/>
      <c r="M350" s="40"/>
      <c r="N350"/>
      <c r="P350"/>
      <c r="R350" s="4"/>
      <c r="S350" s="9"/>
      <c r="T350" s="44"/>
      <c r="U350" s="371"/>
      <c r="V350" s="371"/>
      <c r="W350" s="708"/>
      <c r="X350" s="642"/>
      <c r="Y350" s="641"/>
      <c r="AA350" s="1"/>
      <c r="AB350" s="1"/>
      <c r="AC350" s="1"/>
      <c r="AD350" s="1"/>
    </row>
    <row r="351" spans="2:31" ht="15.75" thickBot="1">
      <c r="B351" s="553" t="s">
        <v>202</v>
      </c>
      <c r="C351" s="57"/>
      <c r="D351" s="554"/>
      <c r="E351" s="379" t="s">
        <v>264</v>
      </c>
      <c r="F351" s="379"/>
      <c r="G351" s="379"/>
      <c r="H351" s="474" t="s">
        <v>265</v>
      </c>
      <c r="I351" s="555" t="s">
        <v>288</v>
      </c>
      <c r="J351" s="556"/>
      <c r="K351" s="3"/>
      <c r="M351" s="181"/>
      <c r="N351"/>
      <c r="P351" s="54"/>
      <c r="R351" s="4"/>
      <c r="S351" s="9"/>
      <c r="T351" s="161"/>
      <c r="U351" s="161"/>
      <c r="V351" s="161"/>
      <c r="W351" s="708"/>
      <c r="X351" s="642"/>
      <c r="Y351" s="641"/>
      <c r="AA351" s="1"/>
      <c r="AB351" s="1"/>
      <c r="AC351" s="1"/>
      <c r="AD351" s="1"/>
    </row>
    <row r="352" spans="2:31">
      <c r="B352" s="60"/>
      <c r="C352" s="665" t="s">
        <v>539</v>
      </c>
      <c r="D352" s="557"/>
      <c r="E352" s="558" t="s">
        <v>271</v>
      </c>
      <c r="F352" s="479" t="s">
        <v>61</v>
      </c>
      <c r="G352" s="479" t="s">
        <v>62</v>
      </c>
      <c r="H352" s="476" t="s">
        <v>272</v>
      </c>
      <c r="I352" s="559" t="s">
        <v>43</v>
      </c>
      <c r="J352" s="560" t="s">
        <v>289</v>
      </c>
      <c r="K352" s="3"/>
      <c r="M352" s="40"/>
      <c r="N352"/>
      <c r="P352" s="32"/>
      <c r="R352" s="4"/>
      <c r="S352" s="9"/>
      <c r="T352" s="44"/>
      <c r="U352" s="160"/>
      <c r="V352" s="44"/>
      <c r="W352" s="708"/>
      <c r="X352" s="3"/>
      <c r="Y352" s="654"/>
      <c r="AA352" s="1"/>
      <c r="AB352" s="1"/>
      <c r="AC352" s="1"/>
      <c r="AD352" s="1"/>
    </row>
    <row r="353" spans="2:31" ht="16.5" thickBot="1">
      <c r="B353" s="56"/>
      <c r="C353" s="726" t="s">
        <v>338</v>
      </c>
      <c r="D353" s="525"/>
      <c r="E353" s="561" t="s">
        <v>6</v>
      </c>
      <c r="F353" s="485" t="s">
        <v>7</v>
      </c>
      <c r="G353" s="485" t="s">
        <v>8</v>
      </c>
      <c r="H353" s="562" t="s">
        <v>274</v>
      </c>
      <c r="I353" s="516"/>
      <c r="J353" s="563" t="s">
        <v>290</v>
      </c>
      <c r="K353" s="3"/>
      <c r="M353" s="40"/>
      <c r="N353" s="336"/>
      <c r="P353" s="32"/>
      <c r="R353" s="4"/>
      <c r="S353" s="9"/>
      <c r="T353" s="44"/>
      <c r="U353" s="44"/>
      <c r="V353" s="234"/>
      <c r="W353" s="708"/>
      <c r="X353" s="736"/>
      <c r="Y353" s="641"/>
      <c r="AA353" s="1"/>
      <c r="AB353" s="1"/>
      <c r="AC353" s="1"/>
      <c r="AD353" s="1"/>
    </row>
    <row r="354" spans="2:31" ht="12.75" customHeight="1">
      <c r="B354" s="60"/>
      <c r="C354" s="1849" t="s">
        <v>818</v>
      </c>
      <c r="D354" s="663">
        <v>1</v>
      </c>
      <c r="E354" s="412">
        <v>77</v>
      </c>
      <c r="F354" s="58">
        <v>79</v>
      </c>
      <c r="G354" s="59">
        <v>335</v>
      </c>
      <c r="H354" s="564">
        <v>2350</v>
      </c>
      <c r="I354" s="565" t="s">
        <v>271</v>
      </c>
      <c r="J354" s="2138">
        <f>(E358*100/E354)-10</f>
        <v>0</v>
      </c>
      <c r="K354" s="3"/>
      <c r="M354" s="40"/>
      <c r="N354"/>
      <c r="P354" s="45"/>
      <c r="R354" s="230"/>
      <c r="S354" s="65"/>
      <c r="T354" s="44"/>
      <c r="U354" s="44"/>
      <c r="V354" s="44"/>
      <c r="W354" s="708"/>
      <c r="X354" s="343"/>
      <c r="Y354" s="641"/>
      <c r="AA354" s="616"/>
      <c r="AB354" s="616"/>
      <c r="AC354" s="616"/>
      <c r="AD354" s="616"/>
      <c r="AE354" s="616"/>
    </row>
    <row r="355" spans="2:31" ht="12.75" customHeight="1">
      <c r="B355" s="178"/>
      <c r="C355" s="158" t="s">
        <v>146</v>
      </c>
      <c r="D355" s="566"/>
      <c r="E355" s="684"/>
      <c r="F355" s="413"/>
      <c r="G355" s="413"/>
      <c r="H355" s="685"/>
      <c r="I355" s="567" t="s">
        <v>61</v>
      </c>
      <c r="J355" s="2139">
        <f>(F358*100/F354)-10</f>
        <v>0</v>
      </c>
      <c r="K355" s="3"/>
      <c r="M355" s="2"/>
      <c r="N355" s="82"/>
      <c r="P355" s="32"/>
      <c r="R355" s="4"/>
      <c r="S355" s="9"/>
      <c r="T355" s="44"/>
      <c r="U355" s="44"/>
      <c r="V355" s="44"/>
      <c r="W355" s="708"/>
      <c r="X355" s="3"/>
      <c r="Y355" s="641"/>
      <c r="AA355" s="1"/>
      <c r="AB355" s="1"/>
      <c r="AC355" s="1"/>
      <c r="AD355" s="1"/>
    </row>
    <row r="356" spans="2:31" ht="15.75">
      <c r="B356" s="667" t="s">
        <v>342</v>
      </c>
      <c r="C356" s="568" t="s">
        <v>531</v>
      </c>
      <c r="D356" s="377">
        <v>0.1</v>
      </c>
      <c r="E356" s="687">
        <v>7.7</v>
      </c>
      <c r="F356" s="688">
        <v>7.9</v>
      </c>
      <c r="G356" s="688">
        <v>33.5</v>
      </c>
      <c r="H356" s="686">
        <v>235</v>
      </c>
      <c r="I356" s="567" t="s">
        <v>62</v>
      </c>
      <c r="J356" s="2140">
        <f>(G358*100/G354)-10</f>
        <v>0</v>
      </c>
      <c r="K356" s="3"/>
      <c r="M356" s="40"/>
      <c r="N356"/>
      <c r="P356" s="32"/>
      <c r="R356" s="4"/>
      <c r="S356" s="65"/>
      <c r="T356" s="44"/>
      <c r="U356" s="44"/>
      <c r="V356" s="44"/>
      <c r="W356" s="708"/>
      <c r="X356" s="343"/>
      <c r="Y356" s="710"/>
      <c r="AA356" s="1"/>
      <c r="AB356" s="1"/>
      <c r="AC356" s="1"/>
      <c r="AD356" s="1"/>
    </row>
    <row r="357" spans="2:31" ht="15" customHeight="1">
      <c r="B357" s="60"/>
      <c r="C357" s="569"/>
      <c r="D357" s="570"/>
      <c r="E357" s="501"/>
      <c r="F357" s="582"/>
      <c r="G357" s="582"/>
      <c r="H357" s="583"/>
      <c r="I357" s="571" t="s">
        <v>291</v>
      </c>
      <c r="J357" s="2141"/>
      <c r="K357" s="3"/>
      <c r="P357" s="32"/>
      <c r="R357" s="4"/>
      <c r="S357" s="9"/>
      <c r="T357" s="44"/>
      <c r="U357" s="44"/>
      <c r="V357" s="44"/>
      <c r="W357" s="118"/>
      <c r="X357" s="44"/>
      <c r="Y357" s="44"/>
      <c r="AA357" s="1"/>
      <c r="AB357" s="1"/>
      <c r="AC357" s="1"/>
      <c r="AD357" s="1"/>
    </row>
    <row r="358" spans="2:31" ht="12" customHeight="1" thickBot="1">
      <c r="B358" s="572"/>
      <c r="C358" s="573" t="s">
        <v>534</v>
      </c>
      <c r="D358" s="574"/>
      <c r="E358" s="232">
        <f>(E93+E146+E204+E254+E309)/5</f>
        <v>7.7</v>
      </c>
      <c r="F358" s="233">
        <f>(F93+F146+F204+F254+F309)/5</f>
        <v>7.9</v>
      </c>
      <c r="G358" s="233">
        <f>(G93+G146+G204+G254+G309)/5</f>
        <v>33.5</v>
      </c>
      <c r="H358" s="584">
        <f>(H93+H146+H204+H254+H309)/5</f>
        <v>235</v>
      </c>
      <c r="I358" s="575" t="s">
        <v>274</v>
      </c>
      <c r="J358" s="2142">
        <f>(H358*100/H354)-10</f>
        <v>0</v>
      </c>
      <c r="K358" s="3"/>
      <c r="P358"/>
      <c r="R358" s="4"/>
      <c r="S358" s="158"/>
      <c r="T358" s="161"/>
      <c r="U358" s="161"/>
      <c r="V358" s="161"/>
      <c r="W358" s="708"/>
      <c r="X358" s="3"/>
      <c r="Y358" s="641"/>
    </row>
    <row r="359" spans="2:31" ht="13.5" customHeight="1" thickBot="1">
      <c r="K359" s="3"/>
      <c r="P359"/>
    </row>
    <row r="360" spans="2:31" ht="14.25" customHeight="1" thickBot="1">
      <c r="B360" s="553" t="s">
        <v>202</v>
      </c>
      <c r="C360" s="57"/>
      <c r="D360" s="554"/>
      <c r="E360" s="379" t="s">
        <v>264</v>
      </c>
      <c r="F360" s="379"/>
      <c r="G360" s="379"/>
      <c r="H360" s="474" t="s">
        <v>265</v>
      </c>
      <c r="I360" s="555" t="s">
        <v>288</v>
      </c>
      <c r="J360" s="556"/>
      <c r="K360" s="3"/>
      <c r="P360" s="32"/>
      <c r="AA360" s="1"/>
      <c r="AB360" s="1"/>
      <c r="AC360" s="1"/>
      <c r="AD360" s="1"/>
    </row>
    <row r="361" spans="2:31" ht="12" customHeight="1">
      <c r="B361" s="60"/>
      <c r="C361" s="665" t="s">
        <v>540</v>
      </c>
      <c r="D361" s="557"/>
      <c r="E361" s="558" t="s">
        <v>271</v>
      </c>
      <c r="F361" s="479" t="s">
        <v>61</v>
      </c>
      <c r="G361" s="479" t="s">
        <v>62</v>
      </c>
      <c r="H361" s="476" t="s">
        <v>272</v>
      </c>
      <c r="I361" s="559" t="s">
        <v>43</v>
      </c>
      <c r="J361" s="560" t="s">
        <v>289</v>
      </c>
      <c r="K361" s="3"/>
      <c r="P361" s="30"/>
      <c r="AA361" s="1"/>
      <c r="AB361" s="1"/>
      <c r="AC361" s="1"/>
      <c r="AD361" s="1"/>
    </row>
    <row r="362" spans="2:31" ht="16.5" thickBot="1">
      <c r="B362" s="56"/>
      <c r="C362" s="726" t="s">
        <v>338</v>
      </c>
      <c r="D362" s="525"/>
      <c r="E362" s="561" t="s">
        <v>6</v>
      </c>
      <c r="F362" s="485" t="s">
        <v>7</v>
      </c>
      <c r="G362" s="485" t="s">
        <v>8</v>
      </c>
      <c r="H362" s="562" t="s">
        <v>274</v>
      </c>
      <c r="I362" s="516"/>
      <c r="J362" s="563" t="s">
        <v>290</v>
      </c>
      <c r="K362" s="3"/>
      <c r="P362" s="32"/>
    </row>
    <row r="363" spans="2:31" ht="12.75" customHeight="1">
      <c r="B363" s="60"/>
      <c r="C363" s="1849" t="s">
        <v>818</v>
      </c>
      <c r="D363" s="663">
        <v>1</v>
      </c>
      <c r="E363" s="412">
        <v>77</v>
      </c>
      <c r="F363" s="58">
        <v>79</v>
      </c>
      <c r="G363" s="59">
        <v>335</v>
      </c>
      <c r="H363" s="564">
        <v>2350</v>
      </c>
      <c r="I363" s="565" t="s">
        <v>271</v>
      </c>
      <c r="J363" s="2138">
        <f>(E367*100/E363)-60</f>
        <v>0</v>
      </c>
      <c r="K363" s="3"/>
      <c r="P363" s="32"/>
      <c r="AA363" s="650"/>
      <c r="AB363" s="62"/>
      <c r="AC363" s="62"/>
      <c r="AD363" s="62"/>
    </row>
    <row r="364" spans="2:31">
      <c r="B364" s="178"/>
      <c r="C364" s="158" t="s">
        <v>146</v>
      </c>
      <c r="D364" s="566"/>
      <c r="E364" s="684"/>
      <c r="F364" s="413"/>
      <c r="G364" s="413"/>
      <c r="H364" s="685"/>
      <c r="I364" s="567" t="s">
        <v>61</v>
      </c>
      <c r="J364" s="2139">
        <f>(F367*100/F363)-60</f>
        <v>0</v>
      </c>
      <c r="K364" s="3"/>
      <c r="P364" s="32"/>
      <c r="AA364" s="47"/>
      <c r="AB364" s="47"/>
      <c r="AC364" s="47"/>
      <c r="AD364" s="47"/>
    </row>
    <row r="365" spans="2:31" ht="15.75">
      <c r="B365" s="667" t="s">
        <v>342</v>
      </c>
      <c r="C365" s="568" t="s">
        <v>297</v>
      </c>
      <c r="D365" s="377">
        <v>0.6</v>
      </c>
      <c r="E365" s="687">
        <v>46.2</v>
      </c>
      <c r="F365" s="688">
        <v>47.4</v>
      </c>
      <c r="G365" s="688">
        <v>201</v>
      </c>
      <c r="H365" s="686">
        <v>1410</v>
      </c>
      <c r="I365" s="567" t="s">
        <v>62</v>
      </c>
      <c r="J365" s="2140">
        <f>(G367*100/G363)-60</f>
        <v>0</v>
      </c>
      <c r="K365" s="3"/>
      <c r="P365" s="32"/>
      <c r="AA365" s="47"/>
      <c r="AB365" s="47"/>
      <c r="AC365" s="47"/>
      <c r="AD365" s="47"/>
    </row>
    <row r="366" spans="2:31" ht="14.25" customHeight="1">
      <c r="B366" s="60"/>
      <c r="C366" s="569"/>
      <c r="D366" s="570"/>
      <c r="E366" s="501"/>
      <c r="F366" s="582"/>
      <c r="G366" s="582"/>
      <c r="H366" s="583"/>
      <c r="I366" s="571" t="s">
        <v>291</v>
      </c>
      <c r="J366" s="2141"/>
      <c r="K366" s="3"/>
      <c r="P366" s="33"/>
      <c r="AA366" s="47"/>
      <c r="AB366" s="47"/>
      <c r="AC366" s="158"/>
      <c r="AD366" s="47"/>
    </row>
    <row r="367" spans="2:31" ht="12.75" customHeight="1" thickBot="1">
      <c r="B367" s="572"/>
      <c r="C367" s="573" t="s">
        <v>534</v>
      </c>
      <c r="D367" s="574"/>
      <c r="E367" s="232">
        <f>(E100+E153+E211+E261+E316)/5</f>
        <v>46.2</v>
      </c>
      <c r="F367" s="233">
        <f>(F100+F153+F211+F261+F316)/5</f>
        <v>47.400000000000006</v>
      </c>
      <c r="G367" s="233">
        <f>(G100+G153+G211+G261+G316)/5</f>
        <v>201</v>
      </c>
      <c r="H367" s="584">
        <f>(H100+H153+H211+H261+H316)/5</f>
        <v>1409.9999600000003</v>
      </c>
      <c r="I367" s="575" t="s">
        <v>274</v>
      </c>
      <c r="J367" s="2142">
        <f>(H367*100/H363)-60</f>
        <v>-1.7021276406126162E-6</v>
      </c>
      <c r="K367" s="3"/>
      <c r="P367"/>
      <c r="AA367" s="47"/>
      <c r="AB367" s="47"/>
      <c r="AC367" s="47"/>
      <c r="AD367" s="47"/>
    </row>
    <row r="368" spans="2:31" ht="12" customHeight="1" thickBot="1">
      <c r="K368" s="3"/>
      <c r="P368" s="45"/>
      <c r="AA368" s="47"/>
      <c r="AB368" s="47"/>
      <c r="AC368" s="47"/>
      <c r="AD368" s="47"/>
    </row>
    <row r="369" spans="2:31" ht="12.75" customHeight="1" thickBot="1">
      <c r="B369" s="553" t="s">
        <v>202</v>
      </c>
      <c r="C369" s="57"/>
      <c r="D369" s="554"/>
      <c r="E369" s="379" t="s">
        <v>264</v>
      </c>
      <c r="F369" s="379"/>
      <c r="G369" s="379"/>
      <c r="H369" s="474" t="s">
        <v>265</v>
      </c>
      <c r="I369" s="555" t="s">
        <v>288</v>
      </c>
      <c r="J369" s="556"/>
      <c r="K369" s="3"/>
      <c r="P369"/>
      <c r="AA369" s="47"/>
      <c r="AB369" s="47"/>
      <c r="AC369" s="47"/>
      <c r="AD369" s="47"/>
    </row>
    <row r="370" spans="2:31" ht="12.75" customHeight="1">
      <c r="B370" s="60"/>
      <c r="C370" s="665" t="s">
        <v>541</v>
      </c>
      <c r="D370" s="557"/>
      <c r="E370" s="558" t="s">
        <v>271</v>
      </c>
      <c r="F370" s="479" t="s">
        <v>61</v>
      </c>
      <c r="G370" s="479" t="s">
        <v>62</v>
      </c>
      <c r="H370" s="476" t="s">
        <v>272</v>
      </c>
      <c r="I370" s="559" t="s">
        <v>43</v>
      </c>
      <c r="J370" s="560" t="s">
        <v>289</v>
      </c>
      <c r="K370" s="3"/>
      <c r="P370" s="180"/>
      <c r="AA370" s="47"/>
      <c r="AB370" s="47"/>
      <c r="AC370" s="47"/>
      <c r="AD370" s="47"/>
    </row>
    <row r="371" spans="2:31" ht="15" customHeight="1" thickBot="1">
      <c r="B371" s="56"/>
      <c r="C371" s="726" t="s">
        <v>338</v>
      </c>
      <c r="D371" s="525"/>
      <c r="E371" s="561" t="s">
        <v>6</v>
      </c>
      <c r="F371" s="485" t="s">
        <v>7</v>
      </c>
      <c r="G371" s="485" t="s">
        <v>8</v>
      </c>
      <c r="H371" s="562" t="s">
        <v>274</v>
      </c>
      <c r="I371" s="516"/>
      <c r="J371" s="563" t="s">
        <v>290</v>
      </c>
      <c r="K371" s="3"/>
      <c r="P371" s="32"/>
      <c r="AA371" s="1"/>
      <c r="AB371" s="1"/>
      <c r="AC371" s="1"/>
      <c r="AD371" s="1"/>
    </row>
    <row r="372" spans="2:31" ht="11.25" customHeight="1">
      <c r="B372" s="60"/>
      <c r="C372" s="1849" t="s">
        <v>818</v>
      </c>
      <c r="D372" s="663">
        <v>1</v>
      </c>
      <c r="E372" s="412">
        <v>77</v>
      </c>
      <c r="F372" s="58">
        <v>79</v>
      </c>
      <c r="G372" s="59">
        <v>335</v>
      </c>
      <c r="H372" s="564">
        <v>2350</v>
      </c>
      <c r="I372" s="565" t="s">
        <v>271</v>
      </c>
      <c r="J372" s="2138">
        <f>(E376*100/E372)-45</f>
        <v>0</v>
      </c>
      <c r="K372" s="3"/>
      <c r="P372" s="32"/>
      <c r="AA372" s="1"/>
      <c r="AB372" s="1"/>
      <c r="AC372" s="1"/>
      <c r="AD372" s="1"/>
    </row>
    <row r="373" spans="2:31" ht="12.75" customHeight="1">
      <c r="B373" s="178"/>
      <c r="C373" s="158" t="s">
        <v>146</v>
      </c>
      <c r="D373" s="566"/>
      <c r="E373" s="684"/>
      <c r="F373" s="413"/>
      <c r="G373" s="413"/>
      <c r="H373" s="685"/>
      <c r="I373" s="567" t="s">
        <v>61</v>
      </c>
      <c r="J373" s="2139">
        <f>(F376*100/F372)-45</f>
        <v>0</v>
      </c>
      <c r="K373" s="3"/>
      <c r="P373"/>
      <c r="AA373" s="1"/>
      <c r="AB373" s="1"/>
      <c r="AC373" s="1"/>
      <c r="AD373" s="1"/>
    </row>
    <row r="374" spans="2:31" ht="15.75">
      <c r="B374" s="667" t="s">
        <v>342</v>
      </c>
      <c r="C374" s="568" t="s">
        <v>532</v>
      </c>
      <c r="D374" s="377">
        <v>0.45</v>
      </c>
      <c r="E374" s="687">
        <v>34.65</v>
      </c>
      <c r="F374" s="688">
        <v>35.549999999999997</v>
      </c>
      <c r="G374" s="688">
        <v>150.75</v>
      </c>
      <c r="H374" s="686">
        <v>1057.5</v>
      </c>
      <c r="I374" s="567" t="s">
        <v>62</v>
      </c>
      <c r="J374" s="2140">
        <f>(G376*100/G372)-45</f>
        <v>0</v>
      </c>
      <c r="K374" s="3"/>
      <c r="P374" s="32"/>
      <c r="AA374" s="1"/>
      <c r="AB374" s="1"/>
      <c r="AC374" s="1"/>
      <c r="AD374" s="1"/>
    </row>
    <row r="375" spans="2:31" ht="13.5" customHeight="1">
      <c r="B375" s="60"/>
      <c r="C375" s="569"/>
      <c r="D375" s="570"/>
      <c r="E375" s="501"/>
      <c r="F375" s="582"/>
      <c r="G375" s="582"/>
      <c r="H375" s="583"/>
      <c r="I375" s="571" t="s">
        <v>291</v>
      </c>
      <c r="J375" s="2141"/>
      <c r="K375" s="3"/>
      <c r="P375" s="32"/>
      <c r="AA375" s="44"/>
      <c r="AB375" s="44"/>
      <c r="AC375" s="44"/>
      <c r="AD375" s="44"/>
      <c r="AE375" s="161"/>
    </row>
    <row r="376" spans="2:31" ht="12" customHeight="1" thickBot="1">
      <c r="B376" s="572"/>
      <c r="C376" s="573" t="s">
        <v>534</v>
      </c>
      <c r="D376" s="574"/>
      <c r="E376" s="232">
        <f>(E104+E157+E214+E265+E320)/5</f>
        <v>34.65</v>
      </c>
      <c r="F376" s="233">
        <f>(F104+F157+F214+F265+F320)/5</f>
        <v>35.549999999999997</v>
      </c>
      <c r="G376" s="233">
        <f>(G104+G157+G214+G265+G320)/5</f>
        <v>150.75</v>
      </c>
      <c r="H376" s="584">
        <f>(H104+H157+H214+H265+H320)/5</f>
        <v>1057.4999599999999</v>
      </c>
      <c r="I376" s="575" t="s">
        <v>274</v>
      </c>
      <c r="J376" s="2142">
        <f>(H376*100/H372)-45</f>
        <v>-1.7021276690343257E-6</v>
      </c>
      <c r="K376" s="3"/>
      <c r="P376" s="373"/>
      <c r="AA376" s="44"/>
      <c r="AB376" s="44"/>
      <c r="AC376" s="44"/>
      <c r="AD376" s="44"/>
      <c r="AE376" s="161"/>
    </row>
    <row r="377" spans="2:31" ht="13.5" customHeight="1" thickBot="1">
      <c r="K377" s="3"/>
      <c r="P377" s="32"/>
      <c r="AA377" s="44"/>
      <c r="AB377" s="44"/>
      <c r="AC377" s="235"/>
      <c r="AD377" s="44"/>
      <c r="AE377" s="161"/>
    </row>
    <row r="378" spans="2:31" ht="12.75" customHeight="1" thickBot="1">
      <c r="B378" s="553" t="s">
        <v>202</v>
      </c>
      <c r="C378" s="57"/>
      <c r="D378" s="923" t="s">
        <v>543</v>
      </c>
      <c r="E378" s="379" t="s">
        <v>264</v>
      </c>
      <c r="F378" s="379"/>
      <c r="G378" s="379"/>
      <c r="H378" s="474" t="s">
        <v>265</v>
      </c>
      <c r="I378" s="555" t="s">
        <v>288</v>
      </c>
      <c r="J378" s="556"/>
      <c r="K378" s="3"/>
      <c r="P378" s="32"/>
      <c r="AA378" s="44"/>
      <c r="AB378" s="44"/>
      <c r="AC378" s="235"/>
      <c r="AD378" s="44"/>
      <c r="AE378" s="161"/>
    </row>
    <row r="379" spans="2:31" ht="13.5" customHeight="1">
      <c r="B379" s="727" t="s">
        <v>391</v>
      </c>
      <c r="D379" s="557"/>
      <c r="E379" s="558" t="s">
        <v>271</v>
      </c>
      <c r="F379" s="479" t="s">
        <v>61</v>
      </c>
      <c r="G379" s="479" t="s">
        <v>62</v>
      </c>
      <c r="H379" s="476" t="s">
        <v>272</v>
      </c>
      <c r="I379" s="559" t="s">
        <v>43</v>
      </c>
      <c r="J379" s="560" t="s">
        <v>289</v>
      </c>
      <c r="K379" s="3"/>
      <c r="P379"/>
      <c r="AA379" s="400"/>
      <c r="AB379" s="403"/>
      <c r="AC379" s="400"/>
      <c r="AD379" s="400"/>
      <c r="AE379" s="400"/>
    </row>
    <row r="380" spans="2:31" ht="16.5" thickBot="1">
      <c r="B380" s="56"/>
      <c r="C380" s="726" t="s">
        <v>542</v>
      </c>
      <c r="D380" s="525"/>
      <c r="E380" s="561" t="s">
        <v>6</v>
      </c>
      <c r="F380" s="485" t="s">
        <v>7</v>
      </c>
      <c r="G380" s="485" t="s">
        <v>8</v>
      </c>
      <c r="H380" s="562" t="s">
        <v>274</v>
      </c>
      <c r="I380" s="516"/>
      <c r="J380" s="563" t="s">
        <v>290</v>
      </c>
      <c r="K380" s="3"/>
      <c r="P380"/>
      <c r="AA380" s="401"/>
      <c r="AB380" s="406"/>
      <c r="AC380" s="406"/>
      <c r="AD380" s="407"/>
      <c r="AE380" s="408"/>
    </row>
    <row r="381" spans="2:31" ht="13.5" customHeight="1">
      <c r="B381" s="93"/>
      <c r="C381" s="1849" t="s">
        <v>818</v>
      </c>
      <c r="D381" s="904">
        <v>1</v>
      </c>
      <c r="E381" s="412">
        <v>77</v>
      </c>
      <c r="F381" s="58">
        <v>79</v>
      </c>
      <c r="G381" s="59">
        <v>335</v>
      </c>
      <c r="H381" s="564">
        <v>2350</v>
      </c>
      <c r="I381" s="907" t="s">
        <v>271</v>
      </c>
      <c r="J381" s="2138">
        <f>(E385*100/E381)-70</f>
        <v>0</v>
      </c>
      <c r="K381" s="3"/>
      <c r="P381" s="32"/>
      <c r="AA381" s="1"/>
      <c r="AB381" s="1"/>
      <c r="AC381" s="1"/>
      <c r="AD381" s="1"/>
    </row>
    <row r="382" spans="2:31">
      <c r="B382" s="178"/>
      <c r="C382" s="158" t="s">
        <v>146</v>
      </c>
      <c r="D382" s="566"/>
      <c r="E382" s="684"/>
      <c r="F382" s="413"/>
      <c r="G382" s="413"/>
      <c r="H382" s="685"/>
      <c r="I382" s="908" t="s">
        <v>61</v>
      </c>
      <c r="J382" s="2139">
        <f>(F385*100/F381)-70</f>
        <v>0</v>
      </c>
      <c r="K382" s="3"/>
      <c r="P382" s="32"/>
      <c r="AA382" s="1"/>
      <c r="AB382" s="1"/>
      <c r="AC382" s="1"/>
      <c r="AD382" s="1"/>
    </row>
    <row r="383" spans="2:31" ht="15.75">
      <c r="B383" s="910" t="s">
        <v>342</v>
      </c>
      <c r="C383" s="911" t="s">
        <v>533</v>
      </c>
      <c r="D383" s="912">
        <v>0.7</v>
      </c>
      <c r="E383" s="913">
        <v>53.9</v>
      </c>
      <c r="F383" s="914">
        <v>55.3</v>
      </c>
      <c r="G383" s="914">
        <v>234.5</v>
      </c>
      <c r="H383" s="915">
        <v>1645</v>
      </c>
      <c r="I383" s="908" t="s">
        <v>62</v>
      </c>
      <c r="J383" s="2140">
        <f>(G385*100/G381)-70</f>
        <v>0</v>
      </c>
      <c r="K383" s="3"/>
      <c r="P383" s="32"/>
      <c r="AA383" s="1"/>
      <c r="AB383" s="1"/>
      <c r="AC383" s="1"/>
      <c r="AD383" s="1"/>
    </row>
    <row r="384" spans="2:31" ht="14.25" customHeight="1" thickBot="1">
      <c r="B384" s="56"/>
      <c r="C384" s="905"/>
      <c r="D384" s="906"/>
      <c r="E384" s="921"/>
      <c r="F384" s="919"/>
      <c r="G384" s="919"/>
      <c r="H384" s="922"/>
      <c r="I384" s="920" t="s">
        <v>291</v>
      </c>
      <c r="J384" s="2141"/>
      <c r="K384" s="3"/>
      <c r="P384" s="32"/>
      <c r="S384" s="181"/>
      <c r="T384" s="162"/>
      <c r="U384" s="8"/>
      <c r="V384" s="622"/>
      <c r="W384" s="711"/>
      <c r="X384" s="712"/>
      <c r="Y384" s="712"/>
      <c r="Z384" s="1"/>
      <c r="AA384" s="1"/>
      <c r="AB384" s="1"/>
      <c r="AC384" s="1"/>
      <c r="AD384" s="1"/>
    </row>
    <row r="385" spans="2:26" ht="14.25" customHeight="1" thickBot="1">
      <c r="B385" s="572"/>
      <c r="C385" s="573" t="s">
        <v>534</v>
      </c>
      <c r="D385" s="574"/>
      <c r="E385" s="916">
        <f>(E108+E161+E217+E269+E324)/5</f>
        <v>53.9</v>
      </c>
      <c r="F385" s="917">
        <f>(F108+F161+F217+F269+F324)/5</f>
        <v>55.3</v>
      </c>
      <c r="G385" s="917">
        <f>(G108+G161+G217+G269+G324)/5</f>
        <v>234.5</v>
      </c>
      <c r="H385" s="918">
        <f>(H108+H161+H217+H269+H324)/5</f>
        <v>1644.9999600000003</v>
      </c>
      <c r="I385" s="909" t="s">
        <v>274</v>
      </c>
      <c r="J385" s="2142">
        <f>(H385*100/H381)-70</f>
        <v>-1.7021276477180436E-6</v>
      </c>
      <c r="K385" s="3"/>
      <c r="P385" s="45"/>
      <c r="S385" s="1"/>
      <c r="T385" s="1"/>
      <c r="U385" s="1"/>
      <c r="V385" s="1"/>
      <c r="W385" s="1"/>
      <c r="X385" s="1"/>
      <c r="Y385" s="1"/>
      <c r="Z385" s="1"/>
    </row>
    <row r="386" spans="2:26" ht="12" customHeight="1">
      <c r="K386" s="3"/>
      <c r="P386" s="45"/>
      <c r="Q386" s="701"/>
      <c r="S386" s="702"/>
      <c r="T386" s="19"/>
      <c r="U386" s="19"/>
      <c r="V386" s="19"/>
      <c r="W386" s="702"/>
      <c r="X386" s="702"/>
      <c r="Y386" s="703"/>
      <c r="Z386" s="1"/>
    </row>
    <row r="387" spans="2:26" ht="12.75" customHeight="1">
      <c r="K387" s="3"/>
      <c r="P387" s="33"/>
      <c r="Q387" s="184"/>
      <c r="R387" s="18"/>
      <c r="S387" s="184"/>
      <c r="T387" s="704"/>
      <c r="U387" s="704"/>
      <c r="V387" s="704"/>
      <c r="W387" s="184"/>
      <c r="X387" s="705"/>
      <c r="Y387" s="332"/>
      <c r="Z387" s="1"/>
    </row>
    <row r="388" spans="2:26">
      <c r="D388" s="5" t="s">
        <v>298</v>
      </c>
      <c r="K388" s="3"/>
      <c r="P388"/>
      <c r="Q388" s="704"/>
      <c r="R388" s="103"/>
      <c r="S388" s="18"/>
      <c r="T388" s="706"/>
      <c r="U388" s="706"/>
      <c r="V388" s="706"/>
      <c r="W388" s="18"/>
      <c r="X388" s="332"/>
      <c r="Y388" s="332"/>
      <c r="Z388" s="1"/>
    </row>
    <row r="389" spans="2:26" ht="18" customHeight="1">
      <c r="B389" s="19" t="s">
        <v>817</v>
      </c>
      <c r="D389"/>
      <c r="E389"/>
      <c r="I389"/>
      <c r="J389"/>
      <c r="K389" s="3"/>
      <c r="P389" s="9"/>
      <c r="R389" s="179"/>
      <c r="S389" s="9"/>
      <c r="T389" s="44"/>
      <c r="U389" s="44"/>
      <c r="V389" s="44"/>
      <c r="W389" s="118"/>
      <c r="X389" s="642"/>
      <c r="Y389" s="707"/>
      <c r="Z389" s="1"/>
    </row>
    <row r="390" spans="2:26" ht="16.5" customHeight="1">
      <c r="C390" s="19" t="s">
        <v>292</v>
      </c>
      <c r="E390"/>
      <c r="F390"/>
      <c r="G390" s="19"/>
      <c r="H390" s="19"/>
      <c r="I390" s="13"/>
      <c r="J390" s="13"/>
      <c r="K390" s="3"/>
      <c r="P390"/>
      <c r="Q390" s="179"/>
      <c r="R390" s="4"/>
      <c r="S390" s="65"/>
      <c r="T390" s="44"/>
      <c r="U390" s="44"/>
      <c r="V390" s="44"/>
      <c r="W390" s="118"/>
      <c r="X390" s="3"/>
      <c r="Y390" s="641"/>
      <c r="Z390" s="1"/>
    </row>
    <row r="391" spans="2:26" ht="18.75" customHeight="1">
      <c r="B391" s="20" t="s">
        <v>293</v>
      </c>
      <c r="C391" s="13"/>
      <c r="D391"/>
      <c r="E391" s="20" t="s">
        <v>0</v>
      </c>
      <c r="F391"/>
      <c r="G391" s="2" t="s">
        <v>334</v>
      </c>
      <c r="H391" s="13"/>
      <c r="I391" s="13"/>
      <c r="J391" s="24"/>
      <c r="K391" s="3"/>
      <c r="P391"/>
      <c r="Q391" s="681"/>
      <c r="R391" s="4"/>
      <c r="S391" s="9"/>
      <c r="T391" s="9"/>
      <c r="U391" s="44"/>
      <c r="V391" s="44"/>
      <c r="W391" s="118"/>
      <c r="X391" s="642"/>
      <c r="Y391" s="641"/>
      <c r="Z391" s="1"/>
    </row>
    <row r="392" spans="2:26" ht="21">
      <c r="D392" s="23" t="s">
        <v>819</v>
      </c>
      <c r="K392" s="3"/>
      <c r="P392"/>
      <c r="Q392" s="682"/>
      <c r="R392" s="4"/>
      <c r="S392" s="9"/>
      <c r="T392" s="44"/>
      <c r="U392" s="44"/>
      <c r="V392" s="44"/>
      <c r="W392" s="728"/>
      <c r="X392" s="642"/>
      <c r="Y392" s="641"/>
      <c r="Z392" s="1"/>
    </row>
    <row r="393" spans="2:26" ht="15.75" thickBot="1">
      <c r="P393" s="9"/>
      <c r="Q393" s="683"/>
      <c r="R393" s="4"/>
      <c r="S393" s="9"/>
      <c r="T393" s="44"/>
      <c r="U393" s="44"/>
      <c r="V393" s="44"/>
      <c r="W393" s="118"/>
      <c r="X393" s="642"/>
      <c r="Y393" s="641"/>
      <c r="Z393" s="1"/>
    </row>
    <row r="394" spans="2:26" ht="15.75" thickBot="1">
      <c r="B394" s="471" t="s">
        <v>262</v>
      </c>
      <c r="C394" s="107"/>
      <c r="D394" s="472" t="s">
        <v>263</v>
      </c>
      <c r="E394" s="379" t="s">
        <v>264</v>
      </c>
      <c r="F394" s="379"/>
      <c r="G394" s="379"/>
      <c r="H394" s="473" t="s">
        <v>265</v>
      </c>
      <c r="I394" s="474" t="s">
        <v>266</v>
      </c>
      <c r="J394" s="475" t="s">
        <v>267</v>
      </c>
      <c r="K394" s="3"/>
      <c r="P394"/>
      <c r="Q394" s="683"/>
      <c r="R394" s="4"/>
      <c r="S394" s="9"/>
      <c r="T394" s="44"/>
      <c r="U394" s="44"/>
      <c r="V394" s="44"/>
      <c r="W394" s="118"/>
      <c r="X394" s="642"/>
      <c r="Y394" s="641"/>
      <c r="Z394" s="1"/>
    </row>
    <row r="395" spans="2:26">
      <c r="B395" s="476" t="s">
        <v>268</v>
      </c>
      <c r="C395" s="477" t="s">
        <v>269</v>
      </c>
      <c r="D395" s="478" t="s">
        <v>270</v>
      </c>
      <c r="E395" s="479" t="s">
        <v>271</v>
      </c>
      <c r="F395" s="479" t="s">
        <v>61</v>
      </c>
      <c r="G395" s="479" t="s">
        <v>62</v>
      </c>
      <c r="H395" s="480" t="s">
        <v>272</v>
      </c>
      <c r="I395" s="481" t="s">
        <v>273</v>
      </c>
      <c r="J395" s="482" t="s">
        <v>646</v>
      </c>
      <c r="K395" s="3"/>
      <c r="P395"/>
      <c r="Q395" s="181"/>
      <c r="S395" s="8"/>
      <c r="T395" s="715"/>
      <c r="U395" s="715"/>
      <c r="V395" s="729"/>
      <c r="W395" s="716"/>
      <c r="X395" s="212"/>
      <c r="Y395" s="162"/>
      <c r="Z395" s="1"/>
    </row>
    <row r="396" spans="2:26" ht="15.75" thickBot="1">
      <c r="B396" s="483"/>
      <c r="C396" s="526"/>
      <c r="D396" s="484"/>
      <c r="E396" s="485" t="s">
        <v>6</v>
      </c>
      <c r="F396" s="485" t="s">
        <v>7</v>
      </c>
      <c r="G396" s="485" t="s">
        <v>8</v>
      </c>
      <c r="H396" s="486" t="s">
        <v>274</v>
      </c>
      <c r="I396" s="487" t="s">
        <v>776</v>
      </c>
      <c r="J396" s="488" t="s">
        <v>645</v>
      </c>
      <c r="K396" s="3"/>
      <c r="L396" s="32"/>
      <c r="M396" s="4"/>
      <c r="N396" s="8"/>
      <c r="P396"/>
      <c r="S396" s="1"/>
      <c r="T396" s="1"/>
      <c r="U396" s="1"/>
      <c r="V396" s="1"/>
      <c r="W396" s="1"/>
      <c r="X396" s="219"/>
      <c r="Y396" s="179"/>
      <c r="Z396" s="1"/>
    </row>
    <row r="397" spans="2:26">
      <c r="B397" s="107"/>
      <c r="C397" s="690" t="s">
        <v>204</v>
      </c>
      <c r="D397" s="490"/>
      <c r="E397" s="491"/>
      <c r="F397" s="492"/>
      <c r="G397" s="492"/>
      <c r="H397" s="691"/>
      <c r="I397" s="536"/>
      <c r="J397" s="495"/>
      <c r="K397" s="3"/>
      <c r="L397" s="654"/>
      <c r="M397" s="4"/>
      <c r="N397" s="9"/>
      <c r="P397" s="646"/>
      <c r="R397" s="179"/>
      <c r="S397" s="3"/>
      <c r="T397" s="1"/>
      <c r="U397" s="1"/>
      <c r="V397" s="1"/>
      <c r="W397" s="1"/>
      <c r="X397" s="1"/>
      <c r="Y397" s="1"/>
      <c r="Z397" s="1"/>
    </row>
    <row r="398" spans="2:26">
      <c r="B398" s="497" t="s">
        <v>275</v>
      </c>
      <c r="C398" s="394" t="s">
        <v>402</v>
      </c>
      <c r="D398" s="508">
        <v>60</v>
      </c>
      <c r="E398" s="229">
        <v>0.7</v>
      </c>
      <c r="F398" s="360">
        <v>0.1</v>
      </c>
      <c r="G398" s="360">
        <v>2.2999999999999998</v>
      </c>
      <c r="H398" s="1279">
        <v>12.8</v>
      </c>
      <c r="I398" s="504">
        <v>2</v>
      </c>
      <c r="J398" s="595" t="s">
        <v>673</v>
      </c>
      <c r="K398" s="3"/>
      <c r="L398" s="1749"/>
      <c r="M398" s="4"/>
      <c r="N398" s="9"/>
      <c r="P398"/>
      <c r="R398" s="4"/>
      <c r="S398" s="9"/>
      <c r="T398" s="44"/>
      <c r="U398" s="44"/>
      <c r="V398" s="44"/>
      <c r="W398" s="118"/>
      <c r="X398" s="343"/>
      <c r="Y398" s="707"/>
      <c r="Z398" s="1"/>
    </row>
    <row r="399" spans="2:26">
      <c r="B399" s="500" t="s">
        <v>564</v>
      </c>
      <c r="C399" s="547" t="s">
        <v>455</v>
      </c>
      <c r="D399" s="498">
        <v>150</v>
      </c>
      <c r="E399" s="1280">
        <v>10.106249999999999</v>
      </c>
      <c r="F399" s="1415">
        <v>11.632</v>
      </c>
      <c r="G399" s="2093">
        <v>19.2</v>
      </c>
      <c r="H399" s="2069">
        <v>221.91300000000001</v>
      </c>
      <c r="I399" s="550">
        <v>40</v>
      </c>
      <c r="J399" s="499" t="s">
        <v>732</v>
      </c>
      <c r="K399" s="3"/>
      <c r="L399" s="32"/>
      <c r="M399" s="4"/>
      <c r="N399" s="44"/>
      <c r="P399"/>
      <c r="R399" s="4"/>
      <c r="S399" s="9"/>
      <c r="T399" s="44"/>
      <c r="U399" s="44"/>
      <c r="V399" s="234"/>
      <c r="W399" s="118"/>
      <c r="X399" s="6"/>
      <c r="Y399" s="654"/>
      <c r="Z399" s="1"/>
    </row>
    <row r="400" spans="2:26" ht="15.75">
      <c r="B400" s="502" t="s">
        <v>13</v>
      </c>
      <c r="C400" s="503" t="s">
        <v>358</v>
      </c>
      <c r="D400" s="508">
        <v>200</v>
      </c>
      <c r="E400" s="229">
        <v>6.5</v>
      </c>
      <c r="F400" s="360">
        <v>5.0999999999999996</v>
      </c>
      <c r="G400" s="365">
        <v>12.957000000000001</v>
      </c>
      <c r="H400" s="1279">
        <v>123.72799999999999</v>
      </c>
      <c r="I400" s="520">
        <v>70</v>
      </c>
      <c r="J400" s="499" t="s">
        <v>733</v>
      </c>
      <c r="K400" s="3"/>
      <c r="L400" s="62"/>
      <c r="M400" s="230"/>
      <c r="N400"/>
      <c r="P400"/>
      <c r="R400" s="4"/>
      <c r="S400" s="9"/>
      <c r="T400" s="161"/>
      <c r="U400" s="161"/>
      <c r="V400" s="161"/>
      <c r="W400" s="118"/>
      <c r="X400" s="114"/>
      <c r="Y400" s="641"/>
      <c r="Z400" s="1"/>
    </row>
    <row r="401" spans="2:26">
      <c r="B401" s="506" t="s">
        <v>283</v>
      </c>
      <c r="C401" s="503" t="s">
        <v>11</v>
      </c>
      <c r="D401" s="508">
        <v>40</v>
      </c>
      <c r="E401" s="229">
        <v>2.1070000000000002</v>
      </c>
      <c r="F401" s="360">
        <v>0.28000000000000003</v>
      </c>
      <c r="G401" s="360">
        <v>16.32</v>
      </c>
      <c r="H401" s="1279">
        <v>76.227999999999994</v>
      </c>
      <c r="I401" s="509">
        <v>9</v>
      </c>
      <c r="J401" s="505" t="s">
        <v>10</v>
      </c>
      <c r="K401" s="3"/>
      <c r="L401" s="32"/>
      <c r="M401" s="4"/>
      <c r="N401" s="9"/>
      <c r="P401"/>
      <c r="R401" s="4"/>
      <c r="S401" s="9"/>
      <c r="T401" s="44"/>
      <c r="U401" s="44"/>
      <c r="V401" s="44"/>
      <c r="W401" s="118"/>
      <c r="X401" s="642"/>
      <c r="Y401" s="641"/>
      <c r="Z401" s="1"/>
    </row>
    <row r="402" spans="2:26">
      <c r="B402" s="506"/>
      <c r="C402" s="547" t="s">
        <v>719</v>
      </c>
      <c r="D402" s="498">
        <v>20</v>
      </c>
      <c r="E402" s="366">
        <v>1.1299999999999999</v>
      </c>
      <c r="F402" s="368">
        <v>0.24</v>
      </c>
      <c r="G402" s="368">
        <v>8.3699999999999992</v>
      </c>
      <c r="H402" s="1264">
        <v>40.159999999999997</v>
      </c>
      <c r="I402" s="539">
        <v>10</v>
      </c>
      <c r="J402" s="499" t="s">
        <v>10</v>
      </c>
      <c r="K402" s="3"/>
      <c r="L402" s="32"/>
      <c r="M402" s="4"/>
      <c r="N402" s="9"/>
      <c r="P402"/>
      <c r="R402" s="4"/>
      <c r="S402" s="9"/>
      <c r="T402" s="44"/>
      <c r="U402" s="44"/>
      <c r="V402" s="44"/>
      <c r="W402" s="118"/>
      <c r="X402" s="642"/>
      <c r="Y402" s="641"/>
      <c r="Z402" s="1"/>
    </row>
    <row r="403" spans="2:26" ht="15.75" thickBot="1">
      <c r="B403" s="798"/>
      <c r="C403" s="510" t="s">
        <v>862</v>
      </c>
      <c r="D403" s="521">
        <v>105</v>
      </c>
      <c r="E403" s="533">
        <v>1.1319999999999999</v>
      </c>
      <c r="F403" s="534">
        <v>4.1319999999999997</v>
      </c>
      <c r="G403" s="535">
        <v>17.29</v>
      </c>
      <c r="H403" s="2113">
        <v>110.876</v>
      </c>
      <c r="I403" s="680">
        <v>80</v>
      </c>
      <c r="J403" s="496" t="s">
        <v>857</v>
      </c>
      <c r="K403" s="3"/>
      <c r="L403" s="1749"/>
      <c r="M403" s="4"/>
      <c r="N403" s="9"/>
      <c r="P403"/>
      <c r="R403" s="4"/>
      <c r="S403" s="9"/>
      <c r="T403" s="44"/>
      <c r="U403" s="44"/>
      <c r="V403" s="44"/>
      <c r="W403" s="118"/>
      <c r="X403" s="642"/>
      <c r="Y403" s="641"/>
      <c r="Z403" s="1"/>
    </row>
    <row r="404" spans="2:26">
      <c r="B404" s="512" t="s">
        <v>294</v>
      </c>
      <c r="D404" s="835">
        <f>SUM(D398:D403)</f>
        <v>575</v>
      </c>
      <c r="E404" s="513">
        <f>SUM(E398:E403)</f>
        <v>21.675249999999998</v>
      </c>
      <c r="F404" s="1266">
        <f>SUM(F398:F403)</f>
        <v>21.484000000000002</v>
      </c>
      <c r="G404" s="515">
        <f>SUM(G398:G403)</f>
        <v>76.436999999999998</v>
      </c>
      <c r="H404" s="2133">
        <f>SUM(H398:H403)</f>
        <v>585.70500000000004</v>
      </c>
      <c r="I404" s="1209" t="s">
        <v>546</v>
      </c>
      <c r="J404" s="928" t="s">
        <v>290</v>
      </c>
      <c r="K404" s="3"/>
      <c r="L404" s="62"/>
      <c r="M404" s="179"/>
      <c r="N404"/>
      <c r="P404"/>
      <c r="R404" s="4"/>
      <c r="S404" s="9"/>
      <c r="T404" s="44"/>
      <c r="U404" s="160"/>
      <c r="V404" s="44"/>
      <c r="W404" s="118"/>
      <c r="X404" s="343"/>
      <c r="Y404" s="654"/>
      <c r="Z404" s="1"/>
    </row>
    <row r="405" spans="2:26">
      <c r="B405" s="1378"/>
      <c r="C405" s="1379" t="s">
        <v>12</v>
      </c>
      <c r="D405" s="1815">
        <v>0.25</v>
      </c>
      <c r="E405" s="1214">
        <v>19.25</v>
      </c>
      <c r="F405" s="1215">
        <v>19.75</v>
      </c>
      <c r="G405" s="1216">
        <v>83.75</v>
      </c>
      <c r="H405" s="1217">
        <v>587.5</v>
      </c>
      <c r="I405" s="807">
        <f>H405-H404</f>
        <v>1.7949999999999591</v>
      </c>
      <c r="J405" s="1818" t="s">
        <v>777</v>
      </c>
      <c r="K405" s="3"/>
      <c r="L405" s="654"/>
      <c r="M405" s="4"/>
      <c r="N405" s="9"/>
      <c r="P405"/>
      <c r="Q405" s="181"/>
      <c r="R405" s="402"/>
      <c r="S405" s="8"/>
      <c r="T405" s="715"/>
      <c r="U405" s="716"/>
      <c r="V405" s="715"/>
      <c r="W405" s="716"/>
      <c r="X405" s="212"/>
      <c r="Y405" s="162"/>
      <c r="Z405" s="1"/>
    </row>
    <row r="406" spans="2:26" ht="15.75" thickBot="1">
      <c r="B406" s="251"/>
      <c r="C406" s="1375" t="s">
        <v>778</v>
      </c>
      <c r="D406" s="1801"/>
      <c r="E406" s="2130">
        <f>(E404*100/E426)-25</f>
        <v>3.1496753246753215</v>
      </c>
      <c r="F406" s="534">
        <f t="shared" ref="F406:H406" si="28">(F404*100/F426)-25</f>
        <v>2.1949367088607623</v>
      </c>
      <c r="G406" s="534">
        <f t="shared" si="28"/>
        <v>-2.1829850746268669</v>
      </c>
      <c r="H406" s="2135">
        <f t="shared" si="28"/>
        <v>-7.6382978723401607E-2</v>
      </c>
      <c r="I406" s="1838"/>
      <c r="J406" s="1802"/>
      <c r="K406" s="3"/>
      <c r="L406" s="1749"/>
      <c r="M406" s="4"/>
      <c r="N406" s="158"/>
      <c r="P406"/>
      <c r="Q406" s="9"/>
      <c r="R406" s="402"/>
      <c r="S406" s="8"/>
      <c r="X406" s="219"/>
      <c r="Y406" s="179"/>
      <c r="Z406" s="1"/>
    </row>
    <row r="407" spans="2:26">
      <c r="B407" s="107"/>
      <c r="C407" s="489" t="s">
        <v>153</v>
      </c>
      <c r="D407" s="107"/>
      <c r="F407" s="517"/>
      <c r="G407" s="517"/>
      <c r="H407" s="517"/>
      <c r="I407" s="519"/>
      <c r="J407" s="519"/>
      <c r="K407" s="3"/>
      <c r="L407" s="32"/>
      <c r="M407" s="4"/>
      <c r="N407" s="9"/>
      <c r="P407"/>
      <c r="R407" s="713"/>
      <c r="T407" s="714"/>
      <c r="U407" s="714"/>
      <c r="V407" s="407"/>
      <c r="W407" s="407"/>
      <c r="X407" s="219"/>
      <c r="Y407" s="1"/>
      <c r="Z407" s="1"/>
    </row>
    <row r="408" spans="2:26">
      <c r="B408" s="97"/>
      <c r="C408" s="529" t="s">
        <v>389</v>
      </c>
      <c r="D408" s="508">
        <v>60</v>
      </c>
      <c r="E408" s="229">
        <v>0.5</v>
      </c>
      <c r="F408" s="360">
        <v>0.1</v>
      </c>
      <c r="G408" s="360">
        <v>1.5</v>
      </c>
      <c r="H408" s="679">
        <v>8.5</v>
      </c>
      <c r="I408" s="504">
        <v>1</v>
      </c>
      <c r="J408" s="595" t="s">
        <v>672</v>
      </c>
      <c r="K408" s="3"/>
      <c r="L408" s="32"/>
      <c r="M408" s="123"/>
      <c r="N408" s="158"/>
      <c r="P408"/>
      <c r="S408" s="1"/>
      <c r="T408" s="204"/>
      <c r="U408" s="204"/>
      <c r="V408" s="204"/>
      <c r="W408" s="1"/>
      <c r="X408" s="1"/>
      <c r="Y408" s="1"/>
      <c r="Z408" s="1"/>
    </row>
    <row r="409" spans="2:26">
      <c r="B409" s="97"/>
      <c r="C409" s="547" t="s">
        <v>395</v>
      </c>
      <c r="D409" s="253">
        <v>200</v>
      </c>
      <c r="E409" s="2065">
        <v>1.61</v>
      </c>
      <c r="F409" s="365">
        <v>4.0709999999999997</v>
      </c>
      <c r="G409" s="365">
        <v>25.58</v>
      </c>
      <c r="H409" s="1279">
        <v>145.399</v>
      </c>
      <c r="I409" s="694">
        <v>15</v>
      </c>
      <c r="J409" s="496" t="s">
        <v>744</v>
      </c>
      <c r="K409" s="3"/>
      <c r="L409" s="32"/>
      <c r="M409" s="4"/>
      <c r="N409" s="9"/>
      <c r="P409"/>
      <c r="S409" s="1"/>
      <c r="T409" s="1"/>
      <c r="U409" s="1"/>
      <c r="V409" s="1"/>
      <c r="W409" s="1"/>
      <c r="X409" s="1"/>
      <c r="Y409" s="1"/>
      <c r="Z409" s="1"/>
    </row>
    <row r="410" spans="2:26">
      <c r="B410" s="497" t="s">
        <v>275</v>
      </c>
      <c r="C410" s="503" t="s">
        <v>254</v>
      </c>
      <c r="D410" s="508">
        <v>150</v>
      </c>
      <c r="E410" s="229">
        <v>6.95</v>
      </c>
      <c r="F410" s="2076">
        <v>12.558</v>
      </c>
      <c r="G410" s="365">
        <v>27.681999999999999</v>
      </c>
      <c r="H410" s="1279">
        <v>251.55</v>
      </c>
      <c r="I410" s="504">
        <v>29</v>
      </c>
      <c r="J410" s="505" t="s">
        <v>206</v>
      </c>
      <c r="K410" s="3"/>
      <c r="L410" s="32"/>
      <c r="M410" s="4"/>
      <c r="N410" s="9"/>
      <c r="P410"/>
      <c r="R410" s="181"/>
      <c r="V410" s="1"/>
      <c r="W410" s="1"/>
      <c r="Z410" s="1"/>
    </row>
    <row r="411" spans="2:26">
      <c r="B411" s="500" t="s">
        <v>564</v>
      </c>
      <c r="C411" s="750" t="s">
        <v>529</v>
      </c>
      <c r="D411" s="508">
        <v>90</v>
      </c>
      <c r="E411" s="2065">
        <v>12.891</v>
      </c>
      <c r="F411" s="365">
        <v>10.131</v>
      </c>
      <c r="G411" s="365">
        <v>13.962999999999999</v>
      </c>
      <c r="H411" s="1281">
        <v>198.595</v>
      </c>
      <c r="I411" s="504">
        <v>46</v>
      </c>
      <c r="J411" s="505" t="s">
        <v>850</v>
      </c>
      <c r="K411" s="3"/>
      <c r="L411" s="32"/>
      <c r="M411" s="4"/>
      <c r="N411" s="9"/>
      <c r="P411"/>
      <c r="R411" s="19"/>
      <c r="S411" s="1"/>
      <c r="V411" s="19"/>
      <c r="W411" s="19"/>
      <c r="X411" s="13"/>
      <c r="Y411" s="13"/>
      <c r="Z411" s="1"/>
    </row>
    <row r="412" spans="2:26" ht="15.75">
      <c r="B412" s="502" t="s">
        <v>13</v>
      </c>
      <c r="C412" s="503" t="s">
        <v>584</v>
      </c>
      <c r="D412" s="508">
        <v>200</v>
      </c>
      <c r="E412" s="361">
        <v>1</v>
      </c>
      <c r="F412" s="359">
        <v>0</v>
      </c>
      <c r="G412" s="359">
        <v>15.81</v>
      </c>
      <c r="H412" s="1279">
        <v>67.239999999999995</v>
      </c>
      <c r="I412" s="504">
        <v>61</v>
      </c>
      <c r="J412" s="505" t="s">
        <v>9</v>
      </c>
      <c r="K412" s="3"/>
      <c r="L412"/>
      <c r="M412" s="40"/>
      <c r="N412"/>
      <c r="P412"/>
      <c r="Q412" s="20"/>
      <c r="R412" s="13"/>
      <c r="T412" s="20"/>
      <c r="V412" s="2"/>
      <c r="W412" s="13"/>
      <c r="X412" s="13"/>
      <c r="Y412" s="24"/>
      <c r="Z412" s="1"/>
    </row>
    <row r="413" spans="2:26" ht="15.75" customHeight="1">
      <c r="B413" s="506" t="s">
        <v>283</v>
      </c>
      <c r="C413" s="529" t="s">
        <v>11</v>
      </c>
      <c r="D413" s="508">
        <v>50</v>
      </c>
      <c r="E413" s="229">
        <v>2.6339999999999999</v>
      </c>
      <c r="F413" s="360">
        <v>0.35</v>
      </c>
      <c r="G413" s="360">
        <v>20.399999999999999</v>
      </c>
      <c r="H413" s="1279">
        <v>95.286000000000001</v>
      </c>
      <c r="I413" s="509">
        <v>9</v>
      </c>
      <c r="J413" s="505" t="s">
        <v>10</v>
      </c>
      <c r="K413" s="22"/>
      <c r="L413"/>
      <c r="M413" s="40"/>
      <c r="N413"/>
      <c r="P413"/>
      <c r="S413" s="23"/>
      <c r="V413" s="1"/>
      <c r="W413" s="19"/>
      <c r="X413" s="13"/>
      <c r="Y413" s="13"/>
      <c r="Z413" s="1"/>
    </row>
    <row r="414" spans="2:26" ht="15.75" thickBot="1">
      <c r="B414" s="97"/>
      <c r="C414" s="453" t="s">
        <v>719</v>
      </c>
      <c r="D414" s="498">
        <v>30</v>
      </c>
      <c r="E414" s="2076">
        <v>1.6950000000000001</v>
      </c>
      <c r="F414" s="365">
        <v>0.36</v>
      </c>
      <c r="G414" s="365">
        <v>12.56</v>
      </c>
      <c r="H414" s="1279">
        <v>60.26</v>
      </c>
      <c r="I414" s="539">
        <v>10</v>
      </c>
      <c r="J414" s="499" t="s">
        <v>10</v>
      </c>
      <c r="L414"/>
      <c r="M414" s="40"/>
      <c r="N414"/>
      <c r="P414"/>
      <c r="Q414" s="701"/>
      <c r="S414" s="702"/>
      <c r="T414" s="19"/>
      <c r="U414" s="19"/>
      <c r="V414" s="19"/>
      <c r="W414" s="702"/>
      <c r="X414" s="702"/>
      <c r="Y414" s="703"/>
      <c r="Z414" s="1"/>
    </row>
    <row r="415" spans="2:26">
      <c r="B415" s="512" t="s">
        <v>278</v>
      </c>
      <c r="C415" s="718"/>
      <c r="D415" s="1208">
        <f>SUM(D408:D414)</f>
        <v>780</v>
      </c>
      <c r="E415" s="522">
        <f>SUM(E408:E414)</f>
        <v>27.28</v>
      </c>
      <c r="F415" s="1266">
        <f>SUM(F408:F414)</f>
        <v>27.57</v>
      </c>
      <c r="G415" s="523">
        <f>SUM(G408:G414)</f>
        <v>117.495</v>
      </c>
      <c r="H415" s="2133">
        <f>SUM(H408:H414)</f>
        <v>826.82999999999993</v>
      </c>
      <c r="I415" s="1209" t="s">
        <v>546</v>
      </c>
      <c r="J415" s="928" t="s">
        <v>290</v>
      </c>
      <c r="K415" s="3"/>
      <c r="L415"/>
      <c r="M415" s="40"/>
      <c r="N415"/>
      <c r="P415"/>
      <c r="Q415" s="730"/>
      <c r="R415" s="18"/>
      <c r="S415" s="184"/>
      <c r="T415" s="704"/>
      <c r="U415" s="704"/>
      <c r="V415" s="704"/>
      <c r="W415" s="184"/>
      <c r="X415" s="705"/>
      <c r="Y415" s="332"/>
      <c r="Z415" s="1"/>
    </row>
    <row r="416" spans="2:26">
      <c r="B416" s="1378"/>
      <c r="C416" s="1379" t="s">
        <v>12</v>
      </c>
      <c r="D416" s="1815">
        <v>0.35</v>
      </c>
      <c r="E416" s="1214">
        <v>26.95</v>
      </c>
      <c r="F416" s="1215">
        <v>27.65</v>
      </c>
      <c r="G416" s="1216">
        <v>117.25</v>
      </c>
      <c r="H416" s="1217">
        <v>822.5</v>
      </c>
      <c r="I416" s="807">
        <f>H416-H415</f>
        <v>-4.3299999999999272</v>
      </c>
      <c r="J416" s="1818" t="s">
        <v>777</v>
      </c>
      <c r="K416" s="3"/>
      <c r="L416"/>
      <c r="M416" s="40"/>
      <c r="N416"/>
      <c r="P416"/>
      <c r="Q416" s="4"/>
      <c r="R416" s="9"/>
      <c r="S416" s="44"/>
      <c r="T416" s="44"/>
      <c r="U416" s="44"/>
      <c r="V416" s="728"/>
      <c r="W416" s="642"/>
      <c r="X416" s="641"/>
      <c r="Y416" s="332"/>
      <c r="Z416" s="1"/>
    </row>
    <row r="417" spans="2:26" ht="15.75" thickBot="1">
      <c r="B417" s="251"/>
      <c r="C417" s="1375" t="s">
        <v>778</v>
      </c>
      <c r="D417" s="1801"/>
      <c r="E417" s="2130">
        <f>(E415*100/E426)-35</f>
        <v>0.4285714285714306</v>
      </c>
      <c r="F417" s="534">
        <f t="shared" ref="F417:H417" si="29">(F415*100/F426)-35</f>
        <v>-0.10126582278481067</v>
      </c>
      <c r="G417" s="534">
        <f t="shared" si="29"/>
        <v>7.3134328358207767E-2</v>
      </c>
      <c r="H417" s="2135">
        <f t="shared" si="29"/>
        <v>0.18425531914893867</v>
      </c>
      <c r="I417" s="1838"/>
      <c r="J417" s="1802"/>
      <c r="K417" s="3"/>
      <c r="L417"/>
      <c r="M417" s="40"/>
      <c r="N417"/>
      <c r="P417"/>
      <c r="Q417" s="370"/>
      <c r="R417" s="9"/>
      <c r="S417" s="44"/>
      <c r="T417" s="44"/>
      <c r="U417" s="44"/>
      <c r="V417" s="708"/>
      <c r="W417" s="736"/>
      <c r="X417" s="641"/>
      <c r="Y417" s="707"/>
      <c r="Z417" s="1"/>
    </row>
    <row r="418" spans="2:26">
      <c r="B418" s="107"/>
      <c r="C418" s="172" t="s">
        <v>343</v>
      </c>
      <c r="D418" s="107"/>
      <c r="F418" s="737"/>
      <c r="G418" s="737"/>
      <c r="H418" s="737"/>
      <c r="I418" s="519"/>
      <c r="J418" s="519"/>
      <c r="K418" s="3"/>
      <c r="L418"/>
      <c r="M418" s="40"/>
      <c r="N418"/>
      <c r="P418"/>
      <c r="Q418" s="4"/>
      <c r="R418" s="9"/>
      <c r="S418" s="44"/>
      <c r="T418" s="44"/>
      <c r="U418" s="44"/>
      <c r="V418" s="708"/>
      <c r="W418" s="642"/>
      <c r="X418" s="654"/>
      <c r="Y418" s="641"/>
      <c r="Z418" s="1"/>
    </row>
    <row r="419" spans="2:26">
      <c r="B419" s="97"/>
      <c r="C419" s="503" t="s">
        <v>358</v>
      </c>
      <c r="D419" s="508">
        <v>200</v>
      </c>
      <c r="E419" s="2065">
        <v>3.2749999999999999</v>
      </c>
      <c r="F419" s="365">
        <v>2.59</v>
      </c>
      <c r="G419" s="365">
        <v>7.0149999999999997</v>
      </c>
      <c r="H419" s="1279">
        <v>80.97</v>
      </c>
      <c r="I419" s="520">
        <v>71</v>
      </c>
      <c r="J419" s="496" t="s">
        <v>742</v>
      </c>
      <c r="K419" s="1467"/>
      <c r="L419"/>
      <c r="M419" s="40"/>
      <c r="N419"/>
      <c r="P419" s="44"/>
      <c r="Q419" s="160"/>
      <c r="R419" s="44"/>
      <c r="S419" s="708"/>
      <c r="T419" s="44"/>
      <c r="U419" s="44"/>
      <c r="V419" s="708"/>
      <c r="W419" s="736"/>
      <c r="X419" s="641"/>
      <c r="Y419" s="641"/>
      <c r="Z419" s="1"/>
    </row>
    <row r="420" spans="2:26" ht="15.75" thickBot="1">
      <c r="B420" s="798"/>
      <c r="C420" s="532" t="s">
        <v>510</v>
      </c>
      <c r="D420" s="521" t="s">
        <v>704</v>
      </c>
      <c r="E420" s="2085">
        <v>4.4791999999999996</v>
      </c>
      <c r="F420" s="367">
        <v>5.0590000000000002</v>
      </c>
      <c r="G420" s="2085">
        <v>22.327999999999999</v>
      </c>
      <c r="H420" s="1281">
        <v>152.75980000000001</v>
      </c>
      <c r="I420" s="746">
        <v>36</v>
      </c>
      <c r="J420" s="496" t="s">
        <v>743</v>
      </c>
      <c r="L420" s="62"/>
      <c r="M420" s="179"/>
      <c r="N420" s="3"/>
      <c r="P420" s="2"/>
      <c r="Q420" s="4"/>
      <c r="R420" s="65"/>
      <c r="S420" s="371"/>
      <c r="T420" s="721"/>
      <c r="U420" s="371"/>
      <c r="V420" s="708"/>
      <c r="W420" s="736"/>
      <c r="X420" s="641"/>
      <c r="Y420" s="710"/>
      <c r="Z420" s="1"/>
    </row>
    <row r="421" spans="2:26">
      <c r="B421" s="1408" t="s">
        <v>382</v>
      </c>
      <c r="C421" s="34"/>
      <c r="D421" s="172">
        <f>D419+135+15</f>
        <v>350</v>
      </c>
      <c r="E421" s="522">
        <f>SUM(E419:E420)</f>
        <v>7.7541999999999991</v>
      </c>
      <c r="F421" s="514">
        <f>SUM(F419:F420)</f>
        <v>7.649</v>
      </c>
      <c r="G421" s="523">
        <f>SUM(G419:G420)</f>
        <v>29.343</v>
      </c>
      <c r="H421" s="2133">
        <f>SUM(H419:H420)</f>
        <v>233.72980000000001</v>
      </c>
      <c r="I421" s="1209" t="s">
        <v>546</v>
      </c>
      <c r="J421" s="928" t="s">
        <v>290</v>
      </c>
      <c r="K421" s="3"/>
      <c r="L421" s="32"/>
      <c r="M421" s="4"/>
      <c r="N421" s="44"/>
      <c r="P421" s="44"/>
      <c r="Q421" s="371"/>
      <c r="R421" s="371"/>
      <c r="S421" s="44"/>
      <c r="T421" s="44"/>
      <c r="U421" s="44"/>
      <c r="V421" s="708"/>
      <c r="W421" s="736"/>
      <c r="X421" s="641"/>
      <c r="Y421" s="641"/>
      <c r="Z421" s="1"/>
    </row>
    <row r="422" spans="2:26">
      <c r="B422" s="1378"/>
      <c r="C422" s="1379" t="s">
        <v>12</v>
      </c>
      <c r="D422" s="1815">
        <v>0.1</v>
      </c>
      <c r="E422" s="1214">
        <v>7.7</v>
      </c>
      <c r="F422" s="1215">
        <v>7.9</v>
      </c>
      <c r="G422" s="1216">
        <v>33.5</v>
      </c>
      <c r="H422" s="1217">
        <v>235</v>
      </c>
      <c r="I422" s="807">
        <f>H422-H421</f>
        <v>1.2701999999999884</v>
      </c>
      <c r="J422" s="524"/>
      <c r="K422" s="3"/>
      <c r="L422" s="62"/>
      <c r="M422" s="230"/>
      <c r="N422"/>
      <c r="P422"/>
      <c r="Q422" s="61"/>
      <c r="R422" s="9"/>
      <c r="S422" s="161"/>
      <c r="T422" s="399"/>
      <c r="U422" s="161"/>
      <c r="V422" s="708"/>
      <c r="W422" s="736"/>
      <c r="X422" s="641"/>
      <c r="Y422" s="654"/>
      <c r="Z422" s="1"/>
    </row>
    <row r="423" spans="2:26" ht="15.75" thickBot="1">
      <c r="B423" s="251"/>
      <c r="C423" s="1375" t="s">
        <v>778</v>
      </c>
      <c r="D423" s="1801"/>
      <c r="E423" s="2130">
        <f>(E421*100/E426)-10</f>
        <v>7.0389610389609558E-2</v>
      </c>
      <c r="F423" s="534">
        <f t="shared" ref="F423:H423" si="30">(F421*100/F426)-10</f>
        <v>-0.31772151898734258</v>
      </c>
      <c r="G423" s="534">
        <f t="shared" si="30"/>
        <v>-1.24089552238806</v>
      </c>
      <c r="H423" s="2135">
        <f t="shared" si="30"/>
        <v>-5.4051063829787083E-2</v>
      </c>
      <c r="I423" s="1838"/>
      <c r="J423" s="1802"/>
      <c r="K423" s="3"/>
      <c r="L423" s="32"/>
      <c r="M423" s="4"/>
      <c r="N423" s="44"/>
      <c r="P423"/>
      <c r="Y423" s="162"/>
      <c r="Z423" s="1"/>
    </row>
    <row r="424" spans="2:26" ht="15.75" thickBot="1">
      <c r="K424" s="22"/>
      <c r="L424" s="62"/>
      <c r="M424" s="230"/>
      <c r="N424"/>
      <c r="P424" s="44"/>
      <c r="Q424" s="371"/>
      <c r="R424" s="371"/>
      <c r="Y424" s="179"/>
      <c r="Z424" s="1"/>
    </row>
    <row r="425" spans="2:26" ht="15.75">
      <c r="B425" s="1810"/>
      <c r="C425" s="1811"/>
      <c r="D425" s="1812"/>
      <c r="E425" s="1813" t="s">
        <v>6</v>
      </c>
      <c r="F425" s="1814" t="s">
        <v>7</v>
      </c>
      <c r="G425" s="1814" t="s">
        <v>8</v>
      </c>
      <c r="H425" s="1833" t="s">
        <v>814</v>
      </c>
      <c r="I425" s="1831"/>
      <c r="J425" s="1812"/>
      <c r="L425"/>
      <c r="M425" s="40"/>
      <c r="N425"/>
      <c r="P425" s="61"/>
      <c r="Y425" s="1"/>
      <c r="Z425" s="1"/>
    </row>
    <row r="426" spans="2:26" ht="15.75" thickBot="1">
      <c r="B426" s="1806"/>
      <c r="C426" s="1853" t="s">
        <v>818</v>
      </c>
      <c r="D426" s="1807">
        <v>1</v>
      </c>
      <c r="E426" s="1808">
        <v>77</v>
      </c>
      <c r="F426" s="1809">
        <v>79</v>
      </c>
      <c r="G426" s="1829">
        <v>335</v>
      </c>
      <c r="H426" s="1830">
        <v>2350</v>
      </c>
      <c r="I426" s="1840" t="s">
        <v>815</v>
      </c>
      <c r="J426" s="1832"/>
      <c r="K426" s="3"/>
      <c r="L426"/>
      <c r="M426" s="40"/>
      <c r="N426"/>
      <c r="P426" s="61"/>
      <c r="Q426" s="61"/>
      <c r="R426" s="61"/>
      <c r="Y426" s="641"/>
      <c r="Z426" s="1"/>
    </row>
    <row r="427" spans="2:26" ht="15.75" thickBot="1">
      <c r="K427" s="3"/>
      <c r="L427"/>
      <c r="M427" s="40"/>
      <c r="N427"/>
      <c r="O427" s="44"/>
      <c r="P427" s="44"/>
      <c r="Q427" s="44"/>
      <c r="Y427" s="654"/>
      <c r="Z427" s="1"/>
    </row>
    <row r="428" spans="2:26">
      <c r="B428" s="930"/>
      <c r="C428" s="34" t="s">
        <v>545</v>
      </c>
      <c r="D428" s="35"/>
      <c r="E428" s="153">
        <f>E404+E415</f>
        <v>48.955249999999999</v>
      </c>
      <c r="F428" s="256">
        <f>F404+F415</f>
        <v>49.054000000000002</v>
      </c>
      <c r="G428" s="256">
        <f>G404+G415</f>
        <v>193.93200000000002</v>
      </c>
      <c r="H428" s="933">
        <f>H404+H415</f>
        <v>1412.5349999999999</v>
      </c>
      <c r="I428" s="1209" t="s">
        <v>546</v>
      </c>
      <c r="J428" s="928" t="s">
        <v>290</v>
      </c>
      <c r="K428" s="3"/>
      <c r="L428"/>
      <c r="M428" s="40"/>
      <c r="N428"/>
      <c r="P428"/>
      <c r="Y428" s="641"/>
      <c r="Z428" s="1"/>
    </row>
    <row r="429" spans="2:26">
      <c r="B429" s="460"/>
      <c r="C429" s="1219" t="s">
        <v>12</v>
      </c>
      <c r="D429" s="1815">
        <v>0.6</v>
      </c>
      <c r="E429" s="924">
        <v>46.2</v>
      </c>
      <c r="F429" s="925">
        <v>47.4</v>
      </c>
      <c r="G429" s="926">
        <v>201</v>
      </c>
      <c r="H429" s="927">
        <v>1410</v>
      </c>
      <c r="I429" s="934">
        <f>H429-H428</f>
        <v>-2.5349999999998545</v>
      </c>
      <c r="J429" s="1818" t="s">
        <v>777</v>
      </c>
      <c r="K429" s="22"/>
      <c r="L429"/>
      <c r="M429" s="40"/>
      <c r="N429"/>
      <c r="P429"/>
      <c r="Q429" s="4"/>
      <c r="R429" s="9"/>
      <c r="S429" s="44"/>
      <c r="T429" s="371"/>
      <c r="U429" s="371"/>
      <c r="V429" s="708"/>
      <c r="W429" s="343"/>
      <c r="X429" s="641"/>
      <c r="Y429" s="641"/>
      <c r="Z429" s="1"/>
    </row>
    <row r="430" spans="2:26" ht="15.75" thickBot="1">
      <c r="B430" s="251"/>
      <c r="C430" s="1375" t="s">
        <v>778</v>
      </c>
      <c r="D430" s="1801"/>
      <c r="E430" s="2130">
        <f>(E428*100/E426)-60</f>
        <v>3.578246753246745</v>
      </c>
      <c r="F430" s="534">
        <f t="shared" ref="F430:H430" si="31">(F428*100/F426)-60</f>
        <v>2.0936708860759552</v>
      </c>
      <c r="G430" s="534">
        <f t="shared" si="31"/>
        <v>-2.1098507462686555</v>
      </c>
      <c r="H430" s="2135">
        <f t="shared" si="31"/>
        <v>0.10787234042552996</v>
      </c>
      <c r="I430" s="1838"/>
      <c r="J430" s="1802"/>
      <c r="L430"/>
      <c r="M430" s="40"/>
      <c r="N430"/>
      <c r="P430"/>
      <c r="Q430" s="4"/>
      <c r="R430" s="9"/>
      <c r="S430" s="161"/>
      <c r="T430" s="161"/>
      <c r="U430" s="161"/>
      <c r="V430" s="708"/>
      <c r="W430" s="642"/>
      <c r="X430" s="641"/>
      <c r="Y430" s="641"/>
      <c r="Z430" s="1"/>
    </row>
    <row r="431" spans="2:26" ht="15.75" thickBot="1">
      <c r="I431" s="219"/>
      <c r="K431" s="3"/>
      <c r="L431"/>
      <c r="M431" s="40"/>
      <c r="N431"/>
      <c r="P431"/>
      <c r="Q431" s="4"/>
      <c r="R431" s="9"/>
      <c r="S431" s="44"/>
      <c r="T431" s="160"/>
      <c r="U431" s="44"/>
      <c r="V431" s="708"/>
      <c r="W431" s="3"/>
      <c r="X431" s="654"/>
      <c r="Y431" s="641"/>
      <c r="Z431" s="1"/>
    </row>
    <row r="432" spans="2:26">
      <c r="B432" s="930"/>
      <c r="C432" s="34" t="s">
        <v>544</v>
      </c>
      <c r="D432" s="35"/>
      <c r="E432" s="153">
        <f>E415+E421</f>
        <v>35.034199999999998</v>
      </c>
      <c r="F432" s="256">
        <f>F415+F421</f>
        <v>35.219000000000001</v>
      </c>
      <c r="G432" s="256">
        <f>G415+G421</f>
        <v>146.83799999999999</v>
      </c>
      <c r="H432" s="933">
        <f>H415+H421</f>
        <v>1060.5598</v>
      </c>
      <c r="I432" s="1209" t="s">
        <v>546</v>
      </c>
      <c r="J432" s="928" t="s">
        <v>290</v>
      </c>
      <c r="K432" s="3"/>
      <c r="U432" s="44"/>
      <c r="V432" s="708"/>
      <c r="W432" s="642"/>
      <c r="X432" s="641"/>
      <c r="Y432" s="641"/>
      <c r="Z432" s="1"/>
    </row>
    <row r="433" spans="2:26">
      <c r="B433" s="460"/>
      <c r="C433" s="1219" t="s">
        <v>12</v>
      </c>
      <c r="D433" s="1815">
        <v>0.45</v>
      </c>
      <c r="E433" s="1214">
        <v>34.65</v>
      </c>
      <c r="F433" s="1215">
        <v>35.549999999999997</v>
      </c>
      <c r="G433" s="1216">
        <v>150.75</v>
      </c>
      <c r="H433" s="1217">
        <v>1057.5</v>
      </c>
      <c r="I433" s="807">
        <f>H433-H432</f>
        <v>-3.0597999999999956</v>
      </c>
      <c r="J433" s="1818" t="s">
        <v>777</v>
      </c>
      <c r="K433" s="3"/>
      <c r="U433" s="44"/>
      <c r="V433" s="44"/>
      <c r="W433" s="118"/>
      <c r="X433" s="642"/>
      <c r="Y433" s="641"/>
      <c r="Z433" s="1"/>
    </row>
    <row r="434" spans="2:26" ht="15.75" thickBot="1">
      <c r="B434" s="251"/>
      <c r="C434" s="1375" t="s">
        <v>778</v>
      </c>
      <c r="D434" s="1801"/>
      <c r="E434" s="2130">
        <f>(E432*100/E426)-45</f>
        <v>0.49896103896104194</v>
      </c>
      <c r="F434" s="534">
        <f t="shared" ref="F434:H434" si="32">(F432*100/F426)-45</f>
        <v>-0.41898734177215147</v>
      </c>
      <c r="G434" s="534">
        <f t="shared" si="32"/>
        <v>-1.1677611940298505</v>
      </c>
      <c r="H434" s="2135">
        <f t="shared" si="32"/>
        <v>0.13020425531914981</v>
      </c>
      <c r="I434" s="1838"/>
      <c r="J434" s="1802"/>
      <c r="K434" s="3"/>
      <c r="L434"/>
      <c r="M434" s="40"/>
      <c r="N434"/>
      <c r="P434"/>
      <c r="Q434" s="181"/>
      <c r="R434" s="402"/>
      <c r="S434" s="8"/>
      <c r="T434" s="715"/>
      <c r="U434" s="716"/>
      <c r="V434" s="715"/>
      <c r="W434" s="716"/>
      <c r="X434" s="212"/>
      <c r="Y434" s="162"/>
      <c r="Z434" s="1"/>
    </row>
    <row r="435" spans="2:26">
      <c r="K435" s="3"/>
      <c r="L435"/>
      <c r="M435" s="40"/>
      <c r="N435"/>
      <c r="P435"/>
      <c r="Q435" s="9"/>
      <c r="R435" s="402"/>
      <c r="S435" s="8"/>
      <c r="X435" s="219"/>
      <c r="Y435" s="179"/>
      <c r="Z435" s="1"/>
    </row>
    <row r="436" spans="2:26" ht="15.75" thickBot="1">
      <c r="K436" s="3"/>
      <c r="L436"/>
      <c r="M436" s="40"/>
      <c r="N436"/>
      <c r="P436"/>
      <c r="R436" s="405"/>
      <c r="T436" s="407"/>
      <c r="U436" s="407"/>
      <c r="V436" s="407"/>
      <c r="W436" s="407"/>
      <c r="X436" s="219"/>
      <c r="Y436" s="1"/>
      <c r="Z436" s="1"/>
    </row>
    <row r="437" spans="2:26" ht="15.75" thickBot="1">
      <c r="B437" s="930"/>
      <c r="C437" s="34" t="s">
        <v>383</v>
      </c>
      <c r="D437" s="35"/>
      <c r="E437" s="157">
        <f>E404+E415+E421</f>
        <v>56.709449999999997</v>
      </c>
      <c r="F437" s="116">
        <f>F404+F415+F421</f>
        <v>56.703000000000003</v>
      </c>
      <c r="G437" s="116">
        <f>G404+G415+G421</f>
        <v>223.27500000000001</v>
      </c>
      <c r="H437" s="257">
        <f>H404+H415+H421</f>
        <v>1646.2647999999999</v>
      </c>
      <c r="I437" s="1209" t="s">
        <v>546</v>
      </c>
      <c r="J437" s="928" t="s">
        <v>290</v>
      </c>
      <c r="K437" s="3"/>
      <c r="L437"/>
      <c r="M437" s="40"/>
      <c r="N437"/>
      <c r="P437"/>
      <c r="S437" s="1"/>
      <c r="T437" s="1"/>
      <c r="U437" s="1"/>
      <c r="V437" s="1"/>
      <c r="W437" s="1"/>
      <c r="X437" s="1"/>
      <c r="Y437" s="1"/>
      <c r="Z437" s="1"/>
    </row>
    <row r="438" spans="2:26">
      <c r="B438" s="93"/>
      <c r="C438" s="1213" t="s">
        <v>12</v>
      </c>
      <c r="D438" s="1815">
        <v>0.7</v>
      </c>
      <c r="E438" s="1214">
        <v>53.9</v>
      </c>
      <c r="F438" s="1215">
        <v>55.3</v>
      </c>
      <c r="G438" s="1216">
        <v>234.5</v>
      </c>
      <c r="H438" s="1217">
        <v>1645</v>
      </c>
      <c r="I438" s="807">
        <f>H438-H437</f>
        <v>-1.2647999999999229</v>
      </c>
      <c r="J438" s="1818" t="s">
        <v>777</v>
      </c>
      <c r="L438"/>
      <c r="M438" s="40"/>
      <c r="N438"/>
      <c r="P438" s="32"/>
      <c r="S438" s="1"/>
      <c r="T438" s="1"/>
      <c r="U438" s="1"/>
      <c r="V438" s="1"/>
      <c r="W438" s="1"/>
      <c r="X438" s="1"/>
      <c r="Y438" s="1"/>
      <c r="Z438" s="1"/>
    </row>
    <row r="439" spans="2:26" ht="15.75" thickBot="1">
      <c r="B439" s="251"/>
      <c r="C439" s="1375" t="s">
        <v>778</v>
      </c>
      <c r="D439" s="1801"/>
      <c r="E439" s="2130">
        <f>(E437*100/E426)-70</f>
        <v>3.6486363636363564</v>
      </c>
      <c r="F439" s="534">
        <f t="shared" ref="F439:H439" si="33">(F437*100/F426)-70</f>
        <v>1.7759493670886144</v>
      </c>
      <c r="G439" s="534">
        <f t="shared" si="33"/>
        <v>-3.3507462686567209</v>
      </c>
      <c r="H439" s="2135">
        <f t="shared" si="33"/>
        <v>5.3821276595741097E-2</v>
      </c>
      <c r="I439" s="1838"/>
      <c r="J439" s="1802"/>
      <c r="L439"/>
      <c r="M439" s="40"/>
      <c r="N439"/>
      <c r="P439" s="54"/>
      <c r="Q439" s="701"/>
      <c r="S439" s="702"/>
      <c r="T439" s="19"/>
      <c r="U439" s="19"/>
      <c r="V439" s="19"/>
      <c r="W439" s="702"/>
      <c r="X439" s="702"/>
      <c r="Y439" s="703"/>
      <c r="Z439" s="1"/>
    </row>
    <row r="440" spans="2:26">
      <c r="K440" s="3"/>
      <c r="L440"/>
      <c r="M440" s="40"/>
      <c r="N440"/>
      <c r="P440" s="33"/>
      <c r="Q440" s="184"/>
      <c r="R440" s="18"/>
      <c r="S440" s="184"/>
      <c r="T440" s="704"/>
      <c r="U440" s="704"/>
      <c r="V440" s="704"/>
      <c r="W440" s="184"/>
      <c r="X440" s="705"/>
      <c r="Y440" s="332"/>
      <c r="Z440" s="1"/>
    </row>
    <row r="441" spans="2:26">
      <c r="E441" s="204"/>
      <c r="F441" s="204"/>
      <c r="G441" s="204"/>
      <c r="K441" s="3"/>
      <c r="L441"/>
      <c r="M441" s="40"/>
      <c r="N441"/>
      <c r="P441" s="9"/>
      <c r="Q441" s="704"/>
      <c r="R441" s="103"/>
      <c r="S441" s="18"/>
      <c r="T441" s="706"/>
      <c r="U441" s="706"/>
      <c r="V441" s="706"/>
      <c r="W441" s="18"/>
      <c r="X441" s="332"/>
      <c r="Y441" s="332"/>
      <c r="Z441" s="1"/>
    </row>
    <row r="442" spans="2:26">
      <c r="D442" s="5" t="s">
        <v>298</v>
      </c>
      <c r="K442" s="3"/>
      <c r="L442"/>
      <c r="M442" s="40"/>
      <c r="N442"/>
      <c r="P442"/>
      <c r="R442" s="179"/>
      <c r="S442" s="9"/>
      <c r="T442" s="44"/>
      <c r="U442" s="44"/>
      <c r="V442" s="44"/>
      <c r="W442" s="118"/>
      <c r="X442" s="642"/>
      <c r="Y442" s="707"/>
      <c r="Z442" s="1"/>
    </row>
    <row r="443" spans="2:26" ht="18.75" customHeight="1">
      <c r="B443" s="19" t="s">
        <v>817</v>
      </c>
      <c r="D443"/>
      <c r="E443"/>
      <c r="I443"/>
      <c r="J443"/>
      <c r="K443" s="3"/>
      <c r="L443"/>
      <c r="M443" s="40"/>
      <c r="N443"/>
      <c r="P443"/>
      <c r="Q443" s="179"/>
      <c r="R443" s="4"/>
      <c r="S443" s="9"/>
      <c r="T443" s="44"/>
      <c r="U443" s="44"/>
      <c r="V443" s="234"/>
      <c r="W443" s="118"/>
      <c r="X443" s="6"/>
      <c r="Y443" s="654"/>
      <c r="Z443" s="1"/>
    </row>
    <row r="444" spans="2:26" ht="18" customHeight="1">
      <c r="C444" s="19" t="s">
        <v>292</v>
      </c>
      <c r="E444"/>
      <c r="F444"/>
      <c r="G444" s="19"/>
      <c r="H444" s="19"/>
      <c r="I444" s="13"/>
      <c r="J444" s="13"/>
      <c r="K444" s="3"/>
      <c r="L444"/>
      <c r="M444" s="181"/>
      <c r="N444"/>
      <c r="P444"/>
      <c r="Q444" s="681"/>
      <c r="R444" s="4"/>
      <c r="S444" s="9"/>
      <c r="T444" s="155"/>
      <c r="U444" s="155"/>
      <c r="V444" s="161"/>
      <c r="W444" s="118"/>
      <c r="X444" s="709"/>
      <c r="Y444" s="641"/>
      <c r="Z444" s="1"/>
    </row>
    <row r="445" spans="2:26" ht="19.5" customHeight="1">
      <c r="B445" s="20" t="s">
        <v>293</v>
      </c>
      <c r="C445" s="13"/>
      <c r="D445"/>
      <c r="E445" s="20" t="s">
        <v>0</v>
      </c>
      <c r="F445"/>
      <c r="G445" s="2" t="s">
        <v>334</v>
      </c>
      <c r="H445" s="13"/>
      <c r="I445" s="13"/>
      <c r="J445" s="24"/>
      <c r="K445" s="3"/>
      <c r="L445"/>
      <c r="M445" s="40"/>
      <c r="N445" s="336"/>
      <c r="P445"/>
      <c r="Q445" s="682"/>
      <c r="R445" s="4"/>
      <c r="S445" s="9"/>
      <c r="T445" s="44"/>
      <c r="U445" s="44"/>
      <c r="V445" s="44"/>
      <c r="W445" s="118"/>
      <c r="X445" s="3"/>
      <c r="Y445" s="641"/>
      <c r="Z445" s="1"/>
    </row>
    <row r="446" spans="2:26" ht="21.75" thickBot="1">
      <c r="D446" s="23" t="s">
        <v>819</v>
      </c>
      <c r="K446" s="3"/>
      <c r="L446" s="2"/>
      <c r="M446" s="2"/>
      <c r="N446" s="82"/>
      <c r="P446"/>
      <c r="Q446" s="683"/>
      <c r="R446" s="4"/>
      <c r="S446" s="65"/>
      <c r="T446" s="44"/>
      <c r="U446" s="44"/>
      <c r="V446" s="44"/>
      <c r="W446" s="118"/>
      <c r="X446" s="642"/>
      <c r="Y446" s="710"/>
      <c r="Z446" s="1"/>
    </row>
    <row r="447" spans="2:26" ht="15.75" thickBot="1">
      <c r="B447" s="471" t="s">
        <v>262</v>
      </c>
      <c r="C447" s="107"/>
      <c r="D447" s="472" t="s">
        <v>263</v>
      </c>
      <c r="E447" s="379" t="s">
        <v>264</v>
      </c>
      <c r="F447" s="379"/>
      <c r="G447" s="379"/>
      <c r="H447" s="473" t="s">
        <v>265</v>
      </c>
      <c r="I447" s="474" t="s">
        <v>266</v>
      </c>
      <c r="J447" s="475" t="s">
        <v>267</v>
      </c>
      <c r="K447" s="3"/>
      <c r="L447" s="32"/>
      <c r="M447" s="4"/>
      <c r="N447" s="8"/>
      <c r="Q447" s="683"/>
      <c r="R447" s="4"/>
      <c r="S447" s="9"/>
      <c r="T447" s="44"/>
      <c r="U447" s="44"/>
      <c r="V447" s="44"/>
      <c r="W447" s="118"/>
      <c r="X447" s="642"/>
      <c r="Y447" s="641"/>
      <c r="Z447" s="1"/>
    </row>
    <row r="448" spans="2:26">
      <c r="B448" s="476" t="s">
        <v>268</v>
      </c>
      <c r="C448" s="477" t="s">
        <v>269</v>
      </c>
      <c r="D448" s="478" t="s">
        <v>270</v>
      </c>
      <c r="E448" s="479" t="s">
        <v>271</v>
      </c>
      <c r="F448" s="479" t="s">
        <v>61</v>
      </c>
      <c r="G448" s="479" t="s">
        <v>62</v>
      </c>
      <c r="H448" s="480" t="s">
        <v>272</v>
      </c>
      <c r="I448" s="481" t="s">
        <v>273</v>
      </c>
      <c r="J448" s="482" t="s">
        <v>646</v>
      </c>
      <c r="K448" s="3"/>
      <c r="L448" s="32"/>
      <c r="M448"/>
      <c r="N448" s="8"/>
      <c r="R448" s="4"/>
      <c r="S448" s="9"/>
      <c r="T448" s="44"/>
      <c r="U448" s="44"/>
      <c r="V448" s="44"/>
      <c r="W448" s="118"/>
      <c r="X448" s="642"/>
      <c r="Y448" s="641"/>
      <c r="Z448" s="1"/>
    </row>
    <row r="449" spans="2:26" ht="16.5" thickBot="1">
      <c r="B449" s="483"/>
      <c r="C449" s="526"/>
      <c r="D449" s="484"/>
      <c r="E449" s="485" t="s">
        <v>6</v>
      </c>
      <c r="F449" s="485" t="s">
        <v>7</v>
      </c>
      <c r="G449" s="485" t="s">
        <v>8</v>
      </c>
      <c r="H449" s="486" t="s">
        <v>274</v>
      </c>
      <c r="I449" s="487" t="s">
        <v>776</v>
      </c>
      <c r="J449" s="488" t="s">
        <v>645</v>
      </c>
      <c r="K449" s="3"/>
      <c r="L449" s="604"/>
      <c r="M449" s="40"/>
      <c r="N449" s="17"/>
      <c r="Q449" s="181"/>
      <c r="S449" s="8"/>
      <c r="T449" s="715"/>
      <c r="U449" s="715"/>
      <c r="V449" s="729"/>
      <c r="W449" s="716"/>
      <c r="X449" s="212"/>
      <c r="Y449" s="162"/>
      <c r="Z449" s="1"/>
    </row>
    <row r="450" spans="2:26">
      <c r="B450" s="107"/>
      <c r="C450" s="690" t="s">
        <v>204</v>
      </c>
      <c r="D450" s="490"/>
      <c r="E450" s="491"/>
      <c r="F450" s="492"/>
      <c r="G450" s="492"/>
      <c r="H450" s="691"/>
      <c r="I450" s="536"/>
      <c r="J450" s="495"/>
      <c r="K450" s="3"/>
      <c r="L450"/>
      <c r="M450" s="179"/>
      <c r="N450"/>
      <c r="S450" s="1"/>
      <c r="T450" s="1"/>
      <c r="U450" s="1"/>
      <c r="V450" s="1"/>
      <c r="W450" s="1"/>
      <c r="X450" s="219"/>
      <c r="Y450" s="179"/>
      <c r="Z450" s="1"/>
    </row>
    <row r="451" spans="2:26">
      <c r="B451" s="497" t="s">
        <v>275</v>
      </c>
      <c r="C451" s="529" t="s">
        <v>389</v>
      </c>
      <c r="D451" s="508">
        <v>60</v>
      </c>
      <c r="E451" s="229">
        <v>0.5</v>
      </c>
      <c r="F451" s="360">
        <v>0.1</v>
      </c>
      <c r="G451" s="360">
        <v>1.5</v>
      </c>
      <c r="H451" s="1279">
        <v>8.5</v>
      </c>
      <c r="I451" s="504">
        <v>1</v>
      </c>
      <c r="J451" s="595" t="s">
        <v>672</v>
      </c>
      <c r="K451" s="3"/>
      <c r="L451"/>
      <c r="M451" s="179"/>
      <c r="N451"/>
      <c r="R451" s="179"/>
      <c r="S451" s="3"/>
      <c r="T451" s="1"/>
      <c r="U451" s="1"/>
      <c r="V451" s="1"/>
      <c r="W451" s="1"/>
      <c r="X451" s="1"/>
      <c r="Y451" s="1"/>
      <c r="Z451" s="1"/>
    </row>
    <row r="452" spans="2:26">
      <c r="B452" s="500" t="s">
        <v>564</v>
      </c>
      <c r="C452" s="453" t="s">
        <v>380</v>
      </c>
      <c r="D452" s="498">
        <v>150</v>
      </c>
      <c r="E452" s="1280">
        <v>3.17</v>
      </c>
      <c r="F452" s="1415">
        <v>6.99</v>
      </c>
      <c r="G452" s="2093">
        <v>38.854999999999997</v>
      </c>
      <c r="H452" s="1281">
        <v>231.01</v>
      </c>
      <c r="I452" s="539">
        <v>28</v>
      </c>
      <c r="J452" s="499" t="s">
        <v>381</v>
      </c>
      <c r="K452" s="3"/>
      <c r="L452" s="654"/>
      <c r="M452" s="4"/>
      <c r="N452" s="9"/>
      <c r="R452" s="4"/>
      <c r="S452" s="9"/>
      <c r="T452" s="161"/>
      <c r="U452" s="161"/>
      <c r="V452" s="161"/>
      <c r="W452" s="118"/>
      <c r="X452" s="6"/>
      <c r="Y452" s="641"/>
      <c r="Z452" s="1"/>
    </row>
    <row r="453" spans="2:26" ht="15.75">
      <c r="B453" s="502" t="s">
        <v>13</v>
      </c>
      <c r="C453" s="886" t="s">
        <v>230</v>
      </c>
      <c r="D453" s="508" t="s">
        <v>713</v>
      </c>
      <c r="E453" s="361">
        <v>12.57</v>
      </c>
      <c r="F453" s="360">
        <v>11.9</v>
      </c>
      <c r="G453" s="365">
        <v>9.3629999999999995</v>
      </c>
      <c r="H453" s="1281">
        <v>194.83199999999999</v>
      </c>
      <c r="I453" s="504">
        <v>53</v>
      </c>
      <c r="J453" s="496" t="s">
        <v>741</v>
      </c>
      <c r="K453" s="3"/>
      <c r="L453" s="32"/>
      <c r="M453" s="4"/>
      <c r="N453" s="9"/>
      <c r="R453" s="61"/>
      <c r="S453" s="9"/>
      <c r="T453" s="44"/>
      <c r="U453" s="44"/>
      <c r="V453" s="44"/>
      <c r="W453" s="118"/>
      <c r="X453" s="642"/>
      <c r="Y453" s="641"/>
      <c r="Z453" s="1"/>
    </row>
    <row r="454" spans="2:26">
      <c r="B454" s="506" t="s">
        <v>284</v>
      </c>
      <c r="C454" s="503" t="s">
        <v>222</v>
      </c>
      <c r="D454" s="508">
        <v>200</v>
      </c>
      <c r="E454" s="229">
        <v>0.3</v>
      </c>
      <c r="F454" s="360">
        <v>0</v>
      </c>
      <c r="G454" s="365">
        <v>12.613</v>
      </c>
      <c r="H454" s="1279">
        <v>51.503</v>
      </c>
      <c r="I454" s="509">
        <v>62</v>
      </c>
      <c r="J454" s="505" t="s">
        <v>14</v>
      </c>
      <c r="K454" s="3"/>
      <c r="L454"/>
      <c r="M454" s="4"/>
      <c r="N454"/>
      <c r="R454" s="4"/>
      <c r="S454" s="9"/>
      <c r="T454" s="44"/>
      <c r="U454" s="44"/>
      <c r="V454" s="44"/>
      <c r="W454" s="118"/>
      <c r="X454" s="642"/>
      <c r="Y454" s="641"/>
      <c r="Z454" s="1"/>
    </row>
    <row r="455" spans="2:26">
      <c r="B455" s="506"/>
      <c r="C455" s="507" t="s">
        <v>11</v>
      </c>
      <c r="D455" s="508">
        <v>30</v>
      </c>
      <c r="E455" s="229">
        <v>1.58</v>
      </c>
      <c r="F455" s="360">
        <v>0.21</v>
      </c>
      <c r="G455" s="360">
        <v>12.24</v>
      </c>
      <c r="H455" s="1279">
        <v>57.17</v>
      </c>
      <c r="I455" s="509">
        <v>9</v>
      </c>
      <c r="J455" s="505" t="s">
        <v>10</v>
      </c>
      <c r="K455" s="3"/>
      <c r="L455" s="1749"/>
      <c r="M455" s="123"/>
      <c r="N455" s="65"/>
      <c r="R455" s="4"/>
      <c r="S455" s="9"/>
      <c r="T455" s="44"/>
      <c r="U455" s="44"/>
      <c r="V455" s="44"/>
      <c r="W455" s="118"/>
      <c r="X455" s="642"/>
      <c r="Y455" s="641"/>
      <c r="Z455" s="1"/>
    </row>
    <row r="456" spans="2:26" ht="15.75" thickBot="1">
      <c r="B456" s="97"/>
      <c r="C456" s="510" t="s">
        <v>719</v>
      </c>
      <c r="D456" s="521">
        <v>20</v>
      </c>
      <c r="E456" s="366">
        <v>1.1299999999999999</v>
      </c>
      <c r="F456" s="368">
        <v>0.24</v>
      </c>
      <c r="G456" s="368">
        <v>8.3699999999999992</v>
      </c>
      <c r="H456" s="1281">
        <v>40.159999999999997</v>
      </c>
      <c r="I456" s="539">
        <v>10</v>
      </c>
      <c r="J456" s="499" t="s">
        <v>10</v>
      </c>
      <c r="K456" s="3"/>
      <c r="L456" s="62"/>
      <c r="M456" s="4"/>
      <c r="N456" s="65"/>
      <c r="R456" s="4"/>
      <c r="S456" s="9"/>
      <c r="T456" s="44"/>
      <c r="U456" s="44"/>
      <c r="V456" s="44"/>
      <c r="W456" s="118"/>
      <c r="X456" s="642"/>
      <c r="Y456" s="641"/>
      <c r="Z456" s="1"/>
    </row>
    <row r="457" spans="2:26">
      <c r="B457" s="512" t="s">
        <v>294</v>
      </c>
      <c r="D457" s="835">
        <f>D451+D452+D454+D455+D456+70+20</f>
        <v>550</v>
      </c>
      <c r="E457" s="513">
        <f>SUM(E451:E456)</f>
        <v>19.250000000000004</v>
      </c>
      <c r="F457" s="1266">
        <f>SUM(F451:F456)</f>
        <v>19.440000000000001</v>
      </c>
      <c r="G457" s="515">
        <f>SUM(G451:G456)</f>
        <v>82.941000000000003</v>
      </c>
      <c r="H457" s="2133">
        <f>SUM(H451:H456)</f>
        <v>583.17499999999995</v>
      </c>
      <c r="I457" s="1209" t="s">
        <v>546</v>
      </c>
      <c r="J457" s="928" t="s">
        <v>290</v>
      </c>
      <c r="K457" s="3"/>
      <c r="L457" s="62"/>
      <c r="M457" s="4"/>
      <c r="N457"/>
      <c r="R457" s="4"/>
      <c r="S457" s="9"/>
      <c r="T457" s="44"/>
      <c r="U457" s="160"/>
      <c r="V457" s="44"/>
      <c r="W457" s="118"/>
      <c r="X457" s="343"/>
      <c r="Y457" s="654"/>
      <c r="Z457" s="1"/>
    </row>
    <row r="458" spans="2:26">
      <c r="B458" s="1378"/>
      <c r="C458" s="1379" t="s">
        <v>12</v>
      </c>
      <c r="D458" s="1815">
        <v>0.25</v>
      </c>
      <c r="E458" s="1214">
        <v>19.25</v>
      </c>
      <c r="F458" s="1215">
        <v>19.75</v>
      </c>
      <c r="G458" s="1216">
        <v>83.75</v>
      </c>
      <c r="H458" s="1217">
        <v>587.5</v>
      </c>
      <c r="I458" s="807">
        <f>H458-H457</f>
        <v>4.3250000000000455</v>
      </c>
      <c r="J458" s="1818" t="s">
        <v>777</v>
      </c>
      <c r="K458" s="3"/>
      <c r="L458" s="32"/>
      <c r="M458" s="4"/>
      <c r="N458" s="9"/>
      <c r="Q458" s="181"/>
      <c r="R458" s="402"/>
      <c r="S458" s="8"/>
      <c r="T458" s="715"/>
      <c r="U458" s="716"/>
      <c r="V458" s="715"/>
      <c r="W458" s="739"/>
      <c r="X458" s="212"/>
      <c r="Y458" s="162"/>
      <c r="Z458" s="1"/>
    </row>
    <row r="459" spans="2:26" ht="15.75" thickBot="1">
      <c r="B459" s="251"/>
      <c r="C459" s="1375" t="s">
        <v>778</v>
      </c>
      <c r="D459" s="1801"/>
      <c r="E459" s="2130">
        <f>(E457*100/E481)-25</f>
        <v>0</v>
      </c>
      <c r="F459" s="534">
        <f t="shared" ref="F459:H459" si="34">(F457*100/F481)-25</f>
        <v>-0.392405063291136</v>
      </c>
      <c r="G459" s="534">
        <f t="shared" si="34"/>
        <v>-0.24149253731343023</v>
      </c>
      <c r="H459" s="2135">
        <f t="shared" si="34"/>
        <v>-0.18404255319149243</v>
      </c>
      <c r="I459" s="1838"/>
      <c r="J459" s="1802"/>
      <c r="K459" s="3"/>
      <c r="L459" s="32"/>
      <c r="M459" s="4"/>
      <c r="N459" s="9"/>
      <c r="Q459" s="9"/>
      <c r="R459" s="402"/>
      <c r="S459" s="8"/>
      <c r="X459" s="219"/>
      <c r="Y459" s="179"/>
      <c r="Z459" s="1"/>
    </row>
    <row r="460" spans="2:26">
      <c r="B460" s="107"/>
      <c r="C460" s="173" t="s">
        <v>153</v>
      </c>
      <c r="D460" s="107"/>
      <c r="F460" s="517"/>
      <c r="G460" s="517"/>
      <c r="H460" s="517"/>
      <c r="I460" s="519"/>
      <c r="J460" s="519"/>
      <c r="K460" s="3"/>
      <c r="L460"/>
      <c r="M460" s="40"/>
      <c r="N460"/>
      <c r="R460" s="405"/>
      <c r="T460" s="407"/>
      <c r="U460" s="407"/>
      <c r="V460" s="407"/>
      <c r="W460" s="407"/>
      <c r="X460" s="219"/>
      <c r="Y460" s="1"/>
      <c r="Z460" s="1"/>
    </row>
    <row r="461" spans="2:26">
      <c r="B461" s="497" t="s">
        <v>275</v>
      </c>
      <c r="C461" s="264" t="s">
        <v>838</v>
      </c>
      <c r="D461" s="498">
        <v>60</v>
      </c>
      <c r="E461" s="2072">
        <v>1.0249999999999999</v>
      </c>
      <c r="F461" s="2072">
        <v>3.0030000000000001</v>
      </c>
      <c r="G461" s="2072">
        <v>5.0750000000000002</v>
      </c>
      <c r="H461" s="1279">
        <v>51.42</v>
      </c>
      <c r="I461" s="539">
        <v>4</v>
      </c>
      <c r="J461" s="747" t="s">
        <v>386</v>
      </c>
      <c r="K461" s="3"/>
      <c r="L461"/>
      <c r="M461" s="40"/>
      <c r="N461"/>
      <c r="S461" s="1"/>
      <c r="T461" s="204"/>
      <c r="U461" s="204"/>
      <c r="V461" s="204"/>
      <c r="W461" s="1"/>
      <c r="X461" s="1"/>
      <c r="Y461" s="1"/>
      <c r="Z461" s="1"/>
    </row>
    <row r="462" spans="2:26">
      <c r="B462" s="500" t="s">
        <v>564</v>
      </c>
      <c r="C462" s="949" t="s">
        <v>387</v>
      </c>
      <c r="D462" s="498">
        <v>200</v>
      </c>
      <c r="E462" s="2073">
        <v>6.7249999999999996</v>
      </c>
      <c r="F462" s="367">
        <v>9.8919999999999995</v>
      </c>
      <c r="G462" s="367">
        <v>15.037000000000001</v>
      </c>
      <c r="H462" s="1279">
        <v>173.346</v>
      </c>
      <c r="I462" s="528">
        <v>22</v>
      </c>
      <c r="J462" s="496" t="s">
        <v>740</v>
      </c>
      <c r="K462" s="3"/>
      <c r="L462"/>
      <c r="M462" s="40"/>
      <c r="N462"/>
      <c r="S462" s="1"/>
      <c r="T462" s="1"/>
      <c r="U462" s="1"/>
      <c r="V462" s="1"/>
      <c r="W462" s="1"/>
      <c r="X462" s="1"/>
      <c r="Y462" s="1"/>
      <c r="Z462" s="1"/>
    </row>
    <row r="463" spans="2:26" ht="15.75">
      <c r="B463" s="502" t="s">
        <v>13</v>
      </c>
      <c r="C463" s="547" t="s">
        <v>486</v>
      </c>
      <c r="D463" s="498">
        <v>200</v>
      </c>
      <c r="E463" s="2092">
        <v>12.848000000000001</v>
      </c>
      <c r="F463" s="367">
        <v>13.571</v>
      </c>
      <c r="G463" s="2085">
        <v>28.856739999999999</v>
      </c>
      <c r="H463" s="1281">
        <v>288.96499999999997</v>
      </c>
      <c r="I463" s="539">
        <v>60</v>
      </c>
      <c r="J463" s="699" t="s">
        <v>558</v>
      </c>
      <c r="K463" s="3"/>
      <c r="L463" s="30"/>
      <c r="M463" s="4"/>
      <c r="N463" s="8"/>
      <c r="R463" s="181"/>
      <c r="V463" s="1"/>
      <c r="W463" s="1"/>
      <c r="Z463" s="1"/>
    </row>
    <row r="464" spans="2:26">
      <c r="B464" s="506" t="s">
        <v>284</v>
      </c>
      <c r="C464" s="885" t="s">
        <v>218</v>
      </c>
      <c r="D464" s="540"/>
      <c r="E464" s="659"/>
      <c r="F464" s="660"/>
      <c r="G464" s="161"/>
      <c r="H464" s="723"/>
      <c r="I464" s="545"/>
      <c r="J464" s="700"/>
      <c r="L464" s="62"/>
      <c r="M464" s="179"/>
      <c r="N464"/>
      <c r="R464" s="19"/>
      <c r="S464" s="1"/>
      <c r="V464" s="19"/>
      <c r="W464" s="19"/>
      <c r="X464" s="13"/>
      <c r="Y464" s="13"/>
      <c r="Z464" s="1"/>
    </row>
    <row r="465" spans="2:26" ht="15.75">
      <c r="B465" s="97"/>
      <c r="C465" s="503" t="s">
        <v>583</v>
      </c>
      <c r="D465" s="508">
        <v>200</v>
      </c>
      <c r="E465" s="229">
        <v>1</v>
      </c>
      <c r="F465" s="360">
        <v>0</v>
      </c>
      <c r="G465" s="360">
        <v>25.4</v>
      </c>
      <c r="H465" s="1279">
        <v>105.6</v>
      </c>
      <c r="I465" s="528">
        <v>61</v>
      </c>
      <c r="J465" s="505" t="s">
        <v>9</v>
      </c>
      <c r="K465" s="22"/>
      <c r="L465" s="62"/>
      <c r="M465" s="123"/>
      <c r="N465" s="158"/>
      <c r="T465" s="20"/>
      <c r="V465" s="2"/>
      <c r="W465" s="13"/>
      <c r="X465" s="13"/>
      <c r="Y465" s="24"/>
      <c r="Z465" s="1"/>
    </row>
    <row r="466" spans="2:26" ht="15" customHeight="1">
      <c r="B466" s="97"/>
      <c r="C466" s="503" t="s">
        <v>11</v>
      </c>
      <c r="D466" s="508">
        <v>50</v>
      </c>
      <c r="E466" s="229">
        <v>2.6339999999999999</v>
      </c>
      <c r="F466" s="360">
        <v>0.35</v>
      </c>
      <c r="G466" s="360">
        <v>20.399999999999999</v>
      </c>
      <c r="H466" s="1279">
        <v>95.286000000000001</v>
      </c>
      <c r="I466" s="509">
        <v>9</v>
      </c>
      <c r="J466" s="505" t="s">
        <v>10</v>
      </c>
      <c r="L466" s="1749"/>
      <c r="M466" s="4"/>
      <c r="N466" s="158"/>
      <c r="S466" s="23"/>
      <c r="V466" s="1"/>
      <c r="W466" s="19"/>
      <c r="X466" s="13"/>
      <c r="Y466" s="13"/>
      <c r="Z466" s="1"/>
    </row>
    <row r="467" spans="2:26">
      <c r="B467" s="97"/>
      <c r="C467" s="547" t="s">
        <v>719</v>
      </c>
      <c r="D467" s="498">
        <v>30</v>
      </c>
      <c r="E467" s="2076">
        <v>1.6950000000000001</v>
      </c>
      <c r="F467" s="365">
        <v>0.36</v>
      </c>
      <c r="G467" s="365">
        <v>12.56</v>
      </c>
      <c r="H467" s="1279">
        <v>60.26</v>
      </c>
      <c r="I467" s="746">
        <v>10</v>
      </c>
      <c r="J467" s="499" t="s">
        <v>10</v>
      </c>
      <c r="K467" s="3"/>
      <c r="L467" s="32"/>
      <c r="M467" s="4"/>
      <c r="N467" s="9"/>
      <c r="S467" s="470"/>
      <c r="T467" s="162"/>
      <c r="Y467" s="24"/>
      <c r="Z467" s="1"/>
    </row>
    <row r="468" spans="2:26" ht="15.75" thickBot="1">
      <c r="B468" s="97"/>
      <c r="C468" s="510" t="s">
        <v>863</v>
      </c>
      <c r="D468" s="498">
        <v>105</v>
      </c>
      <c r="E468" s="366">
        <v>0.42</v>
      </c>
      <c r="F468" s="367">
        <v>0.42</v>
      </c>
      <c r="G468" s="368">
        <v>10.29</v>
      </c>
      <c r="H468" s="2069">
        <v>49.35</v>
      </c>
      <c r="I468" s="1210">
        <v>79</v>
      </c>
      <c r="J468" s="496" t="s">
        <v>857</v>
      </c>
      <c r="K468" s="3"/>
      <c r="L468"/>
      <c r="M468" s="123"/>
      <c r="N468"/>
      <c r="S468" s="702"/>
      <c r="T468" s="19"/>
      <c r="U468" s="19"/>
      <c r="V468" s="19"/>
      <c r="W468" s="702"/>
      <c r="X468" s="702"/>
      <c r="Y468" s="703"/>
      <c r="Z468" s="1"/>
    </row>
    <row r="469" spans="2:26">
      <c r="B469" s="512" t="s">
        <v>278</v>
      </c>
      <c r="C469" s="34"/>
      <c r="D469" s="1208">
        <f>SUM(D461:D468)</f>
        <v>845</v>
      </c>
      <c r="E469" s="522">
        <f>SUM(E461:E468)</f>
        <v>26.347000000000001</v>
      </c>
      <c r="F469" s="1266">
        <f>SUM(F461:F468)</f>
        <v>27.596000000000004</v>
      </c>
      <c r="G469" s="523">
        <f>SUM(G461:G468)</f>
        <v>117.61874</v>
      </c>
      <c r="H469" s="2133">
        <f>SUM(H461:H468)</f>
        <v>824.22699999999998</v>
      </c>
      <c r="I469" s="1209" t="s">
        <v>546</v>
      </c>
      <c r="J469" s="928" t="s">
        <v>290</v>
      </c>
      <c r="K469" s="3"/>
      <c r="L469" s="32"/>
      <c r="M469" s="4"/>
      <c r="N469" s="9"/>
      <c r="Q469" s="4"/>
      <c r="R469" s="9"/>
      <c r="S469" s="44"/>
      <c r="T469" s="44"/>
      <c r="U469" s="44"/>
      <c r="V469" s="708"/>
      <c r="W469" s="642"/>
      <c r="X469" s="654"/>
      <c r="Y469" s="332"/>
      <c r="Z469" s="1"/>
    </row>
    <row r="470" spans="2:26">
      <c r="B470" s="1378"/>
      <c r="C470" s="1379" t="s">
        <v>12</v>
      </c>
      <c r="D470" s="1815">
        <v>0.35</v>
      </c>
      <c r="E470" s="1214">
        <v>26.95</v>
      </c>
      <c r="F470" s="1215">
        <v>27.65</v>
      </c>
      <c r="G470" s="1216">
        <v>117.25</v>
      </c>
      <c r="H470" s="1217">
        <v>822.5</v>
      </c>
      <c r="I470" s="807">
        <f>H470-H469</f>
        <v>-1.7269999999999754</v>
      </c>
      <c r="J470" s="1818" t="s">
        <v>777</v>
      </c>
      <c r="K470" s="3"/>
      <c r="L470" s="32"/>
      <c r="M470" s="4"/>
      <c r="N470" s="9"/>
      <c r="Q470" s="4"/>
      <c r="R470" s="65"/>
      <c r="S470" s="44"/>
      <c r="T470" s="44"/>
      <c r="U470" s="44"/>
      <c r="V470" s="708"/>
      <c r="W470" s="642"/>
      <c r="X470" s="707"/>
      <c r="Y470" s="332"/>
      <c r="Z470" s="1"/>
    </row>
    <row r="471" spans="2:26" ht="15" customHeight="1" thickBot="1">
      <c r="B471" s="251"/>
      <c r="C471" s="1375" t="s">
        <v>778</v>
      </c>
      <c r="D471" s="1801"/>
      <c r="E471" s="2130">
        <f>(E469*100/E481)-35</f>
        <v>-0.78311688311688243</v>
      </c>
      <c r="F471" s="534">
        <f t="shared" ref="F471:H471" si="35">(F469*100/F481)-35</f>
        <v>-6.8354430379741871E-2</v>
      </c>
      <c r="G471" s="534">
        <f t="shared" si="35"/>
        <v>0.11007164179104478</v>
      </c>
      <c r="H471" s="2135">
        <f t="shared" si="35"/>
        <v>7.3489361702129941E-2</v>
      </c>
      <c r="I471" s="1838"/>
      <c r="J471" s="1802"/>
      <c r="K471" s="3"/>
      <c r="L471" s="32"/>
      <c r="M471" s="4"/>
      <c r="N471" s="9"/>
      <c r="Q471" s="4"/>
      <c r="R471" s="9"/>
      <c r="S471" s="161"/>
      <c r="T471" s="399"/>
      <c r="U471" s="161"/>
      <c r="V471" s="708"/>
      <c r="W471" s="642"/>
      <c r="X471" s="641"/>
      <c r="Y471" s="707"/>
      <c r="Z471" s="1"/>
    </row>
    <row r="472" spans="2:26">
      <c r="B472" s="497" t="s">
        <v>275</v>
      </c>
      <c r="C472" s="172" t="s">
        <v>343</v>
      </c>
      <c r="D472" s="107"/>
      <c r="E472" s="55"/>
      <c r="F472" s="517"/>
      <c r="G472" s="517"/>
      <c r="H472" s="518"/>
      <c r="I472" s="540"/>
      <c r="J472" s="540"/>
      <c r="K472" s="3"/>
      <c r="L472" s="1749"/>
      <c r="M472" s="4"/>
      <c r="N472" s="9"/>
      <c r="Q472" s="179"/>
      <c r="R472" s="4"/>
      <c r="S472" s="9"/>
      <c r="T472" s="44"/>
      <c r="U472" s="44"/>
      <c r="V472" s="44"/>
      <c r="W472" s="708"/>
      <c r="X472" s="642"/>
      <c r="Y472" s="641"/>
      <c r="Z472" s="1"/>
    </row>
    <row r="473" spans="2:26" ht="12.75" customHeight="1">
      <c r="B473" s="500" t="s">
        <v>564</v>
      </c>
      <c r="C473" s="503" t="s">
        <v>222</v>
      </c>
      <c r="D473" s="508">
        <v>180</v>
      </c>
      <c r="E473" s="229">
        <v>0.3</v>
      </c>
      <c r="F473" s="360">
        <v>0</v>
      </c>
      <c r="G473" s="365">
        <v>11.696999999999999</v>
      </c>
      <c r="H473" s="1279">
        <v>47.988</v>
      </c>
      <c r="I473" s="509">
        <v>64</v>
      </c>
      <c r="J473" s="496" t="s">
        <v>725</v>
      </c>
      <c r="K473" s="3"/>
      <c r="L473"/>
      <c r="M473" s="40"/>
      <c r="N473"/>
      <c r="Q473" s="20"/>
      <c r="S473" s="1"/>
      <c r="T473" s="161"/>
      <c r="U473" s="161"/>
      <c r="V473" s="161"/>
      <c r="W473" s="118"/>
      <c r="X473" s="709"/>
      <c r="Y473" s="40"/>
      <c r="Z473" s="1"/>
    </row>
    <row r="474" spans="2:26" ht="15.75">
      <c r="B474" s="502" t="s">
        <v>13</v>
      </c>
      <c r="C474" s="547" t="s">
        <v>519</v>
      </c>
      <c r="D474" s="498" t="s">
        <v>714</v>
      </c>
      <c r="E474" s="229">
        <v>9.81</v>
      </c>
      <c r="F474" s="360">
        <v>8.85</v>
      </c>
      <c r="G474" s="360">
        <v>6.78</v>
      </c>
      <c r="H474" s="1279">
        <v>146.01</v>
      </c>
      <c r="I474" s="231">
        <v>54</v>
      </c>
      <c r="J474" s="695" t="s">
        <v>851</v>
      </c>
      <c r="K474" s="3"/>
      <c r="L474"/>
      <c r="M474" s="40"/>
      <c r="N474"/>
      <c r="S474" s="9"/>
      <c r="T474" s="44"/>
      <c r="U474" s="44"/>
      <c r="V474" s="44"/>
      <c r="W474" s="118"/>
      <c r="X474" s="642"/>
      <c r="Y474" s="641"/>
      <c r="Z474" s="1"/>
    </row>
    <row r="475" spans="2:26" ht="15.75" thickBot="1">
      <c r="B475" s="506" t="s">
        <v>284</v>
      </c>
      <c r="C475" s="510" t="s">
        <v>719</v>
      </c>
      <c r="D475" s="521">
        <v>20</v>
      </c>
      <c r="E475" s="366">
        <v>1.1299999999999999</v>
      </c>
      <c r="F475" s="368">
        <v>0.24</v>
      </c>
      <c r="G475" s="368">
        <v>8.3699999999999992</v>
      </c>
      <c r="H475" s="679">
        <v>40.159999999999997</v>
      </c>
      <c r="I475" s="1223">
        <v>10</v>
      </c>
      <c r="J475" s="499" t="s">
        <v>10</v>
      </c>
      <c r="K475" s="22"/>
      <c r="L475"/>
      <c r="M475" s="40"/>
      <c r="N475"/>
      <c r="Q475" s="19"/>
      <c r="S475" s="9"/>
      <c r="T475" s="44"/>
      <c r="U475" s="44"/>
      <c r="V475" s="44"/>
      <c r="W475" s="118"/>
      <c r="X475" s="642"/>
      <c r="Y475" s="710"/>
      <c r="Z475" s="1"/>
    </row>
    <row r="476" spans="2:26">
      <c r="B476" s="512" t="s">
        <v>382</v>
      </c>
      <c r="C476" s="34"/>
      <c r="D476" s="179">
        <f>D473+D475+90+10</f>
        <v>300</v>
      </c>
      <c r="E476" s="522">
        <f>SUM(E473:E475)</f>
        <v>11.240000000000002</v>
      </c>
      <c r="F476" s="1266">
        <f>SUM(F473:F475)</f>
        <v>9.09</v>
      </c>
      <c r="G476" s="523">
        <f>SUM(G473:G475)</f>
        <v>26.847000000000001</v>
      </c>
      <c r="H476" s="2133">
        <f>SUM(H473:H475)</f>
        <v>234.15799999999999</v>
      </c>
      <c r="I476" s="1209" t="s">
        <v>546</v>
      </c>
      <c r="J476" s="928" t="s">
        <v>290</v>
      </c>
      <c r="L476"/>
      <c r="M476" s="40"/>
      <c r="N476"/>
      <c r="Q476" s="701"/>
      <c r="S476" s="9"/>
      <c r="T476" s="44"/>
      <c r="U476" s="44"/>
      <c r="V476" s="44"/>
      <c r="W476" s="118"/>
      <c r="X476" s="642"/>
      <c r="Y476" s="641"/>
      <c r="Z476" s="1"/>
    </row>
    <row r="477" spans="2:26">
      <c r="B477" s="1378"/>
      <c r="C477" s="1379" t="s">
        <v>12</v>
      </c>
      <c r="D477" s="1815">
        <v>0.1</v>
      </c>
      <c r="E477" s="1214">
        <v>7.7</v>
      </c>
      <c r="F477" s="1215">
        <v>7.9</v>
      </c>
      <c r="G477" s="1216">
        <v>33.5</v>
      </c>
      <c r="H477" s="1217">
        <v>235</v>
      </c>
      <c r="I477" s="807">
        <f>H477-H476</f>
        <v>0.84200000000001296</v>
      </c>
      <c r="J477" s="1818" t="s">
        <v>777</v>
      </c>
      <c r="K477" s="3"/>
      <c r="L477" s="30"/>
      <c r="M477" s="4"/>
      <c r="N477" s="8"/>
      <c r="Q477" s="184"/>
      <c r="S477" s="9"/>
      <c r="T477" s="44"/>
      <c r="U477" s="160"/>
      <c r="V477" s="44"/>
      <c r="W477" s="118"/>
      <c r="X477" s="343"/>
      <c r="Y477" s="654"/>
      <c r="Z477" s="1"/>
    </row>
    <row r="478" spans="2:26" ht="15.75" thickBot="1">
      <c r="B478" s="251"/>
      <c r="C478" s="1375" t="s">
        <v>778</v>
      </c>
      <c r="D478" s="1801"/>
      <c r="E478" s="2130">
        <f>(E476*100/E481)-10</f>
        <v>4.5974025974026009</v>
      </c>
      <c r="F478" s="534">
        <f t="shared" ref="F478:H478" si="36">(F476*100/F481)-10</f>
        <v>1.5063291139240498</v>
      </c>
      <c r="G478" s="534">
        <f t="shared" si="36"/>
        <v>-1.9859701492537312</v>
      </c>
      <c r="H478" s="2135">
        <f t="shared" si="36"/>
        <v>-3.5829787234042954E-2</v>
      </c>
      <c r="I478" s="1838"/>
      <c r="J478" s="1802"/>
      <c r="K478" s="3"/>
      <c r="L478" s="62"/>
      <c r="M478" s="179"/>
      <c r="N478" s="3"/>
      <c r="Q478" s="181"/>
      <c r="S478" s="8"/>
      <c r="T478" s="715"/>
      <c r="U478" s="715"/>
      <c r="V478" s="729"/>
      <c r="W478" s="716"/>
      <c r="X478" s="212"/>
      <c r="Y478" s="162"/>
      <c r="Z478" s="1"/>
    </row>
    <row r="479" spans="2:26" ht="15.75" thickBot="1">
      <c r="K479" s="3"/>
      <c r="L479" s="32"/>
      <c r="M479" s="4"/>
      <c r="N479" s="65"/>
      <c r="S479" s="1"/>
      <c r="T479" s="1"/>
      <c r="U479" s="1"/>
      <c r="V479" s="1"/>
      <c r="W479" s="1"/>
      <c r="X479" s="219"/>
      <c r="Y479" s="179"/>
      <c r="Z479" s="1"/>
    </row>
    <row r="480" spans="2:26" ht="15.75">
      <c r="B480" s="1810"/>
      <c r="C480" s="1811"/>
      <c r="D480" s="1812"/>
      <c r="E480" s="1813" t="s">
        <v>6</v>
      </c>
      <c r="F480" s="1814" t="s">
        <v>7</v>
      </c>
      <c r="G480" s="1814" t="s">
        <v>8</v>
      </c>
      <c r="H480" s="1833" t="s">
        <v>814</v>
      </c>
      <c r="I480" s="1831"/>
      <c r="J480" s="1812"/>
      <c r="K480" s="3"/>
      <c r="L480" s="62"/>
      <c r="M480" s="4"/>
      <c r="N480"/>
      <c r="R480" s="179"/>
      <c r="T480" s="1"/>
      <c r="U480" s="1"/>
      <c r="V480" s="1"/>
      <c r="W480" s="1"/>
      <c r="X480" s="1"/>
      <c r="Y480" s="1"/>
      <c r="Z480" s="1"/>
    </row>
    <row r="481" spans="2:26" ht="15.75" thickBot="1">
      <c r="B481" s="1806"/>
      <c r="C481" s="1853" t="s">
        <v>818</v>
      </c>
      <c r="D481" s="1807">
        <v>1</v>
      </c>
      <c r="E481" s="1808">
        <v>77</v>
      </c>
      <c r="F481" s="1809">
        <v>79</v>
      </c>
      <c r="G481" s="1829">
        <v>335</v>
      </c>
      <c r="H481" s="1830">
        <v>2350</v>
      </c>
      <c r="I481" s="1840" t="s">
        <v>815</v>
      </c>
      <c r="J481" s="1832"/>
      <c r="K481" s="22"/>
      <c r="L481" s="32"/>
      <c r="M481" s="4"/>
      <c r="N481" s="44"/>
      <c r="R481" s="4"/>
      <c r="S481" s="9"/>
      <c r="T481" s="371"/>
      <c r="U481" s="371"/>
      <c r="V481" s="640"/>
      <c r="W481" s="118"/>
      <c r="X481" s="740"/>
      <c r="Y481" s="641"/>
      <c r="Z481" s="1"/>
    </row>
    <row r="482" spans="2:26" ht="15.75" thickBot="1">
      <c r="L482" s="32"/>
      <c r="M482" s="4"/>
      <c r="N482" s="9"/>
      <c r="Q482" s="3"/>
      <c r="R482" s="4"/>
      <c r="S482" s="9"/>
      <c r="T482" s="44"/>
      <c r="U482" s="44"/>
      <c r="V482" s="44"/>
      <c r="W482" s="118"/>
      <c r="X482" s="642"/>
      <c r="Y482" s="654"/>
      <c r="Z482" s="1"/>
    </row>
    <row r="483" spans="2:26" ht="15.75">
      <c r="B483" s="930"/>
      <c r="C483" s="34" t="s">
        <v>545</v>
      </c>
      <c r="D483" s="35"/>
      <c r="E483" s="153">
        <f>E457+E469</f>
        <v>45.597000000000008</v>
      </c>
      <c r="F483" s="256">
        <f>F457+F469</f>
        <v>47.036000000000001</v>
      </c>
      <c r="G483" s="256">
        <f>G457+G469</f>
        <v>200.55974000000001</v>
      </c>
      <c r="H483" s="933">
        <f>H457+H469</f>
        <v>1407.402</v>
      </c>
      <c r="I483" s="1209" t="s">
        <v>546</v>
      </c>
      <c r="J483" s="928" t="s">
        <v>290</v>
      </c>
      <c r="K483" s="3"/>
      <c r="L483"/>
      <c r="M483" s="40"/>
      <c r="N483"/>
      <c r="Q483" s="722"/>
      <c r="R483" s="123"/>
      <c r="S483" s="9"/>
      <c r="T483" s="160"/>
      <c r="U483" s="160"/>
      <c r="V483" s="160"/>
      <c r="W483" s="118"/>
      <c r="X483" s="642"/>
      <c r="Y483" s="641"/>
      <c r="Z483" s="1"/>
    </row>
    <row r="484" spans="2:26">
      <c r="B484" s="460"/>
      <c r="C484" s="1219" t="s">
        <v>12</v>
      </c>
      <c r="D484" s="1815">
        <v>0.6</v>
      </c>
      <c r="E484" s="924">
        <v>46.2</v>
      </c>
      <c r="F484" s="925">
        <v>47.4</v>
      </c>
      <c r="G484" s="926">
        <v>201</v>
      </c>
      <c r="H484" s="927">
        <v>1410</v>
      </c>
      <c r="I484" s="934">
        <f>H484-H483</f>
        <v>2.5979999999999563</v>
      </c>
      <c r="J484" s="929"/>
      <c r="K484" s="3"/>
      <c r="L484"/>
      <c r="M484" s="40"/>
      <c r="N484"/>
      <c r="Q484" s="681"/>
      <c r="R484" s="4"/>
      <c r="S484" s="9"/>
      <c r="T484" s="44"/>
      <c r="U484" s="44"/>
      <c r="V484" s="234"/>
      <c r="W484" s="118"/>
      <c r="X484" s="642"/>
      <c r="Y484" s="641"/>
      <c r="Z484" s="1"/>
    </row>
    <row r="485" spans="2:26" ht="15.75" thickBot="1">
      <c r="B485" s="251"/>
      <c r="C485" s="1375" t="s">
        <v>778</v>
      </c>
      <c r="D485" s="1801"/>
      <c r="E485" s="2130">
        <f>(E483*100/E481)-60</f>
        <v>-0.78311688311687533</v>
      </c>
      <c r="F485" s="534">
        <f t="shared" ref="F485:H485" si="37">(F483*100/F481)-60</f>
        <v>-0.46075949367088498</v>
      </c>
      <c r="G485" s="534">
        <f t="shared" si="37"/>
        <v>-0.1314208955223819</v>
      </c>
      <c r="H485" s="2135">
        <f t="shared" si="37"/>
        <v>-0.11055319148935894</v>
      </c>
      <c r="I485" s="1838"/>
      <c r="J485" s="1802"/>
      <c r="K485" s="3"/>
      <c r="L485" s="30"/>
      <c r="M485" s="4"/>
      <c r="N485" s="8"/>
      <c r="R485" s="4"/>
      <c r="S485" s="9"/>
      <c r="T485" s="44"/>
      <c r="U485" s="44"/>
      <c r="V485" s="234"/>
      <c r="W485" s="118"/>
      <c r="X485" s="642"/>
      <c r="Y485" s="641"/>
      <c r="Z485" s="1"/>
    </row>
    <row r="486" spans="2:26" ht="16.5" thickBot="1">
      <c r="K486" s="3"/>
      <c r="L486"/>
      <c r="M486" s="40"/>
      <c r="N486"/>
      <c r="Q486" s="682"/>
      <c r="R486" s="4"/>
      <c r="S486" s="9"/>
      <c r="T486" s="44"/>
      <c r="U486" s="44"/>
      <c r="V486" s="44"/>
      <c r="W486" s="118"/>
      <c r="X486" s="642"/>
      <c r="Y486" s="641"/>
      <c r="Z486" s="1"/>
    </row>
    <row r="487" spans="2:26">
      <c r="B487" s="930"/>
      <c r="C487" s="34" t="s">
        <v>544</v>
      </c>
      <c r="D487" s="35"/>
      <c r="E487" s="153">
        <f>E469+E476</f>
        <v>37.587000000000003</v>
      </c>
      <c r="F487" s="256">
        <f>F469+F476</f>
        <v>36.686000000000007</v>
      </c>
      <c r="G487" s="256">
        <f>G469+G476</f>
        <v>144.46574000000001</v>
      </c>
      <c r="H487" s="933">
        <f>H469+H476</f>
        <v>1058.385</v>
      </c>
      <c r="I487" s="1209" t="s">
        <v>546</v>
      </c>
      <c r="J487" s="928" t="s">
        <v>290</v>
      </c>
      <c r="K487" s="3"/>
      <c r="L487"/>
      <c r="M487" s="40"/>
      <c r="N487"/>
      <c r="Q487" s="683"/>
      <c r="R487" s="4"/>
      <c r="S487" s="9"/>
      <c r="T487" s="44"/>
      <c r="U487" s="44"/>
      <c r="V487" s="44"/>
      <c r="W487" s="118"/>
      <c r="X487" s="642"/>
      <c r="Y487" s="641"/>
      <c r="Z487" s="1"/>
    </row>
    <row r="488" spans="2:26">
      <c r="B488" s="460"/>
      <c r="C488" s="1219" t="s">
        <v>12</v>
      </c>
      <c r="D488" s="1815">
        <v>0.45</v>
      </c>
      <c r="E488" s="1214">
        <v>34.65</v>
      </c>
      <c r="F488" s="1215">
        <v>35.549999999999997</v>
      </c>
      <c r="G488" s="1216">
        <v>150.75</v>
      </c>
      <c r="H488" s="1217">
        <v>1057.5</v>
      </c>
      <c r="I488" s="807">
        <f>H488-H487</f>
        <v>-0.88499999999999091</v>
      </c>
      <c r="J488" s="1818" t="s">
        <v>777</v>
      </c>
      <c r="K488" s="3"/>
      <c r="L488"/>
      <c r="M488" s="40"/>
      <c r="N488"/>
      <c r="Q488" s="181"/>
      <c r="R488" s="402"/>
      <c r="S488" s="8"/>
      <c r="T488" s="715"/>
      <c r="U488" s="716"/>
      <c r="V488" s="739"/>
      <c r="W488" s="716"/>
      <c r="X488" s="212"/>
      <c r="Y488" s="162"/>
      <c r="Z488" s="1"/>
    </row>
    <row r="489" spans="2:26" ht="15.75" thickBot="1">
      <c r="B489" s="251"/>
      <c r="C489" s="1375" t="s">
        <v>778</v>
      </c>
      <c r="D489" s="1801"/>
      <c r="E489" s="2130">
        <f>(E487*100/E481)-45</f>
        <v>3.8142857142857167</v>
      </c>
      <c r="F489" s="534">
        <f t="shared" ref="F489:H489" si="38">(F487*100/F481)-45</f>
        <v>1.4379746835443115</v>
      </c>
      <c r="G489" s="534">
        <f t="shared" si="38"/>
        <v>-1.8758985074626864</v>
      </c>
      <c r="H489" s="2135">
        <f t="shared" si="38"/>
        <v>3.7659574468086987E-2</v>
      </c>
      <c r="I489" s="1838"/>
      <c r="J489" s="1802"/>
      <c r="K489" s="3"/>
      <c r="L489"/>
      <c r="M489" s="40"/>
      <c r="N489"/>
      <c r="Q489" s="9"/>
      <c r="R489" s="402"/>
      <c r="S489" s="8"/>
      <c r="X489" s="219"/>
      <c r="Y489" s="179"/>
      <c r="Z489" s="1"/>
    </row>
    <row r="490" spans="2:26" ht="15.75" thickBot="1">
      <c r="K490" s="3"/>
      <c r="L490"/>
      <c r="M490" s="40"/>
      <c r="N490"/>
      <c r="R490" s="713"/>
      <c r="T490" s="714"/>
      <c r="U490" s="714"/>
      <c r="V490" s="407"/>
      <c r="W490" s="407"/>
      <c r="X490" s="219"/>
      <c r="Y490" s="1"/>
      <c r="Z490" s="1"/>
    </row>
    <row r="491" spans="2:26">
      <c r="B491" s="930"/>
      <c r="C491" s="34" t="s">
        <v>383</v>
      </c>
      <c r="D491" s="35"/>
      <c r="E491" s="157">
        <f>E457+E469+E476</f>
        <v>56.83700000000001</v>
      </c>
      <c r="F491" s="116">
        <f>F457+F469+F476</f>
        <v>56.126000000000005</v>
      </c>
      <c r="G491" s="116">
        <f>G457+G469+G476</f>
        <v>227.40674000000001</v>
      </c>
      <c r="H491" s="257">
        <f>H457+H469+H476</f>
        <v>1641.56</v>
      </c>
      <c r="I491" s="1209" t="s">
        <v>546</v>
      </c>
      <c r="J491" s="928" t="s">
        <v>290</v>
      </c>
      <c r="L491"/>
      <c r="M491" s="40"/>
      <c r="N491"/>
      <c r="S491" s="1"/>
      <c r="T491" s="1"/>
      <c r="U491" s="1"/>
      <c r="V491" s="1"/>
      <c r="W491" s="1"/>
      <c r="X491" s="1"/>
      <c r="Y491" s="1"/>
      <c r="Z491" s="1"/>
    </row>
    <row r="492" spans="2:26">
      <c r="B492" s="1378"/>
      <c r="C492" s="1379" t="s">
        <v>12</v>
      </c>
      <c r="D492" s="1815">
        <v>0.7</v>
      </c>
      <c r="E492" s="1214">
        <v>53.9</v>
      </c>
      <c r="F492" s="1215">
        <v>55.3</v>
      </c>
      <c r="G492" s="1216">
        <v>234.5</v>
      </c>
      <c r="H492" s="1217">
        <v>1645</v>
      </c>
      <c r="I492" s="807">
        <f>H492-H491</f>
        <v>3.4400000000000546</v>
      </c>
      <c r="J492" s="1818" t="s">
        <v>777</v>
      </c>
      <c r="K492" s="3"/>
      <c r="L492"/>
      <c r="M492" s="40"/>
      <c r="N492"/>
      <c r="S492" s="1"/>
      <c r="T492" s="1"/>
      <c r="U492" s="1"/>
      <c r="V492" s="1"/>
      <c r="W492" s="1"/>
      <c r="X492" s="1"/>
      <c r="Y492" s="1"/>
      <c r="Z492" s="1"/>
    </row>
    <row r="493" spans="2:26" ht="15.75" thickBot="1">
      <c r="B493" s="251"/>
      <c r="C493" s="1375" t="s">
        <v>778</v>
      </c>
      <c r="D493" s="1801"/>
      <c r="E493" s="2130">
        <f>(E491*100/E481)-70</f>
        <v>3.8142857142857167</v>
      </c>
      <c r="F493" s="534">
        <f t="shared" ref="F493:H493" si="39">(F491*100/F481)-70</f>
        <v>1.0455696202531755</v>
      </c>
      <c r="G493" s="534">
        <f t="shared" si="39"/>
        <v>-2.1173910447761131</v>
      </c>
      <c r="H493" s="2135">
        <f t="shared" si="39"/>
        <v>-0.146382978723409</v>
      </c>
      <c r="I493" s="1838"/>
      <c r="J493" s="1802"/>
      <c r="K493" s="3"/>
      <c r="L493"/>
      <c r="M493" s="40"/>
      <c r="N493"/>
      <c r="Q493" s="701"/>
      <c r="S493" s="702"/>
      <c r="T493" s="19"/>
      <c r="U493" s="19"/>
      <c r="V493" s="19"/>
      <c r="W493" s="702"/>
      <c r="X493" s="702"/>
      <c r="Y493" s="703"/>
      <c r="Z493" s="1"/>
    </row>
    <row r="494" spans="2:26">
      <c r="K494" s="3"/>
      <c r="L494"/>
      <c r="M494" s="40"/>
      <c r="N494"/>
      <c r="Q494" s="184"/>
      <c r="R494" s="18"/>
      <c r="S494" s="184"/>
      <c r="T494" s="704"/>
      <c r="U494" s="704"/>
      <c r="V494" s="704"/>
      <c r="W494" s="184"/>
      <c r="X494" s="705"/>
      <c r="Y494" s="332"/>
      <c r="Z494" s="1"/>
    </row>
    <row r="495" spans="2:26">
      <c r="K495" s="3"/>
      <c r="L495"/>
      <c r="M495" s="40"/>
      <c r="N495"/>
      <c r="Q495" s="704"/>
      <c r="R495" s="103"/>
      <c r="S495" s="18"/>
      <c r="T495" s="706"/>
      <c r="U495" s="706"/>
      <c r="V495" s="706"/>
      <c r="W495" s="18"/>
      <c r="X495" s="332"/>
      <c r="Y495" s="332"/>
      <c r="Z495" s="1"/>
    </row>
    <row r="496" spans="2:26">
      <c r="D496" s="5" t="s">
        <v>298</v>
      </c>
      <c r="K496" s="3"/>
      <c r="L496"/>
      <c r="M496" s="181"/>
      <c r="N496"/>
      <c r="R496" s="179"/>
      <c r="S496" s="9"/>
      <c r="T496" s="44"/>
      <c r="U496" s="44"/>
      <c r="V496" s="44"/>
      <c r="W496" s="118"/>
      <c r="X496" s="642"/>
      <c r="Y496" s="707"/>
      <c r="Z496" s="1"/>
    </row>
    <row r="497" spans="2:26" ht="15.75">
      <c r="B497" s="19" t="s">
        <v>817</v>
      </c>
      <c r="D497"/>
      <c r="E497"/>
      <c r="I497"/>
      <c r="J497"/>
      <c r="K497" s="3"/>
      <c r="L497"/>
      <c r="M497" s="40"/>
      <c r="N497" s="336"/>
      <c r="Q497" s="179"/>
      <c r="R497" s="4"/>
      <c r="S497" s="9"/>
      <c r="T497" s="161"/>
      <c r="U497" s="161"/>
      <c r="V497" s="161"/>
      <c r="W497" s="118"/>
      <c r="X497" s="642"/>
      <c r="Y497" s="641"/>
      <c r="Z497" s="1"/>
    </row>
    <row r="498" spans="2:26">
      <c r="C498" s="19" t="s">
        <v>292</v>
      </c>
      <c r="E498"/>
      <c r="F498"/>
      <c r="G498" s="19"/>
      <c r="H498" s="19"/>
      <c r="I498" s="13"/>
      <c r="J498" s="13"/>
      <c r="K498" s="3"/>
      <c r="L498" s="2"/>
      <c r="M498" s="2"/>
      <c r="N498" s="82"/>
      <c r="Q498" s="681"/>
      <c r="R498" s="4"/>
      <c r="S498" s="9"/>
      <c r="T498" s="44"/>
      <c r="U498" s="44"/>
      <c r="V498" s="44"/>
      <c r="W498" s="118"/>
      <c r="X498" s="642"/>
      <c r="Y498" s="641"/>
      <c r="Z498" s="1"/>
    </row>
    <row r="499" spans="2:26" ht="15.75">
      <c r="B499" s="20" t="s">
        <v>293</v>
      </c>
      <c r="C499" s="13"/>
      <c r="D499"/>
      <c r="E499" s="20" t="s">
        <v>0</v>
      </c>
      <c r="F499"/>
      <c r="G499" s="2" t="s">
        <v>334</v>
      </c>
      <c r="H499" s="13"/>
      <c r="I499" s="13"/>
      <c r="J499" s="24"/>
      <c r="K499" s="3"/>
      <c r="L499" s="32"/>
      <c r="M499" s="4"/>
      <c r="N499" s="8"/>
      <c r="Q499" s="682"/>
      <c r="R499" s="230"/>
      <c r="S499" s="65"/>
      <c r="T499" s="44"/>
      <c r="U499" s="44"/>
      <c r="V499" s="44"/>
      <c r="W499" s="118"/>
      <c r="X499" s="343"/>
      <c r="Y499" s="641"/>
      <c r="Z499" s="1"/>
    </row>
    <row r="500" spans="2:26" ht="21">
      <c r="D500" s="23" t="s">
        <v>819</v>
      </c>
      <c r="K500" s="3"/>
      <c r="L500" s="32"/>
      <c r="M500"/>
      <c r="N500" s="8"/>
      <c r="Q500" s="683"/>
      <c r="R500" s="4"/>
      <c r="S500" s="9"/>
      <c r="T500" s="44"/>
      <c r="U500" s="44"/>
      <c r="V500" s="44"/>
      <c r="W500" s="118"/>
      <c r="X500" s="642"/>
      <c r="Y500" s="641"/>
      <c r="Z500" s="1"/>
    </row>
    <row r="501" spans="2:26" ht="16.5" thickBot="1">
      <c r="E501"/>
      <c r="F501"/>
      <c r="G501" s="19"/>
      <c r="H501" s="19"/>
      <c r="I501" s="13"/>
      <c r="J501" s="13"/>
      <c r="K501" s="3"/>
      <c r="L501" s="953"/>
      <c r="M501"/>
      <c r="N501" s="40"/>
      <c r="Q501" s="683"/>
      <c r="R501" s="4"/>
      <c r="S501" s="9"/>
      <c r="T501" s="44"/>
      <c r="U501" s="44"/>
      <c r="V501" s="44"/>
      <c r="W501" s="118"/>
      <c r="X501" s="642"/>
      <c r="Y501" s="641"/>
      <c r="Z501" s="1"/>
    </row>
    <row r="502" spans="2:26" ht="15.75" thickBot="1">
      <c r="B502" s="471" t="s">
        <v>262</v>
      </c>
      <c r="C502" s="107"/>
      <c r="D502" s="472" t="s">
        <v>263</v>
      </c>
      <c r="E502" s="379" t="s">
        <v>264</v>
      </c>
      <c r="F502" s="379"/>
      <c r="G502" s="379"/>
      <c r="H502" s="473" t="s">
        <v>265</v>
      </c>
      <c r="I502" s="474" t="s">
        <v>266</v>
      </c>
      <c r="J502" s="475" t="s">
        <v>267</v>
      </c>
      <c r="K502" s="3"/>
      <c r="L502"/>
      <c r="M502" s="179"/>
      <c r="N502"/>
      <c r="O502" s="708"/>
      <c r="R502" s="4"/>
      <c r="S502" s="9"/>
      <c r="T502" s="44"/>
      <c r="U502" s="160"/>
      <c r="V502" s="44"/>
      <c r="W502" s="118"/>
      <c r="X502" s="343"/>
      <c r="Y502" s="654"/>
      <c r="Z502" s="1"/>
    </row>
    <row r="503" spans="2:26">
      <c r="B503" s="476" t="s">
        <v>268</v>
      </c>
      <c r="C503" s="477" t="s">
        <v>269</v>
      </c>
      <c r="D503" s="478" t="s">
        <v>270</v>
      </c>
      <c r="E503" s="479" t="s">
        <v>271</v>
      </c>
      <c r="F503" s="479" t="s">
        <v>61</v>
      </c>
      <c r="G503" s="479" t="s">
        <v>62</v>
      </c>
      <c r="H503" s="480" t="s">
        <v>272</v>
      </c>
      <c r="I503" s="481" t="s">
        <v>273</v>
      </c>
      <c r="J503" s="482" t="s">
        <v>646</v>
      </c>
      <c r="K503" s="3"/>
      <c r="L503" s="654"/>
      <c r="M503" s="4"/>
      <c r="N503" s="9"/>
      <c r="O503" s="708"/>
      <c r="Q503" s="181"/>
      <c r="S503" s="8"/>
      <c r="T503" s="715"/>
      <c r="U503" s="729"/>
      <c r="V503" s="715"/>
      <c r="W503" s="716"/>
      <c r="X503" s="212"/>
      <c r="Y503" s="162"/>
      <c r="Z503" s="1"/>
    </row>
    <row r="504" spans="2:26" ht="15.75" thickBot="1">
      <c r="B504" s="483"/>
      <c r="C504" s="526"/>
      <c r="D504" s="484"/>
      <c r="E504" s="485" t="s">
        <v>6</v>
      </c>
      <c r="F504" s="485" t="s">
        <v>7</v>
      </c>
      <c r="G504" s="485" t="s">
        <v>8</v>
      </c>
      <c r="H504" s="486" t="s">
        <v>274</v>
      </c>
      <c r="I504" s="487" t="s">
        <v>776</v>
      </c>
      <c r="J504" s="488" t="s">
        <v>645</v>
      </c>
      <c r="K504" s="3"/>
      <c r="L504"/>
      <c r="M504" s="179"/>
      <c r="N504"/>
      <c r="S504" s="1"/>
      <c r="T504" s="1"/>
      <c r="U504" s="1"/>
      <c r="V504" s="1"/>
      <c r="W504" s="1"/>
      <c r="X504" s="219"/>
      <c r="Y504" s="179"/>
      <c r="Z504" s="1"/>
    </row>
    <row r="505" spans="2:26">
      <c r="B505" s="107"/>
      <c r="C505" s="552" t="s">
        <v>204</v>
      </c>
      <c r="D505" s="182"/>
      <c r="E505" s="543"/>
      <c r="F505" s="544"/>
      <c r="G505" s="544"/>
      <c r="H505" s="698"/>
      <c r="I505" s="951"/>
      <c r="J505" s="495"/>
      <c r="K505" s="3"/>
      <c r="L505" s="654"/>
      <c r="M505" s="4"/>
      <c r="N505" s="9"/>
      <c r="R505" s="179"/>
      <c r="S505" s="3"/>
      <c r="T505" s="1"/>
      <c r="U505" s="1"/>
      <c r="V505" s="1"/>
      <c r="W505" s="1"/>
      <c r="X505" s="1"/>
      <c r="Y505" s="1"/>
      <c r="Z505" s="1"/>
    </row>
    <row r="506" spans="2:26">
      <c r="B506" s="497" t="s">
        <v>275</v>
      </c>
      <c r="C506" s="529" t="s">
        <v>402</v>
      </c>
      <c r="D506" s="508">
        <v>60</v>
      </c>
      <c r="E506" s="229">
        <v>0.7</v>
      </c>
      <c r="F506" s="360">
        <v>0.1</v>
      </c>
      <c r="G506" s="360">
        <v>2.2999999999999998</v>
      </c>
      <c r="H506" s="1279">
        <v>12.8</v>
      </c>
      <c r="I506" s="504">
        <v>2</v>
      </c>
      <c r="J506" s="595" t="s">
        <v>673</v>
      </c>
      <c r="K506" s="3"/>
      <c r="L506" s="32"/>
      <c r="M506" s="4"/>
      <c r="N506" s="8"/>
      <c r="O506" s="62"/>
      <c r="R506" s="4"/>
      <c r="S506" s="65"/>
      <c r="T506" s="371"/>
      <c r="U506" s="721"/>
      <c r="V506" s="371"/>
      <c r="W506" s="118"/>
      <c r="X506" s="741"/>
      <c r="Y506" s="641"/>
      <c r="Z506" s="1"/>
    </row>
    <row r="507" spans="2:26">
      <c r="B507" s="500" t="s">
        <v>564</v>
      </c>
      <c r="C507" s="503" t="s">
        <v>570</v>
      </c>
      <c r="D507" s="498" t="s">
        <v>413</v>
      </c>
      <c r="E507" s="1280">
        <v>7.9633500000000002</v>
      </c>
      <c r="F507" s="1415">
        <v>7.6843000000000004</v>
      </c>
      <c r="G507" s="2093">
        <v>13.9625</v>
      </c>
      <c r="H507" s="1281">
        <v>201.79990000000001</v>
      </c>
      <c r="I507" s="952">
        <v>55</v>
      </c>
      <c r="J507" s="499" t="s">
        <v>185</v>
      </c>
      <c r="K507" s="3"/>
      <c r="L507"/>
      <c r="M507" s="123"/>
      <c r="N507"/>
      <c r="R507" s="123"/>
      <c r="S507" s="9"/>
      <c r="T507" s="742"/>
      <c r="U507" s="742"/>
      <c r="V507" s="44"/>
      <c r="W507" s="118"/>
      <c r="X507" s="343"/>
      <c r="Y507" s="641"/>
      <c r="Z507" s="1"/>
    </row>
    <row r="508" spans="2:26">
      <c r="B508" s="97"/>
      <c r="C508" s="894" t="s">
        <v>466</v>
      </c>
      <c r="D508" s="498" t="s">
        <v>406</v>
      </c>
      <c r="E508" s="2092">
        <v>2.48</v>
      </c>
      <c r="F508" s="367">
        <v>7.34</v>
      </c>
      <c r="G508" s="2085">
        <v>27.4</v>
      </c>
      <c r="H508" s="1281">
        <v>185.58</v>
      </c>
      <c r="I508" s="539">
        <v>33</v>
      </c>
      <c r="J508" s="699" t="s">
        <v>560</v>
      </c>
      <c r="K508" s="3"/>
      <c r="L508" s="954"/>
      <c r="M508" s="338"/>
      <c r="N508" s="1730"/>
      <c r="R508" s="4"/>
      <c r="S508" s="9"/>
      <c r="T508" s="44"/>
      <c r="U508" s="44"/>
      <c r="V508" s="44"/>
      <c r="W508" s="118"/>
      <c r="X508" s="709"/>
      <c r="Y508" s="641"/>
      <c r="Z508" s="1"/>
    </row>
    <row r="509" spans="2:26">
      <c r="B509" s="97"/>
      <c r="C509" s="895" t="s">
        <v>572</v>
      </c>
      <c r="D509" s="540"/>
      <c r="E509" s="659">
        <v>0.61</v>
      </c>
      <c r="F509" s="660">
        <v>1.1000000000000001</v>
      </c>
      <c r="G509" s="161">
        <v>12.37</v>
      </c>
      <c r="H509" s="1440">
        <v>21.82</v>
      </c>
      <c r="I509" s="545"/>
      <c r="J509" s="700"/>
      <c r="K509" s="3"/>
      <c r="L509" s="62"/>
      <c r="M509" s="338"/>
      <c r="N509"/>
      <c r="R509" s="123"/>
      <c r="S509" s="9"/>
      <c r="T509" s="44"/>
      <c r="U509" s="44"/>
      <c r="V509" s="44"/>
      <c r="W509" s="118"/>
      <c r="X509" s="743"/>
      <c r="Y509" s="710"/>
      <c r="Z509" s="1"/>
    </row>
    <row r="510" spans="2:26" ht="15.75">
      <c r="B510" s="502" t="s">
        <v>13</v>
      </c>
      <c r="C510" s="507" t="s">
        <v>152</v>
      </c>
      <c r="D510" s="508">
        <v>200</v>
      </c>
      <c r="E510" s="229">
        <v>1</v>
      </c>
      <c r="F510" s="360">
        <v>0</v>
      </c>
      <c r="G510" s="360">
        <v>16.920000000000002</v>
      </c>
      <c r="H510" s="1279">
        <v>71.680000000000007</v>
      </c>
      <c r="I510" s="528">
        <v>61</v>
      </c>
      <c r="J510" s="505" t="s">
        <v>9</v>
      </c>
      <c r="K510" s="3"/>
      <c r="L510" s="32"/>
      <c r="M510" s="4"/>
      <c r="N510" s="8"/>
      <c r="R510" s="4"/>
      <c r="S510" s="9"/>
      <c r="T510" s="44"/>
      <c r="U510" s="44"/>
      <c r="V510" s="44"/>
      <c r="W510" s="118"/>
      <c r="X510" s="642"/>
      <c r="Y510" s="641"/>
      <c r="Z510" s="1"/>
    </row>
    <row r="511" spans="2:26">
      <c r="B511" s="506" t="s">
        <v>285</v>
      </c>
      <c r="C511" s="507" t="s">
        <v>11</v>
      </c>
      <c r="D511" s="508">
        <v>30</v>
      </c>
      <c r="E511" s="229">
        <v>1.58</v>
      </c>
      <c r="F511" s="360">
        <v>0.21</v>
      </c>
      <c r="G511" s="360">
        <v>12.24</v>
      </c>
      <c r="H511" s="1279">
        <v>57.17</v>
      </c>
      <c r="I511" s="509">
        <v>9</v>
      </c>
      <c r="J511" s="505" t="s">
        <v>10</v>
      </c>
      <c r="K511" s="3"/>
      <c r="L511" s="45"/>
      <c r="M511" s="4"/>
      <c r="N511" s="8"/>
      <c r="R511" s="4"/>
      <c r="S511" s="9"/>
      <c r="T511" s="44"/>
      <c r="U511" s="44"/>
      <c r="V511" s="234"/>
      <c r="W511" s="118"/>
      <c r="X511" s="642"/>
      <c r="Y511" s="641"/>
      <c r="Z511" s="1"/>
    </row>
    <row r="512" spans="2:26" ht="15.75" thickBot="1">
      <c r="B512" s="506"/>
      <c r="C512" s="510" t="s">
        <v>719</v>
      </c>
      <c r="D512" s="521">
        <v>20</v>
      </c>
      <c r="E512" s="366">
        <v>1.1299999999999999</v>
      </c>
      <c r="F512" s="368">
        <v>0.24</v>
      </c>
      <c r="G512" s="368">
        <v>8.3699999999999992</v>
      </c>
      <c r="H512" s="1281">
        <v>40.159999999999997</v>
      </c>
      <c r="I512" s="539">
        <v>10</v>
      </c>
      <c r="J512" s="499" t="s">
        <v>10</v>
      </c>
      <c r="K512" s="3"/>
      <c r="L512" s="45"/>
      <c r="M512" s="4"/>
      <c r="N512" s="8"/>
      <c r="R512" s="4"/>
      <c r="S512" s="9"/>
      <c r="T512" s="44"/>
      <c r="U512" s="44"/>
      <c r="V512" s="44"/>
      <c r="W512" s="118"/>
      <c r="X512" s="642"/>
      <c r="Y512" s="641"/>
      <c r="Z512" s="1"/>
    </row>
    <row r="513" spans="2:26">
      <c r="B513" s="512" t="s">
        <v>294</v>
      </c>
      <c r="D513" s="179">
        <f>D506+D510+D511+D512+90+20+120+30</f>
        <v>570</v>
      </c>
      <c r="E513" s="513">
        <f>SUM(E506:E512)</f>
        <v>15.463349999999998</v>
      </c>
      <c r="F513" s="514">
        <f>SUM(F506:F512)</f>
        <v>16.674299999999999</v>
      </c>
      <c r="G513" s="515">
        <f>SUM(G506:G512)</f>
        <v>93.562499999999986</v>
      </c>
      <c r="H513" s="693">
        <f>SUM(H506:H512)</f>
        <v>591.00990000000002</v>
      </c>
      <c r="I513" s="1209" t="s">
        <v>546</v>
      </c>
      <c r="J513" s="928" t="s">
        <v>290</v>
      </c>
      <c r="K513" s="3"/>
      <c r="L513"/>
      <c r="M513" s="3"/>
      <c r="N513"/>
      <c r="Q513" s="181"/>
      <c r="R513" s="402"/>
      <c r="S513" s="8"/>
      <c r="T513" s="715"/>
      <c r="U513" s="716"/>
      <c r="V513" s="715"/>
      <c r="W513" s="716"/>
      <c r="X513" s="212"/>
      <c r="Y513" s="162"/>
      <c r="Z513" s="1"/>
    </row>
    <row r="514" spans="2:26">
      <c r="B514" s="1378"/>
      <c r="C514" s="1379" t="s">
        <v>12</v>
      </c>
      <c r="D514" s="1815">
        <v>0.25</v>
      </c>
      <c r="E514" s="1214">
        <v>19.25</v>
      </c>
      <c r="F514" s="1215">
        <v>19.75</v>
      </c>
      <c r="G514" s="1216">
        <v>83.75</v>
      </c>
      <c r="H514" s="1217">
        <v>587.5</v>
      </c>
      <c r="I514" s="807">
        <f>H514-H513</f>
        <v>-3.509900000000016</v>
      </c>
      <c r="J514" s="1818" t="s">
        <v>777</v>
      </c>
      <c r="K514" s="3"/>
      <c r="L514"/>
      <c r="M514" s="40"/>
      <c r="N514"/>
      <c r="Q514" s="9"/>
      <c r="R514" s="402"/>
      <c r="S514" s="8"/>
      <c r="X514" s="219"/>
      <c r="Y514" s="179"/>
      <c r="Z514" s="1"/>
    </row>
    <row r="515" spans="2:26" ht="15.75" thickBot="1">
      <c r="B515" s="251"/>
      <c r="C515" s="1375" t="s">
        <v>778</v>
      </c>
      <c r="D515" s="1801"/>
      <c r="E515" s="2130">
        <f>(E513*100/E536)-25</f>
        <v>-4.9177272727272765</v>
      </c>
      <c r="F515" s="534">
        <f t="shared" ref="F515:H515" si="40">(F513*100/F536)-25</f>
        <v>-3.8932911392405067</v>
      </c>
      <c r="G515" s="534">
        <f t="shared" si="40"/>
        <v>2.9291044776119364</v>
      </c>
      <c r="H515" s="2135">
        <f t="shared" si="40"/>
        <v>0.14935744680851215</v>
      </c>
      <c r="I515" s="1838"/>
      <c r="J515" s="1802"/>
      <c r="K515" s="3"/>
      <c r="L515" s="30"/>
      <c r="M515" s="4"/>
      <c r="N515" s="8"/>
      <c r="T515" s="714"/>
      <c r="U515" s="714"/>
      <c r="V515" s="407"/>
      <c r="W515" s="407"/>
      <c r="X515" s="219"/>
      <c r="Y515" s="1"/>
      <c r="Z515" s="1"/>
    </row>
    <row r="516" spans="2:26">
      <c r="B516" s="107"/>
      <c r="C516" s="690" t="s">
        <v>153</v>
      </c>
      <c r="D516" s="53"/>
      <c r="F516" s="517"/>
      <c r="G516" s="517"/>
      <c r="H516" s="517"/>
      <c r="I516" s="519"/>
      <c r="J516" s="519"/>
      <c r="L516"/>
      <c r="M516" s="40"/>
      <c r="N516"/>
      <c r="S516" s="1"/>
      <c r="T516" s="1"/>
      <c r="U516" s="1"/>
      <c r="V516" s="1"/>
      <c r="W516" s="1"/>
      <c r="X516" s="1"/>
      <c r="Y516" s="1"/>
      <c r="Z516" s="1"/>
    </row>
    <row r="517" spans="2:26">
      <c r="B517" s="500" t="s">
        <v>564</v>
      </c>
      <c r="C517" s="529" t="s">
        <v>389</v>
      </c>
      <c r="D517" s="508">
        <v>60</v>
      </c>
      <c r="E517" s="229">
        <v>0.5</v>
      </c>
      <c r="F517" s="360">
        <v>0.1</v>
      </c>
      <c r="G517" s="360">
        <v>1.5</v>
      </c>
      <c r="H517" s="1279">
        <v>8.5</v>
      </c>
      <c r="I517" s="504">
        <v>1</v>
      </c>
      <c r="J517" s="595" t="s">
        <v>672</v>
      </c>
      <c r="K517" s="3"/>
      <c r="L517"/>
      <c r="M517" s="40"/>
      <c r="N517"/>
      <c r="S517" s="9"/>
      <c r="T517" s="158"/>
      <c r="U517" s="158"/>
      <c r="V517" s="158"/>
      <c r="W517" s="158"/>
      <c r="X517" s="48"/>
      <c r="Y517" s="641"/>
      <c r="Z517" s="1"/>
    </row>
    <row r="518" spans="2:26">
      <c r="B518" s="97"/>
      <c r="C518" s="380" t="s">
        <v>227</v>
      </c>
      <c r="D518" s="508">
        <v>200</v>
      </c>
      <c r="E518" s="2065">
        <v>2.9620000000000002</v>
      </c>
      <c r="F518" s="365">
        <v>4.91</v>
      </c>
      <c r="G518" s="365">
        <v>10.8</v>
      </c>
      <c r="H518" s="1279">
        <v>99.238</v>
      </c>
      <c r="I518" s="694">
        <v>13</v>
      </c>
      <c r="J518" s="496" t="s">
        <v>739</v>
      </c>
      <c r="K518" s="3"/>
      <c r="L518"/>
      <c r="M518" s="40"/>
      <c r="N518"/>
      <c r="S518" s="1"/>
      <c r="T518" s="161"/>
      <c r="U518" s="161"/>
      <c r="V518" s="161"/>
      <c r="W518" s="1"/>
      <c r="X518" s="1"/>
      <c r="Y518" s="1"/>
      <c r="Z518" s="1"/>
    </row>
    <row r="519" spans="2:26">
      <c r="B519" s="97"/>
      <c r="C519" s="529" t="s">
        <v>116</v>
      </c>
      <c r="D519" s="508">
        <v>180</v>
      </c>
      <c r="E519" s="2104">
        <v>17.164000000000001</v>
      </c>
      <c r="F519" s="2072">
        <v>21.274000000000001</v>
      </c>
      <c r="G519" s="2072">
        <v>29.864000000000001</v>
      </c>
      <c r="H519" s="1279">
        <v>376.84800000000001</v>
      </c>
      <c r="I519" s="527">
        <v>48</v>
      </c>
      <c r="J519" s="505" t="s">
        <v>17</v>
      </c>
      <c r="K519" s="3"/>
      <c r="L519"/>
      <c r="M519" s="40"/>
      <c r="N519"/>
      <c r="S519" s="1"/>
      <c r="T519" s="1"/>
      <c r="U519" s="1"/>
      <c r="V519" s="1"/>
      <c r="W519" s="1"/>
      <c r="X519" s="1"/>
      <c r="Y519" s="1"/>
      <c r="Z519" s="1"/>
    </row>
    <row r="520" spans="2:26" ht="15.75">
      <c r="B520" s="502" t="s">
        <v>13</v>
      </c>
      <c r="C520" s="547" t="s">
        <v>699</v>
      </c>
      <c r="D520" s="508">
        <v>200</v>
      </c>
      <c r="E520" s="229">
        <v>0.56000000000000005</v>
      </c>
      <c r="F520" s="360">
        <v>0.01</v>
      </c>
      <c r="G520" s="365">
        <v>32.392000000000003</v>
      </c>
      <c r="H520" s="1279">
        <v>131.898</v>
      </c>
      <c r="I520" s="527">
        <v>66</v>
      </c>
      <c r="J520" s="496" t="s">
        <v>738</v>
      </c>
      <c r="K520" s="22"/>
      <c r="L520" s="62"/>
      <c r="M520" s="179"/>
      <c r="N520"/>
      <c r="S520" s="1"/>
      <c r="T520" s="1"/>
      <c r="U520" s="1"/>
      <c r="V520" s="1"/>
      <c r="W520" s="1"/>
      <c r="X520" s="1"/>
      <c r="Y520" s="1"/>
      <c r="Z520" s="1"/>
    </row>
    <row r="521" spans="2:26">
      <c r="B521" s="506" t="s">
        <v>285</v>
      </c>
      <c r="C521" s="503" t="s">
        <v>11</v>
      </c>
      <c r="D521" s="508">
        <v>50</v>
      </c>
      <c r="E521" s="229">
        <v>2.6339999999999999</v>
      </c>
      <c r="F521" s="360">
        <v>0.35</v>
      </c>
      <c r="G521" s="360">
        <v>20.399999999999999</v>
      </c>
      <c r="H521" s="1279">
        <v>95.286000000000001</v>
      </c>
      <c r="I521" s="509">
        <v>9</v>
      </c>
      <c r="J521" s="505" t="s">
        <v>10</v>
      </c>
      <c r="L521" s="654"/>
      <c r="M521" s="4"/>
      <c r="N521" s="9"/>
    </row>
    <row r="522" spans="2:26">
      <c r="B522" s="97"/>
      <c r="C522" s="547" t="s">
        <v>719</v>
      </c>
      <c r="D522" s="176">
        <v>30</v>
      </c>
      <c r="E522" s="2076">
        <v>1.6950000000000001</v>
      </c>
      <c r="F522" s="365">
        <v>0.36</v>
      </c>
      <c r="G522" s="365">
        <v>12.56</v>
      </c>
      <c r="H522" s="1279">
        <v>60.26</v>
      </c>
      <c r="I522" s="520">
        <v>10</v>
      </c>
      <c r="J522" s="499" t="s">
        <v>10</v>
      </c>
      <c r="K522" s="3"/>
      <c r="L522" s="1749"/>
      <c r="M522" s="123"/>
      <c r="N522" s="158"/>
    </row>
    <row r="523" spans="2:26" ht="15.75" thickBot="1">
      <c r="B523" s="97"/>
      <c r="C523" s="510" t="s">
        <v>863</v>
      </c>
      <c r="D523" s="498">
        <v>105</v>
      </c>
      <c r="E523" s="366">
        <v>0.42</v>
      </c>
      <c r="F523" s="367">
        <v>0.42</v>
      </c>
      <c r="G523" s="368">
        <v>10.29</v>
      </c>
      <c r="H523" s="2069">
        <v>49.35</v>
      </c>
      <c r="I523" s="1210">
        <v>79</v>
      </c>
      <c r="J523" s="496" t="s">
        <v>857</v>
      </c>
      <c r="K523" s="3"/>
      <c r="L523" s="32"/>
      <c r="M523" s="4"/>
      <c r="N523" s="9"/>
    </row>
    <row r="524" spans="2:26">
      <c r="B524" s="512" t="s">
        <v>278</v>
      </c>
      <c r="C524" s="34"/>
      <c r="D524" s="1229">
        <f>SUM(D517:D523)</f>
        <v>825</v>
      </c>
      <c r="E524" s="522">
        <f>SUM(E517:E523)</f>
        <v>25.935000000000002</v>
      </c>
      <c r="F524" s="1266">
        <f>SUM(F517:F523)</f>
        <v>27.424000000000003</v>
      </c>
      <c r="G524" s="523">
        <f>SUM(G517:G523)</f>
        <v>117.80600000000001</v>
      </c>
      <c r="H524" s="2133">
        <f>SUM(H517:H523)</f>
        <v>821.38</v>
      </c>
      <c r="I524" s="1209" t="s">
        <v>546</v>
      </c>
      <c r="J524" s="928" t="s">
        <v>290</v>
      </c>
      <c r="K524" s="3"/>
      <c r="L524" s="1749"/>
      <c r="M524" s="4"/>
      <c r="N524" s="9"/>
    </row>
    <row r="525" spans="2:26">
      <c r="B525" s="1378"/>
      <c r="C525" s="1379" t="s">
        <v>12</v>
      </c>
      <c r="D525" s="1815">
        <v>0.35</v>
      </c>
      <c r="E525" s="1214">
        <v>26.95</v>
      </c>
      <c r="F525" s="1215">
        <v>27.65</v>
      </c>
      <c r="G525" s="1216">
        <v>117.25</v>
      </c>
      <c r="H525" s="1217">
        <v>822.5</v>
      </c>
      <c r="I525" s="807">
        <f>H525-H524</f>
        <v>1.1200000000000045</v>
      </c>
      <c r="J525" s="1818" t="s">
        <v>777</v>
      </c>
      <c r="K525" s="3"/>
      <c r="L525" s="32"/>
      <c r="M525" s="4"/>
      <c r="N525" s="9"/>
    </row>
    <row r="526" spans="2:26" ht="15.75" thickBot="1">
      <c r="B526" s="251"/>
      <c r="C526" s="1375" t="s">
        <v>778</v>
      </c>
      <c r="D526" s="1801"/>
      <c r="E526" s="2130">
        <f>(E524*100/E536)-35</f>
        <v>-1.3181818181818201</v>
      </c>
      <c r="F526" s="534">
        <f t="shared" ref="F526:H526" si="41">(F524*100/F536)-35</f>
        <v>-0.28607594936708836</v>
      </c>
      <c r="G526" s="534">
        <f t="shared" si="41"/>
        <v>0.16597014925373088</v>
      </c>
      <c r="H526" s="2135">
        <f t="shared" si="41"/>
        <v>-4.7659574468084998E-2</v>
      </c>
      <c r="I526" s="1838"/>
      <c r="J526" s="1802"/>
      <c r="K526" s="3"/>
      <c r="L526" s="32"/>
      <c r="M526" s="4"/>
      <c r="N526" s="9"/>
      <c r="P526" s="4"/>
      <c r="Q526" s="9"/>
      <c r="R526" s="44"/>
      <c r="S526" s="44"/>
      <c r="T526" s="44"/>
      <c r="U526" s="708"/>
      <c r="V526" s="642"/>
      <c r="W526" s="654"/>
    </row>
    <row r="527" spans="2:26">
      <c r="B527" s="497" t="s">
        <v>275</v>
      </c>
      <c r="C527" s="1225" t="s">
        <v>343</v>
      </c>
      <c r="D527" s="107"/>
      <c r="E527" s="55"/>
      <c r="F527" s="517"/>
      <c r="G527" s="517"/>
      <c r="H527" s="518"/>
      <c r="I527" s="540"/>
      <c r="J527" s="540"/>
      <c r="K527" s="3"/>
      <c r="L527" s="1749"/>
      <c r="M527" s="4"/>
      <c r="N527" s="9"/>
    </row>
    <row r="528" spans="2:26">
      <c r="B528" s="500" t="s">
        <v>564</v>
      </c>
      <c r="C528" s="547" t="s">
        <v>577</v>
      </c>
      <c r="D528" s="398">
        <v>200</v>
      </c>
      <c r="E528" s="229">
        <v>0.2</v>
      </c>
      <c r="F528" s="360">
        <v>0</v>
      </c>
      <c r="G528" s="365">
        <v>5.7859999999999996</v>
      </c>
      <c r="H528" s="1279">
        <v>23.943999999999999</v>
      </c>
      <c r="I528" s="504">
        <v>74</v>
      </c>
      <c r="J528" s="496" t="s">
        <v>735</v>
      </c>
      <c r="K528" s="3"/>
      <c r="L528"/>
      <c r="M528" s="40"/>
      <c r="N528"/>
    </row>
    <row r="529" spans="2:14" ht="15.75">
      <c r="B529" s="502" t="s">
        <v>13</v>
      </c>
      <c r="C529" s="887" t="s">
        <v>515</v>
      </c>
      <c r="D529" s="697" t="s">
        <v>413</v>
      </c>
      <c r="E529" s="2065">
        <v>5.6177000000000001</v>
      </c>
      <c r="F529" s="365">
        <v>7.22</v>
      </c>
      <c r="G529" s="365">
        <v>17.21</v>
      </c>
      <c r="H529" s="1279">
        <v>156.29079999999999</v>
      </c>
      <c r="I529" s="231">
        <v>34</v>
      </c>
      <c r="J529" s="505" t="s">
        <v>516</v>
      </c>
      <c r="K529" s="3"/>
      <c r="L529"/>
      <c r="M529" s="40"/>
      <c r="N529"/>
    </row>
    <row r="530" spans="2:14" ht="15.75" thickBot="1">
      <c r="B530" s="506" t="s">
        <v>285</v>
      </c>
      <c r="C530" s="1226" t="s">
        <v>11</v>
      </c>
      <c r="D530" s="521">
        <v>30</v>
      </c>
      <c r="E530" s="229">
        <v>1.58</v>
      </c>
      <c r="F530" s="360">
        <v>0.21</v>
      </c>
      <c r="G530" s="360">
        <v>12.24</v>
      </c>
      <c r="H530" s="1279">
        <v>57.17</v>
      </c>
      <c r="I530" s="509">
        <v>9</v>
      </c>
      <c r="J530" s="505" t="s">
        <v>10</v>
      </c>
      <c r="K530" s="22"/>
      <c r="L530"/>
      <c r="M530" s="40"/>
      <c r="N530"/>
    </row>
    <row r="531" spans="2:14">
      <c r="B531" s="512" t="s">
        <v>382</v>
      </c>
      <c r="C531" s="402"/>
      <c r="D531" s="524">
        <f>D528+D530+90+20</f>
        <v>340</v>
      </c>
      <c r="E531" s="522">
        <f>SUM(E528:E530)</f>
        <v>7.3977000000000004</v>
      </c>
      <c r="F531" s="1266">
        <f>SUM(F528:F530)</f>
        <v>7.43</v>
      </c>
      <c r="G531" s="523">
        <f>SUM(G528:G530)</f>
        <v>35.236000000000004</v>
      </c>
      <c r="H531" s="2133">
        <f>SUM(H528:H530)</f>
        <v>237.40479999999997</v>
      </c>
      <c r="I531" s="1206" t="s">
        <v>546</v>
      </c>
      <c r="J531" s="928" t="s">
        <v>290</v>
      </c>
      <c r="L531"/>
      <c r="M531" s="40"/>
      <c r="N531"/>
    </row>
    <row r="532" spans="2:14" ht="15.75" thickBot="1">
      <c r="B532" s="1378"/>
      <c r="C532" s="1379" t="s">
        <v>12</v>
      </c>
      <c r="D532" s="1815">
        <v>0.1</v>
      </c>
      <c r="E532" s="1214">
        <v>7.7</v>
      </c>
      <c r="F532" s="1215">
        <v>7.9</v>
      </c>
      <c r="G532" s="1216">
        <v>33.5</v>
      </c>
      <c r="H532" s="1217">
        <v>235</v>
      </c>
      <c r="I532" s="2137">
        <f>H532-H531</f>
        <v>-2.4047999999999661</v>
      </c>
      <c r="J532" s="525" t="s">
        <v>777</v>
      </c>
      <c r="K532" s="3"/>
      <c r="L532"/>
      <c r="M532" s="40"/>
      <c r="N532"/>
    </row>
    <row r="533" spans="2:14" ht="15.75" thickBot="1">
      <c r="B533" s="251"/>
      <c r="C533" s="1375" t="s">
        <v>778</v>
      </c>
      <c r="D533" s="1801"/>
      <c r="E533" s="2130">
        <f>(E531*100/E536)-10</f>
        <v>-0.39259740259740283</v>
      </c>
      <c r="F533" s="534">
        <f t="shared" ref="F533" si="42">(F531*100/F536)-10</f>
        <v>-0.59493670886075911</v>
      </c>
      <c r="G533" s="534">
        <f>(G531*100/G536)-10</f>
        <v>0.51820895522388177</v>
      </c>
      <c r="H533" s="2135">
        <f>(H531*100/H536)-10</f>
        <v>0.1023319148936146</v>
      </c>
      <c r="I533" s="1838"/>
      <c r="J533" s="1802"/>
      <c r="K533" s="3"/>
      <c r="L533"/>
      <c r="M533" s="40"/>
      <c r="N533"/>
    </row>
    <row r="534" spans="2:14" ht="15.75" thickBot="1">
      <c r="K534" s="3"/>
      <c r="L534" s="62"/>
      <c r="M534" s="179"/>
      <c r="N534" s="3"/>
    </row>
    <row r="535" spans="2:14" ht="15.75">
      <c r="B535" s="1810"/>
      <c r="C535" s="1811"/>
      <c r="D535" s="1812"/>
      <c r="E535" s="1813" t="s">
        <v>6</v>
      </c>
      <c r="F535" s="1814" t="s">
        <v>7</v>
      </c>
      <c r="G535" s="1814" t="s">
        <v>8</v>
      </c>
      <c r="H535" s="1833" t="s">
        <v>814</v>
      </c>
      <c r="I535" s="1831"/>
      <c r="J535" s="1812"/>
      <c r="K535" s="3"/>
      <c r="L535" s="1749"/>
      <c r="M535" s="4"/>
      <c r="N535" s="65"/>
    </row>
    <row r="536" spans="2:14" ht="15.75" thickBot="1">
      <c r="B536" s="1806"/>
      <c r="C536" s="1853" t="s">
        <v>818</v>
      </c>
      <c r="D536" s="1807">
        <v>1</v>
      </c>
      <c r="E536" s="1808">
        <v>77</v>
      </c>
      <c r="F536" s="1809">
        <v>79</v>
      </c>
      <c r="G536" s="1829">
        <v>335</v>
      </c>
      <c r="H536" s="1830">
        <v>2350</v>
      </c>
      <c r="I536" s="1840" t="s">
        <v>815</v>
      </c>
      <c r="J536" s="1832"/>
      <c r="K536" s="22"/>
      <c r="L536" s="32"/>
      <c r="M536" s="772"/>
      <c r="N536" s="65"/>
    </row>
    <row r="537" spans="2:14" ht="15.75" thickBot="1">
      <c r="L537" s="32"/>
      <c r="M537" s="4"/>
      <c r="N537" s="9"/>
    </row>
    <row r="538" spans="2:14">
      <c r="B538" s="930"/>
      <c r="C538" s="34" t="s">
        <v>545</v>
      </c>
      <c r="D538" s="35"/>
      <c r="E538" s="153">
        <f>E513+E524</f>
        <v>41.398350000000001</v>
      </c>
      <c r="F538" s="256">
        <f>F513+F524</f>
        <v>44.098300000000002</v>
      </c>
      <c r="G538" s="256">
        <f>G513+G524</f>
        <v>211.36849999999998</v>
      </c>
      <c r="H538" s="933">
        <f>H513+H524</f>
        <v>1412.3899000000001</v>
      </c>
      <c r="I538" s="1209" t="s">
        <v>546</v>
      </c>
      <c r="J538" s="928" t="s">
        <v>290</v>
      </c>
      <c r="K538" s="3"/>
      <c r="L538"/>
      <c r="M538" s="40"/>
      <c r="N538"/>
    </row>
    <row r="539" spans="2:14">
      <c r="B539" s="460"/>
      <c r="C539" s="1219" t="s">
        <v>12</v>
      </c>
      <c r="D539" s="1815">
        <v>0.6</v>
      </c>
      <c r="E539" s="924">
        <v>46.2</v>
      </c>
      <c r="F539" s="925">
        <v>47.4</v>
      </c>
      <c r="G539" s="926">
        <v>201</v>
      </c>
      <c r="H539" s="927">
        <v>1410</v>
      </c>
      <c r="I539" s="934">
        <f>H539-H538</f>
        <v>-2.3899000000001251</v>
      </c>
      <c r="J539" s="1818" t="s">
        <v>777</v>
      </c>
      <c r="K539" s="3"/>
      <c r="L539"/>
      <c r="M539" s="40"/>
      <c r="N539"/>
    </row>
    <row r="540" spans="2:14" ht="15.75" thickBot="1">
      <c r="B540" s="251"/>
      <c r="C540" s="1375" t="s">
        <v>778</v>
      </c>
      <c r="D540" s="1801"/>
      <c r="E540" s="2130">
        <f>(E538*100/E536)-60</f>
        <v>-6.2359090909090895</v>
      </c>
      <c r="F540" s="534">
        <f t="shared" ref="F540" si="43">(F538*100/F536)-60</f>
        <v>-4.1793670886075986</v>
      </c>
      <c r="G540" s="534">
        <f>(G538*100/G536)-60</f>
        <v>3.0950746268656673</v>
      </c>
      <c r="H540" s="2135">
        <f>(H538*100/H536)-60</f>
        <v>0.10169787234043071</v>
      </c>
      <c r="I540" s="1838"/>
      <c r="J540" s="1802"/>
      <c r="K540" s="3"/>
      <c r="L540"/>
      <c r="M540" s="40"/>
      <c r="N540"/>
    </row>
    <row r="541" spans="2:14" ht="15.75" thickBot="1">
      <c r="B541" s="37"/>
      <c r="C541" s="38"/>
      <c r="D541" s="1018"/>
      <c r="E541" s="1247"/>
      <c r="F541" s="1247"/>
      <c r="G541" s="1247"/>
      <c r="H541" s="1247"/>
      <c r="I541" s="1018"/>
      <c r="J541" s="1218"/>
      <c r="K541" s="3"/>
      <c r="L541"/>
      <c r="M541" s="40"/>
      <c r="N541"/>
    </row>
    <row r="542" spans="2:14">
      <c r="B542" s="410"/>
      <c r="C542" s="402" t="s">
        <v>544</v>
      </c>
      <c r="D542" s="8"/>
      <c r="E542" s="153">
        <f>E524+E531</f>
        <v>33.332700000000003</v>
      </c>
      <c r="F542" s="256">
        <f>F524+F531</f>
        <v>34.853999999999999</v>
      </c>
      <c r="G542" s="256">
        <f>G524+G531</f>
        <v>153.04200000000003</v>
      </c>
      <c r="H542" s="933">
        <f>H524+H531</f>
        <v>1058.7847999999999</v>
      </c>
      <c r="I542" s="1209" t="s">
        <v>546</v>
      </c>
      <c r="J542" s="928" t="s">
        <v>290</v>
      </c>
      <c r="K542" s="3"/>
      <c r="L542"/>
      <c r="M542" s="40"/>
      <c r="N542"/>
    </row>
    <row r="543" spans="2:14">
      <c r="B543" s="460"/>
      <c r="C543" s="1219" t="s">
        <v>12</v>
      </c>
      <c r="D543" s="1815">
        <v>0.45</v>
      </c>
      <c r="E543" s="1214">
        <v>34.65</v>
      </c>
      <c r="F543" s="1215">
        <v>35.549999999999997</v>
      </c>
      <c r="G543" s="1216">
        <v>150.75</v>
      </c>
      <c r="H543" s="1217">
        <v>1057.5</v>
      </c>
      <c r="I543" s="807">
        <f>H543-H542</f>
        <v>-1.2847999999999047</v>
      </c>
      <c r="J543" s="1818" t="s">
        <v>777</v>
      </c>
      <c r="K543" s="3"/>
      <c r="L543"/>
      <c r="M543" s="40"/>
      <c r="N543"/>
    </row>
    <row r="544" spans="2:14" ht="15.75" thickBot="1">
      <c r="B544" s="251"/>
      <c r="C544" s="1375" t="s">
        <v>778</v>
      </c>
      <c r="D544" s="1801"/>
      <c r="E544" s="2130">
        <f>(E542*100/E536)-45</f>
        <v>-1.7107792207792158</v>
      </c>
      <c r="F544" s="534">
        <f t="shared" ref="F544:G544" si="44">(F542*100/F536)-45</f>
        <v>-0.88101265822784569</v>
      </c>
      <c r="G544" s="534">
        <f t="shared" si="44"/>
        <v>0.68417910447762154</v>
      </c>
      <c r="H544" s="2135">
        <f>(H542*100/H536)-45</f>
        <v>5.467234042553315E-2</v>
      </c>
      <c r="I544" s="1838"/>
      <c r="J544" s="1802"/>
      <c r="K544" s="3"/>
      <c r="L544"/>
      <c r="M544" s="40"/>
      <c r="N544"/>
    </row>
    <row r="545" spans="2:14" ht="15.75" thickBot="1">
      <c r="L545"/>
      <c r="M545" s="40"/>
      <c r="N545"/>
    </row>
    <row r="546" spans="2:14">
      <c r="B546" s="930"/>
      <c r="C546" s="34" t="s">
        <v>383</v>
      </c>
      <c r="D546" s="35"/>
      <c r="E546" s="157">
        <f>E513+E524+E531</f>
        <v>48.796050000000001</v>
      </c>
      <c r="F546" s="116">
        <f>F513+F524+F531</f>
        <v>51.528300000000002</v>
      </c>
      <c r="G546" s="116">
        <f>G513+G524+G531</f>
        <v>246.60449999999997</v>
      </c>
      <c r="H546" s="257">
        <f>H513+H524+H531</f>
        <v>1649.7947000000001</v>
      </c>
      <c r="I546" s="1209" t="s">
        <v>546</v>
      </c>
      <c r="J546" s="928" t="s">
        <v>290</v>
      </c>
      <c r="K546" s="3"/>
      <c r="L546"/>
      <c r="M546" s="40"/>
      <c r="N546"/>
    </row>
    <row r="547" spans="2:14">
      <c r="B547" s="1378"/>
      <c r="C547" s="1379" t="s">
        <v>12</v>
      </c>
      <c r="D547" s="1815">
        <v>0.7</v>
      </c>
      <c r="E547" s="1214">
        <v>53.9</v>
      </c>
      <c r="F547" s="1215">
        <v>55.3</v>
      </c>
      <c r="G547" s="1216">
        <v>234.5</v>
      </c>
      <c r="H547" s="1217">
        <v>1645</v>
      </c>
      <c r="I547" s="807">
        <f>H547-H546</f>
        <v>-4.7947000000001481</v>
      </c>
      <c r="J547" s="1818" t="s">
        <v>777</v>
      </c>
      <c r="K547" s="3"/>
      <c r="L547"/>
      <c r="M547" s="40"/>
      <c r="N547"/>
    </row>
    <row r="548" spans="2:14" ht="15.75" thickBot="1">
      <c r="B548" s="251"/>
      <c r="C548" s="1375" t="s">
        <v>778</v>
      </c>
      <c r="D548" s="1801"/>
      <c r="E548" s="2130">
        <f>(E546*100/E536)-70</f>
        <v>-6.6285064935064852</v>
      </c>
      <c r="F548" s="534">
        <f t="shared" ref="F548:G548" si="45">(F546*100/F536)-70</f>
        <v>-4.7743037974683489</v>
      </c>
      <c r="G548" s="534">
        <f t="shared" si="45"/>
        <v>3.6132835820895366</v>
      </c>
      <c r="H548" s="2135">
        <f>(H546*100/H536)-70</f>
        <v>0.20402978723404885</v>
      </c>
      <c r="I548" s="1838"/>
      <c r="J548" s="1802"/>
      <c r="K548" s="3"/>
      <c r="L548"/>
      <c r="M548" s="40"/>
      <c r="N548"/>
    </row>
    <row r="549" spans="2:14">
      <c r="K549" s="3"/>
      <c r="L549"/>
      <c r="M549" s="40"/>
      <c r="N549"/>
    </row>
    <row r="550" spans="2:14" ht="15.75">
      <c r="D550" s="5" t="s">
        <v>298</v>
      </c>
      <c r="K550" s="3"/>
      <c r="L550"/>
      <c r="M550" s="40"/>
      <c r="N550" s="336"/>
    </row>
    <row r="551" spans="2:14">
      <c r="B551" s="19" t="s">
        <v>817</v>
      </c>
      <c r="D551"/>
      <c r="E551"/>
      <c r="I551"/>
      <c r="J551"/>
      <c r="K551" s="3"/>
      <c r="L551"/>
      <c r="M551" s="40"/>
      <c r="N551"/>
    </row>
    <row r="552" spans="2:14">
      <c r="C552" s="19" t="s">
        <v>292</v>
      </c>
      <c r="E552"/>
      <c r="F552"/>
      <c r="G552" s="19"/>
      <c r="H552" s="19"/>
      <c r="I552" s="13"/>
      <c r="J552" s="13"/>
      <c r="K552" s="3"/>
      <c r="L552" s="2"/>
      <c r="M552" s="2"/>
      <c r="N552" s="82"/>
    </row>
    <row r="553" spans="2:14" ht="15.75">
      <c r="B553" s="20" t="s">
        <v>293</v>
      </c>
      <c r="C553" s="13"/>
      <c r="D553"/>
      <c r="E553" s="20" t="s">
        <v>0</v>
      </c>
      <c r="F553"/>
      <c r="G553" s="2" t="s">
        <v>334</v>
      </c>
      <c r="H553" s="13"/>
      <c r="I553" s="13"/>
      <c r="J553" s="24"/>
      <c r="K553" s="3"/>
      <c r="L553"/>
      <c r="M553" s="40"/>
      <c r="N553"/>
    </row>
    <row r="554" spans="2:14" ht="18.75" customHeight="1" thickBot="1">
      <c r="D554" s="23" t="s">
        <v>819</v>
      </c>
      <c r="K554" s="3"/>
      <c r="L554" s="32"/>
      <c r="M554" s="4"/>
      <c r="N554" s="8"/>
    </row>
    <row r="555" spans="2:14" ht="15.75" thickBot="1">
      <c r="B555" s="471" t="s">
        <v>262</v>
      </c>
      <c r="C555" s="107"/>
      <c r="D555" s="472" t="s">
        <v>263</v>
      </c>
      <c r="E555" s="379" t="s">
        <v>264</v>
      </c>
      <c r="F555" s="379"/>
      <c r="G555" s="379"/>
      <c r="H555" s="473" t="s">
        <v>265</v>
      </c>
      <c r="I555" s="474" t="s">
        <v>266</v>
      </c>
      <c r="J555" s="475" t="s">
        <v>267</v>
      </c>
      <c r="K555" s="3"/>
      <c r="L555" s="32"/>
      <c r="M555" s="13"/>
      <c r="N555" s="8"/>
    </row>
    <row r="556" spans="2:14" ht="11.25" customHeight="1">
      <c r="B556" s="476" t="s">
        <v>268</v>
      </c>
      <c r="C556" s="477" t="s">
        <v>269</v>
      </c>
      <c r="D556" s="478" t="s">
        <v>270</v>
      </c>
      <c r="E556" s="479" t="s">
        <v>271</v>
      </c>
      <c r="F556" s="479" t="s">
        <v>61</v>
      </c>
      <c r="G556" s="479" t="s">
        <v>62</v>
      </c>
      <c r="H556" s="480" t="s">
        <v>272</v>
      </c>
      <c r="I556" s="481" t="s">
        <v>273</v>
      </c>
      <c r="J556" s="482" t="s">
        <v>646</v>
      </c>
      <c r="K556" s="3"/>
      <c r="L556" s="973"/>
      <c r="M556"/>
      <c r="N556" s="40"/>
    </row>
    <row r="557" spans="2:14" ht="13.5" customHeight="1" thickBot="1">
      <c r="B557" s="483"/>
      <c r="C557" s="526"/>
      <c r="D557" s="484"/>
      <c r="E557" s="485" t="s">
        <v>6</v>
      </c>
      <c r="F557" s="485" t="s">
        <v>7</v>
      </c>
      <c r="G557" s="485" t="s">
        <v>8</v>
      </c>
      <c r="H557" s="486" t="s">
        <v>274</v>
      </c>
      <c r="I557" s="487" t="s">
        <v>776</v>
      </c>
      <c r="J557" s="488" t="s">
        <v>645</v>
      </c>
      <c r="K557" s="3"/>
      <c r="L557"/>
      <c r="M557" s="179"/>
      <c r="N557"/>
    </row>
    <row r="558" spans="2:14">
      <c r="B558" s="107"/>
      <c r="C558" s="690" t="s">
        <v>204</v>
      </c>
      <c r="D558" s="490"/>
      <c r="E558" s="491"/>
      <c r="F558" s="492"/>
      <c r="G558" s="492"/>
      <c r="H558" s="691"/>
      <c r="I558" s="536"/>
      <c r="J558" s="495"/>
      <c r="K558" s="3"/>
      <c r="L558" s="127"/>
      <c r="M558" s="4"/>
      <c r="N558" s="9"/>
    </row>
    <row r="559" spans="2:14" ht="18.75" customHeight="1">
      <c r="B559" s="497" t="s">
        <v>275</v>
      </c>
      <c r="C559" s="529" t="s">
        <v>408</v>
      </c>
      <c r="D559" s="508">
        <v>200</v>
      </c>
      <c r="E559" s="2091">
        <v>5.734</v>
      </c>
      <c r="F559" s="2072">
        <v>3.36</v>
      </c>
      <c r="G559" s="2072">
        <v>34.6004</v>
      </c>
      <c r="H559" s="1279">
        <v>166.184</v>
      </c>
      <c r="I559" s="504">
        <v>24</v>
      </c>
      <c r="J559" s="505" t="s">
        <v>199</v>
      </c>
      <c r="K559" s="3"/>
      <c r="L559" s="973"/>
      <c r="M559"/>
      <c r="N559" s="40"/>
    </row>
    <row r="560" spans="2:14">
      <c r="B560" s="500" t="s">
        <v>564</v>
      </c>
      <c r="C560" s="546" t="s">
        <v>325</v>
      </c>
      <c r="D560" s="395">
        <v>10</v>
      </c>
      <c r="E560" s="229">
        <v>0.08</v>
      </c>
      <c r="F560" s="360">
        <v>7.25</v>
      </c>
      <c r="G560" s="360">
        <v>0.13</v>
      </c>
      <c r="H560" s="1279">
        <v>66.09</v>
      </c>
      <c r="I560" s="504">
        <v>7</v>
      </c>
      <c r="J560" s="955" t="s">
        <v>324</v>
      </c>
      <c r="K560" s="3"/>
      <c r="L560"/>
      <c r="M560" s="179"/>
      <c r="N560"/>
    </row>
    <row r="561" spans="2:14" ht="15.75">
      <c r="B561" s="502" t="s">
        <v>13</v>
      </c>
      <c r="C561" s="503" t="s">
        <v>685</v>
      </c>
      <c r="D561" s="253">
        <v>15</v>
      </c>
      <c r="E561" s="229">
        <v>3.5</v>
      </c>
      <c r="F561" s="360">
        <v>4.4000000000000004</v>
      </c>
      <c r="G561" s="360">
        <v>0</v>
      </c>
      <c r="H561" s="1279">
        <v>53.8</v>
      </c>
      <c r="I561" s="509">
        <v>8</v>
      </c>
      <c r="J561" s="531" t="s">
        <v>691</v>
      </c>
      <c r="K561" s="3"/>
      <c r="L561" s="127"/>
      <c r="M561" s="4"/>
      <c r="N561" s="9"/>
    </row>
    <row r="562" spans="2:14" ht="15.75">
      <c r="B562" s="502"/>
      <c r="C562" s="673" t="s">
        <v>866</v>
      </c>
      <c r="D562" s="508">
        <v>200</v>
      </c>
      <c r="E562" s="229">
        <v>5.95</v>
      </c>
      <c r="F562" s="360">
        <v>4.75</v>
      </c>
      <c r="G562" s="365">
        <v>12.707000000000001</v>
      </c>
      <c r="H562" s="2080">
        <v>128</v>
      </c>
      <c r="I562" s="231">
        <v>68</v>
      </c>
      <c r="J562" s="496" t="s">
        <v>867</v>
      </c>
      <c r="K562" s="3"/>
      <c r="L562"/>
      <c r="M562" s="4"/>
      <c r="N562"/>
    </row>
    <row r="563" spans="2:14">
      <c r="B563" s="506" t="s">
        <v>41</v>
      </c>
      <c r="C563" s="394" t="s">
        <v>11</v>
      </c>
      <c r="D563" s="508">
        <v>48</v>
      </c>
      <c r="E563" s="229">
        <v>2.5299999999999998</v>
      </c>
      <c r="F563" s="360">
        <v>0.34</v>
      </c>
      <c r="G563" s="360">
        <v>19.59</v>
      </c>
      <c r="H563" s="1279">
        <v>91.54</v>
      </c>
      <c r="I563" s="231">
        <v>9</v>
      </c>
      <c r="J563" s="505" t="s">
        <v>10</v>
      </c>
      <c r="K563" s="3"/>
      <c r="L563" s="677"/>
      <c r="M563" s="4"/>
      <c r="N563" s="9"/>
    </row>
    <row r="564" spans="2:14">
      <c r="B564" s="97"/>
      <c r="C564" s="453" t="s">
        <v>719</v>
      </c>
      <c r="D564" s="498">
        <v>20</v>
      </c>
      <c r="E564" s="366">
        <v>1.1299999999999999</v>
      </c>
      <c r="F564" s="368">
        <v>0.24</v>
      </c>
      <c r="G564" s="368">
        <v>8.3699999999999992</v>
      </c>
      <c r="H564" s="1281">
        <v>40.159999999999997</v>
      </c>
      <c r="I564" s="539">
        <v>10</v>
      </c>
      <c r="J564" s="499" t="s">
        <v>10</v>
      </c>
      <c r="K564" s="3"/>
      <c r="L564" s="654"/>
      <c r="N564" s="9"/>
    </row>
    <row r="565" spans="2:14" ht="15.75" thickBot="1">
      <c r="B565" s="97"/>
      <c r="C565" s="510" t="s">
        <v>854</v>
      </c>
      <c r="D565" s="521">
        <v>100</v>
      </c>
      <c r="E565" s="366">
        <v>0.4</v>
      </c>
      <c r="F565" s="367">
        <v>0.4</v>
      </c>
      <c r="G565" s="368">
        <v>9.8000000000000007</v>
      </c>
      <c r="H565" s="2069">
        <v>44</v>
      </c>
      <c r="I565" s="1210">
        <v>79</v>
      </c>
      <c r="J565" s="496" t="s">
        <v>855</v>
      </c>
      <c r="K565" s="3"/>
      <c r="L565" s="32"/>
      <c r="M565" s="4"/>
      <c r="N565" s="9"/>
    </row>
    <row r="566" spans="2:14">
      <c r="B566" s="512" t="s">
        <v>294</v>
      </c>
      <c r="D566" s="835">
        <f>SUM(D559:D565)</f>
        <v>593</v>
      </c>
      <c r="E566" s="513">
        <f>SUM(E559:E565)</f>
        <v>19.323999999999998</v>
      </c>
      <c r="F566" s="1266">
        <f>SUM(F559:F565)</f>
        <v>20.739999999999995</v>
      </c>
      <c r="G566" s="515">
        <f>SUM(G559:G565)</f>
        <v>85.197400000000002</v>
      </c>
      <c r="H566" s="2133">
        <f>SUM(H559:H565)</f>
        <v>589.774</v>
      </c>
      <c r="I566" s="1209" t="s">
        <v>546</v>
      </c>
      <c r="J566" s="928" t="s">
        <v>290</v>
      </c>
      <c r="K566" s="3"/>
      <c r="L566" s="62"/>
      <c r="M566" s="230"/>
      <c r="N566"/>
    </row>
    <row r="567" spans="2:14">
      <c r="B567" s="1378"/>
      <c r="C567" s="1379" t="s">
        <v>12</v>
      </c>
      <c r="D567" s="1815">
        <v>0.25</v>
      </c>
      <c r="E567" s="1214">
        <v>19.25</v>
      </c>
      <c r="F567" s="1215">
        <v>19.75</v>
      </c>
      <c r="G567" s="1216">
        <v>83.75</v>
      </c>
      <c r="H567" s="1217">
        <v>587.5</v>
      </c>
      <c r="I567" s="807">
        <f>H567-H566</f>
        <v>-2.2740000000000009</v>
      </c>
      <c r="J567" s="1818" t="s">
        <v>777</v>
      </c>
      <c r="K567" s="3"/>
      <c r="L567" s="44"/>
      <c r="M567" s="4"/>
      <c r="N567" s="9"/>
    </row>
    <row r="568" spans="2:14" ht="15.75" thickBot="1">
      <c r="B568" s="251"/>
      <c r="C568" s="1375" t="s">
        <v>778</v>
      </c>
      <c r="D568" s="1801"/>
      <c r="E568" s="2130">
        <f>(E566*100/E591)-25</f>
        <v>9.6103896103894471E-2</v>
      </c>
      <c r="F568" s="534">
        <f t="shared" ref="F568:H568" si="46">(F566*100/F591)-25</f>
        <v>1.2531645569620196</v>
      </c>
      <c r="G568" s="534">
        <f t="shared" si="46"/>
        <v>0.43205970149253758</v>
      </c>
      <c r="H568" s="2135">
        <f t="shared" si="46"/>
        <v>9.6765957446809381E-2</v>
      </c>
      <c r="I568" s="1838"/>
      <c r="J568" s="1802"/>
      <c r="K568" s="3"/>
      <c r="L568" s="44"/>
      <c r="M568" s="4"/>
      <c r="N568" s="9"/>
    </row>
    <row r="569" spans="2:14">
      <c r="B569" s="107"/>
      <c r="C569" s="690" t="s">
        <v>153</v>
      </c>
      <c r="D569" s="53"/>
      <c r="F569" s="517"/>
      <c r="G569" s="517"/>
      <c r="H569" s="517"/>
      <c r="I569" s="1620"/>
      <c r="J569" s="519"/>
      <c r="K569" s="3"/>
      <c r="L569" s="1749"/>
      <c r="M569" s="4"/>
      <c r="N569" s="9"/>
    </row>
    <row r="570" spans="2:14">
      <c r="B570" s="97"/>
      <c r="C570" s="1601" t="s">
        <v>671</v>
      </c>
      <c r="D570" s="253">
        <v>60</v>
      </c>
      <c r="E570" s="229">
        <v>1.7</v>
      </c>
      <c r="F570" s="360">
        <v>0.1</v>
      </c>
      <c r="G570" s="360">
        <v>3.5</v>
      </c>
      <c r="H570" s="1264">
        <v>22.1</v>
      </c>
      <c r="I570" s="509">
        <v>3</v>
      </c>
      <c r="J570" s="505" t="s">
        <v>683</v>
      </c>
      <c r="K570" s="3"/>
      <c r="L570" s="62"/>
      <c r="M570" s="179"/>
      <c r="N570"/>
    </row>
    <row r="571" spans="2:14">
      <c r="B571" s="97"/>
      <c r="C571" s="503" t="s">
        <v>428</v>
      </c>
      <c r="D571" s="253">
        <v>30</v>
      </c>
      <c r="E571" s="2065">
        <v>4.4459999999999997</v>
      </c>
      <c r="F571" s="365">
        <v>7.1</v>
      </c>
      <c r="G571" s="365">
        <v>9.1</v>
      </c>
      <c r="H571" s="1279">
        <v>118.084</v>
      </c>
      <c r="I571" s="509">
        <v>11</v>
      </c>
      <c r="J571" s="505" t="s">
        <v>10</v>
      </c>
      <c r="K571" s="3"/>
      <c r="L571" s="62"/>
      <c r="M571" s="123"/>
      <c r="N571" s="158"/>
    </row>
    <row r="572" spans="2:14">
      <c r="B572" s="497" t="s">
        <v>275</v>
      </c>
      <c r="C572" s="546" t="s">
        <v>561</v>
      </c>
      <c r="D572" s="388">
        <v>200</v>
      </c>
      <c r="E572" s="538">
        <v>1.91</v>
      </c>
      <c r="F572" s="1415">
        <v>1.0620000000000001</v>
      </c>
      <c r="G572" s="357">
        <v>19.64</v>
      </c>
      <c r="H572" s="1279">
        <v>95.757999999999996</v>
      </c>
      <c r="I572" s="1621">
        <v>21</v>
      </c>
      <c r="J572" s="496" t="s">
        <v>737</v>
      </c>
      <c r="K572" s="3"/>
      <c r="L572"/>
      <c r="M572" s="123"/>
      <c r="N572"/>
    </row>
    <row r="573" spans="2:14">
      <c r="B573" s="500" t="s">
        <v>564</v>
      </c>
      <c r="C573" s="886" t="s">
        <v>562</v>
      </c>
      <c r="D573" s="176">
        <v>90</v>
      </c>
      <c r="E573" s="374">
        <v>10.215999999999999</v>
      </c>
      <c r="F573" s="365">
        <v>3.7349999999999999</v>
      </c>
      <c r="G573" s="375">
        <v>15.44126</v>
      </c>
      <c r="H573" s="1279">
        <v>104.96</v>
      </c>
      <c r="I573" s="1622">
        <v>42</v>
      </c>
      <c r="J573" s="499" t="s">
        <v>18</v>
      </c>
      <c r="L573" s="44"/>
      <c r="M573" s="4"/>
      <c r="N573" s="9"/>
    </row>
    <row r="574" spans="2:14" ht="15.75">
      <c r="B574" s="502" t="s">
        <v>13</v>
      </c>
      <c r="C574" s="547" t="s">
        <v>643</v>
      </c>
      <c r="D574" s="176" t="s">
        <v>709</v>
      </c>
      <c r="E574" s="2092">
        <v>6.375</v>
      </c>
      <c r="F574" s="367">
        <v>15.978999999999999</v>
      </c>
      <c r="G574" s="2085">
        <v>32.319000000000003</v>
      </c>
      <c r="H574" s="1281">
        <v>298.58699999999999</v>
      </c>
      <c r="I574" s="1223">
        <v>31</v>
      </c>
      <c r="J574" s="1623" t="s">
        <v>736</v>
      </c>
      <c r="L574" s="1749"/>
      <c r="M574" s="4"/>
      <c r="N574" s="158"/>
    </row>
    <row r="575" spans="2:14" ht="15.75">
      <c r="B575" s="502"/>
      <c r="C575" s="546" t="s">
        <v>644</v>
      </c>
      <c r="D575" s="1600"/>
      <c r="E575" s="659"/>
      <c r="F575" s="660"/>
      <c r="G575" s="161"/>
      <c r="H575" s="723"/>
      <c r="I575" s="1617"/>
      <c r="J575" s="1294"/>
      <c r="K575" s="22"/>
      <c r="L575" s="32"/>
      <c r="M575" s="4"/>
      <c r="N575" s="9"/>
    </row>
    <row r="576" spans="2:14">
      <c r="B576" s="506" t="s">
        <v>41</v>
      </c>
      <c r="C576" s="503" t="s">
        <v>222</v>
      </c>
      <c r="D576" s="253">
        <v>200</v>
      </c>
      <c r="E576" s="229">
        <v>0.5</v>
      </c>
      <c r="F576" s="360">
        <v>0</v>
      </c>
      <c r="G576" s="365">
        <v>19.8</v>
      </c>
      <c r="H576" s="1279">
        <v>81</v>
      </c>
      <c r="I576" s="509">
        <v>63</v>
      </c>
      <c r="J576" s="1618" t="s">
        <v>702</v>
      </c>
      <c r="L576" s="62"/>
      <c r="M576" s="4"/>
      <c r="N576"/>
    </row>
    <row r="577" spans="2:24">
      <c r="B577" s="97"/>
      <c r="C577" s="503" t="s">
        <v>11</v>
      </c>
      <c r="D577" s="253">
        <v>30</v>
      </c>
      <c r="E577" s="229">
        <v>1.58</v>
      </c>
      <c r="F577" s="360">
        <v>0.21</v>
      </c>
      <c r="G577" s="360">
        <v>12.24</v>
      </c>
      <c r="H577" s="1279">
        <v>57.17</v>
      </c>
      <c r="I577" s="509">
        <v>9</v>
      </c>
      <c r="J577" s="505" t="s">
        <v>10</v>
      </c>
      <c r="K577" s="3"/>
      <c r="L577" s="32"/>
      <c r="M577" s="4"/>
      <c r="N577" s="44"/>
    </row>
    <row r="578" spans="2:24" ht="15.75" thickBot="1">
      <c r="B578" s="97"/>
      <c r="C578" s="510" t="s">
        <v>719</v>
      </c>
      <c r="D578" s="390">
        <v>20</v>
      </c>
      <c r="E578" s="366">
        <v>1.1299999999999999</v>
      </c>
      <c r="F578" s="368">
        <v>0.24</v>
      </c>
      <c r="G578" s="368">
        <v>8.3699999999999992</v>
      </c>
      <c r="H578" s="1264">
        <v>40.159999999999997</v>
      </c>
      <c r="I578" s="509">
        <v>10</v>
      </c>
      <c r="J578" s="511" t="s">
        <v>10</v>
      </c>
      <c r="K578" s="3"/>
      <c r="L578" s="62"/>
      <c r="M578" s="4"/>
      <c r="N578"/>
      <c r="Q578" s="4"/>
      <c r="R578" s="9"/>
      <c r="S578" s="44"/>
      <c r="T578" s="44"/>
      <c r="U578" s="44"/>
      <c r="V578" s="728"/>
      <c r="W578" s="642"/>
      <c r="X578" s="654"/>
    </row>
    <row r="579" spans="2:24">
      <c r="B579" s="512" t="s">
        <v>278</v>
      </c>
      <c r="C579" s="402"/>
      <c r="D579" s="179">
        <f>D570+D571+D572+D573+D576+D577+D578+145+30</f>
        <v>805</v>
      </c>
      <c r="E579" s="522">
        <f>SUM(E570:E578)</f>
        <v>27.856999999999996</v>
      </c>
      <c r="F579" s="1266">
        <f>SUM(F570:F578)</f>
        <v>28.425999999999998</v>
      </c>
      <c r="G579" s="523">
        <f>SUM(G570:G578)</f>
        <v>120.41025999999999</v>
      </c>
      <c r="H579" s="2133">
        <f>SUM(H570:H578)</f>
        <v>817.81899999999996</v>
      </c>
      <c r="I579" s="1209" t="s">
        <v>546</v>
      </c>
      <c r="J579" s="928" t="s">
        <v>290</v>
      </c>
      <c r="K579" s="3"/>
      <c r="L579" s="1735"/>
      <c r="M579" s="4"/>
      <c r="N579" s="65"/>
      <c r="Q579" s="4"/>
      <c r="R579" s="9"/>
      <c r="S579" s="44"/>
      <c r="T579" s="44"/>
      <c r="U579" s="44"/>
      <c r="V579" s="728"/>
      <c r="W579" s="642"/>
      <c r="X579" s="641"/>
    </row>
    <row r="580" spans="2:24">
      <c r="B580" s="1378"/>
      <c r="C580" s="1379" t="s">
        <v>12</v>
      </c>
      <c r="D580" s="1839">
        <v>0.35</v>
      </c>
      <c r="E580" s="1214">
        <v>26.95</v>
      </c>
      <c r="F580" s="1215">
        <v>27.65</v>
      </c>
      <c r="G580" s="1216">
        <v>117.25</v>
      </c>
      <c r="H580" s="1217">
        <v>822.5</v>
      </c>
      <c r="I580" s="807">
        <f>H580-H579</f>
        <v>4.68100000000004</v>
      </c>
      <c r="J580" s="1818" t="s">
        <v>777</v>
      </c>
      <c r="K580" s="3"/>
      <c r="L580"/>
      <c r="M580" s="4"/>
      <c r="N580"/>
      <c r="P580" s="234"/>
      <c r="Q580" s="708"/>
    </row>
    <row r="581" spans="2:24" ht="15.75" thickBot="1">
      <c r="B581" s="251"/>
      <c r="C581" s="1375" t="s">
        <v>778</v>
      </c>
      <c r="D581" s="1801"/>
      <c r="E581" s="2130">
        <f>(E579*100/E591)-35</f>
        <v>1.1779220779220694</v>
      </c>
      <c r="F581" s="534">
        <f t="shared" ref="F581:H581" si="47">(F579*100/F591)-35</f>
        <v>0.98227848101265636</v>
      </c>
      <c r="G581" s="534">
        <f t="shared" si="47"/>
        <v>0.94336119402984764</v>
      </c>
      <c r="H581" s="2135">
        <f t="shared" si="47"/>
        <v>-0.19919148936170217</v>
      </c>
      <c r="I581" s="1838"/>
      <c r="J581" s="1802"/>
      <c r="K581" s="3"/>
      <c r="L581" s="44"/>
      <c r="M581" s="4"/>
      <c r="N581" s="9"/>
      <c r="P581" s="234"/>
      <c r="Q581" s="708"/>
    </row>
    <row r="582" spans="2:24" ht="13.5" customHeight="1">
      <c r="B582" s="497" t="s">
        <v>275</v>
      </c>
      <c r="C582" s="1225" t="s">
        <v>343</v>
      </c>
      <c r="D582" s="107"/>
      <c r="E582" s="55"/>
      <c r="F582" s="517"/>
      <c r="G582" s="517"/>
      <c r="H582" s="518"/>
      <c r="I582" s="540"/>
      <c r="J582" s="540"/>
      <c r="K582" s="3"/>
      <c r="L582" s="44"/>
      <c r="M582" s="4"/>
      <c r="N582" s="9"/>
      <c r="P582" s="9"/>
      <c r="Q582" s="9"/>
    </row>
    <row r="583" spans="2:24">
      <c r="B583" s="500" t="s">
        <v>564</v>
      </c>
      <c r="C583" s="507" t="s">
        <v>152</v>
      </c>
      <c r="D583" s="508">
        <v>200</v>
      </c>
      <c r="E583" s="229">
        <v>1</v>
      </c>
      <c r="F583" s="360">
        <v>0</v>
      </c>
      <c r="G583" s="360">
        <v>16.920000000000002</v>
      </c>
      <c r="H583" s="1279">
        <v>71.680000000000007</v>
      </c>
      <c r="I583" s="528">
        <v>61</v>
      </c>
      <c r="J583" s="505" t="s">
        <v>9</v>
      </c>
      <c r="K583" s="3"/>
      <c r="L583"/>
      <c r="M583" s="40"/>
      <c r="N583"/>
    </row>
    <row r="584" spans="2:24" ht="15.75">
      <c r="B584" s="502" t="s">
        <v>13</v>
      </c>
      <c r="C584" s="886" t="s">
        <v>523</v>
      </c>
      <c r="D584" s="946" t="s">
        <v>706</v>
      </c>
      <c r="E584" s="229">
        <v>6.42</v>
      </c>
      <c r="F584" s="360">
        <v>7.12</v>
      </c>
      <c r="G584" s="360">
        <v>8.3000000000000007</v>
      </c>
      <c r="H584" s="2080">
        <v>122.96</v>
      </c>
      <c r="I584" s="548">
        <v>43</v>
      </c>
      <c r="J584" s="1588" t="s">
        <v>729</v>
      </c>
      <c r="K584" s="3"/>
      <c r="L584"/>
      <c r="M584" s="40"/>
      <c r="N584"/>
      <c r="P584" s="371"/>
      <c r="Q584" s="371"/>
    </row>
    <row r="585" spans="2:24" ht="15.75" thickBot="1">
      <c r="B585" s="506" t="s">
        <v>41</v>
      </c>
      <c r="C585" s="510" t="s">
        <v>719</v>
      </c>
      <c r="D585" s="521">
        <v>20</v>
      </c>
      <c r="E585" s="366">
        <v>1.1299999999999999</v>
      </c>
      <c r="F585" s="368">
        <v>0.24</v>
      </c>
      <c r="G585" s="368">
        <v>8.3699999999999992</v>
      </c>
      <c r="H585" s="1264">
        <v>40.159999999999997</v>
      </c>
      <c r="I585" s="509">
        <v>10</v>
      </c>
      <c r="J585" s="505" t="s">
        <v>10</v>
      </c>
      <c r="L585"/>
      <c r="M585" s="40"/>
      <c r="N585"/>
    </row>
    <row r="586" spans="2:24">
      <c r="B586" s="512" t="s">
        <v>382</v>
      </c>
      <c r="C586" s="402"/>
      <c r="D586" s="524">
        <f>D583+D585+75+15</f>
        <v>310</v>
      </c>
      <c r="E586" s="522">
        <f>SUM(E583:E585)</f>
        <v>8.5500000000000007</v>
      </c>
      <c r="F586" s="514">
        <f>SUM(F583:F585)</f>
        <v>7.36</v>
      </c>
      <c r="G586" s="523">
        <f>SUM(G583:G585)</f>
        <v>33.590000000000003</v>
      </c>
      <c r="H586" s="2133">
        <f>SUM(H583:H585)</f>
        <v>234.79999999999998</v>
      </c>
      <c r="I586" s="1206" t="s">
        <v>546</v>
      </c>
      <c r="J586" s="928" t="s">
        <v>290</v>
      </c>
      <c r="K586" s="22"/>
      <c r="L586"/>
      <c r="M586" s="40"/>
      <c r="N586"/>
    </row>
    <row r="587" spans="2:24">
      <c r="B587" s="1378"/>
      <c r="C587" s="1379" t="s">
        <v>12</v>
      </c>
      <c r="D587" s="1815">
        <v>0.1</v>
      </c>
      <c r="E587" s="1214">
        <v>7.7</v>
      </c>
      <c r="F587" s="1215">
        <v>7.9</v>
      </c>
      <c r="G587" s="1216">
        <v>33.5</v>
      </c>
      <c r="H587" s="1217">
        <v>235</v>
      </c>
      <c r="I587" s="2143">
        <f>H587-H586</f>
        <v>0.20000000000001705</v>
      </c>
      <c r="J587" s="1818" t="s">
        <v>777</v>
      </c>
      <c r="L587" s="62"/>
      <c r="M587" s="179"/>
      <c r="N587" s="3"/>
    </row>
    <row r="588" spans="2:24" ht="13.5" customHeight="1" thickBot="1">
      <c r="B588" s="251"/>
      <c r="C588" s="1375" t="s">
        <v>778</v>
      </c>
      <c r="D588" s="1801"/>
      <c r="E588" s="2130">
        <f>(E586*100/E591)-10</f>
        <v>1.1038961038961048</v>
      </c>
      <c r="F588" s="534">
        <f t="shared" ref="F588" si="48">(F586*100/F591)-10</f>
        <v>-0.68354430379746844</v>
      </c>
      <c r="G588" s="534">
        <f>(G586*100/G591)-10</f>
        <v>2.6865671641791877E-2</v>
      </c>
      <c r="H588" s="2135">
        <f>(H586*100/H591)-10</f>
        <v>-8.5106382978725748E-3</v>
      </c>
      <c r="I588" s="1838"/>
      <c r="J588" s="1802"/>
      <c r="L588" s="32"/>
      <c r="M588" s="4"/>
      <c r="N588" s="9"/>
    </row>
    <row r="589" spans="2:24" ht="15.75" thickBot="1">
      <c r="K589" s="3"/>
      <c r="L589" s="47"/>
      <c r="M589" s="123"/>
      <c r="N589" s="65"/>
    </row>
    <row r="590" spans="2:24" ht="15.75">
      <c r="B590" s="1810"/>
      <c r="C590" s="1811"/>
      <c r="D590" s="1812"/>
      <c r="E590" s="1813" t="s">
        <v>6</v>
      </c>
      <c r="F590" s="1814" t="s">
        <v>7</v>
      </c>
      <c r="G590" s="1814" t="s">
        <v>8</v>
      </c>
      <c r="H590" s="1833" t="s">
        <v>814</v>
      </c>
      <c r="I590" s="1831"/>
      <c r="J590" s="1812"/>
      <c r="K590" s="3"/>
      <c r="L590" s="710"/>
      <c r="M590" s="40"/>
      <c r="N590"/>
      <c r="P590" s="44"/>
      <c r="Q590" s="44"/>
      <c r="R590" s="708"/>
      <c r="S590" s="642"/>
      <c r="T590" s="641"/>
    </row>
    <row r="591" spans="2:24" ht="15.75" thickBot="1">
      <c r="B591" s="1806"/>
      <c r="C591" s="1853" t="s">
        <v>818</v>
      </c>
      <c r="D591" s="1807">
        <v>1</v>
      </c>
      <c r="E591" s="1808">
        <v>77</v>
      </c>
      <c r="F591" s="1809">
        <v>79</v>
      </c>
      <c r="G591" s="1829">
        <v>335</v>
      </c>
      <c r="H591" s="1830">
        <v>2350</v>
      </c>
      <c r="I591" s="1840" t="s">
        <v>815</v>
      </c>
      <c r="J591" s="1832"/>
      <c r="K591" s="3"/>
      <c r="L591" s="32"/>
      <c r="M591" s="4"/>
      <c r="N591" s="9"/>
    </row>
    <row r="592" spans="2:24" ht="15.75" thickBot="1">
      <c r="K592" s="3"/>
      <c r="L592"/>
      <c r="M592" s="40"/>
      <c r="N592"/>
    </row>
    <row r="593" spans="2:14">
      <c r="B593" s="930"/>
      <c r="C593" s="34" t="s">
        <v>545</v>
      </c>
      <c r="D593" s="35"/>
      <c r="E593" s="153">
        <f>E566+E579</f>
        <v>47.180999999999997</v>
      </c>
      <c r="F593" s="256">
        <f>F566+F579</f>
        <v>49.165999999999997</v>
      </c>
      <c r="G593" s="256">
        <f>G566+G579</f>
        <v>205.60766000000001</v>
      </c>
      <c r="H593" s="933">
        <f>H566+H579</f>
        <v>1407.5929999999998</v>
      </c>
      <c r="I593" s="1206" t="s">
        <v>546</v>
      </c>
      <c r="J593" s="928" t="s">
        <v>290</v>
      </c>
      <c r="K593" s="22"/>
      <c r="L593"/>
      <c r="M593" s="40"/>
      <c r="N593"/>
    </row>
    <row r="594" spans="2:14">
      <c r="B594" s="460"/>
      <c r="C594" s="1219" t="s">
        <v>12</v>
      </c>
      <c r="D594" s="1815">
        <v>0.6</v>
      </c>
      <c r="E594" s="924">
        <v>46.2</v>
      </c>
      <c r="F594" s="925">
        <v>47.4</v>
      </c>
      <c r="G594" s="926">
        <v>201</v>
      </c>
      <c r="H594" s="927">
        <v>1410</v>
      </c>
      <c r="I594" s="934">
        <f>H594-H593</f>
        <v>2.4070000000001528</v>
      </c>
      <c r="J594" s="1818" t="s">
        <v>777</v>
      </c>
      <c r="L594"/>
      <c r="M594" s="40"/>
      <c r="N594"/>
    </row>
    <row r="595" spans="2:14" ht="15.75" thickBot="1">
      <c r="B595" s="251"/>
      <c r="C595" s="1375" t="s">
        <v>778</v>
      </c>
      <c r="D595" s="1801"/>
      <c r="E595" s="2130">
        <f>(E593*100/E591)-60</f>
        <v>1.2740259740259674</v>
      </c>
      <c r="F595" s="534">
        <f t="shared" ref="F595" si="49">(F593*100/F591)-60</f>
        <v>2.2354430379746759</v>
      </c>
      <c r="G595" s="534">
        <f>(G593*100/G591)-60</f>
        <v>1.3754208955223888</v>
      </c>
      <c r="H595" s="2135">
        <f>(H593*100/H591)-60</f>
        <v>-0.10242553191489634</v>
      </c>
      <c r="I595" s="1838"/>
      <c r="J595" s="1802"/>
      <c r="K595" s="3"/>
      <c r="L595"/>
      <c r="M595" s="40"/>
      <c r="N595"/>
    </row>
    <row r="596" spans="2:14" ht="15.75" thickBot="1">
      <c r="K596" s="3"/>
      <c r="L596"/>
      <c r="M596" s="40"/>
      <c r="N596"/>
    </row>
    <row r="597" spans="2:14">
      <c r="B597" s="930"/>
      <c r="C597" s="34" t="s">
        <v>544</v>
      </c>
      <c r="D597" s="35"/>
      <c r="E597" s="153">
        <f>E579+E586</f>
        <v>36.406999999999996</v>
      </c>
      <c r="F597" s="256">
        <f>F579+F586</f>
        <v>35.786000000000001</v>
      </c>
      <c r="G597" s="256">
        <f>G579+G586</f>
        <v>154.00026</v>
      </c>
      <c r="H597" s="933">
        <f>H579+H586</f>
        <v>1052.6189999999999</v>
      </c>
      <c r="I597" s="1206" t="s">
        <v>546</v>
      </c>
      <c r="J597" s="928" t="s">
        <v>290</v>
      </c>
      <c r="K597" s="3"/>
      <c r="L597"/>
      <c r="M597" s="40"/>
      <c r="N597"/>
    </row>
    <row r="598" spans="2:14">
      <c r="B598" s="460"/>
      <c r="C598" s="1219" t="s">
        <v>12</v>
      </c>
      <c r="D598" s="1815">
        <v>0.45</v>
      </c>
      <c r="E598" s="1214">
        <v>34.65</v>
      </c>
      <c r="F598" s="1215">
        <v>35.549999999999997</v>
      </c>
      <c r="G598" s="1216">
        <v>150.75</v>
      </c>
      <c r="H598" s="1217">
        <v>1057.5</v>
      </c>
      <c r="I598" s="807">
        <f>H598-H597</f>
        <v>4.8810000000000855</v>
      </c>
      <c r="J598" s="1818" t="s">
        <v>777</v>
      </c>
      <c r="K598" s="3"/>
      <c r="L598"/>
      <c r="M598" s="40"/>
      <c r="N598"/>
    </row>
    <row r="599" spans="2:14" ht="15.75" thickBot="1">
      <c r="B599" s="251"/>
      <c r="C599" s="1375" t="s">
        <v>778</v>
      </c>
      <c r="D599" s="1801"/>
      <c r="E599" s="2130">
        <f>(E597*100/E591)-45</f>
        <v>2.2818181818181813</v>
      </c>
      <c r="F599" s="534">
        <f t="shared" ref="F599:G599" si="50">(F597*100/F591)-45</f>
        <v>0.29873417721519502</v>
      </c>
      <c r="G599" s="534">
        <f t="shared" si="50"/>
        <v>0.97022686567164129</v>
      </c>
      <c r="H599" s="2135">
        <f>(H597*100/H591)-45</f>
        <v>-0.20770212765958007</v>
      </c>
      <c r="I599" s="1838"/>
      <c r="J599" s="1802"/>
      <c r="K599" s="3"/>
      <c r="L599"/>
      <c r="M599" s="40"/>
      <c r="N599"/>
    </row>
    <row r="600" spans="2:14" ht="15.75" thickBot="1">
      <c r="B600" s="37"/>
      <c r="C600" s="38"/>
      <c r="D600" s="1018"/>
      <c r="E600" s="1018"/>
      <c r="F600" s="1018"/>
      <c r="G600" s="1018"/>
      <c r="H600" s="1018"/>
      <c r="I600" s="1018"/>
      <c r="J600" s="1218"/>
      <c r="K600" s="3"/>
      <c r="L600"/>
      <c r="M600" s="40"/>
      <c r="N600"/>
    </row>
    <row r="601" spans="2:14">
      <c r="B601" s="410"/>
      <c r="C601" s="402" t="s">
        <v>383</v>
      </c>
      <c r="D601" s="8"/>
      <c r="E601" s="937">
        <f>E566+E579+E586</f>
        <v>55.730999999999995</v>
      </c>
      <c r="F601" s="938">
        <f>F566+F579+F586</f>
        <v>56.525999999999996</v>
      </c>
      <c r="G601" s="938">
        <f>G566+G579+G586</f>
        <v>239.19766000000001</v>
      </c>
      <c r="H601" s="939">
        <f>H566+H579+H586</f>
        <v>1642.3929999999998</v>
      </c>
      <c r="I601" s="689" t="s">
        <v>546</v>
      </c>
      <c r="J601" s="560" t="s">
        <v>290</v>
      </c>
      <c r="K601" s="3"/>
      <c r="L601"/>
      <c r="M601" s="40"/>
      <c r="N601"/>
    </row>
    <row r="602" spans="2:14">
      <c r="B602" s="1378"/>
      <c r="C602" s="1379" t="s">
        <v>12</v>
      </c>
      <c r="D602" s="1815">
        <v>0.7</v>
      </c>
      <c r="E602" s="1214">
        <v>53.9</v>
      </c>
      <c r="F602" s="1215">
        <v>55.3</v>
      </c>
      <c r="G602" s="1216">
        <v>234.5</v>
      </c>
      <c r="H602" s="1217">
        <v>1645</v>
      </c>
      <c r="I602" s="2137">
        <f>H602-H601</f>
        <v>2.6070000000001983</v>
      </c>
      <c r="J602" s="1818" t="s">
        <v>777</v>
      </c>
      <c r="K602" s="3"/>
      <c r="L602"/>
      <c r="M602" s="40"/>
      <c r="N602"/>
    </row>
    <row r="603" spans="2:14" ht="15.75" thickBot="1">
      <c r="B603" s="251"/>
      <c r="C603" s="1375" t="s">
        <v>778</v>
      </c>
      <c r="D603" s="1801"/>
      <c r="E603" s="2130">
        <f>(E601*100/E591)-70</f>
        <v>2.3779220779220651</v>
      </c>
      <c r="F603" s="534">
        <f t="shared" ref="F603:G603" si="51">(F601*100/F591)-70</f>
        <v>1.5518987341772146</v>
      </c>
      <c r="G603" s="534">
        <f t="shared" si="51"/>
        <v>1.4022865671641824</v>
      </c>
      <c r="H603" s="2135">
        <f>(H601*100/H591)-70</f>
        <v>-0.11093617021276714</v>
      </c>
      <c r="I603" s="1838"/>
      <c r="J603" s="1802"/>
      <c r="K603" s="3"/>
      <c r="L603"/>
      <c r="M603" s="40"/>
      <c r="N603"/>
    </row>
    <row r="604" spans="2:14">
      <c r="K604" s="3"/>
      <c r="L604"/>
      <c r="M604" s="40"/>
      <c r="N604"/>
    </row>
    <row r="605" spans="2:14">
      <c r="D605" s="5" t="s">
        <v>298</v>
      </c>
      <c r="K605" s="3"/>
      <c r="L605"/>
      <c r="M605" s="181"/>
      <c r="N605"/>
    </row>
    <row r="606" spans="2:14">
      <c r="B606" s="19" t="s">
        <v>817</v>
      </c>
      <c r="D606"/>
      <c r="E606"/>
      <c r="I606"/>
      <c r="J606"/>
      <c r="K606" s="3"/>
      <c r="L606"/>
      <c r="M606" s="40"/>
      <c r="N606"/>
    </row>
    <row r="607" spans="2:14" ht="15.75">
      <c r="C607" s="19" t="s">
        <v>292</v>
      </c>
      <c r="E607"/>
      <c r="F607"/>
      <c r="G607" s="19"/>
      <c r="H607" s="19"/>
      <c r="I607" s="13"/>
      <c r="J607" s="13"/>
      <c r="K607" s="3"/>
      <c r="L607"/>
      <c r="M607" s="40"/>
      <c r="N607" s="336"/>
    </row>
    <row r="608" spans="2:14" ht="15.75">
      <c r="B608" s="20" t="s">
        <v>293</v>
      </c>
      <c r="C608" s="13"/>
      <c r="D608"/>
      <c r="E608" s="20" t="s">
        <v>0</v>
      </c>
      <c r="F608"/>
      <c r="G608" s="2" t="s">
        <v>334</v>
      </c>
      <c r="H608" s="13"/>
      <c r="I608" s="13"/>
      <c r="J608" s="24"/>
      <c r="K608" s="3"/>
      <c r="L608"/>
      <c r="M608" s="40"/>
      <c r="N608"/>
    </row>
    <row r="609" spans="2:15" ht="21.75" thickBot="1">
      <c r="D609" s="23" t="s">
        <v>819</v>
      </c>
      <c r="K609" s="3"/>
      <c r="L609" s="2"/>
      <c r="M609" s="2"/>
      <c r="N609" s="82"/>
    </row>
    <row r="610" spans="2:15" ht="15.75" thickBot="1">
      <c r="B610" s="471" t="s">
        <v>262</v>
      </c>
      <c r="C610" s="107"/>
      <c r="D610" s="472" t="s">
        <v>263</v>
      </c>
      <c r="E610" s="379" t="s">
        <v>264</v>
      </c>
      <c r="F610" s="379"/>
      <c r="G610" s="379"/>
      <c r="H610" s="473" t="s">
        <v>265</v>
      </c>
      <c r="I610" s="474" t="s">
        <v>266</v>
      </c>
      <c r="J610" s="475" t="s">
        <v>267</v>
      </c>
      <c r="K610" s="3"/>
      <c r="L610" s="181"/>
      <c r="M610" s="181"/>
      <c r="N610"/>
    </row>
    <row r="611" spans="2:15">
      <c r="B611" s="476" t="s">
        <v>268</v>
      </c>
      <c r="C611" s="477" t="s">
        <v>269</v>
      </c>
      <c r="D611" s="478" t="s">
        <v>270</v>
      </c>
      <c r="E611" s="479" t="s">
        <v>271</v>
      </c>
      <c r="F611" s="479" t="s">
        <v>61</v>
      </c>
      <c r="G611" s="479" t="s">
        <v>62</v>
      </c>
      <c r="H611" s="480" t="s">
        <v>272</v>
      </c>
      <c r="I611" s="481" t="s">
        <v>273</v>
      </c>
      <c r="J611" s="482" t="s">
        <v>646</v>
      </c>
      <c r="K611" s="3"/>
      <c r="L611" s="32"/>
      <c r="M611" s="4"/>
      <c r="N611" s="8"/>
    </row>
    <row r="612" spans="2:15" ht="15.75" thickBot="1">
      <c r="B612" s="483"/>
      <c r="C612" s="526"/>
      <c r="D612" s="484"/>
      <c r="E612" s="485" t="s">
        <v>6</v>
      </c>
      <c r="F612" s="485" t="s">
        <v>7</v>
      </c>
      <c r="G612" s="485" t="s">
        <v>8</v>
      </c>
      <c r="H612" s="486" t="s">
        <v>274</v>
      </c>
      <c r="I612" s="487" t="s">
        <v>776</v>
      </c>
      <c r="J612" s="488" t="s">
        <v>645</v>
      </c>
      <c r="K612" s="3"/>
      <c r="L612" s="32"/>
      <c r="M612"/>
      <c r="N612" s="8"/>
    </row>
    <row r="613" spans="2:15">
      <c r="B613" s="107"/>
      <c r="C613" s="690" t="s">
        <v>204</v>
      </c>
      <c r="D613" s="490"/>
      <c r="E613" s="491"/>
      <c r="F613" s="492"/>
      <c r="G613" s="492"/>
      <c r="H613" s="691"/>
      <c r="I613" s="536"/>
      <c r="J613" s="495"/>
      <c r="K613" s="3"/>
      <c r="L613"/>
      <c r="M613" s="179"/>
      <c r="N613"/>
    </row>
    <row r="614" spans="2:15">
      <c r="B614" s="497" t="s">
        <v>275</v>
      </c>
      <c r="C614" s="507" t="s">
        <v>389</v>
      </c>
      <c r="D614" s="508">
        <v>70</v>
      </c>
      <c r="E614" s="2065">
        <v>0.58340000000000003</v>
      </c>
      <c r="F614" s="365">
        <v>0.1167</v>
      </c>
      <c r="G614" s="360">
        <v>1.75</v>
      </c>
      <c r="H614" s="1279">
        <v>9.9167000000000005</v>
      </c>
      <c r="I614" s="504">
        <v>1</v>
      </c>
      <c r="J614" s="595" t="s">
        <v>672</v>
      </c>
      <c r="K614" s="3"/>
      <c r="L614" s="654"/>
      <c r="M614" s="4"/>
      <c r="N614" s="9"/>
      <c r="O614" s="44"/>
    </row>
    <row r="615" spans="2:15">
      <c r="B615" s="500" t="s">
        <v>564</v>
      </c>
      <c r="C615" s="503" t="s">
        <v>190</v>
      </c>
      <c r="D615" s="508">
        <v>180</v>
      </c>
      <c r="E615" s="2065">
        <v>15.98</v>
      </c>
      <c r="F615" s="365">
        <v>19.655000000000001</v>
      </c>
      <c r="G615" s="365">
        <v>40.646099999999997</v>
      </c>
      <c r="H615" s="1279">
        <v>403.39940000000001</v>
      </c>
      <c r="I615" s="527">
        <v>50</v>
      </c>
      <c r="J615" s="505" t="s">
        <v>189</v>
      </c>
      <c r="K615" s="3"/>
      <c r="L615" s="32"/>
      <c r="M615" s="4"/>
      <c r="N615" s="9"/>
      <c r="O615" s="44"/>
    </row>
    <row r="616" spans="2:15" ht="15.75">
      <c r="B616" s="502" t="s">
        <v>13</v>
      </c>
      <c r="C616" s="547" t="s">
        <v>577</v>
      </c>
      <c r="D616" s="398">
        <v>200</v>
      </c>
      <c r="E616" s="2065">
        <v>0.17199999999999999</v>
      </c>
      <c r="F616" s="365">
        <v>0</v>
      </c>
      <c r="G616" s="365">
        <v>9.3360000000000003</v>
      </c>
      <c r="H616" s="1279">
        <v>38.031999999999996</v>
      </c>
      <c r="I616" s="504">
        <v>75</v>
      </c>
      <c r="J616" s="496" t="s">
        <v>735</v>
      </c>
      <c r="K616" s="3"/>
      <c r="L616" s="1749"/>
      <c r="M616" s="4"/>
      <c r="N616" s="65"/>
      <c r="O616" s="9"/>
    </row>
    <row r="617" spans="2:15">
      <c r="B617" s="506" t="s">
        <v>287</v>
      </c>
      <c r="C617" s="503" t="s">
        <v>11</v>
      </c>
      <c r="D617" s="253">
        <v>40</v>
      </c>
      <c r="E617" s="229">
        <v>2.1070000000000002</v>
      </c>
      <c r="F617" s="360">
        <v>0.28000000000000003</v>
      </c>
      <c r="G617" s="360">
        <v>16.32</v>
      </c>
      <c r="H617" s="1281">
        <v>76.227999999999994</v>
      </c>
      <c r="I617" s="539">
        <v>9</v>
      </c>
      <c r="J617" s="505" t="s">
        <v>10</v>
      </c>
      <c r="K617" s="3"/>
      <c r="L617" s="32"/>
      <c r="M617" s="4"/>
      <c r="N617" s="65"/>
    </row>
    <row r="618" spans="2:15" ht="15.75" thickBot="1">
      <c r="B618" s="506"/>
      <c r="C618" s="510" t="s">
        <v>719</v>
      </c>
      <c r="D618" s="390">
        <v>30</v>
      </c>
      <c r="E618" s="2076">
        <v>1.6950000000000001</v>
      </c>
      <c r="F618" s="365">
        <v>0.36</v>
      </c>
      <c r="G618" s="365">
        <v>12.56</v>
      </c>
      <c r="H618" s="1279">
        <v>60.26</v>
      </c>
      <c r="I618" s="1456">
        <v>10</v>
      </c>
      <c r="J618" s="499" t="s">
        <v>10</v>
      </c>
      <c r="K618" s="3"/>
      <c r="L618" s="32"/>
      <c r="M618" s="4"/>
      <c r="N618" s="9"/>
      <c r="O618" s="44"/>
    </row>
    <row r="619" spans="2:15">
      <c r="B619" s="512" t="s">
        <v>294</v>
      </c>
      <c r="D619" s="1227">
        <f>SUM(D614:D618)</f>
        <v>520</v>
      </c>
      <c r="E619" s="513">
        <f>SUM(E614:E618)</f>
        <v>20.537400000000002</v>
      </c>
      <c r="F619" s="1266">
        <f>SUM(F614:F618)</f>
        <v>20.411700000000003</v>
      </c>
      <c r="G619" s="515">
        <f>SUM(G614:G618)</f>
        <v>80.612099999999998</v>
      </c>
      <c r="H619" s="2133">
        <f>SUM(H614:H618)</f>
        <v>587.83609999999999</v>
      </c>
      <c r="I619" s="1209" t="s">
        <v>546</v>
      </c>
      <c r="J619" s="928" t="s">
        <v>290</v>
      </c>
      <c r="K619" s="3"/>
      <c r="L619"/>
      <c r="M619" s="40"/>
      <c r="N619"/>
    </row>
    <row r="620" spans="2:15">
      <c r="B620" s="1378"/>
      <c r="C620" s="1379" t="s">
        <v>12</v>
      </c>
      <c r="D620" s="1815">
        <v>0.25</v>
      </c>
      <c r="E620" s="1214">
        <v>19.25</v>
      </c>
      <c r="F620" s="1215">
        <v>19.75</v>
      </c>
      <c r="G620" s="1216">
        <v>83.75</v>
      </c>
      <c r="H620" s="1217">
        <v>587.5</v>
      </c>
      <c r="I620" s="807">
        <f>H620-H619</f>
        <v>-0.33609999999998763</v>
      </c>
      <c r="J620" s="1818" t="s">
        <v>777</v>
      </c>
      <c r="K620" s="3"/>
      <c r="L620"/>
      <c r="M620" s="40"/>
      <c r="N620"/>
    </row>
    <row r="621" spans="2:15" ht="15.75" thickBot="1">
      <c r="B621" s="251"/>
      <c r="C621" s="1375" t="s">
        <v>778</v>
      </c>
      <c r="D621" s="1801"/>
      <c r="E621" s="2130">
        <f>(E619*100/E643)-25</f>
        <v>1.6719480519480534</v>
      </c>
      <c r="F621" s="534">
        <f t="shared" ref="F621:H621" si="52">(F619*100/F643)-25</f>
        <v>0.83759493670886442</v>
      </c>
      <c r="G621" s="534">
        <f t="shared" si="52"/>
        <v>-0.93668656716418042</v>
      </c>
      <c r="H621" s="2135">
        <f t="shared" si="52"/>
        <v>1.4302127659576058E-2</v>
      </c>
      <c r="I621" s="1838"/>
      <c r="J621" s="1802"/>
      <c r="K621" s="3"/>
      <c r="L621"/>
      <c r="M621" s="40"/>
      <c r="N621"/>
    </row>
    <row r="622" spans="2:15">
      <c r="B622" s="107"/>
      <c r="C622" s="552" t="s">
        <v>153</v>
      </c>
      <c r="D622" s="107"/>
      <c r="F622" s="517"/>
      <c r="G622" s="517"/>
      <c r="H622" s="517"/>
      <c r="I622" s="519"/>
      <c r="J622" s="963"/>
      <c r="K622" s="3"/>
      <c r="L622" s="62"/>
      <c r="M622" s="179"/>
      <c r="N622"/>
    </row>
    <row r="623" spans="2:15">
      <c r="B623" s="97"/>
      <c r="C623" s="529" t="s">
        <v>402</v>
      </c>
      <c r="D623" s="508">
        <v>60</v>
      </c>
      <c r="E623" s="229">
        <v>0.7</v>
      </c>
      <c r="F623" s="360">
        <v>0.1</v>
      </c>
      <c r="G623" s="360">
        <v>2.2999999999999998</v>
      </c>
      <c r="H623" s="1279">
        <v>12.8</v>
      </c>
      <c r="I623" s="504">
        <v>2</v>
      </c>
      <c r="J623" s="595" t="s">
        <v>673</v>
      </c>
      <c r="K623" s="3"/>
      <c r="L623" s="654"/>
      <c r="M623" s="4"/>
      <c r="N623" s="9"/>
    </row>
    <row r="624" spans="2:15">
      <c r="B624" s="97"/>
      <c r="C624" s="547" t="s">
        <v>563</v>
      </c>
      <c r="D624" s="498">
        <v>200</v>
      </c>
      <c r="E624" s="416">
        <v>4.5999999999999996</v>
      </c>
      <c r="F624" s="368">
        <v>5.4</v>
      </c>
      <c r="G624" s="2085">
        <v>3.6</v>
      </c>
      <c r="H624" s="1281">
        <v>81.400000000000006</v>
      </c>
      <c r="I624" s="539">
        <v>14</v>
      </c>
      <c r="J624" s="496" t="s">
        <v>734</v>
      </c>
      <c r="K624" s="3"/>
      <c r="L624" s="373"/>
      <c r="M624" s="123"/>
      <c r="N624" s="65"/>
      <c r="O624" s="44"/>
    </row>
    <row r="625" spans="2:23">
      <c r="B625" s="497" t="s">
        <v>275</v>
      </c>
      <c r="C625" s="547" t="s">
        <v>591</v>
      </c>
      <c r="D625" s="962" t="s">
        <v>414</v>
      </c>
      <c r="E625" s="961">
        <v>10.1</v>
      </c>
      <c r="F625" s="255">
        <v>13.2</v>
      </c>
      <c r="G625" s="1800">
        <v>15.12</v>
      </c>
      <c r="H625" s="1279">
        <v>195.68</v>
      </c>
      <c r="I625" s="520">
        <v>58</v>
      </c>
      <c r="J625" s="499" t="s">
        <v>212</v>
      </c>
      <c r="K625" s="3"/>
      <c r="L625" s="62"/>
      <c r="M625" s="61"/>
      <c r="N625"/>
    </row>
    <row r="626" spans="2:23">
      <c r="B626" s="500" t="s">
        <v>564</v>
      </c>
      <c r="C626" s="960" t="s">
        <v>661</v>
      </c>
      <c r="D626" s="542">
        <v>150</v>
      </c>
      <c r="E626" s="2076">
        <v>1.67</v>
      </c>
      <c r="F626" s="372">
        <v>2.4</v>
      </c>
      <c r="G626" s="372">
        <v>32.200000000000003</v>
      </c>
      <c r="H626" s="1279">
        <v>154.22</v>
      </c>
      <c r="I626" s="504">
        <v>26</v>
      </c>
      <c r="J626" s="499" t="s">
        <v>353</v>
      </c>
      <c r="K626" s="3"/>
      <c r="L626" s="32"/>
      <c r="M626" s="4"/>
      <c r="N626" s="44"/>
    </row>
    <row r="627" spans="2:23" ht="15.75">
      <c r="B627" s="502" t="s">
        <v>13</v>
      </c>
      <c r="C627" s="503" t="s">
        <v>358</v>
      </c>
      <c r="D627" s="508">
        <v>200</v>
      </c>
      <c r="E627" s="361">
        <v>6.44</v>
      </c>
      <c r="F627" s="360">
        <v>5.1100000000000003</v>
      </c>
      <c r="G627" s="365">
        <v>23.303999999999998</v>
      </c>
      <c r="H627" s="1279">
        <v>205.2</v>
      </c>
      <c r="I627" s="520">
        <v>69</v>
      </c>
      <c r="J627" s="496" t="s">
        <v>727</v>
      </c>
      <c r="K627" s="22"/>
      <c r="L627" s="32"/>
      <c r="M627" s="61"/>
      <c r="N627" s="65"/>
    </row>
    <row r="628" spans="2:23">
      <c r="B628" s="506" t="s">
        <v>287</v>
      </c>
      <c r="C628" s="503" t="s">
        <v>11</v>
      </c>
      <c r="D628" s="508">
        <v>32</v>
      </c>
      <c r="E628" s="2076">
        <v>1.6859999999999999</v>
      </c>
      <c r="F628" s="365">
        <v>0.224</v>
      </c>
      <c r="G628" s="365">
        <v>13.055999999999999</v>
      </c>
      <c r="H628" s="1281">
        <v>60.984000000000002</v>
      </c>
      <c r="I628" s="504">
        <v>9</v>
      </c>
      <c r="J628" s="505" t="s">
        <v>10</v>
      </c>
      <c r="L628" s="45"/>
      <c r="M628" s="4"/>
      <c r="N628" s="9"/>
    </row>
    <row r="629" spans="2:23">
      <c r="B629" s="97"/>
      <c r="C629" s="503" t="s">
        <v>719</v>
      </c>
      <c r="D629" s="498">
        <v>30</v>
      </c>
      <c r="E629" s="2076">
        <v>1.6950000000000001</v>
      </c>
      <c r="F629" s="365">
        <v>0.36</v>
      </c>
      <c r="G629" s="365">
        <v>12.56</v>
      </c>
      <c r="H629" s="1279">
        <v>60.26</v>
      </c>
      <c r="I629" s="509">
        <v>10</v>
      </c>
      <c r="J629" s="505" t="s">
        <v>10</v>
      </c>
      <c r="K629" s="3"/>
      <c r="L629" s="62"/>
      <c r="M629" s="4"/>
      <c r="N629"/>
    </row>
    <row r="630" spans="2:23" ht="15.75" thickBot="1">
      <c r="B630" s="97"/>
      <c r="C630" s="254" t="s">
        <v>852</v>
      </c>
      <c r="D630" s="521">
        <v>110</v>
      </c>
      <c r="E630" s="533">
        <v>0.44</v>
      </c>
      <c r="F630" s="534">
        <v>0.44</v>
      </c>
      <c r="G630" s="535">
        <v>10.78</v>
      </c>
      <c r="H630" s="2112">
        <v>51.7</v>
      </c>
      <c r="I630" s="579">
        <v>79</v>
      </c>
      <c r="J630" s="496" t="s">
        <v>857</v>
      </c>
      <c r="K630" s="3"/>
      <c r="L630" s="32"/>
      <c r="M630" s="4"/>
      <c r="N630" s="9"/>
    </row>
    <row r="631" spans="2:23">
      <c r="B631" s="512" t="s">
        <v>278</v>
      </c>
      <c r="C631" s="718"/>
      <c r="D631" s="1211">
        <f>D623+D624+D626+D627+D628+D629+D630+80+20</f>
        <v>882</v>
      </c>
      <c r="E631" s="522">
        <f>SUM(E623:E630)</f>
        <v>27.331000000000003</v>
      </c>
      <c r="F631" s="1266">
        <f>SUM(F623:F630)</f>
        <v>27.233999999999998</v>
      </c>
      <c r="G631" s="523">
        <f>SUM(G623:G630)</f>
        <v>112.92</v>
      </c>
      <c r="H631" s="2133">
        <f>SUM(H623:H630)</f>
        <v>822.24400000000003</v>
      </c>
      <c r="I631" s="1209" t="s">
        <v>546</v>
      </c>
      <c r="J631" s="928" t="s">
        <v>290</v>
      </c>
      <c r="K631" s="3"/>
      <c r="L631" s="32"/>
      <c r="M631" s="4"/>
      <c r="N631" s="9"/>
    </row>
    <row r="632" spans="2:23">
      <c r="B632" s="1378"/>
      <c r="C632" s="1379" t="s">
        <v>12</v>
      </c>
      <c r="D632" s="1815">
        <v>0.35</v>
      </c>
      <c r="E632" s="1214">
        <v>26.95</v>
      </c>
      <c r="F632" s="1215">
        <v>27.65</v>
      </c>
      <c r="G632" s="1216">
        <v>117.25</v>
      </c>
      <c r="H632" s="1217">
        <v>822.5</v>
      </c>
      <c r="I632" s="807">
        <f>H632-H631</f>
        <v>0.25599999999997181</v>
      </c>
      <c r="J632" s="1818" t="s">
        <v>777</v>
      </c>
      <c r="K632" s="3"/>
      <c r="L632" s="1749"/>
      <c r="M632" s="4"/>
      <c r="N632" s="65"/>
    </row>
    <row r="633" spans="2:23" ht="15.75" thickBot="1">
      <c r="B633" s="251"/>
      <c r="C633" s="1375" t="s">
        <v>778</v>
      </c>
      <c r="D633" s="1801"/>
      <c r="E633" s="2130">
        <f>(E631*100/E643)-35</f>
        <v>0.49480519480520258</v>
      </c>
      <c r="F633" s="534">
        <f t="shared" ref="F633:H633" si="53">(F631*100/F643)-35</f>
        <v>-0.52658227848101546</v>
      </c>
      <c r="G633" s="534">
        <f t="shared" si="53"/>
        <v>-1.2925373134328382</v>
      </c>
      <c r="H633" s="2135">
        <f t="shared" si="53"/>
        <v>-1.0893617021274338E-2</v>
      </c>
      <c r="I633" s="1838"/>
      <c r="J633" s="1802"/>
      <c r="K633" s="3"/>
      <c r="L633"/>
      <c r="M633" s="40"/>
      <c r="N633"/>
      <c r="P633" s="4"/>
      <c r="Q633" s="964"/>
      <c r="R633" s="44"/>
      <c r="S633" s="44"/>
      <c r="T633" s="44"/>
      <c r="U633" s="118"/>
      <c r="V633" s="3"/>
      <c r="W633" s="710"/>
    </row>
    <row r="634" spans="2:23">
      <c r="B634" s="497" t="s">
        <v>275</v>
      </c>
      <c r="C634" s="745" t="s">
        <v>343</v>
      </c>
      <c r="D634" s="107"/>
      <c r="E634" s="55"/>
      <c r="F634" s="517"/>
      <c r="G634" s="517"/>
      <c r="H634" s="518"/>
      <c r="I634" s="519"/>
      <c r="J634" s="519"/>
      <c r="L634"/>
      <c r="M634" s="40"/>
      <c r="N634"/>
      <c r="P634" s="4"/>
      <c r="Q634" s="9"/>
      <c r="R634" s="44"/>
      <c r="S634" s="44"/>
      <c r="T634" s="44"/>
      <c r="U634" s="708"/>
      <c r="V634" s="3"/>
      <c r="W634" s="641"/>
    </row>
    <row r="635" spans="2:23">
      <c r="B635" s="500" t="s">
        <v>564</v>
      </c>
      <c r="C635" s="529" t="s">
        <v>555</v>
      </c>
      <c r="D635" s="508">
        <v>200</v>
      </c>
      <c r="E635" s="2072">
        <v>0.33300000000000002</v>
      </c>
      <c r="F635" s="2072">
        <v>0.13300000000000001</v>
      </c>
      <c r="G635" s="2072">
        <v>3.3420000000000001</v>
      </c>
      <c r="H635" s="1279">
        <v>15.897</v>
      </c>
      <c r="I635" s="504">
        <v>76</v>
      </c>
      <c r="J635" s="1258" t="s">
        <v>731</v>
      </c>
      <c r="K635" s="3"/>
      <c r="L635"/>
      <c r="M635" s="40"/>
      <c r="N635"/>
      <c r="P635" s="4"/>
      <c r="Q635" s="9"/>
      <c r="R635" s="44"/>
      <c r="S635" s="44"/>
      <c r="T635" s="44"/>
      <c r="U635" s="708"/>
      <c r="V635" s="642"/>
      <c r="W635" s="641"/>
    </row>
    <row r="636" spans="2:23" ht="15.75">
      <c r="B636" s="502" t="s">
        <v>13</v>
      </c>
      <c r="C636" s="376" t="s">
        <v>397</v>
      </c>
      <c r="D636" s="587" t="s">
        <v>641</v>
      </c>
      <c r="E636" s="160">
        <v>2.0950000000000002</v>
      </c>
      <c r="F636" s="2098">
        <v>7.5979999999999999</v>
      </c>
      <c r="G636" s="160">
        <v>30.771999999999998</v>
      </c>
      <c r="H636" s="1440">
        <v>178.85</v>
      </c>
      <c r="I636" s="956">
        <v>35</v>
      </c>
      <c r="J636" s="505" t="s">
        <v>847</v>
      </c>
      <c r="K636" s="3"/>
      <c r="L636"/>
      <c r="M636" s="40"/>
      <c r="N636"/>
      <c r="P636" s="123"/>
      <c r="Q636" s="65"/>
      <c r="R636" s="234"/>
      <c r="S636" s="160"/>
      <c r="T636" s="44"/>
      <c r="U636" s="708"/>
      <c r="V636" s="3"/>
      <c r="W636" s="641"/>
    </row>
    <row r="637" spans="2:23" ht="15.75" thickBot="1">
      <c r="B637" s="506" t="s">
        <v>287</v>
      </c>
      <c r="C637" s="507" t="s">
        <v>719</v>
      </c>
      <c r="D637" s="498">
        <v>20</v>
      </c>
      <c r="E637" s="366">
        <v>1.1299999999999999</v>
      </c>
      <c r="F637" s="368">
        <v>0.24</v>
      </c>
      <c r="G637" s="368">
        <v>8.3699999999999992</v>
      </c>
      <c r="H637" s="1264">
        <v>40.159999999999997</v>
      </c>
      <c r="I637" s="509">
        <v>10</v>
      </c>
      <c r="J637" s="505" t="s">
        <v>10</v>
      </c>
      <c r="K637" s="3"/>
      <c r="L637"/>
      <c r="M637" s="40"/>
      <c r="N637"/>
      <c r="P637" s="4"/>
      <c r="Q637" s="9"/>
      <c r="R637" s="161"/>
      <c r="S637" s="161"/>
      <c r="T637" s="161"/>
      <c r="U637" s="708"/>
      <c r="V637" s="642"/>
      <c r="W637" s="641"/>
    </row>
    <row r="638" spans="2:23">
      <c r="B638" s="512" t="s">
        <v>382</v>
      </c>
      <c r="C638" s="34"/>
      <c r="D638" s="1229">
        <f>D635+D637+120+30</f>
        <v>370</v>
      </c>
      <c r="E638" s="522">
        <f>SUM(E635:E637)</f>
        <v>3.5580000000000003</v>
      </c>
      <c r="F638" s="1266">
        <f>SUM(F635:F637)</f>
        <v>7.9710000000000001</v>
      </c>
      <c r="G638" s="523">
        <f>SUM(G635:G637)</f>
        <v>42.483999999999995</v>
      </c>
      <c r="H638" s="2133">
        <f>SUM(H635:H637)</f>
        <v>234.90699999999998</v>
      </c>
      <c r="I638" s="1206" t="s">
        <v>546</v>
      </c>
      <c r="J638" s="928" t="s">
        <v>290</v>
      </c>
      <c r="K638" s="22"/>
      <c r="L638"/>
      <c r="M638" s="40"/>
      <c r="N638"/>
      <c r="P638" s="4"/>
      <c r="Q638" s="9"/>
      <c r="R638" s="44"/>
      <c r="S638" s="44"/>
      <c r="T638" s="44"/>
      <c r="U638" s="728"/>
      <c r="V638" s="642"/>
      <c r="W638" s="641"/>
    </row>
    <row r="639" spans="2:23">
      <c r="B639" s="1378"/>
      <c r="C639" s="1379" t="s">
        <v>12</v>
      </c>
      <c r="D639" s="1839">
        <v>0.1</v>
      </c>
      <c r="E639" s="1214">
        <v>7.7</v>
      </c>
      <c r="F639" s="1215">
        <v>7.9</v>
      </c>
      <c r="G639" s="1216">
        <v>33.5</v>
      </c>
      <c r="H639" s="1217">
        <v>235</v>
      </c>
      <c r="I639" s="2143">
        <f>H639-H638</f>
        <v>9.3000000000017735E-2</v>
      </c>
      <c r="J639" s="1818" t="s">
        <v>777</v>
      </c>
      <c r="L639" s="62"/>
      <c r="M639" s="179"/>
      <c r="N639" s="3"/>
      <c r="P639" s="123"/>
      <c r="Q639" s="9"/>
      <c r="R639" s="44"/>
      <c r="S639" s="44"/>
      <c r="T639" s="44"/>
      <c r="U639" s="728"/>
      <c r="V639" s="736"/>
      <c r="W639" s="707"/>
    </row>
    <row r="640" spans="2:23" ht="15.75" thickBot="1">
      <c r="B640" s="251"/>
      <c r="C640" s="1375" t="s">
        <v>778</v>
      </c>
      <c r="D640" s="1801"/>
      <c r="E640" s="2130">
        <f>(E638*100/E643)-10</f>
        <v>-5.3792207792207787</v>
      </c>
      <c r="F640" s="534">
        <f t="shared" ref="F640" si="54">(F638*100/F643)-10</f>
        <v>8.9873417721518578E-2</v>
      </c>
      <c r="G640" s="534">
        <f>(G638*100/G643)-10</f>
        <v>2.6817910447761175</v>
      </c>
      <c r="H640" s="2135">
        <f>(H638*100/H643)-10</f>
        <v>-3.9574468085117331E-3</v>
      </c>
      <c r="I640" s="1838"/>
      <c r="J640" s="1802"/>
      <c r="K640" s="3"/>
      <c r="L640" s="32"/>
      <c r="M640" s="4"/>
      <c r="N640" s="9"/>
      <c r="P640" s="4"/>
      <c r="Q640" s="9"/>
      <c r="R640" s="44"/>
      <c r="S640" s="44"/>
      <c r="T640" s="44"/>
      <c r="U640" s="728"/>
      <c r="V640" s="642"/>
      <c r="W640" s="641"/>
    </row>
    <row r="641" spans="2:16" ht="15.75" thickBot="1">
      <c r="K641" s="3"/>
      <c r="L641" s="1735"/>
      <c r="M641" s="40"/>
      <c r="N641"/>
    </row>
    <row r="642" spans="2:16" ht="15.75">
      <c r="B642" s="1810"/>
      <c r="C642" s="1811"/>
      <c r="D642" s="1812"/>
      <c r="E642" s="1813" t="s">
        <v>6</v>
      </c>
      <c r="F642" s="1814" t="s">
        <v>7</v>
      </c>
      <c r="G642" s="1814" t="s">
        <v>8</v>
      </c>
      <c r="H642" s="1833" t="s">
        <v>814</v>
      </c>
      <c r="I642" s="1831"/>
      <c r="J642" s="1812"/>
      <c r="K642" s="3"/>
      <c r="L642" s="32"/>
      <c r="M642" s="4"/>
      <c r="N642" s="44"/>
    </row>
    <row r="643" spans="2:16" ht="15.75" thickBot="1">
      <c r="B643" s="1806"/>
      <c r="C643" s="1853" t="s">
        <v>818</v>
      </c>
      <c r="D643" s="1807">
        <v>1</v>
      </c>
      <c r="E643" s="1808">
        <v>77</v>
      </c>
      <c r="F643" s="1809">
        <v>79</v>
      </c>
      <c r="G643" s="1829">
        <v>335</v>
      </c>
      <c r="H643" s="1830">
        <v>2350</v>
      </c>
      <c r="I643" s="1840" t="s">
        <v>815</v>
      </c>
      <c r="J643" s="1832"/>
      <c r="K643" s="3"/>
      <c r="L643" s="32"/>
      <c r="M643" s="4"/>
      <c r="N643" s="9"/>
    </row>
    <row r="644" spans="2:16" ht="15.75" thickBot="1">
      <c r="K644" s="22"/>
      <c r="L644"/>
      <c r="M644" s="40"/>
      <c r="N644"/>
      <c r="O644" s="44"/>
      <c r="P644" s="708"/>
    </row>
    <row r="645" spans="2:16">
      <c r="B645" s="930"/>
      <c r="C645" s="34" t="s">
        <v>545</v>
      </c>
      <c r="D645" s="35"/>
      <c r="E645" s="153">
        <f>E619+E631</f>
        <v>47.868400000000008</v>
      </c>
      <c r="F645" s="256">
        <f>F619+F631</f>
        <v>47.645700000000005</v>
      </c>
      <c r="G645" s="256">
        <f>G619+G631</f>
        <v>193.53210000000001</v>
      </c>
      <c r="H645" s="933">
        <f>H619+H631</f>
        <v>1410.0801000000001</v>
      </c>
      <c r="I645" s="1209" t="s">
        <v>546</v>
      </c>
      <c r="J645" s="928" t="s">
        <v>290</v>
      </c>
      <c r="L645"/>
      <c r="M645" s="44"/>
      <c r="N645" s="44"/>
      <c r="O645" s="44"/>
      <c r="P645" s="708"/>
    </row>
    <row r="646" spans="2:16">
      <c r="B646" s="460"/>
      <c r="C646" s="1219" t="s">
        <v>12</v>
      </c>
      <c r="D646" s="1817">
        <v>0.6</v>
      </c>
      <c r="E646" s="924">
        <v>46.2</v>
      </c>
      <c r="F646" s="925">
        <v>47.4</v>
      </c>
      <c r="G646" s="926">
        <v>201</v>
      </c>
      <c r="H646" s="927">
        <v>1410</v>
      </c>
      <c r="I646" s="934">
        <f>H646-H645</f>
        <v>-8.0100000000129512E-2</v>
      </c>
      <c r="J646" s="1818" t="s">
        <v>777</v>
      </c>
      <c r="K646" s="3"/>
      <c r="L646" s="185"/>
      <c r="M646" s="40"/>
      <c r="N646"/>
    </row>
    <row r="647" spans="2:16" ht="15.75" thickBot="1">
      <c r="B647" s="251"/>
      <c r="C647" s="1375" t="s">
        <v>778</v>
      </c>
      <c r="D647" s="1801"/>
      <c r="E647" s="2130">
        <f>(E645*100/E643)-60</f>
        <v>2.1667532467532595</v>
      </c>
      <c r="F647" s="534">
        <f t="shared" ref="F647:H647" si="55">(F645*100/F643)-60</f>
        <v>0.31101265822785251</v>
      </c>
      <c r="G647" s="534">
        <f t="shared" si="55"/>
        <v>-2.2292238805970044</v>
      </c>
      <c r="H647" s="2135">
        <f t="shared" si="55"/>
        <v>3.4085106383017205E-3</v>
      </c>
      <c r="I647" s="1838"/>
      <c r="J647" s="1802"/>
      <c r="K647" s="3"/>
      <c r="L647"/>
      <c r="M647" s="40"/>
      <c r="N647" s="40"/>
      <c r="O647" s="40"/>
      <c r="P647" s="40"/>
    </row>
    <row r="648" spans="2:16" ht="15.75" thickBot="1">
      <c r="K648" s="3"/>
      <c r="L648"/>
      <c r="M648" s="40"/>
      <c r="N648"/>
    </row>
    <row r="649" spans="2:16">
      <c r="B649" s="930"/>
      <c r="C649" s="34" t="s">
        <v>544</v>
      </c>
      <c r="D649" s="35"/>
      <c r="E649" s="153">
        <f>E631+E638</f>
        <v>30.889000000000003</v>
      </c>
      <c r="F649" s="256">
        <f>F631+F638</f>
        <v>35.204999999999998</v>
      </c>
      <c r="G649" s="256">
        <f>G631+G638</f>
        <v>155.404</v>
      </c>
      <c r="H649" s="933">
        <f>H631+H638</f>
        <v>1057.1510000000001</v>
      </c>
      <c r="I649" s="1209" t="s">
        <v>546</v>
      </c>
      <c r="J649" s="928" t="s">
        <v>290</v>
      </c>
      <c r="K649" s="3"/>
      <c r="L649"/>
      <c r="M649" s="40"/>
      <c r="N649"/>
      <c r="O649" s="935"/>
    </row>
    <row r="650" spans="2:16">
      <c r="B650" s="460"/>
      <c r="C650" s="1219" t="s">
        <v>12</v>
      </c>
      <c r="D650" s="1817">
        <v>0.45</v>
      </c>
      <c r="E650" s="1214">
        <v>34.65</v>
      </c>
      <c r="F650" s="1215">
        <v>35.549999999999997</v>
      </c>
      <c r="G650" s="1216">
        <v>150.75</v>
      </c>
      <c r="H650" s="1217">
        <v>1057.5</v>
      </c>
      <c r="I650" s="807">
        <f>H650-H649</f>
        <v>0.3489999999999327</v>
      </c>
      <c r="J650" s="1818" t="s">
        <v>777</v>
      </c>
      <c r="K650" s="3"/>
      <c r="L650"/>
      <c r="M650" s="40"/>
      <c r="N650"/>
    </row>
    <row r="651" spans="2:16" ht="15.75" thickBot="1">
      <c r="B651" s="251"/>
      <c r="C651" s="1375" t="s">
        <v>778</v>
      </c>
      <c r="D651" s="1801"/>
      <c r="E651" s="2130">
        <f>(E649*100/E643)-45</f>
        <v>-4.884415584415585</v>
      </c>
      <c r="F651" s="534">
        <f t="shared" ref="F651:H651" si="56">(F649*100/F643)-45</f>
        <v>-0.43670886075949511</v>
      </c>
      <c r="G651" s="534">
        <f t="shared" si="56"/>
        <v>1.3892537313432811</v>
      </c>
      <c r="H651" s="2135">
        <f t="shared" si="56"/>
        <v>-1.4851063829787847E-2</v>
      </c>
      <c r="I651" s="1838"/>
      <c r="J651" s="1802"/>
      <c r="K651" s="3"/>
      <c r="L651" s="30"/>
      <c r="M651" s="4"/>
      <c r="N651" s="8"/>
    </row>
    <row r="652" spans="2:16" ht="15.75" thickBot="1">
      <c r="K652" s="3"/>
      <c r="L652"/>
      <c r="M652" s="40"/>
      <c r="N652"/>
    </row>
    <row r="653" spans="2:16">
      <c r="B653" s="930"/>
      <c r="C653" s="34" t="s">
        <v>383</v>
      </c>
      <c r="D653" s="35"/>
      <c r="E653" s="157">
        <f>E619+E631+E638</f>
        <v>51.426400000000008</v>
      </c>
      <c r="F653" s="116">
        <f>F619+F631+F638</f>
        <v>55.616700000000009</v>
      </c>
      <c r="G653" s="116">
        <f>G619+G631+G638</f>
        <v>236.01609999999999</v>
      </c>
      <c r="H653" s="257">
        <f>H619+H631+H638</f>
        <v>1644.9871000000001</v>
      </c>
      <c r="I653" s="1209" t="s">
        <v>546</v>
      </c>
      <c r="J653" s="928" t="s">
        <v>290</v>
      </c>
      <c r="K653" s="3"/>
      <c r="L653"/>
      <c r="M653" s="40"/>
      <c r="N653"/>
      <c r="P653" s="935"/>
    </row>
    <row r="654" spans="2:16">
      <c r="B654" s="1378"/>
      <c r="C654" s="1379" t="s">
        <v>12</v>
      </c>
      <c r="D654" s="1815">
        <v>0.7</v>
      </c>
      <c r="E654" s="1822">
        <v>53.9</v>
      </c>
      <c r="F654" s="1823">
        <v>55.3</v>
      </c>
      <c r="G654" s="1824">
        <v>234.5</v>
      </c>
      <c r="H654" s="1825">
        <v>1645</v>
      </c>
      <c r="I654" s="807">
        <f>H654-H653</f>
        <v>1.2899999999945067E-2</v>
      </c>
      <c r="J654" s="1818" t="s">
        <v>777</v>
      </c>
      <c r="L654"/>
      <c r="M654" s="40"/>
      <c r="N654"/>
    </row>
    <row r="655" spans="2:16" ht="15.75" thickBot="1">
      <c r="B655" s="251"/>
      <c r="C655" s="1375" t="s">
        <v>778</v>
      </c>
      <c r="D655" s="1801"/>
      <c r="E655" s="2130">
        <f>(E653*100/E643)-70</f>
        <v>-3.2124675324675138</v>
      </c>
      <c r="F655" s="534">
        <f t="shared" ref="F655:H655" si="57">(F653*100/F643)-70</f>
        <v>0.40088607594937287</v>
      </c>
      <c r="G655" s="534">
        <f t="shared" si="57"/>
        <v>0.4525671641791007</v>
      </c>
      <c r="H655" s="2135">
        <f t="shared" si="57"/>
        <v>-5.489361702188944E-4</v>
      </c>
      <c r="I655" s="1838"/>
      <c r="J655" s="1802"/>
      <c r="K655" s="3"/>
      <c r="L655"/>
      <c r="M655" s="40"/>
      <c r="N655"/>
    </row>
    <row r="656" spans="2:16">
      <c r="E656" s="161"/>
      <c r="F656" s="161"/>
      <c r="G656" s="161"/>
      <c r="H656" s="708"/>
      <c r="K656" s="3"/>
      <c r="L656"/>
      <c r="M656" s="40"/>
      <c r="N656"/>
    </row>
    <row r="657" spans="2:14">
      <c r="G657" s="935"/>
      <c r="H657" s="935"/>
      <c r="K657" s="3"/>
      <c r="L657"/>
      <c r="M657" s="40"/>
      <c r="N657"/>
    </row>
    <row r="658" spans="2:14">
      <c r="G658" s="935"/>
      <c r="H658" s="935"/>
      <c r="K658" s="3"/>
      <c r="L658"/>
      <c r="M658" s="40"/>
      <c r="N658"/>
    </row>
    <row r="659" spans="2:14" ht="13.5" customHeight="1">
      <c r="C659" s="604"/>
      <c r="D659" s="5"/>
      <c r="K659" s="3"/>
      <c r="L659"/>
      <c r="M659" s="40"/>
      <c r="N659"/>
    </row>
    <row r="660" spans="2:14" ht="12" customHeight="1">
      <c r="C660" s="181"/>
      <c r="K660" s="3"/>
      <c r="L660"/>
      <c r="M660" s="40"/>
      <c r="N660"/>
    </row>
    <row r="661" spans="2:14" ht="11.25" customHeight="1">
      <c r="C661" s="1"/>
      <c r="D661"/>
      <c r="E661"/>
      <c r="F661"/>
      <c r="I661"/>
      <c r="J661"/>
      <c r="K661" s="3"/>
      <c r="L661"/>
      <c r="M661" s="40"/>
      <c r="N661"/>
    </row>
    <row r="662" spans="2:14" ht="13.5" customHeight="1">
      <c r="C662" s="19"/>
      <c r="E662"/>
      <c r="F662"/>
      <c r="G662" s="19"/>
      <c r="H662" s="19"/>
      <c r="I662" s="13"/>
      <c r="J662" s="13"/>
      <c r="K662" s="3"/>
      <c r="L662"/>
      <c r="M662" s="40"/>
      <c r="N662"/>
    </row>
    <row r="663" spans="2:14" ht="13.5" customHeight="1" thickBot="1">
      <c r="B663" s="43"/>
      <c r="E663" s="20"/>
      <c r="F663"/>
      <c r="G663" s="2"/>
      <c r="H663" s="13"/>
      <c r="I663" s="13"/>
      <c r="K663" s="3"/>
      <c r="L663"/>
      <c r="M663" s="40"/>
      <c r="N663"/>
    </row>
    <row r="664" spans="2:14" ht="13.5" customHeight="1" thickBot="1">
      <c r="B664" s="553" t="s">
        <v>202</v>
      </c>
      <c r="C664" s="57"/>
      <c r="D664" s="554"/>
      <c r="E664" s="379" t="s">
        <v>264</v>
      </c>
      <c r="F664" s="379"/>
      <c r="G664" s="379"/>
      <c r="H664" s="474" t="s">
        <v>265</v>
      </c>
      <c r="I664" s="555" t="s">
        <v>288</v>
      </c>
      <c r="J664" s="556"/>
      <c r="K664" s="3"/>
      <c r="L664"/>
      <c r="M664" s="40"/>
      <c r="N664"/>
    </row>
    <row r="665" spans="2:14">
      <c r="B665" s="60"/>
      <c r="C665" s="665" t="s">
        <v>537</v>
      </c>
      <c r="D665" s="557"/>
      <c r="E665" s="558" t="s">
        <v>271</v>
      </c>
      <c r="F665" s="479" t="s">
        <v>61</v>
      </c>
      <c r="G665" s="479" t="s">
        <v>62</v>
      </c>
      <c r="H665" s="476" t="s">
        <v>272</v>
      </c>
      <c r="I665" s="559" t="s">
        <v>43</v>
      </c>
      <c r="J665" s="560" t="s">
        <v>289</v>
      </c>
      <c r="K665" s="3"/>
      <c r="L665"/>
      <c r="M665" s="40"/>
      <c r="N665"/>
    </row>
    <row r="666" spans="2:14" ht="13.5" customHeight="1" thickBot="1">
      <c r="B666" s="56"/>
      <c r="C666" s="575" t="s">
        <v>548</v>
      </c>
      <c r="D666" s="525"/>
      <c r="E666" s="561" t="s">
        <v>6</v>
      </c>
      <c r="F666" s="485" t="s">
        <v>7</v>
      </c>
      <c r="G666" s="485" t="s">
        <v>8</v>
      </c>
      <c r="H666" s="562" t="s">
        <v>274</v>
      </c>
      <c r="I666" s="516"/>
      <c r="J666" s="563" t="s">
        <v>290</v>
      </c>
      <c r="K666" s="3"/>
      <c r="L666"/>
      <c r="M666" s="40"/>
      <c r="N666"/>
    </row>
    <row r="667" spans="2:14" ht="12" customHeight="1">
      <c r="B667" s="60"/>
      <c r="C667" s="1849" t="s">
        <v>818</v>
      </c>
      <c r="D667" s="663">
        <v>1</v>
      </c>
      <c r="E667" s="412">
        <v>77</v>
      </c>
      <c r="F667" s="58">
        <v>79</v>
      </c>
      <c r="G667" s="59">
        <v>335</v>
      </c>
      <c r="H667" s="564">
        <v>2350</v>
      </c>
      <c r="I667" s="565" t="s">
        <v>271</v>
      </c>
      <c r="J667" s="2138">
        <f>(E671*100/E667)-25</f>
        <v>0</v>
      </c>
      <c r="K667" s="3"/>
      <c r="M667" s="179"/>
      <c r="N667" s="3"/>
    </row>
    <row r="668" spans="2:14">
      <c r="B668" s="178"/>
      <c r="C668" s="158" t="s">
        <v>146</v>
      </c>
      <c r="D668" s="566"/>
      <c r="E668" s="684"/>
      <c r="F668" s="413"/>
      <c r="G668" s="413"/>
      <c r="H668" s="685"/>
      <c r="I668" s="567" t="s">
        <v>61</v>
      </c>
      <c r="J668" s="2139">
        <f>(F671*100/F667)-25</f>
        <v>0</v>
      </c>
      <c r="K668" s="3"/>
      <c r="M668" s="4"/>
      <c r="N668" s="9"/>
    </row>
    <row r="669" spans="2:14" ht="15.75">
      <c r="B669" s="667" t="s">
        <v>342</v>
      </c>
      <c r="C669" s="568" t="s">
        <v>535</v>
      </c>
      <c r="D669" s="377">
        <v>0.25</v>
      </c>
      <c r="E669" s="1546">
        <v>19.25</v>
      </c>
      <c r="F669" s="1547">
        <v>19.75</v>
      </c>
      <c r="G669" s="1548">
        <v>83.75</v>
      </c>
      <c r="H669" s="1549">
        <v>587.5</v>
      </c>
      <c r="I669" s="567" t="s">
        <v>62</v>
      </c>
      <c r="J669" s="2140">
        <f>(G671*100/G667)-25</f>
        <v>0</v>
      </c>
      <c r="K669" s="3"/>
      <c r="M669" s="4"/>
      <c r="N669" s="9"/>
    </row>
    <row r="670" spans="2:14">
      <c r="B670" s="60"/>
      <c r="C670" s="569"/>
      <c r="D670" s="570"/>
      <c r="E670" s="501"/>
      <c r="F670" s="582"/>
      <c r="G670" s="582"/>
      <c r="H670" s="583"/>
      <c r="I670" s="571" t="s">
        <v>291</v>
      </c>
      <c r="J670" s="2141"/>
      <c r="K670" s="3"/>
      <c r="M670" s="4"/>
      <c r="N670"/>
    </row>
    <row r="671" spans="2:14" ht="12" customHeight="1" thickBot="1">
      <c r="B671" s="572"/>
      <c r="C671" s="573" t="s">
        <v>390</v>
      </c>
      <c r="D671" s="574"/>
      <c r="E671" s="940">
        <f>(E404+E457+E513+E566+E619)/5</f>
        <v>19.250000000000004</v>
      </c>
      <c r="F671" s="233">
        <f>(F404+F457+F513+F566+F619)/5</f>
        <v>19.75</v>
      </c>
      <c r="G671" s="233">
        <f>(G404+G457+G513+G566+G619)/5</f>
        <v>83.75</v>
      </c>
      <c r="H671" s="941">
        <f>(H404+H457+H513+H566+H619)/5</f>
        <v>587.5</v>
      </c>
      <c r="I671" s="575" t="s">
        <v>274</v>
      </c>
      <c r="J671" s="2142">
        <f>(H671*100/H667)-25</f>
        <v>0</v>
      </c>
      <c r="K671" s="3"/>
      <c r="L671" s="32"/>
      <c r="M671" s="4"/>
      <c r="N671" s="9"/>
    </row>
    <row r="672" spans="2:14" ht="11.25" customHeight="1" thickBot="1">
      <c r="K672" s="3"/>
      <c r="L672"/>
      <c r="M672" s="40"/>
      <c r="N672"/>
    </row>
    <row r="673" spans="2:14" ht="15.75" thickBot="1">
      <c r="B673" s="553" t="s">
        <v>202</v>
      </c>
      <c r="C673" s="57"/>
      <c r="D673" s="554"/>
      <c r="E673" s="379" t="s">
        <v>264</v>
      </c>
      <c r="F673" s="379"/>
      <c r="G673" s="379"/>
      <c r="H673" s="474" t="s">
        <v>265</v>
      </c>
      <c r="I673" s="555" t="s">
        <v>288</v>
      </c>
      <c r="J673" s="556"/>
      <c r="K673" s="3"/>
      <c r="L673"/>
      <c r="M673" s="40"/>
      <c r="N673"/>
    </row>
    <row r="674" spans="2:14">
      <c r="B674" s="60"/>
      <c r="C674" s="665" t="s">
        <v>538</v>
      </c>
      <c r="D674" s="557"/>
      <c r="E674" s="558" t="s">
        <v>271</v>
      </c>
      <c r="F674" s="479" t="s">
        <v>61</v>
      </c>
      <c r="G674" s="479" t="s">
        <v>62</v>
      </c>
      <c r="H674" s="476" t="s">
        <v>272</v>
      </c>
      <c r="I674" s="559" t="s">
        <v>43</v>
      </c>
      <c r="J674" s="560" t="s">
        <v>289</v>
      </c>
      <c r="K674" s="3"/>
      <c r="L674"/>
      <c r="M674" s="40"/>
      <c r="N674"/>
    </row>
    <row r="675" spans="2:14" ht="12.75" customHeight="1" thickBot="1">
      <c r="B675" s="56"/>
      <c r="C675" s="575" t="s">
        <v>548</v>
      </c>
      <c r="D675" s="525"/>
      <c r="E675" s="561" t="s">
        <v>6</v>
      </c>
      <c r="F675" s="485" t="s">
        <v>7</v>
      </c>
      <c r="G675" s="485" t="s">
        <v>8</v>
      </c>
      <c r="H675" s="562" t="s">
        <v>274</v>
      </c>
      <c r="I675" s="516"/>
      <c r="J675" s="563" t="s">
        <v>290</v>
      </c>
      <c r="K675" s="3"/>
      <c r="L675"/>
      <c r="M675" s="40"/>
      <c r="N675"/>
    </row>
    <row r="676" spans="2:14" ht="14.25" customHeight="1">
      <c r="B676" s="60"/>
      <c r="C676" s="1849" t="s">
        <v>818</v>
      </c>
      <c r="D676" s="663">
        <v>1</v>
      </c>
      <c r="E676" s="412">
        <v>77</v>
      </c>
      <c r="F676" s="58">
        <v>79</v>
      </c>
      <c r="G676" s="59">
        <v>335</v>
      </c>
      <c r="H676" s="564">
        <v>2350</v>
      </c>
      <c r="I676" s="565" t="s">
        <v>271</v>
      </c>
      <c r="J676" s="2138">
        <f>(E680*100/E676)-35</f>
        <v>0</v>
      </c>
      <c r="K676" s="3"/>
      <c r="M676" s="40"/>
      <c r="N676"/>
    </row>
    <row r="677" spans="2:14">
      <c r="B677" s="178"/>
      <c r="C677" s="158" t="s">
        <v>146</v>
      </c>
      <c r="D677" s="566"/>
      <c r="E677" s="684"/>
      <c r="F677" s="413"/>
      <c r="G677" s="413"/>
      <c r="H677" s="685"/>
      <c r="I677" s="567" t="s">
        <v>61</v>
      </c>
      <c r="J677" s="2139">
        <f>(F680*100/F676)-35</f>
        <v>0</v>
      </c>
      <c r="K677" s="3"/>
      <c r="L677" s="407"/>
      <c r="M677" s="7"/>
      <c r="N677"/>
    </row>
    <row r="678" spans="2:14" ht="14.25" customHeight="1">
      <c r="B678" s="667" t="s">
        <v>342</v>
      </c>
      <c r="C678" s="568" t="s">
        <v>536</v>
      </c>
      <c r="D678" s="377">
        <v>0.35</v>
      </c>
      <c r="E678" s="687">
        <v>26.95</v>
      </c>
      <c r="F678" s="688">
        <v>27.65</v>
      </c>
      <c r="G678" s="688">
        <v>117.25</v>
      </c>
      <c r="H678" s="686">
        <v>822.5</v>
      </c>
      <c r="I678" s="567" t="s">
        <v>62</v>
      </c>
      <c r="J678" s="2140">
        <f>(G680*100/G676)-35</f>
        <v>0</v>
      </c>
      <c r="K678" s="3"/>
      <c r="L678" s="1534"/>
      <c r="M678" s="40"/>
      <c r="N678"/>
    </row>
    <row r="679" spans="2:14">
      <c r="B679" s="60"/>
      <c r="C679" s="569"/>
      <c r="D679" s="570"/>
      <c r="E679" s="501"/>
      <c r="F679" s="582"/>
      <c r="G679" s="582"/>
      <c r="H679" s="583"/>
      <c r="I679" s="571" t="s">
        <v>291</v>
      </c>
      <c r="J679" s="2141"/>
      <c r="K679" s="3"/>
      <c r="L679" s="1855"/>
      <c r="M679" s="179"/>
      <c r="N679"/>
    </row>
    <row r="680" spans="2:14" ht="12.75" customHeight="1" thickBot="1">
      <c r="B680" s="572"/>
      <c r="C680" s="573" t="s">
        <v>390</v>
      </c>
      <c r="D680" s="574"/>
      <c r="E680" s="232">
        <f>(E415+E469+E524+E579+E631)/5</f>
        <v>26.95</v>
      </c>
      <c r="F680" s="233">
        <f>(F415+F469+F524+F579+F631)/5</f>
        <v>27.65</v>
      </c>
      <c r="G680" s="233">
        <f>(G415+G469+G524+G579+G631)/5</f>
        <v>117.25</v>
      </c>
      <c r="H680" s="584">
        <f>(H415+H469+H524+H579+H631)/5</f>
        <v>822.5</v>
      </c>
      <c r="I680" s="575" t="s">
        <v>274</v>
      </c>
      <c r="J680" s="2142">
        <f>(H680*100/H676)-35</f>
        <v>0</v>
      </c>
      <c r="K680" s="3"/>
      <c r="L680" s="1856"/>
      <c r="M680" s="40"/>
      <c r="N680"/>
    </row>
    <row r="681" spans="2:14" ht="10.5" customHeight="1" thickBot="1">
      <c r="K681" s="3"/>
      <c r="L681" s="185"/>
      <c r="M681" s="4"/>
      <c r="N681" s="9"/>
    </row>
    <row r="682" spans="2:14" ht="15.75" thickBot="1">
      <c r="B682" s="553" t="s">
        <v>202</v>
      </c>
      <c r="C682" s="57"/>
      <c r="D682" s="554"/>
      <c r="E682" s="379" t="s">
        <v>264</v>
      </c>
      <c r="F682" s="379"/>
      <c r="G682" s="379"/>
      <c r="H682" s="474" t="s">
        <v>265</v>
      </c>
      <c r="I682" s="555" t="s">
        <v>288</v>
      </c>
      <c r="J682" s="556"/>
      <c r="K682" s="3"/>
      <c r="L682"/>
      <c r="M682" s="123"/>
      <c r="N682"/>
    </row>
    <row r="683" spans="2:14">
      <c r="B683" s="60"/>
      <c r="C683" s="665" t="s">
        <v>539</v>
      </c>
      <c r="D683" s="557"/>
      <c r="E683" s="558" t="s">
        <v>271</v>
      </c>
      <c r="F683" s="479" t="s">
        <v>61</v>
      </c>
      <c r="G683" s="479" t="s">
        <v>62</v>
      </c>
      <c r="H683" s="476" t="s">
        <v>272</v>
      </c>
      <c r="I683" s="559" t="s">
        <v>43</v>
      </c>
      <c r="J683" s="560" t="s">
        <v>289</v>
      </c>
      <c r="K683" s="3"/>
      <c r="L683" s="32"/>
      <c r="M683" s="4"/>
      <c r="N683" s="9"/>
    </row>
    <row r="684" spans="2:14" ht="12.75" customHeight="1" thickBot="1">
      <c r="B684" s="56"/>
      <c r="C684" s="575" t="s">
        <v>548</v>
      </c>
      <c r="D684" s="525"/>
      <c r="E684" s="561" t="s">
        <v>6</v>
      </c>
      <c r="F684" s="485" t="s">
        <v>7</v>
      </c>
      <c r="G684" s="485" t="s">
        <v>8</v>
      </c>
      <c r="H684" s="562" t="s">
        <v>274</v>
      </c>
      <c r="I684" s="516"/>
      <c r="J684" s="563" t="s">
        <v>290</v>
      </c>
      <c r="K684" s="3"/>
      <c r="L684" s="32"/>
      <c r="M684" s="4"/>
      <c r="N684" s="9"/>
    </row>
    <row r="685" spans="2:14" ht="14.25" customHeight="1">
      <c r="B685" s="60"/>
      <c r="C685" s="1849" t="s">
        <v>818</v>
      </c>
      <c r="D685" s="663">
        <v>1</v>
      </c>
      <c r="E685" s="412">
        <v>77</v>
      </c>
      <c r="F685" s="58">
        <v>79</v>
      </c>
      <c r="G685" s="59">
        <v>335</v>
      </c>
      <c r="H685" s="564">
        <v>2350</v>
      </c>
      <c r="I685" s="565" t="s">
        <v>271</v>
      </c>
      <c r="J685" s="2138">
        <f>(E689*100/E685)-10</f>
        <v>-2.5974025973596326E-5</v>
      </c>
      <c r="K685" s="3"/>
      <c r="M685" s="4"/>
      <c r="N685" s="9"/>
    </row>
    <row r="686" spans="2:14">
      <c r="B686" s="178"/>
      <c r="C686" s="158" t="s">
        <v>146</v>
      </c>
      <c r="D686" s="566"/>
      <c r="E686" s="684"/>
      <c r="F686" s="413"/>
      <c r="G686" s="413"/>
      <c r="H686" s="685"/>
      <c r="I686" s="567" t="s">
        <v>61</v>
      </c>
      <c r="J686" s="2139">
        <f>(F689*100/F685)-10</f>
        <v>0</v>
      </c>
      <c r="K686" s="3"/>
      <c r="M686" s="4"/>
      <c r="N686" s="9"/>
    </row>
    <row r="687" spans="2:14" ht="15.75">
      <c r="B687" s="667" t="s">
        <v>342</v>
      </c>
      <c r="C687" s="568" t="s">
        <v>531</v>
      </c>
      <c r="D687" s="377">
        <v>0.1</v>
      </c>
      <c r="E687" s="687">
        <v>7.7</v>
      </c>
      <c r="F687" s="688">
        <v>7.9</v>
      </c>
      <c r="G687" s="688">
        <v>33.5</v>
      </c>
      <c r="H687" s="686">
        <v>235</v>
      </c>
      <c r="I687" s="567" t="s">
        <v>62</v>
      </c>
      <c r="J687" s="2140">
        <f>(G689*100/G685)-10</f>
        <v>0</v>
      </c>
      <c r="K687" s="3"/>
      <c r="M687" s="4"/>
      <c r="N687" s="9"/>
    </row>
    <row r="688" spans="2:14">
      <c r="B688" s="60"/>
      <c r="C688" s="569"/>
      <c r="D688" s="570"/>
      <c r="E688" s="501"/>
      <c r="F688" s="582"/>
      <c r="G688" s="582"/>
      <c r="H688" s="583"/>
      <c r="I688" s="571" t="s">
        <v>291</v>
      </c>
      <c r="J688" s="2141"/>
      <c r="K688" s="3"/>
      <c r="M688" s="40"/>
      <c r="N688"/>
    </row>
    <row r="689" spans="2:14" ht="15.75" thickBot="1">
      <c r="B689" s="572"/>
      <c r="C689" s="573" t="s">
        <v>390</v>
      </c>
      <c r="D689" s="574"/>
      <c r="E689" s="232">
        <f>(E421+E476+E531+E586+E638)/5</f>
        <v>7.6999800000000009</v>
      </c>
      <c r="F689" s="233">
        <f>(F421+F476+F531+F586+F638)/5</f>
        <v>7.9</v>
      </c>
      <c r="G689" s="233">
        <f>(G421+G476+G531+G586+G638)/5</f>
        <v>33.5</v>
      </c>
      <c r="H689" s="584">
        <f>(H421+H476+H531+H586+H638)/5</f>
        <v>234.99991999999997</v>
      </c>
      <c r="I689" s="575" t="s">
        <v>274</v>
      </c>
      <c r="J689" s="2142">
        <f>(H689*100/H685)-10</f>
        <v>-3.4042553203050829E-6</v>
      </c>
      <c r="K689" s="3"/>
      <c r="L689"/>
      <c r="M689" s="40"/>
      <c r="N689"/>
    </row>
    <row r="690" spans="2:14" ht="12" customHeight="1" thickBot="1">
      <c r="K690" s="3"/>
      <c r="L690"/>
      <c r="M690" s="40"/>
      <c r="N690"/>
    </row>
    <row r="691" spans="2:14" ht="15.75" thickBot="1">
      <c r="B691" s="553" t="s">
        <v>202</v>
      </c>
      <c r="C691" s="57"/>
      <c r="D691" s="554"/>
      <c r="E691" s="379" t="s">
        <v>264</v>
      </c>
      <c r="F691" s="379"/>
      <c r="G691" s="379"/>
      <c r="H691" s="474" t="s">
        <v>265</v>
      </c>
      <c r="I691" s="555" t="s">
        <v>288</v>
      </c>
      <c r="J691" s="556"/>
      <c r="K691" s="3"/>
      <c r="L691" s="62"/>
      <c r="M691" s="179"/>
      <c r="N691" s="3"/>
    </row>
    <row r="692" spans="2:14">
      <c r="B692" s="60"/>
      <c r="C692" s="665" t="s">
        <v>540</v>
      </c>
      <c r="D692" s="557"/>
      <c r="E692" s="558" t="s">
        <v>271</v>
      </c>
      <c r="F692" s="479" t="s">
        <v>61</v>
      </c>
      <c r="G692" s="479" t="s">
        <v>62</v>
      </c>
      <c r="H692" s="476" t="s">
        <v>272</v>
      </c>
      <c r="I692" s="559" t="s">
        <v>43</v>
      </c>
      <c r="J692" s="560" t="s">
        <v>289</v>
      </c>
      <c r="K692" s="3"/>
      <c r="L692" s="32"/>
      <c r="M692" s="4"/>
      <c r="N692" s="9"/>
    </row>
    <row r="693" spans="2:14" ht="12.75" customHeight="1" thickBot="1">
      <c r="B693" s="56"/>
      <c r="C693" s="575" t="s">
        <v>548</v>
      </c>
      <c r="D693" s="525"/>
      <c r="E693" s="561" t="s">
        <v>6</v>
      </c>
      <c r="F693" s="485" t="s">
        <v>7</v>
      </c>
      <c r="G693" s="485" t="s">
        <v>8</v>
      </c>
      <c r="H693" s="562" t="s">
        <v>274</v>
      </c>
      <c r="I693" s="516"/>
      <c r="J693" s="563" t="s">
        <v>290</v>
      </c>
      <c r="K693" s="3"/>
      <c r="L693" s="373"/>
      <c r="M693" s="4"/>
      <c r="N693" s="65"/>
    </row>
    <row r="694" spans="2:14" ht="12.75" customHeight="1">
      <c r="B694" s="60"/>
      <c r="C694" s="1849" t="s">
        <v>818</v>
      </c>
      <c r="D694" s="663">
        <v>1</v>
      </c>
      <c r="E694" s="412">
        <v>77</v>
      </c>
      <c r="F694" s="58">
        <v>79</v>
      </c>
      <c r="G694" s="59">
        <v>335</v>
      </c>
      <c r="H694" s="564">
        <v>2350</v>
      </c>
      <c r="I694" s="565" t="s">
        <v>271</v>
      </c>
      <c r="J694" s="2138">
        <f>(E698*100/E694)-60</f>
        <v>0</v>
      </c>
      <c r="K694" s="3"/>
      <c r="L694" s="32"/>
      <c r="M694" s="4"/>
      <c r="N694" s="9"/>
    </row>
    <row r="695" spans="2:14">
      <c r="B695" s="178"/>
      <c r="C695" s="158" t="s">
        <v>146</v>
      </c>
      <c r="D695" s="566"/>
      <c r="E695" s="684"/>
      <c r="F695" s="413"/>
      <c r="G695" s="413"/>
      <c r="H695" s="685"/>
      <c r="I695" s="567" t="s">
        <v>61</v>
      </c>
      <c r="J695" s="2139">
        <f>(F698*100/F694)-60</f>
        <v>0</v>
      </c>
      <c r="K695" s="3"/>
      <c r="L695"/>
      <c r="M695" s="40"/>
      <c r="N695"/>
    </row>
    <row r="696" spans="2:14" ht="14.25" customHeight="1">
      <c r="B696" s="667" t="s">
        <v>342</v>
      </c>
      <c r="C696" s="568" t="s">
        <v>297</v>
      </c>
      <c r="D696" s="377">
        <v>0.6</v>
      </c>
      <c r="E696" s="687">
        <v>46.2</v>
      </c>
      <c r="F696" s="688">
        <v>47.4</v>
      </c>
      <c r="G696" s="688">
        <v>201</v>
      </c>
      <c r="H696" s="686">
        <v>1410</v>
      </c>
      <c r="I696" s="567" t="s">
        <v>62</v>
      </c>
      <c r="J696" s="2140">
        <f>(G698*100/G694)-60</f>
        <v>0</v>
      </c>
      <c r="K696" s="3"/>
      <c r="L696"/>
      <c r="M696" s="40"/>
      <c r="N696"/>
    </row>
    <row r="697" spans="2:14">
      <c r="B697" s="60"/>
      <c r="C697" s="569"/>
      <c r="D697" s="570"/>
      <c r="E697" s="501"/>
      <c r="F697" s="582"/>
      <c r="G697" s="582"/>
      <c r="H697" s="583"/>
      <c r="I697" s="571" t="s">
        <v>291</v>
      </c>
      <c r="J697" s="2141"/>
      <c r="K697" s="3"/>
      <c r="L697"/>
      <c r="M697" s="40"/>
      <c r="N697"/>
    </row>
    <row r="698" spans="2:14" ht="13.5" customHeight="1" thickBot="1">
      <c r="B698" s="572"/>
      <c r="C698" s="573" t="s">
        <v>390</v>
      </c>
      <c r="D698" s="574"/>
      <c r="E698" s="232">
        <f>(E428+E483+E538+E593+E645)/5</f>
        <v>46.2</v>
      </c>
      <c r="F698" s="233">
        <f>(F428+F483+F538+F593+F645)/5</f>
        <v>47.4</v>
      </c>
      <c r="G698" s="233">
        <f>(G428+G483+G538+G593+G645)/5</f>
        <v>201</v>
      </c>
      <c r="H698" s="584">
        <f>(H428+H483+H538+H593+H645)/5</f>
        <v>1410</v>
      </c>
      <c r="I698" s="575" t="s">
        <v>274</v>
      </c>
      <c r="J698" s="2142">
        <f>(H698*100/H694)-60</f>
        <v>0</v>
      </c>
      <c r="K698" s="3"/>
      <c r="L698"/>
      <c r="M698" s="40"/>
      <c r="N698"/>
    </row>
    <row r="699" spans="2:14" ht="15.75" thickBot="1">
      <c r="K699" s="3"/>
      <c r="L699"/>
      <c r="M699" s="40"/>
      <c r="N699"/>
    </row>
    <row r="700" spans="2:14" ht="15.75" thickBot="1">
      <c r="B700" s="553" t="s">
        <v>202</v>
      </c>
      <c r="C700" s="57"/>
      <c r="D700" s="554"/>
      <c r="E700" s="379" t="s">
        <v>264</v>
      </c>
      <c r="F700" s="379"/>
      <c r="G700" s="379"/>
      <c r="H700" s="474" t="s">
        <v>265</v>
      </c>
      <c r="I700" s="555" t="s">
        <v>288</v>
      </c>
      <c r="J700" s="556"/>
      <c r="K700" s="3"/>
      <c r="L700"/>
      <c r="M700" s="40"/>
      <c r="N700"/>
    </row>
    <row r="701" spans="2:14" ht="14.25" customHeight="1">
      <c r="B701" s="60"/>
      <c r="C701" s="665" t="s">
        <v>541</v>
      </c>
      <c r="D701" s="557"/>
      <c r="E701" s="558" t="s">
        <v>271</v>
      </c>
      <c r="F701" s="479" t="s">
        <v>61</v>
      </c>
      <c r="G701" s="479" t="s">
        <v>62</v>
      </c>
      <c r="H701" s="476" t="s">
        <v>272</v>
      </c>
      <c r="I701" s="559" t="s">
        <v>43</v>
      </c>
      <c r="J701" s="560" t="s">
        <v>289</v>
      </c>
      <c r="K701" s="3"/>
      <c r="L701"/>
      <c r="M701" s="40"/>
      <c r="N701"/>
    </row>
    <row r="702" spans="2:14" ht="12" customHeight="1" thickBot="1">
      <c r="B702" s="56"/>
      <c r="C702" s="575" t="s">
        <v>548</v>
      </c>
      <c r="D702" s="525"/>
      <c r="E702" s="561" t="s">
        <v>6</v>
      </c>
      <c r="F702" s="485" t="s">
        <v>7</v>
      </c>
      <c r="G702" s="485" t="s">
        <v>8</v>
      </c>
      <c r="H702" s="562" t="s">
        <v>274</v>
      </c>
      <c r="I702" s="516"/>
      <c r="J702" s="563" t="s">
        <v>290</v>
      </c>
      <c r="K702" s="3"/>
      <c r="L702"/>
      <c r="M702" s="40"/>
      <c r="N702"/>
    </row>
    <row r="703" spans="2:14" ht="13.5" customHeight="1">
      <c r="B703" s="60"/>
      <c r="C703" s="1849" t="s">
        <v>818</v>
      </c>
      <c r="D703" s="663">
        <v>1</v>
      </c>
      <c r="E703" s="412">
        <v>77</v>
      </c>
      <c r="F703" s="58">
        <v>79</v>
      </c>
      <c r="G703" s="59">
        <v>335</v>
      </c>
      <c r="H703" s="564">
        <v>2350</v>
      </c>
      <c r="I703" s="565" t="s">
        <v>271</v>
      </c>
      <c r="J703" s="2138">
        <f>(E707*100/E703)-45</f>
        <v>-2.5974025966490899E-5</v>
      </c>
      <c r="K703" s="3"/>
      <c r="L703"/>
      <c r="M703" s="40"/>
      <c r="N703"/>
    </row>
    <row r="704" spans="2:14">
      <c r="B704" s="178"/>
      <c r="C704" s="158" t="s">
        <v>146</v>
      </c>
      <c r="D704" s="566"/>
      <c r="E704" s="684"/>
      <c r="F704" s="413"/>
      <c r="G704" s="413"/>
      <c r="H704" s="685"/>
      <c r="I704" s="567" t="s">
        <v>61</v>
      </c>
      <c r="J704" s="2139">
        <f>(F707*100/F703)-45</f>
        <v>0</v>
      </c>
      <c r="K704" s="3"/>
      <c r="L704"/>
      <c r="M704" s="7"/>
      <c r="N704"/>
    </row>
    <row r="705" spans="2:11" ht="13.5" customHeight="1">
      <c r="B705" s="667" t="s">
        <v>342</v>
      </c>
      <c r="C705" s="568" t="s">
        <v>532</v>
      </c>
      <c r="D705" s="377">
        <v>0.45</v>
      </c>
      <c r="E705" s="687">
        <v>34.65</v>
      </c>
      <c r="F705" s="688">
        <v>35.549999999999997</v>
      </c>
      <c r="G705" s="688">
        <v>150.75</v>
      </c>
      <c r="H705" s="686">
        <v>1057.5</v>
      </c>
      <c r="I705" s="567" t="s">
        <v>62</v>
      </c>
      <c r="J705" s="2140">
        <f>(G707*100/G703)-45</f>
        <v>0</v>
      </c>
      <c r="K705" s="3"/>
    </row>
    <row r="706" spans="2:11">
      <c r="B706" s="60"/>
      <c r="C706" s="569"/>
      <c r="D706" s="570"/>
      <c r="E706" s="501"/>
      <c r="F706" s="582"/>
      <c r="G706" s="582"/>
      <c r="H706" s="583"/>
      <c r="I706" s="571" t="s">
        <v>291</v>
      </c>
      <c r="J706" s="2141"/>
      <c r="K706" s="3"/>
    </row>
    <row r="707" spans="2:11" ht="12" customHeight="1" thickBot="1">
      <c r="B707" s="572"/>
      <c r="C707" s="573" t="s">
        <v>390</v>
      </c>
      <c r="D707" s="574"/>
      <c r="E707" s="232">
        <f>(E432+E487+E542+E597+E649)/5</f>
        <v>34.649980000000006</v>
      </c>
      <c r="F707" s="233">
        <f>(F432+F487+F542+F597+F649)/5</f>
        <v>35.549999999999997</v>
      </c>
      <c r="G707" s="233">
        <f>(G432+G487+G542+G597+G649)/5</f>
        <v>150.75</v>
      </c>
      <c r="H707" s="584">
        <f>(H432+H487+H542+H597+H649)/5</f>
        <v>1057.49992</v>
      </c>
      <c r="I707" s="575" t="s">
        <v>274</v>
      </c>
      <c r="J707" s="2142">
        <f>(H707*100/H703)-45</f>
        <v>-3.4042553167523693E-6</v>
      </c>
      <c r="K707" s="3"/>
    </row>
    <row r="708" spans="2:11" ht="15.75" thickBot="1">
      <c r="K708" s="3"/>
    </row>
    <row r="709" spans="2:11" ht="15.75" thickBot="1">
      <c r="B709" s="553" t="s">
        <v>202</v>
      </c>
      <c r="C709" s="57"/>
      <c r="D709" s="923" t="s">
        <v>543</v>
      </c>
      <c r="E709" s="379" t="s">
        <v>264</v>
      </c>
      <c r="F709" s="379"/>
      <c r="G709" s="379"/>
      <c r="H709" s="474" t="s">
        <v>265</v>
      </c>
      <c r="I709" s="555" t="s">
        <v>288</v>
      </c>
      <c r="J709" s="556"/>
      <c r="K709" s="3"/>
    </row>
    <row r="710" spans="2:11">
      <c r="B710" s="727" t="s">
        <v>391</v>
      </c>
      <c r="D710" s="557"/>
      <c r="E710" s="558" t="s">
        <v>271</v>
      </c>
      <c r="F710" s="479" t="s">
        <v>61</v>
      </c>
      <c r="G710" s="479" t="s">
        <v>62</v>
      </c>
      <c r="H710" s="476" t="s">
        <v>272</v>
      </c>
      <c r="I710" s="559" t="s">
        <v>43</v>
      </c>
      <c r="J710" s="560" t="s">
        <v>289</v>
      </c>
      <c r="K710" s="3"/>
    </row>
    <row r="711" spans="2:11" ht="10.5" customHeight="1" thickBot="1">
      <c r="B711" s="56"/>
      <c r="C711" s="575" t="s">
        <v>548</v>
      </c>
      <c r="D711" s="525"/>
      <c r="E711" s="942" t="s">
        <v>6</v>
      </c>
      <c r="F711" s="943" t="s">
        <v>7</v>
      </c>
      <c r="G711" s="943" t="s">
        <v>8</v>
      </c>
      <c r="H711" s="944" t="s">
        <v>274</v>
      </c>
      <c r="I711" s="516"/>
      <c r="J711" s="563" t="s">
        <v>290</v>
      </c>
      <c r="K711" s="3"/>
    </row>
    <row r="712" spans="2:11" ht="12.75" customHeight="1">
      <c r="B712" s="93"/>
      <c r="C712" s="1849" t="s">
        <v>818</v>
      </c>
      <c r="D712" s="904">
        <v>1</v>
      </c>
      <c r="E712" s="412">
        <v>77</v>
      </c>
      <c r="F712" s="58">
        <v>79</v>
      </c>
      <c r="G712" s="59">
        <v>335</v>
      </c>
      <c r="H712" s="564">
        <v>2350</v>
      </c>
      <c r="I712" s="901" t="s">
        <v>271</v>
      </c>
      <c r="J712" s="2138">
        <f>(E716*100/E712)-70</f>
        <v>-2.5974025973596326E-5</v>
      </c>
      <c r="K712" s="3"/>
    </row>
    <row r="713" spans="2:11">
      <c r="B713" s="178"/>
      <c r="C713" s="158" t="s">
        <v>146</v>
      </c>
      <c r="D713" s="566"/>
      <c r="E713" s="684"/>
      <c r="F713" s="413"/>
      <c r="G713" s="413"/>
      <c r="H713" s="685"/>
      <c r="I713" s="567" t="s">
        <v>61</v>
      </c>
      <c r="J713" s="2139">
        <f>(F716*100/F712)-70</f>
        <v>0</v>
      </c>
      <c r="K713" s="3"/>
    </row>
    <row r="714" spans="2:11" ht="15.75">
      <c r="B714" s="910" t="s">
        <v>342</v>
      </c>
      <c r="C714" s="911" t="s">
        <v>533</v>
      </c>
      <c r="D714" s="912">
        <v>0.7</v>
      </c>
      <c r="E714" s="913">
        <v>53.9</v>
      </c>
      <c r="F714" s="914">
        <v>55.3</v>
      </c>
      <c r="G714" s="914">
        <v>234.5</v>
      </c>
      <c r="H714" s="915">
        <v>1645</v>
      </c>
      <c r="I714" s="567" t="s">
        <v>62</v>
      </c>
      <c r="J714" s="2140">
        <f>(G716*100/G712)-70</f>
        <v>0</v>
      </c>
      <c r="K714" s="3"/>
    </row>
    <row r="715" spans="2:11" ht="15.75" thickBot="1">
      <c r="B715" s="56"/>
      <c r="C715" s="905"/>
      <c r="D715" s="906"/>
      <c r="E715" s="921"/>
      <c r="F715" s="919"/>
      <c r="G715" s="919"/>
      <c r="H715" s="922"/>
      <c r="I715" s="571" t="s">
        <v>291</v>
      </c>
      <c r="J715" s="2141"/>
      <c r="K715" s="3"/>
    </row>
    <row r="716" spans="2:11" ht="13.5" customHeight="1" thickBot="1">
      <c r="B716" s="572"/>
      <c r="C716" s="573" t="s">
        <v>534</v>
      </c>
      <c r="D716" s="574"/>
      <c r="E716" s="232">
        <f>(E437+E491+E546+E601+E653)/5</f>
        <v>53.899980000000006</v>
      </c>
      <c r="F716" s="233">
        <f>(F437+F491+F546+F601+F653)/5</f>
        <v>55.3</v>
      </c>
      <c r="G716" s="233">
        <f>(G437+G491+G546+G601+G653)/5</f>
        <v>234.5</v>
      </c>
      <c r="H716" s="584">
        <f>(H437+H491+H546+H601+H653)/5</f>
        <v>1644.9999199999997</v>
      </c>
      <c r="I716" s="902" t="s">
        <v>274</v>
      </c>
      <c r="J716" s="2142">
        <f>(H716*100/H712)-70</f>
        <v>-3.4042553380686513E-6</v>
      </c>
      <c r="K716" s="3"/>
    </row>
    <row r="717" spans="2:11">
      <c r="K717" s="3"/>
    </row>
    <row r="718" spans="2:11">
      <c r="K718" s="3"/>
    </row>
    <row r="719" spans="2:11" ht="15.75">
      <c r="C719" s="604" t="s">
        <v>547</v>
      </c>
      <c r="D719" s="5" t="s">
        <v>298</v>
      </c>
      <c r="K719" s="3"/>
    </row>
    <row r="720" spans="2:11">
      <c r="C720" s="181" t="s">
        <v>385</v>
      </c>
      <c r="K720" s="3"/>
    </row>
    <row r="721" spans="2:11">
      <c r="C721" s="1" t="s">
        <v>384</v>
      </c>
      <c r="D721"/>
      <c r="E721"/>
      <c r="F721"/>
      <c r="I721"/>
      <c r="J721"/>
      <c r="K721" s="3"/>
    </row>
    <row r="722" spans="2:11">
      <c r="C722" s="19" t="s">
        <v>292</v>
      </c>
      <c r="E722"/>
      <c r="F722"/>
      <c r="G722" s="19"/>
      <c r="H722" s="19"/>
      <c r="I722" s="13"/>
      <c r="J722" s="13"/>
      <c r="K722" s="3"/>
    </row>
    <row r="723" spans="2:11" ht="16.5" thickBot="1">
      <c r="B723" s="43" t="s">
        <v>293</v>
      </c>
      <c r="E723" s="20" t="s">
        <v>0</v>
      </c>
      <c r="F723"/>
      <c r="G723" s="2" t="s">
        <v>334</v>
      </c>
      <c r="H723" s="13"/>
      <c r="I723" s="13"/>
      <c r="K723" s="3"/>
    </row>
    <row r="724" spans="2:11" ht="14.25" customHeight="1" thickBot="1">
      <c r="B724" s="553" t="s">
        <v>202</v>
      </c>
      <c r="C724" s="57"/>
      <c r="D724" s="554"/>
      <c r="E724" s="379" t="s">
        <v>264</v>
      </c>
      <c r="F724" s="379"/>
      <c r="G724" s="379"/>
      <c r="H724" s="474" t="s">
        <v>265</v>
      </c>
      <c r="I724" s="555" t="s">
        <v>288</v>
      </c>
      <c r="J724" s="556"/>
      <c r="K724" s="3"/>
    </row>
    <row r="725" spans="2:11" ht="12" customHeight="1">
      <c r="B725" s="60"/>
      <c r="C725" s="665" t="s">
        <v>537</v>
      </c>
      <c r="D725" s="557"/>
      <c r="E725" s="558" t="s">
        <v>271</v>
      </c>
      <c r="F725" s="479" t="s">
        <v>61</v>
      </c>
      <c r="G725" s="479" t="s">
        <v>62</v>
      </c>
      <c r="H725" s="476" t="s">
        <v>272</v>
      </c>
      <c r="I725" s="559" t="s">
        <v>43</v>
      </c>
      <c r="J725" s="560" t="s">
        <v>289</v>
      </c>
      <c r="K725" s="3"/>
    </row>
    <row r="726" spans="2:11" ht="12.75" customHeight="1" thickBot="1">
      <c r="B726" s="56"/>
      <c r="C726" s="726"/>
      <c r="D726" s="525"/>
      <c r="E726" s="561" t="s">
        <v>6</v>
      </c>
      <c r="F726" s="485" t="s">
        <v>7</v>
      </c>
      <c r="G726" s="485" t="s">
        <v>8</v>
      </c>
      <c r="H726" s="562" t="s">
        <v>274</v>
      </c>
      <c r="I726" s="516"/>
      <c r="J726" s="563" t="s">
        <v>290</v>
      </c>
      <c r="K726" s="3"/>
    </row>
    <row r="727" spans="2:11">
      <c r="B727" s="60"/>
      <c r="C727" s="1849" t="s">
        <v>818</v>
      </c>
      <c r="D727" s="663">
        <v>1</v>
      </c>
      <c r="E727" s="412">
        <v>77</v>
      </c>
      <c r="F727" s="58">
        <v>79</v>
      </c>
      <c r="G727" s="59">
        <v>335</v>
      </c>
      <c r="H727" s="564">
        <v>2350</v>
      </c>
      <c r="I727" s="565" t="s">
        <v>271</v>
      </c>
      <c r="J727" s="2138">
        <f>(E731*100/E727)-25</f>
        <v>0</v>
      </c>
      <c r="K727" s="3"/>
    </row>
    <row r="728" spans="2:11" ht="14.25" customHeight="1">
      <c r="B728" s="178"/>
      <c r="C728" s="158" t="s">
        <v>146</v>
      </c>
      <c r="D728" s="566"/>
      <c r="E728" s="684"/>
      <c r="F728" s="413"/>
      <c r="G728" s="413"/>
      <c r="H728" s="685"/>
      <c r="I728" s="567" t="s">
        <v>61</v>
      </c>
      <c r="J728" s="2139">
        <f>(F731*100/F727)-25</f>
        <v>0</v>
      </c>
      <c r="K728" s="3"/>
    </row>
    <row r="729" spans="2:11" ht="13.5" customHeight="1">
      <c r="B729" s="667" t="s">
        <v>342</v>
      </c>
      <c r="C729" s="568" t="s">
        <v>535</v>
      </c>
      <c r="D729" s="377">
        <v>0.25</v>
      </c>
      <c r="E729" s="1546">
        <v>19.25</v>
      </c>
      <c r="F729" s="1547">
        <v>19.75</v>
      </c>
      <c r="G729" s="1548">
        <v>83.75</v>
      </c>
      <c r="H729" s="1549">
        <v>587.5</v>
      </c>
      <c r="I729" s="567" t="s">
        <v>62</v>
      </c>
      <c r="J729" s="2140">
        <f>(G731*100/G727)-25</f>
        <v>0</v>
      </c>
      <c r="K729" s="3"/>
    </row>
    <row r="730" spans="2:11" ht="13.5" customHeight="1">
      <c r="B730" s="60"/>
      <c r="C730" s="569"/>
      <c r="D730" s="570"/>
      <c r="E730" s="501"/>
      <c r="F730" s="582"/>
      <c r="G730" s="582"/>
      <c r="H730" s="583"/>
      <c r="I730" s="571" t="s">
        <v>291</v>
      </c>
      <c r="J730" s="2141"/>
      <c r="K730" s="3"/>
    </row>
    <row r="731" spans="2:11" ht="15.75" thickBot="1">
      <c r="B731" s="572"/>
      <c r="C731" s="573" t="s">
        <v>180</v>
      </c>
      <c r="D731" s="574"/>
      <c r="E731" s="232">
        <f>(E75+E128+E184+E236+E289+E404+E457+E513+E566+E619)/10</f>
        <v>19.25</v>
      </c>
      <c r="F731" s="233">
        <f>(F75+F128+F184+F236+F289+F404+F457+F513+F566+F619)/10</f>
        <v>19.75</v>
      </c>
      <c r="G731" s="233">
        <f>(G75+G128+G184+G236+G289+G404+G457+G513+G566+G619)/10</f>
        <v>83.75</v>
      </c>
      <c r="H731" s="584">
        <f>(H75+H128+H184+H236+H289+H404+H457+H513+H566+H619)/10</f>
        <v>587.5</v>
      </c>
      <c r="I731" s="575" t="s">
        <v>274</v>
      </c>
      <c r="J731" s="2142">
        <f>(H731*100/H727)-25</f>
        <v>0</v>
      </c>
      <c r="K731" s="3"/>
    </row>
    <row r="732" spans="2:11" ht="15.75" thickBot="1">
      <c r="K732" s="3"/>
    </row>
    <row r="733" spans="2:11" ht="15.75" thickBot="1">
      <c r="B733" s="553" t="s">
        <v>202</v>
      </c>
      <c r="C733" s="57"/>
      <c r="D733" s="554"/>
      <c r="E733" s="379" t="s">
        <v>264</v>
      </c>
      <c r="F733" s="379"/>
      <c r="G733" s="379"/>
      <c r="H733" s="474" t="s">
        <v>265</v>
      </c>
      <c r="I733" s="555" t="s">
        <v>288</v>
      </c>
      <c r="J733" s="556"/>
      <c r="K733" s="3"/>
    </row>
    <row r="734" spans="2:11" ht="13.5" customHeight="1">
      <c r="B734" s="60"/>
      <c r="C734" s="665" t="s">
        <v>538</v>
      </c>
      <c r="D734" s="557"/>
      <c r="E734" s="558" t="s">
        <v>271</v>
      </c>
      <c r="F734" s="479" t="s">
        <v>61</v>
      </c>
      <c r="G734" s="479" t="s">
        <v>62</v>
      </c>
      <c r="H734" s="476" t="s">
        <v>272</v>
      </c>
      <c r="I734" s="559" t="s">
        <v>43</v>
      </c>
      <c r="J734" s="560" t="s">
        <v>289</v>
      </c>
      <c r="K734" s="3"/>
    </row>
    <row r="735" spans="2:11" ht="14.25" customHeight="1" thickBot="1">
      <c r="B735" s="56"/>
      <c r="C735" s="726"/>
      <c r="D735" s="525"/>
      <c r="E735" s="561" t="s">
        <v>6</v>
      </c>
      <c r="F735" s="485" t="s">
        <v>7</v>
      </c>
      <c r="G735" s="485" t="s">
        <v>8</v>
      </c>
      <c r="H735" s="562" t="s">
        <v>274</v>
      </c>
      <c r="I735" s="516"/>
      <c r="J735" s="563" t="s">
        <v>290</v>
      </c>
      <c r="K735" s="3"/>
    </row>
    <row r="736" spans="2:11">
      <c r="B736" s="60"/>
      <c r="C736" s="1849" t="s">
        <v>818</v>
      </c>
      <c r="D736" s="663">
        <v>1</v>
      </c>
      <c r="E736" s="412">
        <v>77</v>
      </c>
      <c r="F736" s="58">
        <v>79</v>
      </c>
      <c r="G736" s="59">
        <v>335</v>
      </c>
      <c r="H736" s="564">
        <v>2350</v>
      </c>
      <c r="I736" s="565" t="s">
        <v>271</v>
      </c>
      <c r="J736" s="2138">
        <f>(E740*100/E736)-35</f>
        <v>0</v>
      </c>
      <c r="K736" s="3"/>
    </row>
    <row r="737" spans="2:13" ht="12.75" customHeight="1">
      <c r="B737" s="178"/>
      <c r="C737" s="158" t="s">
        <v>146</v>
      </c>
      <c r="D737" s="566"/>
      <c r="E737" s="684"/>
      <c r="F737" s="413"/>
      <c r="G737" s="413"/>
      <c r="H737" s="685"/>
      <c r="I737" s="567" t="s">
        <v>61</v>
      </c>
      <c r="J737" s="2139">
        <f>(F740*100/F736)-35</f>
        <v>0</v>
      </c>
      <c r="K737" s="3"/>
    </row>
    <row r="738" spans="2:13" ht="15.75">
      <c r="B738" s="667" t="s">
        <v>342</v>
      </c>
      <c r="C738" s="568" t="s">
        <v>536</v>
      </c>
      <c r="D738" s="377">
        <v>0.35</v>
      </c>
      <c r="E738" s="687">
        <v>26.95</v>
      </c>
      <c r="F738" s="688">
        <v>27.65</v>
      </c>
      <c r="G738" s="688">
        <v>117.25</v>
      </c>
      <c r="H738" s="686">
        <v>822.5</v>
      </c>
      <c r="I738" s="567" t="s">
        <v>62</v>
      </c>
      <c r="J738" s="2140">
        <f>(G740*100/G736)-35</f>
        <v>0</v>
      </c>
      <c r="K738" s="3"/>
    </row>
    <row r="739" spans="2:13" ht="12.75" customHeight="1">
      <c r="B739" s="60"/>
      <c r="C739" s="569"/>
      <c r="D739" s="570"/>
      <c r="E739" s="501"/>
      <c r="F739" s="582"/>
      <c r="G739" s="582"/>
      <c r="H739" s="583"/>
      <c r="I739" s="571" t="s">
        <v>291</v>
      </c>
      <c r="J739" s="2141"/>
      <c r="K739" s="3"/>
    </row>
    <row r="740" spans="2:13" ht="15.75" thickBot="1">
      <c r="B740" s="572"/>
      <c r="C740" s="573" t="s">
        <v>180</v>
      </c>
      <c r="D740" s="574"/>
      <c r="E740" s="232">
        <f>(E86+E139+E196+E247+E302+E415+E469+E524+E579+E631)/10</f>
        <v>26.95</v>
      </c>
      <c r="F740" s="233">
        <f>(F86+F139+F196+F247+F302+F415+F469+F524+F579+F631)/10</f>
        <v>27.65</v>
      </c>
      <c r="G740" s="233">
        <f>(G86+G139+G196+G247+G302+G415+G469+G524+G579+G631)/10</f>
        <v>117.25</v>
      </c>
      <c r="H740" s="584">
        <f>(H86+H139+H196+H247+H302+H415+H469+H524+H579+H631)/10</f>
        <v>822.49998000000016</v>
      </c>
      <c r="I740" s="575" t="s">
        <v>274</v>
      </c>
      <c r="J740" s="2142">
        <f>(H740*100/H736)-35</f>
        <v>-8.510638238590218E-7</v>
      </c>
      <c r="K740" s="3"/>
      <c r="M740" s="1615"/>
    </row>
    <row r="741" spans="2:13" ht="11.25" customHeight="1" thickBot="1">
      <c r="K741" s="3"/>
    </row>
    <row r="742" spans="2:13" ht="15.75" thickBot="1">
      <c r="B742" s="553" t="s">
        <v>202</v>
      </c>
      <c r="C742" s="57"/>
      <c r="D742" s="554"/>
      <c r="E742" s="379" t="s">
        <v>264</v>
      </c>
      <c r="F742" s="379"/>
      <c r="G742" s="379"/>
      <c r="H742" s="474" t="s">
        <v>265</v>
      </c>
      <c r="I742" s="555" t="s">
        <v>288</v>
      </c>
      <c r="J742" s="556"/>
      <c r="K742" s="3"/>
    </row>
    <row r="743" spans="2:13" ht="12.75" customHeight="1">
      <c r="B743" s="60"/>
      <c r="C743" s="665" t="s">
        <v>539</v>
      </c>
      <c r="D743" s="557"/>
      <c r="E743" s="558" t="s">
        <v>271</v>
      </c>
      <c r="F743" s="479" t="s">
        <v>61</v>
      </c>
      <c r="G743" s="479" t="s">
        <v>62</v>
      </c>
      <c r="H743" s="476" t="s">
        <v>272</v>
      </c>
      <c r="I743" s="559" t="s">
        <v>43</v>
      </c>
      <c r="J743" s="560" t="s">
        <v>289</v>
      </c>
      <c r="K743" s="3"/>
    </row>
    <row r="744" spans="2:13" ht="15" customHeight="1" thickBot="1">
      <c r="B744" s="56"/>
      <c r="C744" s="726"/>
      <c r="D744" s="525"/>
      <c r="E744" s="561" t="s">
        <v>6</v>
      </c>
      <c r="F744" s="485" t="s">
        <v>7</v>
      </c>
      <c r="G744" s="485" t="s">
        <v>8</v>
      </c>
      <c r="H744" s="562" t="s">
        <v>274</v>
      </c>
      <c r="I744" s="516"/>
      <c r="J744" s="563" t="s">
        <v>290</v>
      </c>
      <c r="K744" s="3"/>
    </row>
    <row r="745" spans="2:13">
      <c r="B745" s="60"/>
      <c r="C745" s="1849" t="s">
        <v>818</v>
      </c>
      <c r="D745" s="663">
        <v>1</v>
      </c>
      <c r="E745" s="412">
        <v>77</v>
      </c>
      <c r="F745" s="58">
        <v>79</v>
      </c>
      <c r="G745" s="59">
        <v>335</v>
      </c>
      <c r="H745" s="564">
        <v>2350</v>
      </c>
      <c r="I745" s="565" t="s">
        <v>271</v>
      </c>
      <c r="J745" s="2138">
        <f>(E749*100/E745)-10</f>
        <v>-1.2987012986798163E-5</v>
      </c>
      <c r="K745" s="3"/>
    </row>
    <row r="746" spans="2:13">
      <c r="B746" s="178"/>
      <c r="C746" s="158" t="s">
        <v>146</v>
      </c>
      <c r="D746" s="566"/>
      <c r="E746" s="684"/>
      <c r="F746" s="413"/>
      <c r="G746" s="413"/>
      <c r="H746" s="685"/>
      <c r="I746" s="567" t="s">
        <v>61</v>
      </c>
      <c r="J746" s="2139">
        <f>(F749*100/F745)-10</f>
        <v>0</v>
      </c>
      <c r="K746" s="3"/>
    </row>
    <row r="747" spans="2:13" ht="15.75">
      <c r="B747" s="667" t="s">
        <v>342</v>
      </c>
      <c r="C747" s="568" t="s">
        <v>531</v>
      </c>
      <c r="D747" s="377">
        <v>0.1</v>
      </c>
      <c r="E747" s="687">
        <v>7.7</v>
      </c>
      <c r="F747" s="688">
        <v>7.9</v>
      </c>
      <c r="G747" s="688">
        <v>33.5</v>
      </c>
      <c r="H747" s="686">
        <v>235</v>
      </c>
      <c r="I747" s="567" t="s">
        <v>62</v>
      </c>
      <c r="J747" s="2140">
        <f>(G749*100/G745)-10</f>
        <v>0</v>
      </c>
      <c r="K747" s="3"/>
    </row>
    <row r="748" spans="2:13" ht="12.75" customHeight="1">
      <c r="B748" s="60"/>
      <c r="C748" s="569"/>
      <c r="D748" s="570"/>
      <c r="E748" s="501"/>
      <c r="F748" s="582"/>
      <c r="G748" s="582"/>
      <c r="H748" s="583"/>
      <c r="I748" s="571" t="s">
        <v>291</v>
      </c>
      <c r="J748" s="2141"/>
      <c r="K748" s="3"/>
    </row>
    <row r="749" spans="2:13" ht="15.75" thickBot="1">
      <c r="B749" s="572"/>
      <c r="C749" s="573" t="s">
        <v>180</v>
      </c>
      <c r="D749" s="574"/>
      <c r="E749" s="232">
        <f>(E93+E146+E204+E254+E309+E421+E476+E531+E586+E638)/10</f>
        <v>7.6999899999999997</v>
      </c>
      <c r="F749" s="233">
        <f>(F93+F146+F204+F254+F309+F421+F476+F531+F586+F638)/10</f>
        <v>7.9000000000000012</v>
      </c>
      <c r="G749" s="233">
        <f>(G93+G146+G204+G254+G309+G421+G476+G531+G586+G638)/10</f>
        <v>33.499999999999993</v>
      </c>
      <c r="H749" s="584">
        <f>(H93+H146+H204+H254+H309+H421+H476+H531+H586+H638)/10</f>
        <v>234.99996000000002</v>
      </c>
      <c r="I749" s="575" t="s">
        <v>274</v>
      </c>
      <c r="J749" s="2142">
        <f>(H749*100/H745)-10</f>
        <v>-1.7021276583761846E-6</v>
      </c>
      <c r="K749" s="3"/>
    </row>
    <row r="750" spans="2:13" ht="10.5" customHeight="1" thickBot="1">
      <c r="K750" s="3"/>
    </row>
    <row r="751" spans="2:13" ht="15.75" thickBot="1">
      <c r="B751" s="553" t="s">
        <v>202</v>
      </c>
      <c r="C751" s="57"/>
      <c r="D751" s="554"/>
      <c r="E751" s="379" t="s">
        <v>264</v>
      </c>
      <c r="F751" s="379"/>
      <c r="G751" s="379"/>
      <c r="H751" s="474" t="s">
        <v>265</v>
      </c>
      <c r="I751" s="555" t="s">
        <v>288</v>
      </c>
      <c r="J751" s="556"/>
      <c r="K751" s="3"/>
    </row>
    <row r="752" spans="2:13" ht="14.25" customHeight="1">
      <c r="B752" s="60"/>
      <c r="C752" s="665" t="s">
        <v>540</v>
      </c>
      <c r="D752" s="557"/>
      <c r="E752" s="558" t="s">
        <v>271</v>
      </c>
      <c r="F752" s="479" t="s">
        <v>61</v>
      </c>
      <c r="G752" s="479" t="s">
        <v>62</v>
      </c>
      <c r="H752" s="476" t="s">
        <v>272</v>
      </c>
      <c r="I752" s="559" t="s">
        <v>43</v>
      </c>
      <c r="J752" s="560" t="s">
        <v>289</v>
      </c>
      <c r="K752" s="3"/>
    </row>
    <row r="753" spans="2:16" ht="16.5" thickBot="1">
      <c r="B753" s="56"/>
      <c r="C753" s="726"/>
      <c r="D753" s="525"/>
      <c r="E753" s="561" t="s">
        <v>6</v>
      </c>
      <c r="F753" s="485" t="s">
        <v>7</v>
      </c>
      <c r="G753" s="485" t="s">
        <v>8</v>
      </c>
      <c r="H753" s="562" t="s">
        <v>274</v>
      </c>
      <c r="I753" s="516"/>
      <c r="J753" s="563" t="s">
        <v>290</v>
      </c>
      <c r="K753" s="3"/>
    </row>
    <row r="754" spans="2:16">
      <c r="B754" s="60"/>
      <c r="C754" s="1849" t="s">
        <v>818</v>
      </c>
      <c r="D754" s="663">
        <v>1</v>
      </c>
      <c r="E754" s="412">
        <v>77</v>
      </c>
      <c r="F754" s="58">
        <v>79</v>
      </c>
      <c r="G754" s="59">
        <v>335</v>
      </c>
      <c r="H754" s="564">
        <v>2350</v>
      </c>
      <c r="I754" s="565" t="s">
        <v>271</v>
      </c>
      <c r="J754" s="2138">
        <f>(E758*100/E754)-60</f>
        <v>0</v>
      </c>
      <c r="K754" s="3"/>
    </row>
    <row r="755" spans="2:16">
      <c r="B755" s="178"/>
      <c r="C755" s="158" t="s">
        <v>146</v>
      </c>
      <c r="D755" s="566"/>
      <c r="E755" s="684"/>
      <c r="F755" s="413"/>
      <c r="G755" s="413"/>
      <c r="H755" s="685"/>
      <c r="I755" s="567" t="s">
        <v>61</v>
      </c>
      <c r="J755" s="2139">
        <f>(F758*100/F754)-60</f>
        <v>0</v>
      </c>
      <c r="K755" s="3"/>
    </row>
    <row r="756" spans="2:16" ht="15.75">
      <c r="B756" s="667" t="s">
        <v>342</v>
      </c>
      <c r="C756" s="568" t="s">
        <v>297</v>
      </c>
      <c r="D756" s="377">
        <v>0.6</v>
      </c>
      <c r="E756" s="687">
        <v>46.2</v>
      </c>
      <c r="F756" s="688">
        <v>47.4</v>
      </c>
      <c r="G756" s="688">
        <v>201</v>
      </c>
      <c r="H756" s="686">
        <v>1410</v>
      </c>
      <c r="I756" s="567" t="s">
        <v>62</v>
      </c>
      <c r="J756" s="2140">
        <f>(G758*100/G754)-60</f>
        <v>0</v>
      </c>
      <c r="K756" s="3"/>
    </row>
    <row r="757" spans="2:16" ht="13.5" customHeight="1">
      <c r="B757" s="60"/>
      <c r="C757" s="569"/>
      <c r="D757" s="570"/>
      <c r="E757" s="501"/>
      <c r="F757" s="582"/>
      <c r="G757" s="582"/>
      <c r="H757" s="583"/>
      <c r="I757" s="571" t="s">
        <v>291</v>
      </c>
      <c r="J757" s="2141"/>
      <c r="K757" s="3"/>
    </row>
    <row r="758" spans="2:16" ht="15.75" thickBot="1">
      <c r="B758" s="572"/>
      <c r="C758" s="573" t="s">
        <v>180</v>
      </c>
      <c r="D758" s="574"/>
      <c r="E758" s="232">
        <f>(E100+E153+E211+E261+E316+E428+E483+E538+E593+E645)/10</f>
        <v>46.199999999999996</v>
      </c>
      <c r="F758" s="233">
        <f>(F100+F153+F211+F261+F316+F428+F483+F538+F593+F645)/10</f>
        <v>47.4</v>
      </c>
      <c r="G758" s="233">
        <f>(G100+G153+G211+G261+G316+G428+G483+G538+G593+G645)/10</f>
        <v>201</v>
      </c>
      <c r="H758" s="584">
        <f>(H100+H153+H211+H261+H316+H428+H483+H538+H593+H645)/10</f>
        <v>1409.9999800000001</v>
      </c>
      <c r="I758" s="575" t="s">
        <v>274</v>
      </c>
      <c r="J758" s="2142">
        <f>(H758*100/H754)-60</f>
        <v>-8.5106383096444915E-7</v>
      </c>
      <c r="K758" s="3"/>
    </row>
    <row r="759" spans="2:16" ht="10.5" customHeight="1" thickBot="1">
      <c r="K759" s="3"/>
    </row>
    <row r="760" spans="2:16" ht="15.75" thickBot="1">
      <c r="B760" s="553" t="s">
        <v>202</v>
      </c>
      <c r="C760" s="57"/>
      <c r="D760" s="554"/>
      <c r="E760" s="379" t="s">
        <v>264</v>
      </c>
      <c r="F760" s="379"/>
      <c r="G760" s="379"/>
      <c r="H760" s="474" t="s">
        <v>265</v>
      </c>
      <c r="I760" s="555" t="s">
        <v>288</v>
      </c>
      <c r="J760" s="556"/>
      <c r="K760" s="3"/>
      <c r="M760" s="704"/>
    </row>
    <row r="761" spans="2:16">
      <c r="B761" s="60"/>
      <c r="C761" s="665" t="s">
        <v>541</v>
      </c>
      <c r="D761" s="557"/>
      <c r="E761" s="558" t="s">
        <v>271</v>
      </c>
      <c r="F761" s="479" t="s">
        <v>61</v>
      </c>
      <c r="G761" s="479" t="s">
        <v>62</v>
      </c>
      <c r="H761" s="476" t="s">
        <v>272</v>
      </c>
      <c r="I761" s="559" t="s">
        <v>43</v>
      </c>
      <c r="J761" s="560" t="s">
        <v>289</v>
      </c>
      <c r="K761" s="3"/>
      <c r="L761" s="14"/>
    </row>
    <row r="762" spans="2:16" ht="13.5" customHeight="1" thickBot="1">
      <c r="B762" s="56"/>
      <c r="C762" s="726"/>
      <c r="D762" s="525"/>
      <c r="E762" s="561" t="s">
        <v>6</v>
      </c>
      <c r="F762" s="485" t="s">
        <v>7</v>
      </c>
      <c r="G762" s="485" t="s">
        <v>8</v>
      </c>
      <c r="H762" s="562" t="s">
        <v>274</v>
      </c>
      <c r="I762" s="516"/>
      <c r="J762" s="563" t="s">
        <v>290</v>
      </c>
      <c r="K762" s="3"/>
      <c r="L762" s="22"/>
      <c r="M762" s="22"/>
    </row>
    <row r="763" spans="2:16" ht="11.25" customHeight="1">
      <c r="B763" s="60"/>
      <c r="C763" s="1849" t="s">
        <v>818</v>
      </c>
      <c r="D763" s="663">
        <v>1</v>
      </c>
      <c r="E763" s="412">
        <v>77</v>
      </c>
      <c r="F763" s="58">
        <v>79</v>
      </c>
      <c r="G763" s="59">
        <v>335</v>
      </c>
      <c r="H763" s="564">
        <v>2350</v>
      </c>
      <c r="I763" s="907" t="s">
        <v>271</v>
      </c>
      <c r="J763" s="2138">
        <f>(E767*100/E763)-45</f>
        <v>-1.2987012993903591E-5</v>
      </c>
      <c r="K763" s="3"/>
      <c r="M763" s="22"/>
    </row>
    <row r="764" spans="2:16" ht="12.75" customHeight="1">
      <c r="B764" s="178"/>
      <c r="C764" s="158" t="s">
        <v>146</v>
      </c>
      <c r="D764" s="566"/>
      <c r="E764" s="684"/>
      <c r="F764" s="413"/>
      <c r="G764" s="413"/>
      <c r="H764" s="685"/>
      <c r="I764" s="908" t="s">
        <v>61</v>
      </c>
      <c r="J764" s="2139">
        <f>(F767*100/F763)-45</f>
        <v>0</v>
      </c>
      <c r="K764" s="3"/>
      <c r="M764" s="1598"/>
      <c r="P764" s="1309"/>
    </row>
    <row r="765" spans="2:16" ht="15.75">
      <c r="B765" s="667" t="s">
        <v>342</v>
      </c>
      <c r="C765" s="568" t="s">
        <v>532</v>
      </c>
      <c r="D765" s="377">
        <v>0.45</v>
      </c>
      <c r="E765" s="687">
        <v>34.65</v>
      </c>
      <c r="F765" s="688">
        <v>35.549999999999997</v>
      </c>
      <c r="G765" s="688">
        <v>150.75</v>
      </c>
      <c r="H765" s="686">
        <v>1057.5</v>
      </c>
      <c r="I765" s="908" t="s">
        <v>62</v>
      </c>
      <c r="J765" s="2140">
        <f>(G767*100/G763)-45</f>
        <v>0</v>
      </c>
      <c r="K765" s="3"/>
    </row>
    <row r="766" spans="2:16">
      <c r="B766" s="60"/>
      <c r="C766" s="569"/>
      <c r="D766" s="570"/>
      <c r="E766" s="501"/>
      <c r="F766" s="582"/>
      <c r="G766" s="582"/>
      <c r="H766" s="583"/>
      <c r="I766" s="920" t="s">
        <v>291</v>
      </c>
      <c r="J766" s="2141"/>
      <c r="K766" s="3"/>
    </row>
    <row r="767" spans="2:16" ht="15.75" thickBot="1">
      <c r="B767" s="572"/>
      <c r="C767" s="573" t="s">
        <v>180</v>
      </c>
      <c r="D767" s="574"/>
      <c r="E767" s="232">
        <f>(E104+E157+E214+E265+E320+E432+E487+E542+E597+E649)/10</f>
        <v>34.649989999999995</v>
      </c>
      <c r="F767" s="233">
        <f>(F104+F157+F214+F265+F320+F432+F487+F542+F597+F649)/10</f>
        <v>35.549999999999997</v>
      </c>
      <c r="G767" s="233">
        <f>(G104+G157+G214+G265+G320+G432+G487+G542+G597+G649)/10</f>
        <v>150.75000000000003</v>
      </c>
      <c r="H767" s="584">
        <f>(H104+H157+H214+H265+H320+H432+H487+H542+H597+H649)/10</f>
        <v>1057.4999400000002</v>
      </c>
      <c r="I767" s="439" t="s">
        <v>274</v>
      </c>
      <c r="J767" s="2142">
        <f>(H767*100/H763)-45</f>
        <v>-2.5531914786824927E-6</v>
      </c>
      <c r="K767" s="3"/>
    </row>
    <row r="768" spans="2:16" ht="10.5" customHeight="1" thickBot="1">
      <c r="K768" s="3"/>
    </row>
    <row r="769" spans="2:11" ht="15.75" thickBot="1">
      <c r="B769" s="553" t="s">
        <v>202</v>
      </c>
      <c r="C769" s="57"/>
      <c r="D769" s="554"/>
      <c r="E769" s="379" t="s">
        <v>264</v>
      </c>
      <c r="F769" s="379"/>
      <c r="G769" s="379"/>
      <c r="H769" s="474" t="s">
        <v>265</v>
      </c>
      <c r="I769" s="555" t="s">
        <v>288</v>
      </c>
      <c r="J769" s="556"/>
      <c r="K769" s="3"/>
    </row>
    <row r="770" spans="2:11" ht="12.75" customHeight="1">
      <c r="B770" s="727" t="s">
        <v>409</v>
      </c>
      <c r="C770" s="665"/>
      <c r="D770" s="557"/>
      <c r="E770" s="558" t="s">
        <v>271</v>
      </c>
      <c r="F770" s="479" t="s">
        <v>61</v>
      </c>
      <c r="G770" s="479" t="s">
        <v>62</v>
      </c>
      <c r="H770" s="476" t="s">
        <v>272</v>
      </c>
      <c r="I770" s="559" t="s">
        <v>43</v>
      </c>
      <c r="J770" s="560" t="s">
        <v>289</v>
      </c>
      <c r="K770" s="3"/>
    </row>
    <row r="771" spans="2:11" ht="12.75" customHeight="1" thickBot="1">
      <c r="B771" s="56"/>
      <c r="C771" s="666" t="s">
        <v>334</v>
      </c>
      <c r="D771" s="525"/>
      <c r="E771" s="561" t="s">
        <v>6</v>
      </c>
      <c r="F771" s="485" t="s">
        <v>7</v>
      </c>
      <c r="G771" s="485" t="s">
        <v>8</v>
      </c>
      <c r="H771" s="562" t="s">
        <v>274</v>
      </c>
      <c r="I771" s="516"/>
      <c r="J771" s="563" t="s">
        <v>290</v>
      </c>
      <c r="K771" s="3"/>
    </row>
    <row r="772" spans="2:11">
      <c r="B772" s="60"/>
      <c r="C772" s="1849" t="s">
        <v>818</v>
      </c>
      <c r="D772" s="663">
        <v>1</v>
      </c>
      <c r="E772" s="412">
        <v>77</v>
      </c>
      <c r="F772" s="58">
        <v>79</v>
      </c>
      <c r="G772" s="59">
        <v>335</v>
      </c>
      <c r="H772" s="564">
        <v>2350</v>
      </c>
      <c r="I772" s="565" t="s">
        <v>271</v>
      </c>
      <c r="J772" s="2138">
        <f>(E776*100/E772)-70</f>
        <v>-1.2987012993903591E-5</v>
      </c>
      <c r="K772" s="3"/>
    </row>
    <row r="773" spans="2:11" ht="12.75" customHeight="1">
      <c r="B773" s="178"/>
      <c r="C773" s="158" t="s">
        <v>146</v>
      </c>
      <c r="D773" s="566"/>
      <c r="E773" s="684"/>
      <c r="F773" s="413"/>
      <c r="G773" s="413"/>
      <c r="H773" s="685"/>
      <c r="I773" s="567" t="s">
        <v>61</v>
      </c>
      <c r="J773" s="2139">
        <f>(F776*100/F772)-70</f>
        <v>0</v>
      </c>
      <c r="K773" s="3"/>
    </row>
    <row r="774" spans="2:11" ht="13.5" customHeight="1">
      <c r="B774" s="1550" t="s">
        <v>342</v>
      </c>
      <c r="C774" s="1551" t="s">
        <v>297</v>
      </c>
      <c r="D774" s="1545">
        <v>0.7</v>
      </c>
      <c r="E774" s="913">
        <v>53.9</v>
      </c>
      <c r="F774" s="914">
        <v>55.3</v>
      </c>
      <c r="G774" s="914">
        <v>234.5</v>
      </c>
      <c r="H774" s="915">
        <v>1645</v>
      </c>
      <c r="I774" s="567" t="s">
        <v>62</v>
      </c>
      <c r="J774" s="2140">
        <f>(G776*100/G772)-70</f>
        <v>0</v>
      </c>
      <c r="K774" s="3"/>
    </row>
    <row r="775" spans="2:11" ht="11.25" customHeight="1">
      <c r="B775" s="60"/>
      <c r="C775" s="569"/>
      <c r="D775" s="570"/>
      <c r="E775" s="501"/>
      <c r="F775" s="582"/>
      <c r="G775" s="582"/>
      <c r="H775" s="583"/>
      <c r="I775" s="571" t="s">
        <v>291</v>
      </c>
      <c r="J775" s="2141"/>
      <c r="K775" s="3"/>
    </row>
    <row r="776" spans="2:11" ht="13.5" customHeight="1" thickBot="1">
      <c r="B776" s="572"/>
      <c r="C776" s="573" t="s">
        <v>180</v>
      </c>
      <c r="D776" s="574"/>
      <c r="E776" s="232">
        <f>(E108+E161+E217+E269+E324+E437+E491+E546+E601+E653)/10</f>
        <v>53.899990000000003</v>
      </c>
      <c r="F776" s="233">
        <f>(F108+F161+F217+F269+F324+F437+F491+F546+F601+F653)/10</f>
        <v>55.3</v>
      </c>
      <c r="G776" s="233">
        <f>(G108+G161+G217+G269+G324+G437+G491+G546+G601+G653)/10</f>
        <v>234.49999999999994</v>
      </c>
      <c r="H776" s="584">
        <f>(H108+H161+H217+H269+H324+H437+H491+H546+H601+H653)/10</f>
        <v>1644.9999400000002</v>
      </c>
      <c r="I776" s="575" t="s">
        <v>274</v>
      </c>
      <c r="J776" s="2142">
        <f>(H776*100/H772)-70</f>
        <v>-2.5531914928933475E-6</v>
      </c>
      <c r="K776" s="3"/>
    </row>
    <row r="777" spans="2:11">
      <c r="K777" s="3"/>
    </row>
    <row r="778" spans="2:11">
      <c r="E778" s="948"/>
      <c r="F778" s="948"/>
      <c r="G778" s="948"/>
      <c r="H778" s="948"/>
      <c r="K778" s="3"/>
    </row>
    <row r="779" spans="2:11">
      <c r="K779" s="3"/>
    </row>
    <row r="780" spans="2:11">
      <c r="K780" s="3"/>
    </row>
    <row r="781" spans="2:11">
      <c r="K781" s="3"/>
    </row>
    <row r="782" spans="2:11">
      <c r="B782" s="2" t="s">
        <v>137</v>
      </c>
      <c r="D782"/>
      <c r="E782"/>
      <c r="F782"/>
      <c r="G782"/>
      <c r="H782" t="s">
        <v>138</v>
      </c>
    </row>
    <row r="784" spans="2:11">
      <c r="C784" t="s">
        <v>19</v>
      </c>
      <c r="D784"/>
      <c r="E784" s="3"/>
      <c r="F784"/>
      <c r="G784"/>
      <c r="H784"/>
    </row>
    <row r="785" spans="2:15">
      <c r="B785" s="61">
        <v>1</v>
      </c>
      <c r="C785" s="47" t="s">
        <v>20</v>
      </c>
      <c r="D785" s="47"/>
      <c r="E785" s="65"/>
      <c r="F785" s="47" t="s">
        <v>21</v>
      </c>
      <c r="G785" s="47"/>
      <c r="H785" s="47"/>
    </row>
    <row r="786" spans="2:15">
      <c r="B786" s="61"/>
      <c r="C786" s="47" t="s">
        <v>22</v>
      </c>
      <c r="D786" s="47"/>
      <c r="E786" s="65"/>
      <c r="F786" s="47"/>
      <c r="G786" s="64"/>
      <c r="H786" s="47"/>
    </row>
    <row r="787" spans="2:15">
      <c r="B787">
        <v>2</v>
      </c>
      <c r="C787" s="47" t="s">
        <v>23</v>
      </c>
      <c r="D787" s="47"/>
      <c r="E787" s="65"/>
      <c r="F787" s="47"/>
      <c r="G787" s="47"/>
      <c r="H787" s="47"/>
    </row>
    <row r="788" spans="2:15">
      <c r="C788" s="47" t="s">
        <v>24</v>
      </c>
      <c r="D788" s="47"/>
      <c r="E788" s="65"/>
      <c r="F788" s="47"/>
      <c r="G788" s="64"/>
      <c r="H788" s="47"/>
    </row>
    <row r="789" spans="2:15">
      <c r="B789">
        <v>3</v>
      </c>
      <c r="C789" s="112" t="s">
        <v>693</v>
      </c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</row>
    <row r="790" spans="2:15">
      <c r="C790" s="112" t="s">
        <v>695</v>
      </c>
      <c r="D790" s="112"/>
      <c r="E790" s="112"/>
      <c r="F790" s="112"/>
      <c r="G790" s="112"/>
      <c r="H790" s="112"/>
      <c r="I790" s="112"/>
      <c r="J790" s="2"/>
      <c r="K790" s="112"/>
      <c r="L790" s="112"/>
      <c r="M790" s="112"/>
      <c r="N790" s="112"/>
    </row>
    <row r="791" spans="2:15">
      <c r="C791" s="112" t="s">
        <v>694</v>
      </c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230"/>
    </row>
    <row r="792" spans="2:15">
      <c r="B792">
        <v>4</v>
      </c>
      <c r="C792" s="112" t="s">
        <v>811</v>
      </c>
      <c r="D792" s="112"/>
      <c r="E792" s="112"/>
      <c r="F792" s="112"/>
      <c r="G792" s="112"/>
      <c r="H792" s="112"/>
      <c r="O792" s="230"/>
    </row>
    <row r="793" spans="2:15">
      <c r="C793" s="112" t="s">
        <v>812</v>
      </c>
      <c r="D793" s="112"/>
      <c r="E793" s="112"/>
      <c r="F793" s="112"/>
      <c r="G793" s="112"/>
      <c r="H793" s="112"/>
      <c r="O793" s="230"/>
    </row>
    <row r="794" spans="2:15">
      <c r="C794" s="112"/>
      <c r="D794" s="112"/>
      <c r="E794" s="112"/>
      <c r="F794" s="112"/>
      <c r="G794" s="112"/>
      <c r="H794" s="112"/>
      <c r="I794" s="112"/>
      <c r="K794" s="3"/>
    </row>
    <row r="795" spans="2:15">
      <c r="C795" s="112"/>
      <c r="D795" s="112"/>
      <c r="E795" s="112"/>
      <c r="F795" s="112"/>
      <c r="G795" s="112"/>
      <c r="H795" s="112"/>
      <c r="I795" s="112"/>
      <c r="J795"/>
      <c r="K795"/>
      <c r="L795"/>
      <c r="M795"/>
      <c r="N795"/>
    </row>
    <row r="796" spans="2:15">
      <c r="C796" s="112"/>
      <c r="D796" s="112"/>
      <c r="E796" s="112"/>
      <c r="F796" s="112"/>
      <c r="G796" s="112"/>
      <c r="H796" s="112"/>
      <c r="I796" s="112"/>
      <c r="J796" s="13"/>
      <c r="K796"/>
      <c r="L796"/>
      <c r="M796"/>
      <c r="N796"/>
    </row>
    <row r="797" spans="2:15">
      <c r="K797" s="3"/>
    </row>
    <row r="798" spans="2:15">
      <c r="K798" s="3"/>
    </row>
    <row r="799" spans="2:15">
      <c r="K799" s="3"/>
    </row>
    <row r="800" spans="2:15">
      <c r="K800" s="3"/>
    </row>
    <row r="801" spans="11:11">
      <c r="K801" s="3"/>
    </row>
    <row r="802" spans="11:11">
      <c r="K802" s="3"/>
    </row>
    <row r="803" spans="11:11">
      <c r="K803" s="3"/>
    </row>
    <row r="804" spans="11:11">
      <c r="K804" s="3"/>
    </row>
    <row r="805" spans="11:11">
      <c r="K805" s="3"/>
    </row>
    <row r="806" spans="11:11">
      <c r="K806" s="3"/>
    </row>
    <row r="807" spans="11:11">
      <c r="K807" s="3"/>
    </row>
    <row r="808" spans="11:11">
      <c r="K808" s="3"/>
    </row>
    <row r="809" spans="11:11">
      <c r="K809" s="3"/>
    </row>
    <row r="810" spans="11:11">
      <c r="K810" s="3"/>
    </row>
    <row r="811" spans="11:11">
      <c r="K811" s="3"/>
    </row>
    <row r="812" spans="11:11">
      <c r="K812" s="3"/>
    </row>
    <row r="813" spans="11:11">
      <c r="K813" s="3"/>
    </row>
    <row r="814" spans="11:11">
      <c r="K814" s="3"/>
    </row>
    <row r="815" spans="11:11">
      <c r="K815" s="3"/>
    </row>
    <row r="816" spans="11:11">
      <c r="K816" s="3"/>
    </row>
    <row r="817" spans="11:11">
      <c r="K817" s="3"/>
    </row>
    <row r="818" spans="11:11">
      <c r="K818" s="3"/>
    </row>
    <row r="819" spans="11:11">
      <c r="K819" s="3"/>
    </row>
    <row r="820" spans="11:11">
      <c r="K820" s="3"/>
    </row>
    <row r="821" spans="11:11">
      <c r="K821" s="3"/>
    </row>
    <row r="822" spans="11:11">
      <c r="K822" s="3"/>
    </row>
    <row r="823" spans="11:11">
      <c r="K823" s="3"/>
    </row>
    <row r="824" spans="11:11">
      <c r="K824" s="3"/>
    </row>
    <row r="825" spans="11:11">
      <c r="K825" s="3"/>
    </row>
    <row r="826" spans="11:11">
      <c r="K826" s="3"/>
    </row>
    <row r="827" spans="11:11">
      <c r="K827" s="3"/>
    </row>
    <row r="828" spans="11:11">
      <c r="K828" s="3"/>
    </row>
    <row r="829" spans="11:11">
      <c r="K829" s="3"/>
    </row>
    <row r="830" spans="11:11">
      <c r="K830" s="3"/>
    </row>
    <row r="831" spans="11:11">
      <c r="K831" s="3"/>
    </row>
    <row r="832" spans="11:11">
      <c r="K832" s="3"/>
    </row>
    <row r="833" spans="11:11">
      <c r="K833" s="3"/>
    </row>
    <row r="834" spans="11:11">
      <c r="K834" s="3"/>
    </row>
    <row r="835" spans="11:11">
      <c r="K835" s="3"/>
    </row>
    <row r="836" spans="11:11">
      <c r="K836" s="3"/>
    </row>
    <row r="837" spans="11:11">
      <c r="K837" s="3"/>
    </row>
    <row r="838" spans="11:11">
      <c r="K838" s="3"/>
    </row>
    <row r="839" spans="11:11">
      <c r="K839" s="3"/>
    </row>
    <row r="840" spans="11:11">
      <c r="K840" s="3"/>
    </row>
    <row r="841" spans="11:11">
      <c r="K841" s="3"/>
    </row>
    <row r="842" spans="11:11">
      <c r="K842" s="3"/>
    </row>
    <row r="843" spans="11:11">
      <c r="K843" s="3"/>
    </row>
    <row r="844" spans="11:11">
      <c r="K844" s="3"/>
    </row>
    <row r="845" spans="11:11">
      <c r="K845" s="3"/>
    </row>
    <row r="846" spans="11:11">
      <c r="K846" s="3"/>
    </row>
    <row r="847" spans="11:11">
      <c r="K847" s="3"/>
    </row>
    <row r="848" spans="11:11">
      <c r="K848" s="3"/>
    </row>
    <row r="849" spans="11:11">
      <c r="K849" s="3"/>
    </row>
    <row r="850" spans="11:11">
      <c r="K850" s="3"/>
    </row>
    <row r="851" spans="11:11">
      <c r="K851" s="3"/>
    </row>
    <row r="852" spans="11:11">
      <c r="K852" s="3"/>
    </row>
    <row r="853" spans="11:11">
      <c r="K853" s="3"/>
    </row>
    <row r="854" spans="11:11">
      <c r="K854" s="3"/>
    </row>
    <row r="855" spans="11:11">
      <c r="K855" s="3"/>
    </row>
    <row r="856" spans="11:11">
      <c r="K856" s="3"/>
    </row>
    <row r="857" spans="11:11">
      <c r="K857" s="3"/>
    </row>
    <row r="858" spans="11:11">
      <c r="K858" s="3"/>
    </row>
    <row r="859" spans="11:11">
      <c r="K859" s="3"/>
    </row>
    <row r="860" spans="11:11">
      <c r="K860" s="3"/>
    </row>
    <row r="861" spans="11:11">
      <c r="K861" s="3"/>
    </row>
    <row r="862" spans="11:11">
      <c r="K862" s="3"/>
    </row>
    <row r="863" spans="11:11">
      <c r="K863" s="3"/>
    </row>
    <row r="864" spans="11:11">
      <c r="K864" s="3"/>
    </row>
    <row r="865" spans="11:11">
      <c r="K865" s="3"/>
    </row>
    <row r="866" spans="11:11">
      <c r="K866" s="3"/>
    </row>
    <row r="867" spans="11:11">
      <c r="K867" s="3"/>
    </row>
    <row r="868" spans="11:11">
      <c r="K868" s="3"/>
    </row>
    <row r="869" spans="11:11">
      <c r="K869" s="3"/>
    </row>
    <row r="870" spans="11:11">
      <c r="K870" s="3"/>
    </row>
    <row r="871" spans="11:11">
      <c r="K871" s="3"/>
    </row>
    <row r="872" spans="11:11">
      <c r="K872" s="3"/>
    </row>
    <row r="873" spans="11:11">
      <c r="K873" s="3"/>
    </row>
    <row r="874" spans="11:11">
      <c r="K874" s="3"/>
    </row>
    <row r="875" spans="11:11">
      <c r="K875" s="3"/>
    </row>
    <row r="876" spans="11:11">
      <c r="K876" s="3"/>
    </row>
    <row r="877" spans="11:11">
      <c r="K877" s="3"/>
    </row>
    <row r="878" spans="11:11">
      <c r="K878" s="3"/>
    </row>
    <row r="879" spans="11:11">
      <c r="K879" s="3"/>
    </row>
    <row r="880" spans="11:11">
      <c r="K880" s="3"/>
    </row>
    <row r="881" spans="11:11">
      <c r="K881" s="3"/>
    </row>
    <row r="882" spans="11:11">
      <c r="K882" s="3"/>
    </row>
    <row r="883" spans="11:11">
      <c r="K883" s="3"/>
    </row>
    <row r="884" spans="11:11">
      <c r="K884" s="3"/>
    </row>
    <row r="885" spans="11:11">
      <c r="K885" s="3"/>
    </row>
    <row r="886" spans="11:11">
      <c r="K886" s="3"/>
    </row>
    <row r="887" spans="11:11">
      <c r="K887" s="3"/>
    </row>
    <row r="888" spans="11:11">
      <c r="K888" s="3"/>
    </row>
    <row r="889" spans="11:11">
      <c r="K889" s="3"/>
    </row>
    <row r="890" spans="11:11">
      <c r="K890" s="3"/>
    </row>
    <row r="891" spans="11:11">
      <c r="K891" s="3"/>
    </row>
    <row r="892" spans="11:11">
      <c r="K892" s="3"/>
    </row>
    <row r="893" spans="11:11">
      <c r="K893" s="3"/>
    </row>
    <row r="894" spans="11:11">
      <c r="K894" s="3"/>
    </row>
    <row r="895" spans="11:11">
      <c r="K895" s="3"/>
    </row>
    <row r="896" spans="11:11">
      <c r="K896" s="3"/>
    </row>
    <row r="897" spans="11:11">
      <c r="K897" s="3"/>
    </row>
    <row r="898" spans="11:11">
      <c r="K898" s="3"/>
    </row>
    <row r="899" spans="11:11">
      <c r="K899" s="3"/>
    </row>
    <row r="900" spans="11:11">
      <c r="K900" s="3"/>
    </row>
    <row r="901" spans="11:11">
      <c r="K901" s="3"/>
    </row>
    <row r="902" spans="11:11">
      <c r="K902" s="3"/>
    </row>
    <row r="903" spans="11:11">
      <c r="K903" s="3"/>
    </row>
    <row r="904" spans="11:11">
      <c r="K904" s="3"/>
    </row>
    <row r="905" spans="11:11">
      <c r="K905" s="3"/>
    </row>
    <row r="906" spans="11:11">
      <c r="K906" s="3"/>
    </row>
    <row r="907" spans="11:11">
      <c r="K907" s="3"/>
    </row>
    <row r="908" spans="11:11">
      <c r="K908" s="3"/>
    </row>
    <row r="909" spans="11:11">
      <c r="K909" s="3"/>
    </row>
    <row r="910" spans="11:11">
      <c r="K910" s="3"/>
    </row>
    <row r="911" spans="11:11">
      <c r="K911" s="3"/>
    </row>
    <row r="912" spans="11:11">
      <c r="K912" s="3"/>
    </row>
    <row r="913" spans="11:11">
      <c r="K913" s="3"/>
    </row>
    <row r="914" spans="11:11">
      <c r="K914" s="3"/>
    </row>
    <row r="915" spans="11:11">
      <c r="K915" s="3"/>
    </row>
    <row r="916" spans="11:11">
      <c r="K916" s="3"/>
    </row>
    <row r="917" spans="11:11">
      <c r="K917" s="3"/>
    </row>
    <row r="918" spans="11:11">
      <c r="K918" s="3"/>
    </row>
    <row r="919" spans="11:11">
      <c r="K919" s="3"/>
    </row>
    <row r="920" spans="11:11">
      <c r="K920" s="3"/>
    </row>
    <row r="921" spans="11:11">
      <c r="K921" s="3"/>
    </row>
    <row r="922" spans="11:11">
      <c r="K922" s="3"/>
    </row>
    <row r="923" spans="11:11">
      <c r="K923" s="3"/>
    </row>
    <row r="924" spans="11:11">
      <c r="K924" s="3"/>
    </row>
    <row r="925" spans="11:11">
      <c r="K925" s="3"/>
    </row>
    <row r="926" spans="11:11">
      <c r="K926" s="3"/>
    </row>
    <row r="927" spans="11:11">
      <c r="K927" s="3"/>
    </row>
    <row r="928" spans="11:11">
      <c r="K928" s="3"/>
    </row>
    <row r="929" spans="11:11">
      <c r="K929" s="3"/>
    </row>
    <row r="930" spans="11:11">
      <c r="K930" s="3"/>
    </row>
    <row r="931" spans="11:11">
      <c r="K931" s="3"/>
    </row>
    <row r="932" spans="11:11">
      <c r="K932" s="3"/>
    </row>
    <row r="933" spans="11:11">
      <c r="K933" s="3"/>
    </row>
    <row r="934" spans="11:11">
      <c r="K934" s="3"/>
    </row>
    <row r="935" spans="11:11">
      <c r="K935" s="3"/>
    </row>
    <row r="936" spans="11:11">
      <c r="K936" s="3"/>
    </row>
    <row r="937" spans="11:11">
      <c r="K937" s="3"/>
    </row>
    <row r="938" spans="11:11">
      <c r="K938" s="3"/>
    </row>
    <row r="939" spans="11:11">
      <c r="K939" s="3"/>
    </row>
    <row r="940" spans="11:11">
      <c r="K940" s="3"/>
    </row>
    <row r="941" spans="11:11">
      <c r="K941" s="3"/>
    </row>
    <row r="942" spans="11:11">
      <c r="K942" s="3"/>
    </row>
    <row r="943" spans="11:11">
      <c r="K943" s="3"/>
    </row>
    <row r="944" spans="11:11">
      <c r="K944" s="3"/>
    </row>
    <row r="945" spans="11:11">
      <c r="K945" s="3"/>
    </row>
    <row r="946" spans="11:11">
      <c r="K946" s="3"/>
    </row>
    <row r="947" spans="11:11">
      <c r="K947" s="3"/>
    </row>
    <row r="948" spans="11:11">
      <c r="K948" s="3"/>
    </row>
    <row r="949" spans="11:11">
      <c r="K949" s="3"/>
    </row>
    <row r="950" spans="11:11">
      <c r="K950" s="3"/>
    </row>
    <row r="951" spans="11:11">
      <c r="K951" s="3"/>
    </row>
    <row r="952" spans="11:11">
      <c r="K952" s="3"/>
    </row>
    <row r="953" spans="11:11">
      <c r="K953" s="3"/>
    </row>
    <row r="954" spans="11:11">
      <c r="K954" s="3"/>
    </row>
    <row r="955" spans="11:11">
      <c r="K955" s="3"/>
    </row>
    <row r="956" spans="11:11">
      <c r="K956" s="3"/>
    </row>
    <row r="957" spans="11:11">
      <c r="K957" s="3"/>
    </row>
    <row r="958" spans="11:11">
      <c r="K958" s="3"/>
    </row>
    <row r="959" spans="11:11">
      <c r="K959" s="3"/>
    </row>
    <row r="960" spans="11:11">
      <c r="K960" s="3"/>
    </row>
    <row r="961" spans="11:11">
      <c r="K961" s="3"/>
    </row>
    <row r="962" spans="11:11">
      <c r="K962" s="3"/>
    </row>
    <row r="963" spans="11:11">
      <c r="K963" s="3"/>
    </row>
    <row r="964" spans="11:11">
      <c r="K964" s="3"/>
    </row>
    <row r="965" spans="11:11">
      <c r="K965" s="3"/>
    </row>
    <row r="966" spans="11:11">
      <c r="K966" s="3"/>
    </row>
    <row r="967" spans="11:11">
      <c r="K967" s="3"/>
    </row>
    <row r="968" spans="11:11">
      <c r="K968" s="3"/>
    </row>
    <row r="969" spans="11:11">
      <c r="K969" s="3"/>
    </row>
    <row r="970" spans="11:11">
      <c r="K970" s="3"/>
    </row>
    <row r="971" spans="11:11">
      <c r="K971" s="3"/>
    </row>
    <row r="972" spans="11:11">
      <c r="K972" s="3"/>
    </row>
    <row r="973" spans="11:11">
      <c r="K973" s="3"/>
    </row>
    <row r="974" spans="11:11">
      <c r="K974" s="3"/>
    </row>
    <row r="975" spans="11:11">
      <c r="K975" s="3"/>
    </row>
    <row r="976" spans="11:11">
      <c r="K976" s="3"/>
    </row>
    <row r="977" spans="11:11">
      <c r="K977" s="3"/>
    </row>
    <row r="978" spans="11:11">
      <c r="K978" s="3"/>
    </row>
    <row r="979" spans="11:11">
      <c r="K979" s="3"/>
    </row>
    <row r="980" spans="11:11">
      <c r="K980" s="3"/>
    </row>
    <row r="981" spans="11:11">
      <c r="K981" s="3"/>
    </row>
    <row r="982" spans="11:11">
      <c r="K982" s="3"/>
    </row>
    <row r="983" spans="11:11">
      <c r="K983" s="3"/>
    </row>
    <row r="984" spans="11:11">
      <c r="K984" s="3"/>
    </row>
    <row r="985" spans="11:11">
      <c r="K985" s="3"/>
    </row>
    <row r="986" spans="11:11">
      <c r="K986" s="3"/>
    </row>
    <row r="987" spans="11:11">
      <c r="K987" s="3"/>
    </row>
    <row r="988" spans="11:11">
      <c r="K988" s="3"/>
    </row>
    <row r="989" spans="11:11">
      <c r="K989" s="3"/>
    </row>
    <row r="990" spans="11:11">
      <c r="K990" s="3"/>
    </row>
    <row r="991" spans="11:11">
      <c r="K991" s="3"/>
    </row>
    <row r="992" spans="11:11">
      <c r="K992" s="3"/>
    </row>
    <row r="993" spans="11:11">
      <c r="K993" s="3"/>
    </row>
    <row r="994" spans="11:11">
      <c r="K994" s="3"/>
    </row>
    <row r="995" spans="11:11">
      <c r="K995" s="3"/>
    </row>
    <row r="996" spans="11:11">
      <c r="K996" s="3"/>
    </row>
    <row r="997" spans="11:11">
      <c r="K997" s="3"/>
    </row>
    <row r="998" spans="11:11">
      <c r="K998" s="3"/>
    </row>
    <row r="999" spans="11:11">
      <c r="K999" s="3"/>
    </row>
    <row r="1000" spans="11:11">
      <c r="K1000" s="3"/>
    </row>
    <row r="1001" spans="11:11">
      <c r="K1001" s="3"/>
    </row>
    <row r="1002" spans="11:11">
      <c r="K1002" s="3"/>
    </row>
    <row r="1003" spans="11:11">
      <c r="K1003" s="3"/>
    </row>
    <row r="1004" spans="11:11">
      <c r="K1004" s="3"/>
    </row>
    <row r="1005" spans="11:11">
      <c r="K1005" s="3"/>
    </row>
    <row r="1006" spans="11:11">
      <c r="K1006" s="3"/>
    </row>
    <row r="1007" spans="11:11">
      <c r="K1007" s="3"/>
    </row>
    <row r="1008" spans="11:11">
      <c r="K1008" s="3"/>
    </row>
    <row r="1009" spans="11:11">
      <c r="K1009" s="3"/>
    </row>
    <row r="1010" spans="11:11">
      <c r="K1010" s="3"/>
    </row>
    <row r="1011" spans="11:11">
      <c r="K1011" s="3"/>
    </row>
    <row r="1012" spans="11:11">
      <c r="K1012" s="3"/>
    </row>
    <row r="1013" spans="11:11">
      <c r="K1013" s="3"/>
    </row>
    <row r="1014" spans="11:11">
      <c r="K1014" s="3"/>
    </row>
    <row r="1015" spans="11:11">
      <c r="K1015" s="3"/>
    </row>
    <row r="1016" spans="11:11">
      <c r="K1016" s="3"/>
    </row>
    <row r="1017" spans="11:11">
      <c r="K1017" s="3"/>
    </row>
    <row r="1018" spans="11:11">
      <c r="K1018" s="3"/>
    </row>
    <row r="1019" spans="11:11">
      <c r="K1019" s="3"/>
    </row>
    <row r="1020" spans="11:11">
      <c r="K1020" s="3"/>
    </row>
    <row r="1023" spans="11:11">
      <c r="K1023" s="3"/>
    </row>
    <row r="1024" spans="11:11">
      <c r="K1024" s="3"/>
    </row>
    <row r="1025" spans="11:11">
      <c r="K1025" s="3"/>
    </row>
    <row r="1026" spans="11:11">
      <c r="K1026" s="3"/>
    </row>
    <row r="1027" spans="11:11">
      <c r="K1027" s="3"/>
    </row>
    <row r="1028" spans="11:11">
      <c r="K1028" s="3"/>
    </row>
    <row r="1029" spans="11:11">
      <c r="K1029" s="3"/>
    </row>
    <row r="1030" spans="11:11">
      <c r="K1030" s="3"/>
    </row>
    <row r="1031" spans="11:11">
      <c r="K1031" s="3"/>
    </row>
    <row r="1032" spans="11:11">
      <c r="K1032" s="3"/>
    </row>
    <row r="1033" spans="11:11">
      <c r="K1033" s="3"/>
    </row>
    <row r="1034" spans="11:11">
      <c r="K1034" s="3"/>
    </row>
    <row r="1035" spans="11:11">
      <c r="K1035" s="3"/>
    </row>
    <row r="1036" spans="11:11">
      <c r="K1036" s="3"/>
    </row>
    <row r="1037" spans="11:11">
      <c r="K1037" s="3"/>
    </row>
    <row r="1038" spans="11:11">
      <c r="K1038" s="3"/>
    </row>
    <row r="1039" spans="11:11">
      <c r="K1039" s="3"/>
    </row>
    <row r="1040" spans="11:11">
      <c r="K1040" s="3"/>
    </row>
    <row r="1041" spans="11:11">
      <c r="K1041" s="3"/>
    </row>
    <row r="1042" spans="11:11">
      <c r="K1042" s="3"/>
    </row>
    <row r="1043" spans="11:11">
      <c r="K1043" s="3"/>
    </row>
    <row r="1044" spans="11:11">
      <c r="K1044" s="3"/>
    </row>
    <row r="1045" spans="11:11">
      <c r="K1045" s="3"/>
    </row>
    <row r="1046" spans="11:11">
      <c r="K1046" s="3"/>
    </row>
    <row r="1047" spans="11:11">
      <c r="K1047" s="3"/>
    </row>
    <row r="1048" spans="11:11">
      <c r="K1048" s="3"/>
    </row>
    <row r="1049" spans="11:11">
      <c r="K1049" s="3"/>
    </row>
    <row r="1050" spans="11:11">
      <c r="K1050" s="3"/>
    </row>
    <row r="1051" spans="11:11">
      <c r="K1051" s="3"/>
    </row>
    <row r="1052" spans="11:11">
      <c r="K1052" s="3"/>
    </row>
    <row r="1053" spans="11:11">
      <c r="K1053" s="3"/>
    </row>
    <row r="1054" spans="11:11">
      <c r="K1054" s="3"/>
    </row>
    <row r="1055" spans="11:11">
      <c r="K1055" s="3"/>
    </row>
    <row r="1056" spans="11:11">
      <c r="K1056" s="3"/>
    </row>
    <row r="1057" spans="11:11">
      <c r="K1057" s="3"/>
    </row>
    <row r="1058" spans="11:11">
      <c r="K1058" s="3"/>
    </row>
    <row r="1059" spans="11:11">
      <c r="K1059" s="3"/>
    </row>
    <row r="1060" spans="11:11">
      <c r="K1060" s="3"/>
    </row>
    <row r="1061" spans="11:11">
      <c r="K1061" s="3"/>
    </row>
    <row r="1062" spans="11:11">
      <c r="K1062" s="3"/>
    </row>
    <row r="1063" spans="11:11">
      <c r="K1063" s="3"/>
    </row>
    <row r="1064" spans="11:11">
      <c r="K1064" s="3"/>
    </row>
    <row r="1065" spans="11:11">
      <c r="K1065" s="3"/>
    </row>
    <row r="1066" spans="11:11">
      <c r="K1066" s="3"/>
    </row>
    <row r="1067" spans="11:11">
      <c r="K1067" s="3"/>
    </row>
    <row r="1068" spans="11:11">
      <c r="K1068" s="3"/>
    </row>
    <row r="1069" spans="11:11">
      <c r="K1069" s="3"/>
    </row>
    <row r="1070" spans="11:11">
      <c r="K1070" s="3"/>
    </row>
    <row r="1071" spans="11:11">
      <c r="K1071" s="3"/>
    </row>
    <row r="1072" spans="11:11">
      <c r="K1072" s="3"/>
    </row>
    <row r="1073" spans="11:11">
      <c r="K1073" s="3"/>
    </row>
    <row r="1074" spans="11:11">
      <c r="K1074" s="3"/>
    </row>
    <row r="1075" spans="11:11">
      <c r="K1075" s="3"/>
    </row>
    <row r="1076" spans="11:11">
      <c r="K1076" s="3"/>
    </row>
    <row r="1077" spans="11:11">
      <c r="K1077" s="3"/>
    </row>
    <row r="1078" spans="11:11">
      <c r="K1078" s="3"/>
    </row>
    <row r="1079" spans="11:11">
      <c r="K1079" s="3"/>
    </row>
    <row r="1080" spans="11:11">
      <c r="K1080" s="3"/>
    </row>
    <row r="1081" spans="11:11">
      <c r="K1081" s="3"/>
    </row>
    <row r="1082" spans="11:11">
      <c r="K1082" s="3"/>
    </row>
    <row r="1083" spans="11:11">
      <c r="K1083" s="3"/>
    </row>
    <row r="1084" spans="11:11">
      <c r="K1084" s="3"/>
    </row>
    <row r="1085" spans="11:11">
      <c r="K1085" s="3"/>
    </row>
    <row r="1086" spans="11:11">
      <c r="K1086" s="3"/>
    </row>
    <row r="1087" spans="11:11">
      <c r="K1087" s="3"/>
    </row>
    <row r="1088" spans="11:11">
      <c r="K1088" s="3"/>
    </row>
    <row r="1089" spans="11:11">
      <c r="K1089" s="3"/>
    </row>
    <row r="1090" spans="11:11">
      <c r="K1090" s="3"/>
    </row>
    <row r="1091" spans="11:11">
      <c r="K1091" s="3"/>
    </row>
    <row r="1092" spans="11:11">
      <c r="K1092" s="3"/>
    </row>
    <row r="1093" spans="11:11">
      <c r="K1093" s="3"/>
    </row>
    <row r="1094" spans="11:11">
      <c r="K1094" s="3"/>
    </row>
    <row r="1095" spans="11:11">
      <c r="K1095" s="3"/>
    </row>
    <row r="1096" spans="11:11">
      <c r="K1096" s="3"/>
    </row>
    <row r="1097" spans="11:11">
      <c r="K1097" s="3"/>
    </row>
    <row r="1098" spans="11:11">
      <c r="K1098" s="3"/>
    </row>
    <row r="1099" spans="11:11">
      <c r="K1099" s="3"/>
    </row>
    <row r="1100" spans="11:11">
      <c r="K1100" s="3"/>
    </row>
    <row r="1101" spans="11:11">
      <c r="K1101" s="3"/>
    </row>
    <row r="1102" spans="11:11">
      <c r="K1102" s="3"/>
    </row>
    <row r="1103" spans="11:11">
      <c r="K1103" s="3"/>
    </row>
    <row r="1104" spans="11:11">
      <c r="K1104" s="3"/>
    </row>
    <row r="1105" spans="11:11">
      <c r="K1105" s="3"/>
    </row>
    <row r="1106" spans="11:11">
      <c r="K1106" s="3"/>
    </row>
    <row r="1107" spans="11:11">
      <c r="K1107" s="3"/>
    </row>
    <row r="1108" spans="11:11">
      <c r="K1108" s="3"/>
    </row>
    <row r="1109" spans="11:11">
      <c r="K1109" s="3"/>
    </row>
    <row r="1110" spans="11:11">
      <c r="K1110" s="3"/>
    </row>
    <row r="1111" spans="11:11">
      <c r="K1111" s="3"/>
    </row>
    <row r="1112" spans="11:11">
      <c r="K1112" s="3"/>
    </row>
    <row r="1113" spans="11:11">
      <c r="K1113" s="3"/>
    </row>
    <row r="1114" spans="11:11">
      <c r="K1114" s="3"/>
    </row>
    <row r="1115" spans="11:11">
      <c r="K1115" s="3"/>
    </row>
    <row r="1116" spans="11:11">
      <c r="K1116" s="3"/>
    </row>
    <row r="1117" spans="11:11">
      <c r="K1117" s="3"/>
    </row>
    <row r="1118" spans="11:11">
      <c r="K1118" s="3"/>
    </row>
    <row r="1119" spans="11:11">
      <c r="K1119" s="3"/>
    </row>
    <row r="1120" spans="11:11">
      <c r="K1120" s="3"/>
    </row>
    <row r="1121" spans="11:11">
      <c r="K1121" s="3"/>
    </row>
    <row r="1122" spans="11:11">
      <c r="K1122" s="3"/>
    </row>
    <row r="1123" spans="11:11">
      <c r="K1123" s="3"/>
    </row>
    <row r="1124" spans="11:11">
      <c r="K1124" s="3"/>
    </row>
    <row r="1125" spans="11:11">
      <c r="K1125" s="3"/>
    </row>
    <row r="1126" spans="11:11">
      <c r="K1126" s="3"/>
    </row>
    <row r="1127" spans="11:11">
      <c r="K1127" s="3"/>
    </row>
    <row r="1128" spans="11:11">
      <c r="K1128" s="3"/>
    </row>
    <row r="1129" spans="11:11">
      <c r="K1129" s="3"/>
    </row>
    <row r="1130" spans="11:11">
      <c r="K1130" s="3"/>
    </row>
    <row r="1131" spans="11:11">
      <c r="K1131" s="3"/>
    </row>
    <row r="1132" spans="11:11">
      <c r="K1132" s="3"/>
    </row>
    <row r="1133" spans="11:11">
      <c r="K1133" s="3"/>
    </row>
    <row r="1134" spans="11:11">
      <c r="K1134" s="3"/>
    </row>
    <row r="1135" spans="11:11">
      <c r="K1135" s="3"/>
    </row>
    <row r="1136" spans="11:11">
      <c r="K1136" s="3"/>
    </row>
    <row r="1137" spans="11:11">
      <c r="K1137" s="3"/>
    </row>
    <row r="1138" spans="11:11">
      <c r="K1138" s="3"/>
    </row>
    <row r="1139" spans="11:11">
      <c r="K1139" s="3"/>
    </row>
    <row r="1140" spans="11:11">
      <c r="K1140" s="3"/>
    </row>
    <row r="1141" spans="11:11">
      <c r="K1141" s="3"/>
    </row>
    <row r="1142" spans="11:11">
      <c r="K1142" s="3"/>
    </row>
    <row r="1143" spans="11:11">
      <c r="K1143" s="3"/>
    </row>
    <row r="1144" spans="11:11">
      <c r="K1144" s="3"/>
    </row>
    <row r="1145" spans="11:11">
      <c r="K1145" s="3"/>
    </row>
    <row r="1146" spans="11:11">
      <c r="K1146" s="3"/>
    </row>
    <row r="1147" spans="11:11">
      <c r="K1147" s="3"/>
    </row>
    <row r="1148" spans="11:11">
      <c r="K1148" s="3"/>
    </row>
    <row r="1149" spans="11:11">
      <c r="K1149" s="3"/>
    </row>
    <row r="1150" spans="11:11">
      <c r="K1150" s="3"/>
    </row>
    <row r="1151" spans="11:11">
      <c r="K1151" s="3"/>
    </row>
    <row r="1152" spans="11:11">
      <c r="K1152" s="3"/>
    </row>
    <row r="1153" spans="11:11">
      <c r="K1153" s="3"/>
    </row>
    <row r="1154" spans="11:11">
      <c r="K1154" s="3"/>
    </row>
    <row r="1155" spans="11:11">
      <c r="K1155" s="3"/>
    </row>
    <row r="1156" spans="11:11">
      <c r="K1156" s="3"/>
    </row>
    <row r="1157" spans="11:11">
      <c r="K1157" s="3"/>
    </row>
    <row r="1158" spans="11:11">
      <c r="K1158" s="3"/>
    </row>
    <row r="1159" spans="11:11">
      <c r="K1159" s="3"/>
    </row>
    <row r="1160" spans="11:11">
      <c r="K1160" s="3"/>
    </row>
    <row r="1161" spans="11:11">
      <c r="K1161" s="3"/>
    </row>
    <row r="1162" spans="11:11">
      <c r="K1162" s="3"/>
    </row>
    <row r="1163" spans="11:11">
      <c r="K1163" s="3"/>
    </row>
    <row r="1164" spans="11:11">
      <c r="K1164" s="3"/>
    </row>
    <row r="1165" spans="11:11">
      <c r="K1165" s="3"/>
    </row>
    <row r="1166" spans="11:11">
      <c r="K1166" s="3"/>
    </row>
    <row r="1167" spans="11:11">
      <c r="K1167" s="3"/>
    </row>
    <row r="1168" spans="11:11">
      <c r="K1168" s="3"/>
    </row>
    <row r="1169" spans="11:11">
      <c r="K1169" s="3"/>
    </row>
    <row r="1170" spans="11:11">
      <c r="K1170" s="3"/>
    </row>
    <row r="1171" spans="11:11">
      <c r="K1171" s="3"/>
    </row>
    <row r="1172" spans="11:11">
      <c r="K1172" s="3"/>
    </row>
    <row r="1173" spans="11:11">
      <c r="K1173" s="3"/>
    </row>
    <row r="1174" spans="11:11">
      <c r="K1174" s="3"/>
    </row>
    <row r="1175" spans="11:11">
      <c r="K1175" s="3"/>
    </row>
    <row r="1176" spans="11:11">
      <c r="K1176" s="3"/>
    </row>
    <row r="1177" spans="11:11">
      <c r="K1177" s="3"/>
    </row>
    <row r="1178" spans="11:11">
      <c r="K1178" s="3"/>
    </row>
    <row r="1179" spans="11:11">
      <c r="K1179" s="3"/>
    </row>
    <row r="1180" spans="11:11">
      <c r="K1180" s="3"/>
    </row>
    <row r="1181" spans="11:11">
      <c r="K1181" s="3"/>
    </row>
    <row r="1182" spans="11:11">
      <c r="K1182" s="3"/>
    </row>
    <row r="1183" spans="11:11">
      <c r="K1183" s="3"/>
    </row>
    <row r="1184" spans="11:11">
      <c r="K1184" s="3"/>
    </row>
    <row r="1185" spans="11:11">
      <c r="K1185" s="3"/>
    </row>
    <row r="1186" spans="11:11">
      <c r="K1186" s="3"/>
    </row>
    <row r="1187" spans="11:11">
      <c r="K1187" s="3"/>
    </row>
    <row r="1188" spans="11:11">
      <c r="K1188" s="3"/>
    </row>
    <row r="1189" spans="11:11">
      <c r="K1189" s="3"/>
    </row>
    <row r="1190" spans="11:11">
      <c r="K1190" s="3"/>
    </row>
    <row r="1191" spans="11:11">
      <c r="K1191" s="3"/>
    </row>
    <row r="1192" spans="11:11">
      <c r="K1192" s="3"/>
    </row>
    <row r="1193" spans="11:11">
      <c r="K1193" s="3"/>
    </row>
    <row r="1194" spans="11:11">
      <c r="K1194" s="3"/>
    </row>
    <row r="1195" spans="11:11">
      <c r="K1195" s="3"/>
    </row>
    <row r="1196" spans="11:11">
      <c r="K1196" s="3"/>
    </row>
    <row r="1197" spans="11:11">
      <c r="K1197" s="3"/>
    </row>
    <row r="1198" spans="11:11">
      <c r="K1198" s="3"/>
    </row>
    <row r="1199" spans="11:11">
      <c r="K1199" s="3"/>
    </row>
    <row r="1200" spans="11:11">
      <c r="K1200" s="3"/>
    </row>
    <row r="1201" spans="11:11">
      <c r="K1201" s="3"/>
    </row>
    <row r="1202" spans="11:11">
      <c r="K1202" s="3"/>
    </row>
    <row r="1203" spans="11:11">
      <c r="K1203" s="3"/>
    </row>
    <row r="1204" spans="11:11">
      <c r="K1204" s="3"/>
    </row>
    <row r="1205" spans="11:11">
      <c r="K1205" s="3"/>
    </row>
    <row r="1206" spans="11:11">
      <c r="K1206" s="3"/>
    </row>
    <row r="1207" spans="11:11">
      <c r="K1207" s="3"/>
    </row>
    <row r="1208" spans="11:11">
      <c r="K1208" s="3"/>
    </row>
    <row r="1209" spans="11:11">
      <c r="K1209" s="3"/>
    </row>
    <row r="1210" spans="11:11">
      <c r="K1210" s="3"/>
    </row>
    <row r="1211" spans="11:11">
      <c r="K1211" s="3"/>
    </row>
    <row r="1212" spans="11:11">
      <c r="K1212" s="3"/>
    </row>
    <row r="1213" spans="11:11">
      <c r="K1213" s="3"/>
    </row>
    <row r="1214" spans="11:11">
      <c r="K1214" s="3"/>
    </row>
    <row r="1215" spans="11:11">
      <c r="K1215" s="3"/>
    </row>
    <row r="1216" spans="11:11">
      <c r="K1216" s="3"/>
    </row>
    <row r="1217" spans="11:11">
      <c r="K1217" s="3"/>
    </row>
    <row r="1218" spans="11:11">
      <c r="K1218" s="3"/>
    </row>
    <row r="1219" spans="11:11">
      <c r="K1219" s="3"/>
    </row>
    <row r="1220" spans="11:11">
      <c r="K1220" s="3"/>
    </row>
    <row r="1221" spans="11:11">
      <c r="K1221" s="3"/>
    </row>
    <row r="1222" spans="11:11">
      <c r="K1222" s="3"/>
    </row>
    <row r="1223" spans="11:11">
      <c r="K1223" s="3"/>
    </row>
    <row r="1224" spans="11:11">
      <c r="K1224" s="3"/>
    </row>
    <row r="1225" spans="11:11">
      <c r="K1225" s="3"/>
    </row>
    <row r="1226" spans="11:11">
      <c r="K1226" s="3"/>
    </row>
    <row r="1227" spans="11:11">
      <c r="K1227" s="3"/>
    </row>
    <row r="1228" spans="11:11">
      <c r="K1228" s="3"/>
    </row>
    <row r="1229" spans="11:11">
      <c r="K1229" s="3"/>
    </row>
    <row r="1230" spans="11:11">
      <c r="K1230" s="3"/>
    </row>
    <row r="1231" spans="11:11">
      <c r="K1231" s="3"/>
    </row>
    <row r="1232" spans="11:11">
      <c r="K1232" s="3"/>
    </row>
    <row r="1233" spans="11:11">
      <c r="K1233" s="3"/>
    </row>
    <row r="1234" spans="11:11">
      <c r="K1234" s="3"/>
    </row>
    <row r="1235" spans="11:11">
      <c r="K1235" s="3"/>
    </row>
    <row r="1236" spans="11:11">
      <c r="K1236" s="3"/>
    </row>
    <row r="1237" spans="11:11">
      <c r="K1237" s="3"/>
    </row>
    <row r="1238" spans="11:11">
      <c r="K1238" s="3"/>
    </row>
    <row r="1239" spans="11:11">
      <c r="K1239" s="3"/>
    </row>
  </sheetData>
  <pageMargins left="0" right="0" top="0" bottom="0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F7B25-8547-485A-918C-5EE1F391AE60}">
  <dimension ref="B1:AY630"/>
  <sheetViews>
    <sheetView topLeftCell="A502" zoomScaleNormal="100" workbookViewId="0">
      <selection activeCell="H569" sqref="H569"/>
    </sheetView>
  </sheetViews>
  <sheetFormatPr defaultRowHeight="15"/>
  <cols>
    <col min="1" max="1" width="0.7109375" customWidth="1"/>
    <col min="2" max="2" width="6.140625" customWidth="1"/>
    <col min="3" max="3" width="20" style="40" customWidth="1"/>
    <col min="4" max="4" width="6.28515625" customWidth="1"/>
    <col min="5" max="5" width="10.5703125" customWidth="1"/>
    <col min="6" max="6" width="6" customWidth="1"/>
    <col min="7" max="7" width="5.85546875" customWidth="1"/>
    <col min="8" max="8" width="9.85546875" customWidth="1"/>
    <col min="9" max="9" width="6.140625" customWidth="1"/>
    <col min="10" max="10" width="6.28515625" customWidth="1"/>
    <col min="11" max="11" width="9.5703125" customWidth="1"/>
    <col min="12" max="12" width="6.28515625" customWidth="1"/>
    <col min="13" max="13" width="6" customWidth="1"/>
    <col min="14" max="14" width="1.140625" customWidth="1"/>
    <col min="15" max="15" width="12.7109375" customWidth="1"/>
    <col min="16" max="16" width="6.42578125" customWidth="1"/>
    <col min="17" max="17" width="7.28515625" customWidth="1"/>
    <col min="18" max="18" width="6.42578125" customWidth="1"/>
    <col min="19" max="19" width="8.5703125" customWidth="1"/>
    <col min="20" max="20" width="6.140625" customWidth="1"/>
    <col min="21" max="21" width="7.140625" customWidth="1"/>
    <col min="22" max="22" width="6.85546875" customWidth="1"/>
    <col min="23" max="23" width="7.28515625" customWidth="1"/>
    <col min="24" max="24" width="6" customWidth="1"/>
    <col min="25" max="25" width="7.7109375" customWidth="1"/>
    <col min="26" max="26" width="7.28515625" customWidth="1"/>
    <col min="27" max="27" width="8.85546875" customWidth="1"/>
    <col min="28" max="28" width="11" customWidth="1"/>
    <col min="29" max="29" width="7.28515625" customWidth="1"/>
    <col min="30" max="30" width="8.28515625" customWidth="1"/>
    <col min="31" max="31" width="7.5703125" customWidth="1"/>
    <col min="32" max="32" width="8.5703125" customWidth="1"/>
    <col min="33" max="33" width="7.28515625" customWidth="1"/>
    <col min="34" max="34" width="7.85546875" customWidth="1"/>
    <col min="35" max="35" width="8.140625" customWidth="1"/>
    <col min="36" max="36" width="7.7109375" customWidth="1"/>
    <col min="37" max="37" width="7.28515625" customWidth="1"/>
    <col min="38" max="38" width="8.28515625" customWidth="1"/>
    <col min="39" max="39" width="8.42578125" customWidth="1"/>
    <col min="40" max="40" width="8.140625" customWidth="1"/>
    <col min="41" max="41" width="7.85546875" customWidth="1"/>
  </cols>
  <sheetData>
    <row r="1" spans="2:40" ht="12" customHeight="1"/>
    <row r="2" spans="2:40" ht="14.25" customHeight="1"/>
    <row r="3" spans="2:40">
      <c r="C3" s="181" t="s">
        <v>337</v>
      </c>
      <c r="G3" s="2"/>
      <c r="H3" s="2"/>
      <c r="I3" s="2"/>
      <c r="L3" s="2"/>
      <c r="O3" s="329" t="s">
        <v>336</v>
      </c>
    </row>
    <row r="4" spans="2:40" ht="13.5" customHeight="1" thickBot="1">
      <c r="C4"/>
      <c r="D4" s="103" t="s">
        <v>378</v>
      </c>
      <c r="F4" s="15"/>
      <c r="K4" s="92" t="s">
        <v>146</v>
      </c>
      <c r="O4" s="336" t="s">
        <v>824</v>
      </c>
      <c r="R4" s="112" t="s">
        <v>826</v>
      </c>
      <c r="V4" t="s">
        <v>825</v>
      </c>
    </row>
    <row r="5" spans="2:40" ht="13.5" customHeight="1" thickBot="1">
      <c r="B5" s="2" t="s">
        <v>323</v>
      </c>
      <c r="C5" s="2"/>
      <c r="D5" s="82"/>
      <c r="F5" s="138" t="s">
        <v>177</v>
      </c>
      <c r="I5" s="83"/>
      <c r="K5" s="329" t="s">
        <v>336</v>
      </c>
      <c r="O5" s="2" t="s">
        <v>323</v>
      </c>
      <c r="Q5" s="781"/>
      <c r="R5" s="781"/>
      <c r="S5" s="181" t="s">
        <v>837</v>
      </c>
      <c r="T5" s="781"/>
      <c r="U5" s="781"/>
      <c r="V5" s="781"/>
      <c r="Z5" s="311" t="s">
        <v>834</v>
      </c>
      <c r="AA5" s="49"/>
      <c r="AM5" s="311" t="s">
        <v>834</v>
      </c>
      <c r="AN5" s="2056"/>
    </row>
    <row r="6" spans="2:40" ht="13.5" customHeight="1" thickBot="1">
      <c r="B6" s="25" t="s">
        <v>720</v>
      </c>
      <c r="C6" s="85" t="s">
        <v>3</v>
      </c>
      <c r="D6" s="86" t="s">
        <v>4</v>
      </c>
      <c r="E6" s="93" t="s">
        <v>67</v>
      </c>
      <c r="F6" s="67"/>
      <c r="G6" s="67"/>
      <c r="H6" s="67"/>
      <c r="I6" s="67"/>
      <c r="J6" s="67"/>
      <c r="K6" s="67"/>
      <c r="L6" s="67"/>
      <c r="M6" s="53"/>
      <c r="O6" s="311" t="s">
        <v>147</v>
      </c>
      <c r="P6" s="1880" t="s">
        <v>821</v>
      </c>
      <c r="Q6" s="1879"/>
      <c r="R6" s="1880" t="s">
        <v>823</v>
      </c>
      <c r="S6" s="1879"/>
      <c r="T6" s="1880" t="s">
        <v>833</v>
      </c>
      <c r="U6" s="1879"/>
      <c r="V6" s="1880" t="s">
        <v>831</v>
      </c>
      <c r="W6" s="1879"/>
      <c r="X6" s="1880" t="s">
        <v>832</v>
      </c>
      <c r="Y6" s="1879"/>
      <c r="Z6" s="1947" t="s">
        <v>629</v>
      </c>
      <c r="AA6" s="53"/>
      <c r="AC6" s="1880" t="s">
        <v>821</v>
      </c>
      <c r="AD6" s="1879"/>
      <c r="AE6" s="1880" t="s">
        <v>823</v>
      </c>
      <c r="AF6" s="1879"/>
      <c r="AG6" s="1880" t="s">
        <v>830</v>
      </c>
      <c r="AH6" s="1879"/>
      <c r="AI6" s="1880" t="s">
        <v>831</v>
      </c>
      <c r="AJ6" s="1879"/>
      <c r="AK6" s="1880" t="s">
        <v>832</v>
      </c>
      <c r="AL6" s="1879"/>
      <c r="AM6" s="1947" t="s">
        <v>629</v>
      </c>
      <c r="AN6" s="53"/>
    </row>
    <row r="7" spans="2:40" ht="15.75" thickBot="1">
      <c r="B7" s="286" t="s">
        <v>721</v>
      </c>
      <c r="C7"/>
      <c r="D7" s="287" t="s">
        <v>69</v>
      </c>
      <c r="E7" s="56"/>
      <c r="F7" s="29"/>
      <c r="G7" s="29"/>
      <c r="H7" s="29"/>
      <c r="I7" s="29"/>
      <c r="J7" s="29"/>
      <c r="K7" s="29"/>
      <c r="L7" s="29"/>
      <c r="M7" s="73"/>
      <c r="O7" s="2006" t="s">
        <v>573</v>
      </c>
      <c r="P7" s="1008" t="s">
        <v>122</v>
      </c>
      <c r="Q7" s="1036" t="s">
        <v>123</v>
      </c>
      <c r="R7" s="1008" t="s">
        <v>122</v>
      </c>
      <c r="S7" s="1036" t="s">
        <v>123</v>
      </c>
      <c r="T7" s="1008" t="s">
        <v>122</v>
      </c>
      <c r="U7" s="1036" t="s">
        <v>123</v>
      </c>
      <c r="V7" s="1008" t="s">
        <v>122</v>
      </c>
      <c r="W7" s="1969" t="s">
        <v>123</v>
      </c>
      <c r="X7" s="1008" t="s">
        <v>122</v>
      </c>
      <c r="Y7" s="1036" t="s">
        <v>123</v>
      </c>
      <c r="Z7" s="106" t="s">
        <v>122</v>
      </c>
      <c r="AA7" s="143" t="s">
        <v>123</v>
      </c>
      <c r="AB7" s="80" t="s">
        <v>65</v>
      </c>
      <c r="AC7" s="110" t="s">
        <v>122</v>
      </c>
      <c r="AD7" s="163" t="s">
        <v>123</v>
      </c>
      <c r="AE7" s="110" t="s">
        <v>122</v>
      </c>
      <c r="AF7" s="163" t="s">
        <v>123</v>
      </c>
      <c r="AG7" s="110" t="s">
        <v>122</v>
      </c>
      <c r="AH7" s="163" t="s">
        <v>123</v>
      </c>
      <c r="AI7" s="110" t="s">
        <v>122</v>
      </c>
      <c r="AJ7" s="163" t="s">
        <v>123</v>
      </c>
      <c r="AK7" s="110" t="s">
        <v>122</v>
      </c>
      <c r="AL7" s="163" t="s">
        <v>123</v>
      </c>
      <c r="AM7" s="1948" t="s">
        <v>122</v>
      </c>
      <c r="AN7" s="1949" t="s">
        <v>123</v>
      </c>
    </row>
    <row r="8" spans="2:40" ht="15.75" thickBot="1">
      <c r="B8" s="311" t="s">
        <v>147</v>
      </c>
      <c r="C8" s="435"/>
      <c r="D8" s="464"/>
      <c r="E8" s="457" t="s">
        <v>427</v>
      </c>
      <c r="F8" s="465"/>
      <c r="G8" s="466"/>
      <c r="H8" s="662" t="s">
        <v>148</v>
      </c>
      <c r="I8" s="38"/>
      <c r="J8" s="49"/>
      <c r="K8" s="438" t="s">
        <v>853</v>
      </c>
      <c r="L8" s="38"/>
      <c r="M8" s="49"/>
      <c r="O8" s="2003" t="s">
        <v>165</v>
      </c>
      <c r="P8" s="1965">
        <f>D15</f>
        <v>20</v>
      </c>
      <c r="Q8" s="1966">
        <f>D15</f>
        <v>20</v>
      </c>
      <c r="R8" s="1965">
        <f>D29</f>
        <v>30</v>
      </c>
      <c r="S8" s="1966">
        <f>D29</f>
        <v>30</v>
      </c>
      <c r="T8" s="1965"/>
      <c r="U8" s="1966"/>
      <c r="V8" s="1973">
        <f t="shared" ref="V8:V38" si="0">P8+R8</f>
        <v>50</v>
      </c>
      <c r="W8" s="1967">
        <f t="shared" ref="W8:W38" si="1">Q8+S8</f>
        <v>50</v>
      </c>
      <c r="X8" s="1978">
        <f t="shared" ref="X8:X38" si="2">R8+T8</f>
        <v>30</v>
      </c>
      <c r="Y8" s="1968">
        <f t="shared" ref="Y8:Y38" si="3">S8+U8</f>
        <v>30</v>
      </c>
      <c r="Z8" s="2004">
        <f t="shared" ref="Z8:Z38" si="4">P8+R8+T8</f>
        <v>50</v>
      </c>
      <c r="AA8" s="2005">
        <f t="shared" ref="AA8:AA38" si="5">Q8+S8+U8</f>
        <v>50</v>
      </c>
      <c r="AB8" s="1881" t="s">
        <v>160</v>
      </c>
      <c r="AC8" s="1918"/>
      <c r="AD8" s="1893"/>
      <c r="AE8" s="1918">
        <f>L23</f>
        <v>9.4</v>
      </c>
      <c r="AF8" s="758">
        <f>M23</f>
        <v>8.3000000000000007</v>
      </c>
      <c r="AG8" s="1918"/>
      <c r="AH8" s="777"/>
      <c r="AI8" s="1974">
        <f t="shared" ref="AI8:AI22" si="6">AC8+AE8</f>
        <v>9.4</v>
      </c>
      <c r="AJ8" s="1953">
        <f t="shared" ref="AJ8:AJ22" si="7">AD8+AF8</f>
        <v>8.3000000000000007</v>
      </c>
      <c r="AK8" s="1996">
        <f t="shared" ref="AK8:AK22" si="8">AE8+AG8</f>
        <v>9.4</v>
      </c>
      <c r="AL8" s="1952">
        <f t="shared" ref="AL8:AL22" si="9">AF8+AH8</f>
        <v>8.3000000000000007</v>
      </c>
      <c r="AM8" s="1991">
        <f t="shared" ref="AM8:AM23" si="10">AC8+AE8+AG8</f>
        <v>9.4</v>
      </c>
      <c r="AN8" s="1993">
        <f t="shared" ref="AN8:AN23" si="11">AD8+AF8+AH8</f>
        <v>8.3000000000000007</v>
      </c>
    </row>
    <row r="9" spans="2:40" ht="15.75" customHeight="1" thickBot="1">
      <c r="B9" s="93"/>
      <c r="C9" s="172" t="s">
        <v>204</v>
      </c>
      <c r="D9" s="53"/>
      <c r="E9" s="785" t="s">
        <v>361</v>
      </c>
      <c r="F9" s="467"/>
      <c r="G9" s="468"/>
      <c r="H9" s="322" t="s">
        <v>121</v>
      </c>
      <c r="I9" s="109" t="s">
        <v>122</v>
      </c>
      <c r="J9" s="434" t="s">
        <v>123</v>
      </c>
      <c r="K9" s="271" t="s">
        <v>121</v>
      </c>
      <c r="L9" s="106" t="s">
        <v>122</v>
      </c>
      <c r="M9" s="143" t="s">
        <v>123</v>
      </c>
      <c r="O9" s="755" t="s">
        <v>164</v>
      </c>
      <c r="P9" s="1876">
        <f>D14</f>
        <v>30</v>
      </c>
      <c r="Q9" s="1867">
        <f>D14</f>
        <v>30</v>
      </c>
      <c r="R9" s="1876">
        <f>D28</f>
        <v>50</v>
      </c>
      <c r="S9" s="1867">
        <f>D28</f>
        <v>50</v>
      </c>
      <c r="T9" s="1876">
        <f>I37</f>
        <v>30</v>
      </c>
      <c r="U9" s="1867">
        <f>J37</f>
        <v>30</v>
      </c>
      <c r="V9" s="1974">
        <f t="shared" si="0"/>
        <v>80</v>
      </c>
      <c r="W9" s="1953">
        <f t="shared" si="1"/>
        <v>80</v>
      </c>
      <c r="X9" s="1979">
        <f t="shared" si="2"/>
        <v>80</v>
      </c>
      <c r="Y9" s="1958">
        <f t="shared" si="3"/>
        <v>80</v>
      </c>
      <c r="Z9" s="1970">
        <f t="shared" si="4"/>
        <v>110</v>
      </c>
      <c r="AA9" s="784">
        <f t="shared" si="5"/>
        <v>110</v>
      </c>
      <c r="AB9" s="1881" t="s">
        <v>68</v>
      </c>
      <c r="AC9" s="1918"/>
      <c r="AD9" s="1894"/>
      <c r="AE9" s="1918"/>
      <c r="AF9" s="758"/>
      <c r="AG9" s="1918"/>
      <c r="AH9" s="777"/>
      <c r="AI9" s="1974">
        <f t="shared" si="6"/>
        <v>0</v>
      </c>
      <c r="AJ9" s="1953">
        <f t="shared" si="7"/>
        <v>0</v>
      </c>
      <c r="AK9" s="1996">
        <f t="shared" si="8"/>
        <v>0</v>
      </c>
      <c r="AL9" s="1952">
        <f t="shared" si="9"/>
        <v>0</v>
      </c>
      <c r="AM9" s="1992">
        <f t="shared" si="10"/>
        <v>0</v>
      </c>
      <c r="AN9" s="1994">
        <f t="shared" si="11"/>
        <v>0</v>
      </c>
    </row>
    <row r="10" spans="2:40" ht="13.5" customHeight="1" thickBot="1">
      <c r="B10" s="1613" t="s">
        <v>556</v>
      </c>
      <c r="C10" s="283" t="s">
        <v>427</v>
      </c>
      <c r="D10" s="176">
        <v>200</v>
      </c>
      <c r="E10" s="310" t="s">
        <v>121</v>
      </c>
      <c r="F10" s="110" t="s">
        <v>122</v>
      </c>
      <c r="G10" s="144" t="s">
        <v>123</v>
      </c>
      <c r="H10" s="108" t="s">
        <v>108</v>
      </c>
      <c r="I10" s="131">
        <v>1</v>
      </c>
      <c r="J10" s="1013">
        <v>1</v>
      </c>
      <c r="K10" s="443" t="s">
        <v>348</v>
      </c>
      <c r="L10" s="808">
        <v>113.5</v>
      </c>
      <c r="M10" s="391">
        <v>100</v>
      </c>
      <c r="O10" s="88" t="s">
        <v>92</v>
      </c>
      <c r="P10" s="1876"/>
      <c r="Q10" s="1868"/>
      <c r="R10" s="1876">
        <f>I23</f>
        <v>2.0699999999999998</v>
      </c>
      <c r="S10" s="1864">
        <f>J23</f>
        <v>2.0699999999999998</v>
      </c>
      <c r="T10" s="1876"/>
      <c r="U10" s="1868"/>
      <c r="V10" s="1974">
        <f t="shared" si="0"/>
        <v>2.0699999999999998</v>
      </c>
      <c r="W10" s="1953">
        <f t="shared" si="1"/>
        <v>2.0699999999999998</v>
      </c>
      <c r="X10" s="1979">
        <f t="shared" si="2"/>
        <v>2.0699999999999998</v>
      </c>
      <c r="Y10" s="1958">
        <f t="shared" si="3"/>
        <v>2.0699999999999998</v>
      </c>
      <c r="Z10" s="1970">
        <f t="shared" si="4"/>
        <v>2.0699999999999998</v>
      </c>
      <c r="AA10" s="784">
        <f t="shared" si="5"/>
        <v>2.0699999999999998</v>
      </c>
      <c r="AB10" s="1911" t="s">
        <v>70</v>
      </c>
      <c r="AC10" s="1918"/>
      <c r="AD10" s="1895"/>
      <c r="AE10" s="1918"/>
      <c r="AF10" s="758"/>
      <c r="AG10" s="1918"/>
      <c r="AH10" s="777"/>
      <c r="AI10" s="1974">
        <f t="shared" si="6"/>
        <v>0</v>
      </c>
      <c r="AJ10" s="1953">
        <f t="shared" si="7"/>
        <v>0</v>
      </c>
      <c r="AK10" s="1996">
        <f t="shared" si="8"/>
        <v>0</v>
      </c>
      <c r="AL10" s="1952">
        <f t="shared" si="9"/>
        <v>0</v>
      </c>
      <c r="AM10" s="1992">
        <f t="shared" si="10"/>
        <v>0</v>
      </c>
      <c r="AN10" s="1994">
        <f t="shared" si="11"/>
        <v>0</v>
      </c>
    </row>
    <row r="11" spans="2:40" ht="13.5" customHeight="1">
      <c r="B11" s="1624" t="s">
        <v>749</v>
      </c>
      <c r="C11" s="1103" t="s">
        <v>361</v>
      </c>
      <c r="D11" s="324"/>
      <c r="E11" s="469" t="s">
        <v>240</v>
      </c>
      <c r="F11" s="280">
        <v>29.45</v>
      </c>
      <c r="G11" s="656">
        <v>29.45</v>
      </c>
      <c r="H11" s="260" t="s">
        <v>95</v>
      </c>
      <c r="I11" s="261">
        <v>66</v>
      </c>
      <c r="J11" s="274">
        <v>66</v>
      </c>
      <c r="K11" s="460"/>
      <c r="L11" s="193"/>
      <c r="M11" s="175"/>
      <c r="O11" s="90" t="s">
        <v>166</v>
      </c>
      <c r="P11" s="1878">
        <f t="shared" ref="P11:U11" si="12">AC40</f>
        <v>29.45</v>
      </c>
      <c r="Q11" s="1869">
        <f t="shared" si="12"/>
        <v>29.45</v>
      </c>
      <c r="R11" s="1878">
        <f t="shared" si="12"/>
        <v>0</v>
      </c>
      <c r="S11" s="1869">
        <f t="shared" si="12"/>
        <v>0</v>
      </c>
      <c r="T11" s="1878">
        <f t="shared" si="12"/>
        <v>0</v>
      </c>
      <c r="U11" s="1869">
        <f t="shared" si="12"/>
        <v>0</v>
      </c>
      <c r="V11" s="1974">
        <f t="shared" si="0"/>
        <v>29.45</v>
      </c>
      <c r="W11" s="1953">
        <f t="shared" si="1"/>
        <v>29.45</v>
      </c>
      <c r="X11" s="1979">
        <f t="shared" si="2"/>
        <v>0</v>
      </c>
      <c r="Y11" s="1958">
        <f t="shared" si="3"/>
        <v>0</v>
      </c>
      <c r="Z11" s="1970">
        <f t="shared" si="4"/>
        <v>29.45</v>
      </c>
      <c r="AA11" s="784">
        <f t="shared" si="5"/>
        <v>29.45</v>
      </c>
      <c r="AB11" s="1911" t="s">
        <v>72</v>
      </c>
      <c r="AC11" s="1918"/>
      <c r="AD11" s="1896"/>
      <c r="AE11" s="1918"/>
      <c r="AF11" s="758"/>
      <c r="AG11" s="1918"/>
      <c r="AH11" s="777"/>
      <c r="AI11" s="1974">
        <f t="shared" si="6"/>
        <v>0</v>
      </c>
      <c r="AJ11" s="1953">
        <f t="shared" si="7"/>
        <v>0</v>
      </c>
      <c r="AK11" s="1996">
        <f t="shared" si="8"/>
        <v>0</v>
      </c>
      <c r="AL11" s="1952">
        <f t="shared" si="9"/>
        <v>0</v>
      </c>
      <c r="AM11" s="1992">
        <f t="shared" si="10"/>
        <v>0</v>
      </c>
      <c r="AN11" s="1994">
        <f t="shared" si="11"/>
        <v>0</v>
      </c>
    </row>
    <row r="12" spans="2:40">
      <c r="B12" s="358" t="s">
        <v>10</v>
      </c>
      <c r="C12" s="254" t="s">
        <v>428</v>
      </c>
      <c r="D12" s="395">
        <v>25</v>
      </c>
      <c r="E12" s="449" t="s">
        <v>94</v>
      </c>
      <c r="F12" s="452">
        <v>119.36</v>
      </c>
      <c r="G12" s="203">
        <v>119.36</v>
      </c>
      <c r="H12" s="195" t="s">
        <v>55</v>
      </c>
      <c r="I12" s="262">
        <v>7</v>
      </c>
      <c r="J12" s="1506">
        <v>7</v>
      </c>
      <c r="K12" s="1508"/>
      <c r="L12" s="1507"/>
      <c r="M12" s="1509"/>
      <c r="O12" s="755" t="s">
        <v>126</v>
      </c>
      <c r="P12" s="1876"/>
      <c r="Q12" s="1866"/>
      <c r="R12" s="1876">
        <f>L20</f>
        <v>36.799999999999997</v>
      </c>
      <c r="S12" s="1866">
        <f>M20</f>
        <v>36.799999999999997</v>
      </c>
      <c r="T12" s="1876"/>
      <c r="U12" s="1866"/>
      <c r="V12" s="1974">
        <f t="shared" si="0"/>
        <v>36.799999999999997</v>
      </c>
      <c r="W12" s="1953">
        <f t="shared" si="1"/>
        <v>36.799999999999997</v>
      </c>
      <c r="X12" s="1979">
        <f t="shared" si="2"/>
        <v>36.799999999999997</v>
      </c>
      <c r="Y12" s="1958">
        <f t="shared" si="3"/>
        <v>36.799999999999997</v>
      </c>
      <c r="Z12" s="1970">
        <f t="shared" si="4"/>
        <v>36.799999999999997</v>
      </c>
      <c r="AA12" s="784">
        <f t="shared" si="5"/>
        <v>36.799999999999997</v>
      </c>
      <c r="AB12" s="1912" t="s">
        <v>115</v>
      </c>
      <c r="AC12" s="1918"/>
      <c r="AD12" s="1895"/>
      <c r="AE12" s="1918">
        <f>F26+L22</f>
        <v>15</v>
      </c>
      <c r="AF12" s="758">
        <f>G26+M22</f>
        <v>15</v>
      </c>
      <c r="AG12" s="1918"/>
      <c r="AH12" s="777"/>
      <c r="AI12" s="1974">
        <f t="shared" si="6"/>
        <v>15</v>
      </c>
      <c r="AJ12" s="1953">
        <f t="shared" si="7"/>
        <v>15</v>
      </c>
      <c r="AK12" s="1996">
        <f t="shared" si="8"/>
        <v>15</v>
      </c>
      <c r="AL12" s="1952">
        <f t="shared" si="9"/>
        <v>15</v>
      </c>
      <c r="AM12" s="1992">
        <f t="shared" si="10"/>
        <v>15</v>
      </c>
      <c r="AN12" s="1994">
        <f t="shared" si="11"/>
        <v>15</v>
      </c>
    </row>
    <row r="13" spans="2:40">
      <c r="B13" s="201" t="s">
        <v>692</v>
      </c>
      <c r="C13" s="254" t="s">
        <v>105</v>
      </c>
      <c r="D13" s="285">
        <v>200</v>
      </c>
      <c r="E13" s="194" t="s">
        <v>55</v>
      </c>
      <c r="F13" s="261">
        <v>5.0999999999999996</v>
      </c>
      <c r="G13" s="274">
        <v>5.0999999999999996</v>
      </c>
      <c r="H13" s="194" t="s">
        <v>95</v>
      </c>
      <c r="I13" s="245">
        <v>150</v>
      </c>
      <c r="J13" s="203">
        <v>150</v>
      </c>
      <c r="K13" s="310"/>
      <c r="L13" s="92"/>
      <c r="M13" s="163"/>
      <c r="O13" s="529" t="s">
        <v>50</v>
      </c>
      <c r="P13" s="1876"/>
      <c r="Q13" s="1866"/>
      <c r="R13" s="1876">
        <f>F22</f>
        <v>21.4</v>
      </c>
      <c r="S13" s="1866">
        <f>G22</f>
        <v>16</v>
      </c>
      <c r="T13" s="1876"/>
      <c r="U13" s="1866"/>
      <c r="V13" s="1974">
        <f t="shared" si="0"/>
        <v>21.4</v>
      </c>
      <c r="W13" s="1953">
        <f t="shared" si="1"/>
        <v>16</v>
      </c>
      <c r="X13" s="1979">
        <f t="shared" si="2"/>
        <v>21.4</v>
      </c>
      <c r="Y13" s="1958">
        <f t="shared" si="3"/>
        <v>16</v>
      </c>
      <c r="Z13" s="1970">
        <f t="shared" si="4"/>
        <v>21.4</v>
      </c>
      <c r="AA13" s="784">
        <f t="shared" si="5"/>
        <v>16</v>
      </c>
      <c r="AB13" s="1911" t="s">
        <v>162</v>
      </c>
      <c r="AC13" s="1918"/>
      <c r="AD13" s="1895"/>
      <c r="AE13" s="1918">
        <f>L24</f>
        <v>0.9</v>
      </c>
      <c r="AF13" s="758">
        <f>M24</f>
        <v>0.8</v>
      </c>
      <c r="AG13" s="1918"/>
      <c r="AH13" s="777"/>
      <c r="AI13" s="1974">
        <f t="shared" si="6"/>
        <v>0.9</v>
      </c>
      <c r="AJ13" s="1953">
        <f t="shared" si="7"/>
        <v>0.8</v>
      </c>
      <c r="AK13" s="1996">
        <f t="shared" si="8"/>
        <v>0.9</v>
      </c>
      <c r="AL13" s="1952">
        <f t="shared" si="9"/>
        <v>0.8</v>
      </c>
      <c r="AM13" s="1992">
        <f t="shared" si="10"/>
        <v>0.9</v>
      </c>
      <c r="AN13" s="1994">
        <f t="shared" si="11"/>
        <v>0.8</v>
      </c>
    </row>
    <row r="14" spans="2:40" ht="14.25" customHeight="1">
      <c r="B14" s="201" t="s">
        <v>10</v>
      </c>
      <c r="C14" s="254" t="s">
        <v>11</v>
      </c>
      <c r="D14" s="253">
        <v>30</v>
      </c>
      <c r="E14" s="195" t="s">
        <v>96</v>
      </c>
      <c r="F14" s="247">
        <v>10</v>
      </c>
      <c r="G14" s="277">
        <v>10</v>
      </c>
      <c r="H14" s="60"/>
      <c r="K14" s="60"/>
      <c r="L14" s="8"/>
      <c r="M14" s="793"/>
      <c r="O14" s="96" t="s">
        <v>80</v>
      </c>
      <c r="P14" s="1876"/>
      <c r="Q14" s="1870">
        <f>AD23</f>
        <v>0</v>
      </c>
      <c r="R14" s="1876">
        <f>AE23</f>
        <v>207.29000000000002</v>
      </c>
      <c r="S14" s="1870">
        <f>AF23</f>
        <v>176.1</v>
      </c>
      <c r="T14" s="1876">
        <f>AG23</f>
        <v>0</v>
      </c>
      <c r="U14" s="1870">
        <f>AH23</f>
        <v>0</v>
      </c>
      <c r="V14" s="1974">
        <f t="shared" si="0"/>
        <v>207.29000000000002</v>
      </c>
      <c r="W14" s="1953">
        <f t="shared" si="1"/>
        <v>176.1</v>
      </c>
      <c r="X14" s="1979">
        <f t="shared" si="2"/>
        <v>207.29000000000002</v>
      </c>
      <c r="Y14" s="1958">
        <f t="shared" si="3"/>
        <v>176.1</v>
      </c>
      <c r="Z14" s="1970">
        <f t="shared" si="4"/>
        <v>207.29000000000002</v>
      </c>
      <c r="AA14" s="784">
        <f t="shared" si="5"/>
        <v>176.1</v>
      </c>
      <c r="AB14" s="1911" t="s">
        <v>156</v>
      </c>
      <c r="AC14" s="1918"/>
      <c r="AD14" s="1895"/>
      <c r="AE14" s="1918">
        <f>F21</f>
        <v>21.25</v>
      </c>
      <c r="AF14" s="758">
        <f>G21</f>
        <v>17</v>
      </c>
      <c r="AG14" s="1918"/>
      <c r="AH14" s="777"/>
      <c r="AI14" s="1974">
        <f t="shared" si="6"/>
        <v>21.25</v>
      </c>
      <c r="AJ14" s="1953">
        <f t="shared" si="7"/>
        <v>17</v>
      </c>
      <c r="AK14" s="1996">
        <f t="shared" si="8"/>
        <v>21.25</v>
      </c>
      <c r="AL14" s="1952">
        <f t="shared" si="9"/>
        <v>17</v>
      </c>
      <c r="AM14" s="1992">
        <f t="shared" si="10"/>
        <v>21.25</v>
      </c>
      <c r="AN14" s="1994">
        <f t="shared" si="11"/>
        <v>17</v>
      </c>
    </row>
    <row r="15" spans="2:40" ht="15" customHeight="1">
      <c r="B15" s="201" t="s">
        <v>10</v>
      </c>
      <c r="C15" s="254" t="s">
        <v>719</v>
      </c>
      <c r="D15" s="253">
        <v>20</v>
      </c>
      <c r="E15" s="297" t="s">
        <v>59</v>
      </c>
      <c r="F15" s="298">
        <v>0.3</v>
      </c>
      <c r="G15" s="447">
        <v>0.3</v>
      </c>
      <c r="H15" s="60"/>
      <c r="K15" s="60"/>
      <c r="M15" s="70"/>
      <c r="O15" s="755" t="s">
        <v>82</v>
      </c>
      <c r="P15" s="1926">
        <f>L10</f>
        <v>113.5</v>
      </c>
      <c r="Q15" s="1864">
        <f>D16</f>
        <v>100</v>
      </c>
      <c r="R15" s="1877"/>
      <c r="S15" s="1866"/>
      <c r="T15" s="1926">
        <f>L36</f>
        <v>160</v>
      </c>
      <c r="U15" s="1866">
        <f>M36</f>
        <v>110</v>
      </c>
      <c r="V15" s="1974">
        <f t="shared" si="0"/>
        <v>113.5</v>
      </c>
      <c r="W15" s="1953">
        <f t="shared" si="1"/>
        <v>100</v>
      </c>
      <c r="X15" s="1979">
        <f t="shared" si="2"/>
        <v>160</v>
      </c>
      <c r="Y15" s="1958">
        <f t="shared" si="3"/>
        <v>110</v>
      </c>
      <c r="Z15" s="1970">
        <f t="shared" si="4"/>
        <v>273.5</v>
      </c>
      <c r="AA15" s="784">
        <f t="shared" si="5"/>
        <v>210</v>
      </c>
      <c r="AB15" s="1911" t="s">
        <v>159</v>
      </c>
      <c r="AC15" s="1918"/>
      <c r="AD15" s="1897"/>
      <c r="AE15" s="1918"/>
      <c r="AF15" s="758"/>
      <c r="AG15" s="1918"/>
      <c r="AH15" s="777"/>
      <c r="AI15" s="1974">
        <f t="shared" si="6"/>
        <v>0</v>
      </c>
      <c r="AJ15" s="1953">
        <f t="shared" si="7"/>
        <v>0</v>
      </c>
      <c r="AK15" s="1996">
        <f t="shared" si="8"/>
        <v>0</v>
      </c>
      <c r="AL15" s="1952">
        <f t="shared" si="9"/>
        <v>0</v>
      </c>
      <c r="AM15" s="1992">
        <f t="shared" si="10"/>
        <v>0</v>
      </c>
      <c r="AN15" s="1994">
        <f t="shared" si="11"/>
        <v>0</v>
      </c>
    </row>
    <row r="16" spans="2:40" ht="15.75" thickBot="1">
      <c r="B16" s="2114" t="s">
        <v>855</v>
      </c>
      <c r="C16" s="254" t="s">
        <v>852</v>
      </c>
      <c r="D16" s="253">
        <v>100</v>
      </c>
      <c r="E16" s="194" t="s">
        <v>95</v>
      </c>
      <c r="F16" s="247">
        <v>47.89</v>
      </c>
      <c r="G16" s="277">
        <v>47.89</v>
      </c>
      <c r="H16" s="60"/>
      <c r="K16" s="56"/>
      <c r="L16" s="29"/>
      <c r="M16" s="73"/>
      <c r="O16" s="756" t="s">
        <v>125</v>
      </c>
      <c r="P16" s="1876"/>
      <c r="Q16" s="1866"/>
      <c r="R16" s="1876"/>
      <c r="S16" s="1864"/>
      <c r="T16" s="1876"/>
      <c r="U16" s="1866"/>
      <c r="V16" s="1974">
        <f t="shared" si="0"/>
        <v>0</v>
      </c>
      <c r="W16" s="1953">
        <f t="shared" si="1"/>
        <v>0</v>
      </c>
      <c r="X16" s="1979">
        <f t="shared" si="2"/>
        <v>0</v>
      </c>
      <c r="Y16" s="1958">
        <f t="shared" si="3"/>
        <v>0</v>
      </c>
      <c r="Z16" s="1970">
        <f t="shared" si="4"/>
        <v>0</v>
      </c>
      <c r="AA16" s="784">
        <f t="shared" si="5"/>
        <v>0</v>
      </c>
      <c r="AB16" s="1911" t="s">
        <v>102</v>
      </c>
      <c r="AC16" s="1918"/>
      <c r="AD16" s="1897"/>
      <c r="AE16" s="1918">
        <f>F24+I27</f>
        <v>16.739999999999998</v>
      </c>
      <c r="AF16" s="758">
        <f>G24+J27</f>
        <v>14</v>
      </c>
      <c r="AG16" s="1918"/>
      <c r="AH16" s="777"/>
      <c r="AI16" s="1974">
        <f t="shared" si="6"/>
        <v>16.739999999999998</v>
      </c>
      <c r="AJ16" s="1953">
        <f t="shared" si="7"/>
        <v>14</v>
      </c>
      <c r="AK16" s="1996">
        <f t="shared" si="8"/>
        <v>16.739999999999998</v>
      </c>
      <c r="AL16" s="1952">
        <f t="shared" si="9"/>
        <v>14</v>
      </c>
      <c r="AM16" s="1992">
        <f t="shared" si="10"/>
        <v>16.739999999999998</v>
      </c>
      <c r="AN16" s="1994">
        <f t="shared" si="11"/>
        <v>14</v>
      </c>
    </row>
    <row r="17" spans="2:48" ht="15.75" thickBot="1">
      <c r="B17" s="273"/>
      <c r="C17" s="254"/>
      <c r="D17" s="253"/>
      <c r="E17" s="270" t="s">
        <v>227</v>
      </c>
      <c r="F17" s="67"/>
      <c r="G17" s="67"/>
      <c r="H17" s="674" t="s">
        <v>363</v>
      </c>
      <c r="I17" s="38"/>
      <c r="J17" s="49"/>
      <c r="K17" s="1529" t="s">
        <v>350</v>
      </c>
      <c r="L17" s="827"/>
      <c r="M17" s="828"/>
      <c r="O17" s="88" t="s">
        <v>163</v>
      </c>
      <c r="P17" s="1876"/>
      <c r="Q17" s="1866"/>
      <c r="R17" s="1876"/>
      <c r="S17" s="1866"/>
      <c r="T17" s="1876"/>
      <c r="U17" s="1866"/>
      <c r="V17" s="1974">
        <f t="shared" si="0"/>
        <v>0</v>
      </c>
      <c r="W17" s="1953">
        <f t="shared" si="1"/>
        <v>0</v>
      </c>
      <c r="X17" s="1979">
        <f t="shared" si="2"/>
        <v>0</v>
      </c>
      <c r="Y17" s="1958">
        <f t="shared" si="3"/>
        <v>0</v>
      </c>
      <c r="Z17" s="1970">
        <f t="shared" si="4"/>
        <v>0</v>
      </c>
      <c r="AA17" s="784">
        <f t="shared" si="5"/>
        <v>0</v>
      </c>
      <c r="AB17" s="1911" t="s">
        <v>78</v>
      </c>
      <c r="AC17" s="1918"/>
      <c r="AD17" s="1895"/>
      <c r="AE17" s="1918">
        <f>F23+L21</f>
        <v>36.200000000000003</v>
      </c>
      <c r="AF17" s="758">
        <f>G23+M21</f>
        <v>29</v>
      </c>
      <c r="AG17" s="1918"/>
      <c r="AH17" s="777"/>
      <c r="AI17" s="1974">
        <f t="shared" si="6"/>
        <v>36.200000000000003</v>
      </c>
      <c r="AJ17" s="1953">
        <f t="shared" si="7"/>
        <v>29</v>
      </c>
      <c r="AK17" s="1996">
        <f t="shared" si="8"/>
        <v>36.200000000000003</v>
      </c>
      <c r="AL17" s="1952">
        <f t="shared" si="9"/>
        <v>29</v>
      </c>
      <c r="AM17" s="1992">
        <f t="shared" si="10"/>
        <v>36.200000000000003</v>
      </c>
      <c r="AN17" s="1994">
        <f t="shared" si="11"/>
        <v>29</v>
      </c>
    </row>
    <row r="18" spans="2:48" ht="15.75" thickBot="1">
      <c r="B18" s="165"/>
      <c r="C18" s="198"/>
      <c r="D18" s="398"/>
      <c r="E18" s="439" t="s">
        <v>228</v>
      </c>
      <c r="F18" s="29"/>
      <c r="G18" s="29"/>
      <c r="H18" s="306" t="s">
        <v>121</v>
      </c>
      <c r="I18" s="106" t="s">
        <v>122</v>
      </c>
      <c r="J18" s="143" t="s">
        <v>123</v>
      </c>
      <c r="K18" s="1606" t="s">
        <v>401</v>
      </c>
      <c r="L18" s="1102"/>
      <c r="M18" s="1006"/>
      <c r="O18" s="529" t="s">
        <v>100</v>
      </c>
      <c r="P18" s="1876"/>
      <c r="Q18" s="1866"/>
      <c r="R18" s="1876">
        <f>F32</f>
        <v>2.3559999999999999</v>
      </c>
      <c r="S18" s="1866">
        <f>G32</f>
        <v>2</v>
      </c>
      <c r="T18" s="1876"/>
      <c r="U18" s="1866"/>
      <c r="V18" s="1974">
        <f t="shared" si="0"/>
        <v>2.3559999999999999</v>
      </c>
      <c r="W18" s="1953">
        <f t="shared" si="1"/>
        <v>2</v>
      </c>
      <c r="X18" s="1979">
        <f t="shared" si="2"/>
        <v>2.3559999999999999</v>
      </c>
      <c r="Y18" s="1958">
        <f t="shared" si="3"/>
        <v>2</v>
      </c>
      <c r="Z18" s="1970">
        <f t="shared" si="4"/>
        <v>2.3559999999999999</v>
      </c>
      <c r="AA18" s="784">
        <f t="shared" si="5"/>
        <v>2</v>
      </c>
      <c r="AB18" s="1911" t="s">
        <v>86</v>
      </c>
      <c r="AC18" s="1918"/>
      <c r="AD18" s="1898"/>
      <c r="AE18" s="1918">
        <f>F20</f>
        <v>40</v>
      </c>
      <c r="AF18" s="758">
        <f>G20</f>
        <v>32</v>
      </c>
      <c r="AG18" s="1918"/>
      <c r="AH18" s="777"/>
      <c r="AI18" s="1974">
        <f t="shared" si="6"/>
        <v>40</v>
      </c>
      <c r="AJ18" s="1953">
        <f t="shared" si="7"/>
        <v>32</v>
      </c>
      <c r="AK18" s="1996">
        <f t="shared" si="8"/>
        <v>40</v>
      </c>
      <c r="AL18" s="1952">
        <f t="shared" si="9"/>
        <v>32</v>
      </c>
      <c r="AM18" s="1992">
        <f t="shared" si="10"/>
        <v>40</v>
      </c>
      <c r="AN18" s="1994">
        <f t="shared" si="11"/>
        <v>32</v>
      </c>
    </row>
    <row r="19" spans="2:48" ht="14.25" customHeight="1" thickBot="1">
      <c r="B19" s="383"/>
      <c r="C19" s="172" t="s">
        <v>153</v>
      </c>
      <c r="D19" s="53"/>
      <c r="E19" s="271" t="s">
        <v>121</v>
      </c>
      <c r="F19" s="106" t="s">
        <v>122</v>
      </c>
      <c r="G19" s="143" t="s">
        <v>123</v>
      </c>
      <c r="H19" s="108" t="s">
        <v>73</v>
      </c>
      <c r="I19" s="186">
        <v>126.4</v>
      </c>
      <c r="J19" s="396">
        <v>105</v>
      </c>
      <c r="K19" s="306" t="s">
        <v>121</v>
      </c>
      <c r="L19" s="106" t="s">
        <v>122</v>
      </c>
      <c r="M19" s="143" t="s">
        <v>123</v>
      </c>
      <c r="O19" s="755" t="s">
        <v>370</v>
      </c>
      <c r="P19" s="1876"/>
      <c r="Q19" s="1864"/>
      <c r="R19" s="1876"/>
      <c r="S19" s="1864"/>
      <c r="T19" s="1876"/>
      <c r="U19" s="1864"/>
      <c r="V19" s="1974">
        <f t="shared" si="0"/>
        <v>0</v>
      </c>
      <c r="W19" s="1953">
        <f t="shared" si="1"/>
        <v>0</v>
      </c>
      <c r="X19" s="1979">
        <f t="shared" si="2"/>
        <v>0</v>
      </c>
      <c r="Y19" s="1958">
        <f t="shared" si="3"/>
        <v>0</v>
      </c>
      <c r="Z19" s="1970">
        <f t="shared" si="4"/>
        <v>0</v>
      </c>
      <c r="AA19" s="784">
        <f t="shared" si="5"/>
        <v>0</v>
      </c>
      <c r="AB19" s="1911" t="s">
        <v>161</v>
      </c>
      <c r="AC19" s="1918"/>
      <c r="AD19" s="1899"/>
      <c r="AE19" s="1918"/>
      <c r="AF19" s="758"/>
      <c r="AG19" s="1918"/>
      <c r="AH19" s="777"/>
      <c r="AI19" s="1974">
        <f t="shared" si="6"/>
        <v>0</v>
      </c>
      <c r="AJ19" s="1953">
        <f t="shared" si="7"/>
        <v>0</v>
      </c>
      <c r="AK19" s="1996">
        <f t="shared" si="8"/>
        <v>0</v>
      </c>
      <c r="AL19" s="1952">
        <f t="shared" si="9"/>
        <v>0</v>
      </c>
      <c r="AM19" s="1992">
        <f t="shared" si="10"/>
        <v>0</v>
      </c>
      <c r="AN19" s="1994">
        <f t="shared" si="11"/>
        <v>0</v>
      </c>
    </row>
    <row r="20" spans="2:48" ht="15" customHeight="1">
      <c r="B20" s="1498" t="s">
        <v>672</v>
      </c>
      <c r="C20" s="254" t="s">
        <v>346</v>
      </c>
      <c r="D20" s="176">
        <v>60</v>
      </c>
      <c r="E20" s="108" t="s">
        <v>86</v>
      </c>
      <c r="F20" s="131">
        <v>40</v>
      </c>
      <c r="G20" s="140">
        <v>32</v>
      </c>
      <c r="H20" s="202" t="s">
        <v>104</v>
      </c>
      <c r="I20" s="245">
        <v>8.4</v>
      </c>
      <c r="J20" s="277">
        <v>8.4</v>
      </c>
      <c r="K20" s="108" t="s">
        <v>74</v>
      </c>
      <c r="L20" s="131">
        <v>36.799999999999997</v>
      </c>
      <c r="M20" s="1049">
        <v>36.799999999999997</v>
      </c>
      <c r="O20" s="755" t="s">
        <v>151</v>
      </c>
      <c r="P20" s="1876"/>
      <c r="Q20" s="1866"/>
      <c r="R20" s="1876"/>
      <c r="S20" s="1866"/>
      <c r="T20" s="1876"/>
      <c r="U20" s="1866"/>
      <c r="V20" s="1974">
        <f t="shared" si="0"/>
        <v>0</v>
      </c>
      <c r="W20" s="1953">
        <f t="shared" si="1"/>
        <v>0</v>
      </c>
      <c r="X20" s="1979">
        <f t="shared" si="2"/>
        <v>0</v>
      </c>
      <c r="Y20" s="1958">
        <f t="shared" si="3"/>
        <v>0</v>
      </c>
      <c r="Z20" s="1970">
        <f t="shared" si="4"/>
        <v>0</v>
      </c>
      <c r="AA20" s="784">
        <f t="shared" si="5"/>
        <v>0</v>
      </c>
      <c r="AB20" s="1911" t="s">
        <v>158</v>
      </c>
      <c r="AC20" s="1918"/>
      <c r="AD20" s="1899"/>
      <c r="AE20" s="1918">
        <f>I31</f>
        <v>67.8</v>
      </c>
      <c r="AF20" s="758">
        <f>J31</f>
        <v>60</v>
      </c>
      <c r="AG20" s="1918"/>
      <c r="AH20" s="777"/>
      <c r="AI20" s="1974">
        <f t="shared" si="6"/>
        <v>67.8</v>
      </c>
      <c r="AJ20" s="1953">
        <f t="shared" si="7"/>
        <v>60</v>
      </c>
      <c r="AK20" s="1996">
        <f t="shared" si="8"/>
        <v>67.8</v>
      </c>
      <c r="AL20" s="1952">
        <f t="shared" si="9"/>
        <v>60</v>
      </c>
      <c r="AM20" s="1992">
        <f t="shared" si="10"/>
        <v>67.8</v>
      </c>
      <c r="AN20" s="1994">
        <f t="shared" si="11"/>
        <v>60</v>
      </c>
    </row>
    <row r="21" spans="2:48" ht="13.5" customHeight="1">
      <c r="B21" s="362" t="s">
        <v>554</v>
      </c>
      <c r="C21" s="456" t="s">
        <v>227</v>
      </c>
      <c r="D21" s="398">
        <v>200</v>
      </c>
      <c r="E21" s="194" t="s">
        <v>120</v>
      </c>
      <c r="F21" s="245">
        <v>21.25</v>
      </c>
      <c r="G21" s="250">
        <v>17</v>
      </c>
      <c r="H21" s="4" t="s">
        <v>113</v>
      </c>
      <c r="I21" s="245"/>
      <c r="J21" s="277"/>
      <c r="K21" s="194" t="s">
        <v>78</v>
      </c>
      <c r="L21" s="245">
        <v>26.2</v>
      </c>
      <c r="M21" s="250">
        <v>21</v>
      </c>
      <c r="O21" s="755" t="s">
        <v>73</v>
      </c>
      <c r="P21" s="1876"/>
      <c r="Q21" s="1866"/>
      <c r="R21" s="1876">
        <f>I19</f>
        <v>126.4</v>
      </c>
      <c r="S21" s="1866">
        <f>J19</f>
        <v>105</v>
      </c>
      <c r="T21" s="1876"/>
      <c r="U21" s="1866"/>
      <c r="V21" s="1974">
        <f t="shared" si="0"/>
        <v>126.4</v>
      </c>
      <c r="W21" s="1953">
        <f t="shared" si="1"/>
        <v>105</v>
      </c>
      <c r="X21" s="1979">
        <f t="shared" si="2"/>
        <v>126.4</v>
      </c>
      <c r="Y21" s="1958">
        <f t="shared" si="3"/>
        <v>105</v>
      </c>
      <c r="Z21" s="1970">
        <f t="shared" si="4"/>
        <v>126.4</v>
      </c>
      <c r="AA21" s="784">
        <f t="shared" si="5"/>
        <v>105</v>
      </c>
      <c r="AB21" s="1911" t="s">
        <v>157</v>
      </c>
      <c r="AC21" s="1918"/>
      <c r="AD21" s="1898"/>
      <c r="AE21" s="1918"/>
      <c r="AF21" s="758"/>
      <c r="AG21" s="1918"/>
      <c r="AH21" s="777"/>
      <c r="AI21" s="1974">
        <f t="shared" si="6"/>
        <v>0</v>
      </c>
      <c r="AJ21" s="1953">
        <f t="shared" si="7"/>
        <v>0</v>
      </c>
      <c r="AK21" s="1996">
        <f t="shared" si="8"/>
        <v>0</v>
      </c>
      <c r="AL21" s="1952">
        <f t="shared" si="9"/>
        <v>0</v>
      </c>
      <c r="AM21" s="1992">
        <f t="shared" si="10"/>
        <v>0</v>
      </c>
      <c r="AN21" s="1994">
        <f t="shared" si="11"/>
        <v>0</v>
      </c>
    </row>
    <row r="22" spans="2:48">
      <c r="B22" s="384" t="s">
        <v>750</v>
      </c>
      <c r="C22" s="1103" t="s">
        <v>228</v>
      </c>
      <c r="D22" s="70"/>
      <c r="E22" s="194" t="s">
        <v>50</v>
      </c>
      <c r="F22" s="245">
        <v>21.4</v>
      </c>
      <c r="G22" s="250">
        <v>16</v>
      </c>
      <c r="H22" s="202" t="s">
        <v>109</v>
      </c>
      <c r="I22" s="247">
        <v>6.9</v>
      </c>
      <c r="J22" s="277">
        <v>6.9</v>
      </c>
      <c r="K22" s="260" t="s">
        <v>115</v>
      </c>
      <c r="L22" s="298">
        <v>9</v>
      </c>
      <c r="M22" s="312">
        <v>9</v>
      </c>
      <c r="O22" s="755" t="s">
        <v>66</v>
      </c>
      <c r="P22" s="1876">
        <f>F12</f>
        <v>119.36</v>
      </c>
      <c r="Q22" s="1871">
        <f>G12</f>
        <v>119.36</v>
      </c>
      <c r="R22" s="1876">
        <f>L31</f>
        <v>200</v>
      </c>
      <c r="S22" s="1871">
        <f>M31</f>
        <v>200</v>
      </c>
      <c r="T22" s="1876"/>
      <c r="U22" s="1871"/>
      <c r="V22" s="1974">
        <f t="shared" si="0"/>
        <v>319.36</v>
      </c>
      <c r="W22" s="1953">
        <f t="shared" si="1"/>
        <v>319.36</v>
      </c>
      <c r="X22" s="1979">
        <f t="shared" si="2"/>
        <v>200</v>
      </c>
      <c r="Y22" s="1958">
        <f t="shared" si="3"/>
        <v>200</v>
      </c>
      <c r="Z22" s="1970">
        <f t="shared" si="4"/>
        <v>319.36</v>
      </c>
      <c r="AA22" s="784">
        <f t="shared" si="5"/>
        <v>319.36</v>
      </c>
      <c r="AB22" s="1913" t="s">
        <v>211</v>
      </c>
      <c r="AC22" s="1918"/>
      <c r="AD22" s="1900"/>
      <c r="AE22" s="1918"/>
      <c r="AF22" s="758"/>
      <c r="AG22" s="1918"/>
      <c r="AH22" s="777"/>
      <c r="AI22" s="1974">
        <f t="shared" si="6"/>
        <v>0</v>
      </c>
      <c r="AJ22" s="1953">
        <f t="shared" si="7"/>
        <v>0</v>
      </c>
      <c r="AK22" s="1996">
        <f t="shared" si="8"/>
        <v>0</v>
      </c>
      <c r="AL22" s="1952">
        <f t="shared" si="9"/>
        <v>0</v>
      </c>
      <c r="AM22" s="1992">
        <f t="shared" si="10"/>
        <v>0</v>
      </c>
      <c r="AN22" s="1994">
        <f t="shared" si="11"/>
        <v>0</v>
      </c>
    </row>
    <row r="23" spans="2:48" ht="14.25" customHeight="1">
      <c r="B23" s="362" t="s">
        <v>718</v>
      </c>
      <c r="C23" s="283" t="s">
        <v>350</v>
      </c>
      <c r="D23" s="176">
        <v>150</v>
      </c>
      <c r="E23" s="194" t="s">
        <v>78</v>
      </c>
      <c r="F23" s="245">
        <v>10</v>
      </c>
      <c r="G23" s="250">
        <v>8</v>
      </c>
      <c r="H23" s="202" t="s">
        <v>92</v>
      </c>
      <c r="I23" s="245">
        <v>2.0699999999999998</v>
      </c>
      <c r="J23" s="277">
        <v>2.0699999999999998</v>
      </c>
      <c r="K23" s="194" t="s">
        <v>716</v>
      </c>
      <c r="L23" s="245">
        <v>9.4</v>
      </c>
      <c r="M23" s="250">
        <v>8.3000000000000007</v>
      </c>
      <c r="O23" s="1726" t="s">
        <v>171</v>
      </c>
      <c r="P23" s="1876"/>
      <c r="Q23" s="1866"/>
      <c r="R23" s="1876"/>
      <c r="S23" s="1866"/>
      <c r="T23" s="1876"/>
      <c r="U23" s="1866"/>
      <c r="V23" s="1974">
        <f t="shared" si="0"/>
        <v>0</v>
      </c>
      <c r="W23" s="1953">
        <f t="shared" si="1"/>
        <v>0</v>
      </c>
      <c r="X23" s="1979">
        <f t="shared" si="2"/>
        <v>0</v>
      </c>
      <c r="Y23" s="1958">
        <f t="shared" si="3"/>
        <v>0</v>
      </c>
      <c r="Z23" s="1971">
        <f t="shared" si="4"/>
        <v>0</v>
      </c>
      <c r="AA23" s="782">
        <f t="shared" si="5"/>
        <v>0</v>
      </c>
      <c r="AB23" s="1885" t="s">
        <v>97</v>
      </c>
      <c r="AC23" s="1918">
        <f t="shared" ref="AC23:AL23" si="13">SUM(AC8:AC22)</f>
        <v>0</v>
      </c>
      <c r="AD23" s="1901">
        <f t="shared" si="13"/>
        <v>0</v>
      </c>
      <c r="AE23" s="1918">
        <f t="shared" si="13"/>
        <v>207.29000000000002</v>
      </c>
      <c r="AF23" s="758">
        <f t="shared" si="13"/>
        <v>176.1</v>
      </c>
      <c r="AG23" s="1918">
        <f t="shared" si="13"/>
        <v>0</v>
      </c>
      <c r="AH23" s="777">
        <f t="shared" si="13"/>
        <v>0</v>
      </c>
      <c r="AI23" s="1998">
        <f t="shared" si="13"/>
        <v>207.29000000000002</v>
      </c>
      <c r="AJ23" s="1985">
        <f t="shared" si="13"/>
        <v>176.1</v>
      </c>
      <c r="AK23" s="1997">
        <f t="shared" si="13"/>
        <v>207.29000000000002</v>
      </c>
      <c r="AL23" s="1988">
        <f t="shared" si="13"/>
        <v>176.1</v>
      </c>
      <c r="AM23" s="1992">
        <f t="shared" si="10"/>
        <v>207.29000000000002</v>
      </c>
      <c r="AN23" s="1994">
        <f t="shared" si="11"/>
        <v>176.1</v>
      </c>
    </row>
    <row r="24" spans="2:48" ht="15" customHeight="1">
      <c r="B24" s="670"/>
      <c r="C24" s="177" t="s">
        <v>248</v>
      </c>
      <c r="D24" s="70"/>
      <c r="E24" s="194" t="s">
        <v>224</v>
      </c>
      <c r="F24" s="245">
        <v>9.6</v>
      </c>
      <c r="G24" s="250">
        <v>8</v>
      </c>
      <c r="H24" s="202" t="s">
        <v>95</v>
      </c>
      <c r="I24" s="261">
        <v>20.7</v>
      </c>
      <c r="J24" s="447">
        <v>20.7</v>
      </c>
      <c r="K24" s="194" t="s">
        <v>717</v>
      </c>
      <c r="L24" s="245">
        <v>0.9</v>
      </c>
      <c r="M24" s="250">
        <v>0.8</v>
      </c>
      <c r="O24" s="1726" t="s">
        <v>71</v>
      </c>
      <c r="P24" s="1876"/>
      <c r="Q24" s="1872"/>
      <c r="R24" s="1876"/>
      <c r="S24" s="1872"/>
      <c r="T24" s="1876"/>
      <c r="U24" s="1872"/>
      <c r="V24" s="1974">
        <f t="shared" si="0"/>
        <v>0</v>
      </c>
      <c r="W24" s="1953">
        <f t="shared" si="1"/>
        <v>0</v>
      </c>
      <c r="X24" s="1979">
        <f t="shared" si="2"/>
        <v>0</v>
      </c>
      <c r="Y24" s="1958">
        <f t="shared" si="3"/>
        <v>0</v>
      </c>
      <c r="Z24" s="1971">
        <f t="shared" si="4"/>
        <v>0</v>
      </c>
      <c r="AA24" s="782">
        <f t="shared" si="5"/>
        <v>0</v>
      </c>
      <c r="AB24" s="1886" t="s">
        <v>167</v>
      </c>
      <c r="AC24" s="1918"/>
      <c r="AD24" s="1902"/>
      <c r="AE24" s="1918"/>
      <c r="AF24" s="758">
        <f>G20+G21+G23+G24+G26+J27+J31+M21+M23+M22</f>
        <v>175.3</v>
      </c>
      <c r="AG24" s="1918"/>
      <c r="AH24" s="758"/>
      <c r="AI24" s="1999"/>
      <c r="AJ24" s="1986"/>
      <c r="AK24" s="1918"/>
      <c r="AL24" s="1988"/>
      <c r="AM24" s="1990"/>
      <c r="AN24" s="1995"/>
    </row>
    <row r="25" spans="2:48" ht="14.25" customHeight="1">
      <c r="B25" s="258" t="s">
        <v>362</v>
      </c>
      <c r="C25" s="264" t="s">
        <v>363</v>
      </c>
      <c r="D25" s="285" t="s">
        <v>712</v>
      </c>
      <c r="E25" s="260" t="s">
        <v>96</v>
      </c>
      <c r="F25" s="261">
        <v>4</v>
      </c>
      <c r="G25" s="312">
        <v>4</v>
      </c>
      <c r="H25" s="301" t="s">
        <v>225</v>
      </c>
      <c r="I25" s="245">
        <v>1E-3</v>
      </c>
      <c r="J25" s="277">
        <v>1E-3</v>
      </c>
      <c r="K25" s="297" t="s">
        <v>96</v>
      </c>
      <c r="L25" s="261">
        <v>9</v>
      </c>
      <c r="M25" s="312">
        <v>9</v>
      </c>
      <c r="O25" s="1726" t="s">
        <v>52</v>
      </c>
      <c r="P25" s="1876"/>
      <c r="Q25" s="1872"/>
      <c r="R25" s="1876"/>
      <c r="S25" s="1872"/>
      <c r="T25" s="1876">
        <f>I36</f>
        <v>10.4</v>
      </c>
      <c r="U25" s="1872">
        <f>J36</f>
        <v>10</v>
      </c>
      <c r="V25" s="1974">
        <f t="shared" si="0"/>
        <v>0</v>
      </c>
      <c r="W25" s="1953">
        <f t="shared" si="1"/>
        <v>0</v>
      </c>
      <c r="X25" s="1979">
        <f t="shared" si="2"/>
        <v>10.4</v>
      </c>
      <c r="Y25" s="1958">
        <f t="shared" si="3"/>
        <v>10</v>
      </c>
      <c r="Z25" s="1971">
        <f t="shared" si="4"/>
        <v>10.4</v>
      </c>
      <c r="AA25" s="782">
        <f t="shared" si="5"/>
        <v>10</v>
      </c>
      <c r="AC25" s="1918"/>
      <c r="AE25" s="1918"/>
      <c r="AG25" s="1918"/>
      <c r="AI25" s="603"/>
      <c r="AJ25" s="282"/>
      <c r="AK25" s="1918"/>
      <c r="AL25" s="282"/>
      <c r="AM25" s="1918"/>
    </row>
    <row r="26" spans="2:48" ht="14.25" customHeight="1" thickBot="1">
      <c r="B26" s="165" t="s">
        <v>554</v>
      </c>
      <c r="C26" s="283" t="s">
        <v>155</v>
      </c>
      <c r="D26" s="176">
        <v>200</v>
      </c>
      <c r="E26" s="260" t="s">
        <v>115</v>
      </c>
      <c r="F26" s="298">
        <v>6</v>
      </c>
      <c r="G26" s="312">
        <v>6</v>
      </c>
      <c r="H26" s="202" t="s">
        <v>59</v>
      </c>
      <c r="I26" s="276">
        <v>0.3</v>
      </c>
      <c r="J26" s="655">
        <v>0.3</v>
      </c>
      <c r="K26" s="205" t="s">
        <v>59</v>
      </c>
      <c r="L26" s="1610">
        <v>0.5</v>
      </c>
      <c r="M26" s="1611">
        <v>0.5</v>
      </c>
      <c r="N26" s="454"/>
      <c r="O26" s="1726" t="s">
        <v>76</v>
      </c>
      <c r="P26" s="1876"/>
      <c r="Q26" s="1872"/>
      <c r="R26" s="1876">
        <f>I22</f>
        <v>6.9</v>
      </c>
      <c r="S26" s="1872">
        <f>J22</f>
        <v>6.9</v>
      </c>
      <c r="T26" s="1876"/>
      <c r="U26" s="1872"/>
      <c r="V26" s="1974">
        <f t="shared" si="0"/>
        <v>6.9</v>
      </c>
      <c r="W26" s="1953">
        <f t="shared" si="1"/>
        <v>6.9</v>
      </c>
      <c r="X26" s="1979">
        <f t="shared" si="2"/>
        <v>6.9</v>
      </c>
      <c r="Y26" s="1958">
        <f t="shared" si="3"/>
        <v>6.9</v>
      </c>
      <c r="Z26" s="1971">
        <f t="shared" si="4"/>
        <v>6.9</v>
      </c>
      <c r="AA26" s="782">
        <f t="shared" si="5"/>
        <v>6.9</v>
      </c>
      <c r="AB26" s="1887" t="s">
        <v>420</v>
      </c>
      <c r="AC26" s="1918"/>
      <c r="AD26" s="1903"/>
      <c r="AE26" s="1918"/>
      <c r="AF26" s="769"/>
      <c r="AG26" s="1918"/>
      <c r="AH26" s="769"/>
      <c r="AI26" s="2000"/>
      <c r="AJ26" s="1984"/>
      <c r="AK26" s="2000"/>
      <c r="AL26" s="1984"/>
      <c r="AM26" s="1918"/>
    </row>
    <row r="27" spans="2:48" ht="14.25" customHeight="1">
      <c r="B27" s="105" t="s">
        <v>865</v>
      </c>
      <c r="C27" s="1103" t="s">
        <v>864</v>
      </c>
      <c r="D27" s="70"/>
      <c r="E27" s="194" t="s">
        <v>55</v>
      </c>
      <c r="F27" s="245">
        <v>1.3</v>
      </c>
      <c r="G27" s="250">
        <v>1.3</v>
      </c>
      <c r="H27" s="202" t="s">
        <v>224</v>
      </c>
      <c r="I27" s="261">
        <v>7.14</v>
      </c>
      <c r="J27" s="274">
        <v>6</v>
      </c>
      <c r="K27" s="813" t="s">
        <v>869</v>
      </c>
      <c r="L27" s="810"/>
      <c r="M27" s="437"/>
      <c r="N27" s="440"/>
      <c r="O27" s="1726" t="s">
        <v>96</v>
      </c>
      <c r="P27" s="1876">
        <f>F14</f>
        <v>10</v>
      </c>
      <c r="Q27" s="1864">
        <f>F14</f>
        <v>10</v>
      </c>
      <c r="R27" s="1876">
        <f>F25+I28+L25</f>
        <v>13.6</v>
      </c>
      <c r="S27" s="1868">
        <f>G25+J28+M25</f>
        <v>13.6</v>
      </c>
      <c r="T27" s="1876"/>
      <c r="U27" s="1864"/>
      <c r="V27" s="1974">
        <f t="shared" si="0"/>
        <v>23.6</v>
      </c>
      <c r="W27" s="1953">
        <f t="shared" si="1"/>
        <v>23.6</v>
      </c>
      <c r="X27" s="1979">
        <f t="shared" si="2"/>
        <v>13.6</v>
      </c>
      <c r="Y27" s="1958">
        <f t="shared" si="3"/>
        <v>13.6</v>
      </c>
      <c r="Z27" s="1971">
        <f t="shared" si="4"/>
        <v>23.6</v>
      </c>
      <c r="AA27" s="782">
        <f t="shared" si="5"/>
        <v>23.6</v>
      </c>
      <c r="AB27" s="1888" t="s">
        <v>124</v>
      </c>
      <c r="AC27" s="1918"/>
      <c r="AD27" s="1904"/>
      <c r="AE27" s="1918"/>
      <c r="AF27" s="225"/>
      <c r="AG27" s="1918"/>
      <c r="AH27" s="225"/>
      <c r="AI27" s="2064">
        <f t="shared" ref="AI27:AI40" si="14">AC27+AE27</f>
        <v>0</v>
      </c>
      <c r="AJ27" s="2063">
        <f t="shared" ref="AJ27:AJ40" si="15">AD27+AF27</f>
        <v>0</v>
      </c>
      <c r="AK27" s="2002">
        <f t="shared" ref="AK27:AK40" si="16">AE27+AG27</f>
        <v>0</v>
      </c>
      <c r="AL27" s="1989">
        <f t="shared" ref="AL27:AL40" si="17">AF27+AH27</f>
        <v>0</v>
      </c>
      <c r="AM27" s="1918"/>
    </row>
    <row r="28" spans="2:48" ht="14.25" customHeight="1" thickBot="1">
      <c r="B28" s="201" t="s">
        <v>10</v>
      </c>
      <c r="C28" s="254" t="s">
        <v>11</v>
      </c>
      <c r="D28" s="253">
        <v>50</v>
      </c>
      <c r="E28" s="197" t="s">
        <v>225</v>
      </c>
      <c r="F28" s="245">
        <v>8.0000000000000002E-3</v>
      </c>
      <c r="G28" s="250">
        <v>8.0000000000000002E-3</v>
      </c>
      <c r="H28" s="775" t="s">
        <v>96</v>
      </c>
      <c r="I28" s="261">
        <v>0.6</v>
      </c>
      <c r="J28" s="447">
        <v>0.6</v>
      </c>
      <c r="K28" s="1184" t="s">
        <v>870</v>
      </c>
      <c r="L28" s="111"/>
      <c r="M28" s="675"/>
      <c r="O28" s="1726" t="s">
        <v>104</v>
      </c>
      <c r="P28" s="1876"/>
      <c r="Q28" s="1866"/>
      <c r="R28" s="1876">
        <f>I20</f>
        <v>8.4</v>
      </c>
      <c r="S28" s="1866">
        <f>J20</f>
        <v>8.4</v>
      </c>
      <c r="T28" s="1876"/>
      <c r="U28" s="1866"/>
      <c r="V28" s="1974">
        <f t="shared" si="0"/>
        <v>8.4</v>
      </c>
      <c r="W28" s="1953">
        <f t="shared" si="1"/>
        <v>8.4</v>
      </c>
      <c r="X28" s="1979">
        <f t="shared" si="2"/>
        <v>8.4</v>
      </c>
      <c r="Y28" s="1958">
        <f t="shared" si="3"/>
        <v>8.4</v>
      </c>
      <c r="Z28" s="1971">
        <f t="shared" si="4"/>
        <v>8.4</v>
      </c>
      <c r="AA28" s="782">
        <f t="shared" si="5"/>
        <v>8.4</v>
      </c>
      <c r="AB28" s="1889" t="s">
        <v>421</v>
      </c>
      <c r="AC28" s="1918"/>
      <c r="AD28" s="315">
        <f>SUM(AD26:AD27)</f>
        <v>0</v>
      </c>
      <c r="AE28" s="1918"/>
      <c r="AF28" s="223">
        <f>SUM(AF26:AF27)</f>
        <v>0</v>
      </c>
      <c r="AG28" s="1918"/>
      <c r="AH28" s="223">
        <f>SUM(AH26:AH27)</f>
        <v>0</v>
      </c>
      <c r="AI28" s="2064">
        <f t="shared" si="14"/>
        <v>0</v>
      </c>
      <c r="AJ28" s="2063">
        <f t="shared" si="15"/>
        <v>0</v>
      </c>
      <c r="AK28" s="2002">
        <f t="shared" si="16"/>
        <v>0</v>
      </c>
      <c r="AL28" s="1989">
        <f t="shared" si="17"/>
        <v>0</v>
      </c>
      <c r="AM28" s="1918"/>
    </row>
    <row r="29" spans="2:48" ht="15" customHeight="1" thickBot="1">
      <c r="B29" s="201" t="s">
        <v>10</v>
      </c>
      <c r="C29" s="254" t="s">
        <v>719</v>
      </c>
      <c r="D29" s="253">
        <v>30</v>
      </c>
      <c r="E29" s="194" t="s">
        <v>59</v>
      </c>
      <c r="F29" s="276">
        <v>0.6</v>
      </c>
      <c r="G29" s="596">
        <v>0.6</v>
      </c>
      <c r="H29" s="271" t="s">
        <v>585</v>
      </c>
      <c r="I29" s="305"/>
      <c r="J29" s="305"/>
      <c r="K29" s="306" t="s">
        <v>121</v>
      </c>
      <c r="L29" s="106" t="s">
        <v>122</v>
      </c>
      <c r="M29" s="143" t="s">
        <v>123</v>
      </c>
      <c r="N29" s="600"/>
      <c r="O29" s="130" t="s">
        <v>835</v>
      </c>
      <c r="P29" s="1876"/>
      <c r="Q29" s="1864"/>
      <c r="R29" s="1876"/>
      <c r="S29" s="1864"/>
      <c r="T29" s="1876"/>
      <c r="U29" s="1864"/>
      <c r="V29" s="1974">
        <f t="shared" si="0"/>
        <v>0</v>
      </c>
      <c r="W29" s="1953">
        <f t="shared" si="1"/>
        <v>0</v>
      </c>
      <c r="X29" s="1979">
        <f t="shared" si="2"/>
        <v>0</v>
      </c>
      <c r="Y29" s="1958">
        <f t="shared" si="3"/>
        <v>0</v>
      </c>
      <c r="Z29" s="1971">
        <f t="shared" si="4"/>
        <v>0</v>
      </c>
      <c r="AA29" s="782">
        <f t="shared" si="5"/>
        <v>0</v>
      </c>
      <c r="AB29" s="1890" t="s">
        <v>422</v>
      </c>
      <c r="AC29" s="1918"/>
      <c r="AD29" s="1905"/>
      <c r="AE29" s="1918"/>
      <c r="AF29" s="226"/>
      <c r="AG29" s="1918"/>
      <c r="AH29" s="226"/>
      <c r="AI29" s="2064">
        <f t="shared" si="14"/>
        <v>0</v>
      </c>
      <c r="AJ29" s="2063">
        <f t="shared" si="15"/>
        <v>0</v>
      </c>
      <c r="AK29" s="2002">
        <f t="shared" si="16"/>
        <v>0</v>
      </c>
      <c r="AL29" s="1989">
        <f t="shared" si="17"/>
        <v>0</v>
      </c>
      <c r="AM29" s="1918"/>
    </row>
    <row r="30" spans="2:48" ht="13.5" customHeight="1" thickBot="1">
      <c r="B30" s="60"/>
      <c r="C30" s="1107"/>
      <c r="D30" s="70"/>
      <c r="E30" s="1607" t="s">
        <v>842</v>
      </c>
      <c r="F30" s="261">
        <v>160</v>
      </c>
      <c r="G30" s="447">
        <v>160</v>
      </c>
      <c r="H30" s="271" t="s">
        <v>121</v>
      </c>
      <c r="I30" s="106" t="s">
        <v>122</v>
      </c>
      <c r="J30" s="290" t="s">
        <v>123</v>
      </c>
      <c r="K30" s="135" t="s">
        <v>484</v>
      </c>
      <c r="L30" s="137">
        <v>2.25</v>
      </c>
      <c r="M30" s="140">
        <v>2.25</v>
      </c>
      <c r="O30" s="1726" t="s">
        <v>55</v>
      </c>
      <c r="P30" s="1876">
        <f>F13+I12</f>
        <v>12.1</v>
      </c>
      <c r="Q30" s="1868">
        <f>F13+I12</f>
        <v>12.1</v>
      </c>
      <c r="R30" s="1876">
        <f>F27+L32</f>
        <v>16.3</v>
      </c>
      <c r="S30" s="1868">
        <f>G27+M32</f>
        <v>16.3</v>
      </c>
      <c r="T30" s="1876">
        <f>F38</f>
        <v>5</v>
      </c>
      <c r="U30" s="1868">
        <f>G38</f>
        <v>5</v>
      </c>
      <c r="V30" s="1974">
        <f t="shared" si="0"/>
        <v>28.4</v>
      </c>
      <c r="W30" s="1953">
        <f t="shared" si="1"/>
        <v>28.4</v>
      </c>
      <c r="X30" s="1979">
        <f t="shared" si="2"/>
        <v>21.3</v>
      </c>
      <c r="Y30" s="1958">
        <f t="shared" si="3"/>
        <v>21.3</v>
      </c>
      <c r="Z30" s="1971">
        <f t="shared" si="4"/>
        <v>33.4</v>
      </c>
      <c r="AA30" s="782">
        <f t="shared" si="5"/>
        <v>33.4</v>
      </c>
      <c r="AB30" s="1890" t="s">
        <v>191</v>
      </c>
      <c r="AC30" s="1918"/>
      <c r="AD30" s="1905"/>
      <c r="AE30" s="1918"/>
      <c r="AF30" s="226"/>
      <c r="AG30" s="1918"/>
      <c r="AH30" s="226"/>
      <c r="AI30" s="2064">
        <f t="shared" si="14"/>
        <v>0</v>
      </c>
      <c r="AJ30" s="2063">
        <f t="shared" si="15"/>
        <v>0</v>
      </c>
      <c r="AK30" s="2002">
        <f t="shared" si="16"/>
        <v>0</v>
      </c>
      <c r="AL30" s="1989">
        <f t="shared" si="17"/>
        <v>0</v>
      </c>
      <c r="AM30" s="1918"/>
    </row>
    <row r="31" spans="2:48" ht="12.75" customHeight="1">
      <c r="B31" s="60"/>
      <c r="C31" s="1107"/>
      <c r="D31" s="70"/>
      <c r="E31" s="1499" t="s">
        <v>710</v>
      </c>
      <c r="F31" s="261"/>
      <c r="G31" s="447">
        <v>1.4059999999999999</v>
      </c>
      <c r="H31" s="85" t="s">
        <v>557</v>
      </c>
      <c r="I31" s="313">
        <v>67.8</v>
      </c>
      <c r="J31" s="881">
        <v>60</v>
      </c>
      <c r="K31" s="195" t="s">
        <v>66</v>
      </c>
      <c r="L31" s="245">
        <v>200</v>
      </c>
      <c r="M31" s="248">
        <v>200</v>
      </c>
      <c r="O31" s="1726" t="s">
        <v>172</v>
      </c>
      <c r="P31" s="1876">
        <f>D12</f>
        <v>25</v>
      </c>
      <c r="Q31" s="1866">
        <f>D12</f>
        <v>25</v>
      </c>
      <c r="R31" s="1876"/>
      <c r="S31" s="1866"/>
      <c r="T31" s="1876"/>
      <c r="U31" s="1866"/>
      <c r="V31" s="1974">
        <f t="shared" si="0"/>
        <v>25</v>
      </c>
      <c r="W31" s="1953">
        <f t="shared" si="1"/>
        <v>25</v>
      </c>
      <c r="X31" s="1979">
        <f t="shared" si="2"/>
        <v>0</v>
      </c>
      <c r="Y31" s="1958">
        <f t="shared" si="3"/>
        <v>0</v>
      </c>
      <c r="Z31" s="1971">
        <f t="shared" si="4"/>
        <v>25</v>
      </c>
      <c r="AA31" s="782">
        <f t="shared" si="5"/>
        <v>25</v>
      </c>
      <c r="AB31" s="1891" t="s">
        <v>77</v>
      </c>
      <c r="AC31" s="1918"/>
      <c r="AD31" s="315">
        <f>SUM(AD29:AD30)</f>
        <v>0</v>
      </c>
      <c r="AE31" s="1918"/>
      <c r="AF31" s="223">
        <f>SUM(AF29:AF30)</f>
        <v>0</v>
      </c>
      <c r="AG31" s="1918"/>
      <c r="AH31" s="223">
        <f>SUM(AH29:AH30)</f>
        <v>0</v>
      </c>
      <c r="AI31" s="2064">
        <f t="shared" si="14"/>
        <v>0</v>
      </c>
      <c r="AJ31" s="2063">
        <f t="shared" si="15"/>
        <v>0</v>
      </c>
      <c r="AK31" s="2002">
        <f t="shared" si="16"/>
        <v>0</v>
      </c>
      <c r="AL31" s="1989">
        <f t="shared" si="17"/>
        <v>0</v>
      </c>
      <c r="AM31" s="1918"/>
      <c r="AT31" s="4"/>
    </row>
    <row r="32" spans="2:48" ht="13.5" customHeight="1">
      <c r="B32" s="60"/>
      <c r="C32" s="1107"/>
      <c r="D32" s="70"/>
      <c r="E32" s="260" t="s">
        <v>100</v>
      </c>
      <c r="F32" s="261">
        <v>2.3559999999999999</v>
      </c>
      <c r="G32" s="447">
        <v>2</v>
      </c>
      <c r="H32" s="776"/>
      <c r="I32" s="193"/>
      <c r="J32" s="193"/>
      <c r="K32" s="194" t="s">
        <v>55</v>
      </c>
      <c r="L32" s="245">
        <v>15</v>
      </c>
      <c r="M32" s="259">
        <v>15</v>
      </c>
      <c r="O32" s="1726" t="s">
        <v>57</v>
      </c>
      <c r="P32" s="1876">
        <f>I10</f>
        <v>1</v>
      </c>
      <c r="Q32" s="1866">
        <f>J10</f>
        <v>1</v>
      </c>
      <c r="R32" s="1876"/>
      <c r="S32" s="1866"/>
      <c r="T32" s="1876">
        <f>F36</f>
        <v>0.9</v>
      </c>
      <c r="U32" s="1866">
        <f>G36</f>
        <v>0.9</v>
      </c>
      <c r="V32" s="1974">
        <f t="shared" si="0"/>
        <v>1</v>
      </c>
      <c r="W32" s="1953">
        <f t="shared" si="1"/>
        <v>1</v>
      </c>
      <c r="X32" s="1979">
        <f t="shared" si="2"/>
        <v>0.9</v>
      </c>
      <c r="Y32" s="1958">
        <f t="shared" si="3"/>
        <v>0.9</v>
      </c>
      <c r="Z32" s="1971">
        <f t="shared" si="4"/>
        <v>1.9</v>
      </c>
      <c r="AA32" s="782">
        <f t="shared" si="5"/>
        <v>1.9</v>
      </c>
      <c r="AB32" s="1892" t="s">
        <v>210</v>
      </c>
      <c r="AC32" s="1918"/>
      <c r="AD32" s="1906"/>
      <c r="AE32" s="1918"/>
      <c r="AF32" s="221"/>
      <c r="AG32" s="1918"/>
      <c r="AH32" s="221"/>
      <c r="AI32" s="2064">
        <f t="shared" si="14"/>
        <v>0</v>
      </c>
      <c r="AJ32" s="2063">
        <f t="shared" si="15"/>
        <v>0</v>
      </c>
      <c r="AK32" s="2002">
        <f t="shared" si="16"/>
        <v>0</v>
      </c>
      <c r="AL32" s="1989">
        <f t="shared" si="17"/>
        <v>0</v>
      </c>
      <c r="AM32" s="1918"/>
      <c r="AQ32" s="16"/>
      <c r="AR32" s="92"/>
      <c r="AS32" s="144"/>
      <c r="AT32" s="164"/>
      <c r="AU32" s="92"/>
      <c r="AV32" s="144"/>
    </row>
    <row r="33" spans="2:48" ht="15.75" thickBot="1">
      <c r="B33" s="56"/>
      <c r="C33" s="1012"/>
      <c r="D33" s="73"/>
      <c r="E33" s="251"/>
      <c r="F33" s="244"/>
      <c r="G33" s="244"/>
      <c r="H33" s="310"/>
      <c r="I33" s="92"/>
      <c r="J33" s="144"/>
      <c r="K33" s="194" t="s">
        <v>95</v>
      </c>
      <c r="L33" s="811">
        <v>10</v>
      </c>
      <c r="M33" s="812">
        <v>10</v>
      </c>
      <c r="O33" s="1726" t="s">
        <v>170</v>
      </c>
      <c r="P33" s="1876"/>
      <c r="Q33" s="1866"/>
      <c r="R33" s="1876">
        <f>L30</f>
        <v>2.25</v>
      </c>
      <c r="S33" s="1866">
        <f>M30</f>
        <v>2.25</v>
      </c>
      <c r="T33" s="1876"/>
      <c r="U33" s="1866"/>
      <c r="V33" s="1974">
        <f t="shared" si="0"/>
        <v>2.25</v>
      </c>
      <c r="W33" s="1953">
        <f t="shared" si="1"/>
        <v>2.25</v>
      </c>
      <c r="X33" s="1979">
        <f t="shared" si="2"/>
        <v>2.25</v>
      </c>
      <c r="Y33" s="1958">
        <f t="shared" si="3"/>
        <v>2.25</v>
      </c>
      <c r="Z33" s="1971">
        <f t="shared" si="4"/>
        <v>2.25</v>
      </c>
      <c r="AA33" s="782">
        <f t="shared" si="5"/>
        <v>2.25</v>
      </c>
      <c r="AB33" s="1892" t="s">
        <v>81</v>
      </c>
      <c r="AC33" s="1918"/>
      <c r="AD33" s="1906"/>
      <c r="AE33" s="1918"/>
      <c r="AF33" s="221"/>
      <c r="AG33" s="1918"/>
      <c r="AH33" s="221"/>
      <c r="AI33" s="2064">
        <f t="shared" si="14"/>
        <v>0</v>
      </c>
      <c r="AJ33" s="2063">
        <f t="shared" si="15"/>
        <v>0</v>
      </c>
      <c r="AK33" s="2002">
        <f t="shared" si="16"/>
        <v>0</v>
      </c>
      <c r="AL33" s="1989">
        <f t="shared" si="17"/>
        <v>0</v>
      </c>
      <c r="AM33" s="1918"/>
      <c r="AP33" s="144"/>
      <c r="AQ33" s="164"/>
      <c r="AR33" s="46"/>
      <c r="AS33" s="132"/>
      <c r="AT33" s="4"/>
      <c r="AU33" s="8"/>
      <c r="AV33" s="132"/>
    </row>
    <row r="34" spans="2:48" ht="12" customHeight="1" thickBot="1">
      <c r="B34" s="383"/>
      <c r="C34" s="172" t="s">
        <v>343</v>
      </c>
      <c r="D34" s="668"/>
      <c r="E34" s="126" t="s">
        <v>148</v>
      </c>
      <c r="F34" s="38"/>
      <c r="G34" s="38"/>
      <c r="H34" s="1520" t="s">
        <v>803</v>
      </c>
      <c r="I34" s="67"/>
      <c r="J34" s="53"/>
      <c r="K34" s="438" t="s">
        <v>858</v>
      </c>
      <c r="L34" s="38"/>
      <c r="M34" s="49"/>
      <c r="O34" s="1726" t="s">
        <v>169</v>
      </c>
      <c r="P34" s="1876"/>
      <c r="Q34" s="1873"/>
      <c r="R34" s="1876"/>
      <c r="S34" s="1873"/>
      <c r="T34" s="1876"/>
      <c r="U34" s="1873"/>
      <c r="V34" s="1974">
        <f t="shared" si="0"/>
        <v>0</v>
      </c>
      <c r="W34" s="1953">
        <f t="shared" si="1"/>
        <v>0</v>
      </c>
      <c r="X34" s="1979">
        <f t="shared" si="2"/>
        <v>0</v>
      </c>
      <c r="Y34" s="1958">
        <f t="shared" si="3"/>
        <v>0</v>
      </c>
      <c r="Z34" s="1971">
        <f t="shared" si="4"/>
        <v>0</v>
      </c>
      <c r="AA34" s="782">
        <f t="shared" si="5"/>
        <v>0</v>
      </c>
      <c r="AB34" s="1892" t="s">
        <v>83</v>
      </c>
      <c r="AC34" s="1920">
        <f>F11</f>
        <v>29.45</v>
      </c>
      <c r="AD34" s="1907">
        <f>G11</f>
        <v>29.45</v>
      </c>
      <c r="AE34" s="1920"/>
      <c r="AF34" s="98"/>
      <c r="AG34" s="1920"/>
      <c r="AH34" s="98"/>
      <c r="AI34" s="2001">
        <f t="shared" si="14"/>
        <v>29.45</v>
      </c>
      <c r="AJ34" s="1987">
        <f t="shared" si="15"/>
        <v>29.45</v>
      </c>
      <c r="AK34" s="2002">
        <f t="shared" si="16"/>
        <v>0</v>
      </c>
      <c r="AL34" s="1989">
        <f t="shared" si="17"/>
        <v>0</v>
      </c>
      <c r="AM34" s="1920"/>
      <c r="AP34" s="132"/>
      <c r="AQ34" s="62"/>
      <c r="AR34" s="8"/>
      <c r="AS34" s="150"/>
      <c r="AT34" s="4"/>
      <c r="AU34" s="8"/>
      <c r="AV34" s="150"/>
    </row>
    <row r="35" spans="2:48" ht="15.75" customHeight="1" thickBot="1">
      <c r="B35" s="1626" t="s">
        <v>752</v>
      </c>
      <c r="C35" s="254" t="s">
        <v>105</v>
      </c>
      <c r="D35" s="285">
        <v>180</v>
      </c>
      <c r="E35" s="322" t="s">
        <v>121</v>
      </c>
      <c r="F35" s="109" t="s">
        <v>122</v>
      </c>
      <c r="G35" s="434" t="s">
        <v>123</v>
      </c>
      <c r="H35" s="306" t="s">
        <v>121</v>
      </c>
      <c r="I35" s="106" t="s">
        <v>122</v>
      </c>
      <c r="J35" s="290" t="s">
        <v>123</v>
      </c>
      <c r="K35" s="271" t="s">
        <v>121</v>
      </c>
      <c r="L35" s="106" t="s">
        <v>122</v>
      </c>
      <c r="M35" s="143" t="s">
        <v>123</v>
      </c>
      <c r="O35" s="1726" t="s">
        <v>89</v>
      </c>
      <c r="P35" s="1876"/>
      <c r="Q35" s="1873"/>
      <c r="R35" s="1876"/>
      <c r="S35" s="1873"/>
      <c r="T35" s="1876"/>
      <c r="U35" s="1873"/>
      <c r="V35" s="1974">
        <f t="shared" si="0"/>
        <v>0</v>
      </c>
      <c r="W35" s="1953">
        <f t="shared" si="1"/>
        <v>0</v>
      </c>
      <c r="X35" s="1979">
        <f t="shared" si="2"/>
        <v>0</v>
      </c>
      <c r="Y35" s="1958">
        <f t="shared" si="3"/>
        <v>0</v>
      </c>
      <c r="Z35" s="1971">
        <f t="shared" si="4"/>
        <v>0</v>
      </c>
      <c r="AA35" s="782">
        <f t="shared" si="5"/>
        <v>0</v>
      </c>
      <c r="AB35" s="1892" t="s">
        <v>84</v>
      </c>
      <c r="AC35" s="1918"/>
      <c r="AD35" s="1907"/>
      <c r="AE35" s="1918"/>
      <c r="AF35" s="98"/>
      <c r="AG35" s="1918"/>
      <c r="AH35" s="98"/>
      <c r="AI35" s="2064">
        <f t="shared" si="14"/>
        <v>0</v>
      </c>
      <c r="AJ35" s="2063">
        <f t="shared" si="15"/>
        <v>0</v>
      </c>
      <c r="AK35" s="2002">
        <f t="shared" si="16"/>
        <v>0</v>
      </c>
      <c r="AL35" s="1989">
        <f t="shared" si="17"/>
        <v>0</v>
      </c>
      <c r="AM35" s="1918"/>
      <c r="AP35" s="132"/>
      <c r="AQ35" s="4"/>
      <c r="AR35" s="46"/>
      <c r="AS35" s="132"/>
      <c r="AT35" s="4"/>
      <c r="AU35" s="8"/>
      <c r="AV35" s="150"/>
    </row>
    <row r="36" spans="2:48">
      <c r="B36" s="1498" t="s">
        <v>804</v>
      </c>
      <c r="C36" s="254" t="s">
        <v>803</v>
      </c>
      <c r="D36" s="1788" t="s">
        <v>805</v>
      </c>
      <c r="E36" s="108" t="s">
        <v>108</v>
      </c>
      <c r="F36" s="131">
        <v>0.9</v>
      </c>
      <c r="G36" s="139">
        <v>0.9</v>
      </c>
      <c r="H36" s="135" t="s">
        <v>181</v>
      </c>
      <c r="I36" s="131">
        <v>10.4</v>
      </c>
      <c r="J36" s="140">
        <v>10</v>
      </c>
      <c r="K36" s="267" t="s">
        <v>233</v>
      </c>
      <c r="L36" s="1616">
        <v>160</v>
      </c>
      <c r="M36" s="139">
        <v>110</v>
      </c>
      <c r="O36" s="1726" t="s">
        <v>59</v>
      </c>
      <c r="P36" s="1876">
        <f>F15</f>
        <v>0.3</v>
      </c>
      <c r="Q36" s="1873">
        <f>F15</f>
        <v>0.3</v>
      </c>
      <c r="R36" s="1876">
        <f>F29+I26+L26</f>
        <v>1.4</v>
      </c>
      <c r="S36" s="1873">
        <f>G29+J26+M26</f>
        <v>1.4</v>
      </c>
      <c r="T36" s="1876"/>
      <c r="U36" s="1873"/>
      <c r="V36" s="1974">
        <f t="shared" si="0"/>
        <v>1.7</v>
      </c>
      <c r="W36" s="1953">
        <f t="shared" si="1"/>
        <v>1.7</v>
      </c>
      <c r="X36" s="1979">
        <f t="shared" si="2"/>
        <v>1.4</v>
      </c>
      <c r="Y36" s="1958">
        <f t="shared" si="3"/>
        <v>1.4</v>
      </c>
      <c r="Z36" s="1971">
        <f t="shared" si="4"/>
        <v>1.7</v>
      </c>
      <c r="AA36" s="782">
        <f t="shared" si="5"/>
        <v>1.7</v>
      </c>
      <c r="AB36" s="1892" t="s">
        <v>85</v>
      </c>
      <c r="AC36" s="1918"/>
      <c r="AD36" s="1908"/>
      <c r="AE36" s="1918"/>
      <c r="AF36" s="95"/>
      <c r="AG36" s="1918"/>
      <c r="AH36" s="95"/>
      <c r="AI36" s="2064">
        <f t="shared" si="14"/>
        <v>0</v>
      </c>
      <c r="AJ36" s="2063">
        <f t="shared" si="15"/>
        <v>0</v>
      </c>
      <c r="AK36" s="2002">
        <f t="shared" si="16"/>
        <v>0</v>
      </c>
      <c r="AL36" s="1989">
        <f t="shared" si="17"/>
        <v>0</v>
      </c>
      <c r="AM36" s="1918"/>
      <c r="AP36" s="132"/>
      <c r="AQ36" s="47"/>
      <c r="AR36" s="127"/>
      <c r="AS36" s="150"/>
      <c r="AT36" s="4"/>
      <c r="AU36" s="8"/>
      <c r="AV36" s="150"/>
    </row>
    <row r="37" spans="2:48" ht="11.25" customHeight="1">
      <c r="B37" s="2114" t="s">
        <v>855</v>
      </c>
      <c r="C37" s="254" t="s">
        <v>856</v>
      </c>
      <c r="D37" s="364">
        <v>110</v>
      </c>
      <c r="E37" s="260" t="s">
        <v>95</v>
      </c>
      <c r="F37" s="261">
        <v>59.4</v>
      </c>
      <c r="G37" s="263">
        <v>59.4</v>
      </c>
      <c r="H37" s="194" t="s">
        <v>11</v>
      </c>
      <c r="I37" s="1782">
        <v>30</v>
      </c>
      <c r="J37" s="259">
        <v>30</v>
      </c>
      <c r="K37" s="193"/>
      <c r="L37" s="193"/>
      <c r="M37" s="175"/>
      <c r="O37" s="1726" t="s">
        <v>144</v>
      </c>
      <c r="P37" s="1876"/>
      <c r="Q37" s="1873"/>
      <c r="R37" s="1876"/>
      <c r="S37" s="1873"/>
      <c r="T37" s="1876"/>
      <c r="U37" s="1873"/>
      <c r="V37" s="1974">
        <f t="shared" si="0"/>
        <v>0</v>
      </c>
      <c r="W37" s="1953">
        <f t="shared" si="1"/>
        <v>0</v>
      </c>
      <c r="X37" s="1979">
        <f t="shared" si="2"/>
        <v>0</v>
      </c>
      <c r="Y37" s="1958">
        <f t="shared" si="3"/>
        <v>0</v>
      </c>
      <c r="Z37" s="1971">
        <f t="shared" si="4"/>
        <v>0</v>
      </c>
      <c r="AA37" s="782">
        <f t="shared" si="5"/>
        <v>0</v>
      </c>
      <c r="AB37" s="1892" t="s">
        <v>87</v>
      </c>
      <c r="AC37" s="1918"/>
      <c r="AD37" s="1909"/>
      <c r="AE37" s="1918"/>
      <c r="AF37" s="95"/>
      <c r="AG37" s="1918"/>
      <c r="AH37" s="95"/>
      <c r="AI37" s="2064">
        <f t="shared" si="14"/>
        <v>0</v>
      </c>
      <c r="AJ37" s="2063">
        <f t="shared" si="15"/>
        <v>0</v>
      </c>
      <c r="AK37" s="2002">
        <f t="shared" si="16"/>
        <v>0</v>
      </c>
      <c r="AL37" s="1989">
        <f t="shared" si="17"/>
        <v>0</v>
      </c>
      <c r="AM37" s="1918"/>
      <c r="AP37" s="307"/>
      <c r="AQ37" s="47"/>
      <c r="AR37" s="46"/>
      <c r="AS37" s="149"/>
      <c r="AT37" s="4"/>
      <c r="AU37" s="8"/>
      <c r="AV37" s="150"/>
    </row>
    <row r="38" spans="2:48" ht="12.75" customHeight="1">
      <c r="B38" s="60"/>
      <c r="D38" s="70"/>
      <c r="E38" s="195" t="s">
        <v>55</v>
      </c>
      <c r="F38" s="262">
        <v>5</v>
      </c>
      <c r="G38" s="291">
        <v>5</v>
      </c>
      <c r="H38" s="60"/>
      <c r="J38" s="318"/>
      <c r="M38" s="70"/>
      <c r="O38" s="1860" t="s">
        <v>234</v>
      </c>
      <c r="P38" s="1876"/>
      <c r="Q38" s="1983">
        <f>Q39+Q40+Q41</f>
        <v>0</v>
      </c>
      <c r="R38" s="1927">
        <f>R39+R40+R41</f>
        <v>1.4149999999999998</v>
      </c>
      <c r="S38" s="1915">
        <f>S39+S40+S41</f>
        <v>1.4149999999999998</v>
      </c>
      <c r="T38" s="1927">
        <f>T39+T40+T41</f>
        <v>0</v>
      </c>
      <c r="U38" s="1952">
        <f>U39+U40+U41</f>
        <v>0</v>
      </c>
      <c r="V38" s="1974">
        <f t="shared" si="0"/>
        <v>1.4149999999999998</v>
      </c>
      <c r="W38" s="1953">
        <f t="shared" si="1"/>
        <v>1.4149999999999998</v>
      </c>
      <c r="X38" s="1979">
        <f t="shared" si="2"/>
        <v>1.4149999999999998</v>
      </c>
      <c r="Y38" s="1958">
        <f t="shared" si="3"/>
        <v>1.4149999999999998</v>
      </c>
      <c r="Z38" s="1971">
        <f t="shared" si="4"/>
        <v>1.4149999999999998</v>
      </c>
      <c r="AA38" s="782">
        <f t="shared" si="5"/>
        <v>1.4149999999999998</v>
      </c>
      <c r="AB38" s="1892" t="s">
        <v>88</v>
      </c>
      <c r="AC38" s="1918"/>
      <c r="AD38" s="1906"/>
      <c r="AE38" s="1918"/>
      <c r="AF38" s="221"/>
      <c r="AG38" s="1918"/>
      <c r="AH38" s="221"/>
      <c r="AI38" s="2064">
        <f t="shared" si="14"/>
        <v>0</v>
      </c>
      <c r="AJ38" s="2063">
        <f t="shared" si="15"/>
        <v>0</v>
      </c>
      <c r="AK38" s="2002">
        <f t="shared" si="16"/>
        <v>0</v>
      </c>
      <c r="AL38" s="1989">
        <f t="shared" si="17"/>
        <v>0</v>
      </c>
      <c r="AM38" s="1918"/>
      <c r="AP38" s="602"/>
      <c r="AQ38" s="47"/>
      <c r="AR38" s="46"/>
      <c r="AS38" s="149"/>
      <c r="AT38" s="4"/>
      <c r="AU38" s="32"/>
      <c r="AV38" s="150"/>
    </row>
    <row r="39" spans="2:48" ht="12.75" customHeight="1" thickBot="1">
      <c r="B39" s="56"/>
      <c r="C39" s="1042"/>
      <c r="D39" s="73"/>
      <c r="E39" s="205" t="s">
        <v>95</v>
      </c>
      <c r="F39" s="278">
        <v>140</v>
      </c>
      <c r="G39" s="266">
        <v>140</v>
      </c>
      <c r="H39" s="56"/>
      <c r="I39" s="29"/>
      <c r="J39" s="73"/>
      <c r="K39" s="29"/>
      <c r="L39" s="29"/>
      <c r="M39" s="73"/>
      <c r="O39" s="1861" t="s">
        <v>225</v>
      </c>
      <c r="P39" s="1876"/>
      <c r="Q39" s="1874"/>
      <c r="R39" s="1876">
        <f>F28+I25</f>
        <v>9.0000000000000011E-3</v>
      </c>
      <c r="S39" s="1874">
        <f>G28+J25</f>
        <v>9.0000000000000011E-3</v>
      </c>
      <c r="T39" s="1876"/>
      <c r="U39" s="1874"/>
      <c r="V39" s="1975"/>
      <c r="W39" s="1874"/>
      <c r="X39" s="1980"/>
      <c r="Y39" s="1959"/>
      <c r="Z39" s="1972"/>
      <c r="AA39" s="783"/>
      <c r="AB39" s="1892" t="s">
        <v>90</v>
      </c>
      <c r="AC39" s="1919"/>
      <c r="AD39" s="1910"/>
      <c r="AE39" s="1919"/>
      <c r="AF39" s="222"/>
      <c r="AG39" s="1919"/>
      <c r="AH39" s="222"/>
      <c r="AI39" s="2064">
        <f t="shared" si="14"/>
        <v>0</v>
      </c>
      <c r="AJ39" s="2063">
        <f t="shared" si="15"/>
        <v>0</v>
      </c>
      <c r="AK39" s="2002">
        <f t="shared" si="16"/>
        <v>0</v>
      </c>
      <c r="AL39" s="1989">
        <f t="shared" si="17"/>
        <v>0</v>
      </c>
      <c r="AM39" s="1919"/>
      <c r="AP39" s="132"/>
      <c r="AQ39" s="47"/>
      <c r="AR39" s="46"/>
      <c r="AS39" s="149"/>
      <c r="AT39" s="12"/>
    </row>
    <row r="40" spans="2:48">
      <c r="O40" s="1862" t="s">
        <v>710</v>
      </c>
      <c r="P40" s="1876"/>
      <c r="Q40" s="1875"/>
      <c r="R40" s="1876">
        <f>G31</f>
        <v>1.4059999999999999</v>
      </c>
      <c r="S40" s="1875">
        <f>G31</f>
        <v>1.4059999999999999</v>
      </c>
      <c r="T40" s="1876"/>
      <c r="U40" s="1875"/>
      <c r="V40" s="1976"/>
      <c r="W40" s="1875"/>
      <c r="X40" s="1981"/>
      <c r="Y40" s="1960"/>
      <c r="AB40" s="1932" t="s">
        <v>93</v>
      </c>
      <c r="AC40" s="1933">
        <f t="shared" ref="AC40:AH40" si="18">SUM(AC32:AC39)</f>
        <v>29.45</v>
      </c>
      <c r="AD40" s="315">
        <f t="shared" si="18"/>
        <v>29.45</v>
      </c>
      <c r="AE40" s="1918">
        <f t="shared" si="18"/>
        <v>0</v>
      </c>
      <c r="AF40" s="223">
        <f t="shared" si="18"/>
        <v>0</v>
      </c>
      <c r="AG40" s="1918">
        <f t="shared" si="18"/>
        <v>0</v>
      </c>
      <c r="AH40" s="223">
        <f t="shared" si="18"/>
        <v>0</v>
      </c>
      <c r="AI40" s="2001">
        <f t="shared" si="14"/>
        <v>29.45</v>
      </c>
      <c r="AJ40" s="1987">
        <f t="shared" si="15"/>
        <v>29.45</v>
      </c>
      <c r="AK40" s="2002">
        <f t="shared" si="16"/>
        <v>0</v>
      </c>
      <c r="AL40" s="1989">
        <f t="shared" si="17"/>
        <v>0</v>
      </c>
      <c r="AM40" s="1918">
        <f>SUM(AM32:AM39)</f>
        <v>0</v>
      </c>
      <c r="AQ40" s="47"/>
      <c r="AR40" s="8"/>
      <c r="AS40" s="150"/>
      <c r="AT40" s="164"/>
      <c r="AU40" s="92"/>
      <c r="AV40" s="144"/>
    </row>
    <row r="41" spans="2:48" ht="15.75" customHeight="1">
      <c r="O41" s="1863" t="s">
        <v>168</v>
      </c>
      <c r="P41" s="1876"/>
      <c r="Q41" s="1865"/>
      <c r="R41" s="1876"/>
      <c r="S41" s="1865"/>
      <c r="T41" s="1876"/>
      <c r="U41" s="1865"/>
      <c r="V41" s="1977"/>
      <c r="W41" s="1865"/>
      <c r="X41" s="1982"/>
      <c r="Y41" s="1961"/>
      <c r="AB41" s="549"/>
      <c r="AC41" s="1934"/>
      <c r="AN41" s="13"/>
      <c r="AQ41" s="4"/>
      <c r="AT41" s="4"/>
      <c r="AU41" s="8"/>
      <c r="AV41" s="150"/>
    </row>
    <row r="42" spans="2:48" ht="13.5" customHeight="1">
      <c r="O42" s="254" t="s">
        <v>119</v>
      </c>
      <c r="P42" s="1168"/>
      <c r="Q42" s="1922"/>
      <c r="R42" s="1168"/>
      <c r="S42" s="1921"/>
      <c r="T42" s="1168"/>
      <c r="U42" s="1921"/>
      <c r="V42" s="1168"/>
      <c r="W42" s="1921"/>
      <c r="X42" s="1168"/>
      <c r="Y42" s="1962"/>
      <c r="AN42" s="13"/>
      <c r="AP42" s="144"/>
      <c r="AT42" s="4"/>
      <c r="AU42" s="8"/>
      <c r="AV42" s="150"/>
    </row>
    <row r="43" spans="2:48" ht="14.25" customHeight="1">
      <c r="K43" s="164"/>
      <c r="L43" s="92"/>
      <c r="M43" s="144"/>
      <c r="S43" s="1914"/>
      <c r="U43" s="350"/>
      <c r="W43" s="1914"/>
      <c r="Y43" s="419"/>
      <c r="AB43" s="4"/>
      <c r="AC43" s="8"/>
      <c r="AN43" s="13"/>
      <c r="AP43" s="150"/>
      <c r="AQ43" s="12"/>
      <c r="AR43" s="92"/>
      <c r="AS43" s="144"/>
      <c r="AT43" s="4"/>
      <c r="AU43" s="8"/>
      <c r="AV43" s="150"/>
    </row>
    <row r="44" spans="2:48" ht="15" customHeight="1">
      <c r="K44" s="4"/>
      <c r="L44" s="749"/>
      <c r="M44" s="150"/>
      <c r="S44" s="1914"/>
      <c r="U44" s="350"/>
      <c r="W44" s="1914"/>
      <c r="Y44" s="419"/>
      <c r="AB44" s="217"/>
      <c r="AC44" s="47"/>
      <c r="AD44" s="13"/>
      <c r="AF44" s="218"/>
      <c r="AH44" s="4"/>
      <c r="AJ44" s="8"/>
      <c r="AL44" s="150"/>
      <c r="AN44" s="13"/>
      <c r="AP44" s="150"/>
      <c r="AQ44" s="164"/>
      <c r="AR44" s="123"/>
      <c r="AS44" s="148"/>
      <c r="AT44" s="4"/>
      <c r="AU44" s="8"/>
      <c r="AV44" s="150"/>
    </row>
    <row r="45" spans="2:48" ht="14.25" customHeight="1">
      <c r="Q45" s="47"/>
      <c r="S45" s="350"/>
      <c r="U45" s="1914"/>
      <c r="W45" s="1914"/>
      <c r="Y45" s="419"/>
      <c r="AB45" s="13"/>
      <c r="AC45" s="4"/>
      <c r="AH45" s="13"/>
      <c r="AJ45" s="47"/>
      <c r="AN45" s="13"/>
      <c r="AP45" s="148"/>
      <c r="AQ45" s="4"/>
      <c r="AR45" s="123"/>
      <c r="AS45" s="148"/>
      <c r="AT45" s="16"/>
    </row>
    <row r="46" spans="2:48" ht="13.5" customHeight="1">
      <c r="S46" s="350"/>
      <c r="U46" s="1914"/>
      <c r="W46" s="350"/>
      <c r="Y46" s="1955"/>
      <c r="AB46" s="13"/>
      <c r="AC46" s="216"/>
      <c r="AH46" s="99"/>
      <c r="AN46" s="13"/>
      <c r="AP46" s="150"/>
      <c r="AQ46" s="4"/>
      <c r="AR46" s="123"/>
      <c r="AS46" s="148"/>
      <c r="AT46" s="164"/>
      <c r="AU46" s="92"/>
      <c r="AV46" s="144"/>
    </row>
    <row r="47" spans="2:48" ht="14.25" customHeight="1">
      <c r="O47" s="8"/>
      <c r="S47" s="350"/>
      <c r="U47" s="1914"/>
      <c r="W47" s="350"/>
      <c r="Y47" s="1955"/>
      <c r="AC47" s="142"/>
      <c r="AL47" s="4"/>
      <c r="AN47" s="13"/>
      <c r="AP47" s="150"/>
      <c r="AQ47" s="4"/>
      <c r="AR47" s="123"/>
      <c r="AS47" s="148"/>
      <c r="AT47" s="4"/>
      <c r="AU47" s="32"/>
      <c r="AV47" s="307"/>
    </row>
    <row r="48" spans="2:48" ht="14.25" customHeight="1">
      <c r="S48" s="1914"/>
      <c r="U48" s="350"/>
      <c r="W48" s="350"/>
      <c r="Y48" s="1955"/>
      <c r="AJ48" s="4"/>
      <c r="AP48" s="150"/>
      <c r="AQ48" s="4"/>
      <c r="AR48" s="117"/>
      <c r="AS48" s="149"/>
      <c r="AT48" s="47"/>
      <c r="AU48" s="8"/>
      <c r="AV48" s="145"/>
    </row>
    <row r="49" spans="2:48" ht="15" customHeight="1">
      <c r="S49" s="1914"/>
      <c r="U49" s="350"/>
      <c r="W49" s="350"/>
      <c r="Y49" s="1955"/>
      <c r="AP49" s="150"/>
      <c r="AQ49" s="99"/>
      <c r="AR49" s="122"/>
      <c r="AS49" s="208"/>
      <c r="AT49" s="4"/>
      <c r="AU49" s="8"/>
      <c r="AV49" s="145"/>
    </row>
    <row r="50" spans="2:48" ht="14.25" customHeight="1">
      <c r="S50" s="1914"/>
      <c r="U50" s="1914"/>
      <c r="W50" s="1914"/>
      <c r="Y50" s="419"/>
      <c r="AP50" s="150"/>
      <c r="AQ50" s="99"/>
      <c r="AR50" s="8"/>
      <c r="AS50" s="150"/>
      <c r="AT50" s="603"/>
    </row>
    <row r="51" spans="2:48" ht="14.25" customHeight="1">
      <c r="S51" s="1914"/>
      <c r="U51" s="1914"/>
      <c r="W51" s="1914"/>
      <c r="Y51" s="419"/>
      <c r="AB51" s="164"/>
      <c r="AC51" s="92"/>
      <c r="AJ51" s="144"/>
      <c r="AP51" s="150"/>
      <c r="AQ51" s="4"/>
      <c r="AT51" s="192"/>
      <c r="AU51" s="192"/>
      <c r="AV51" s="132"/>
    </row>
    <row r="52" spans="2:48" ht="14.25" customHeight="1">
      <c r="S52" s="1914"/>
      <c r="U52" s="1914"/>
      <c r="W52" s="1914"/>
      <c r="Y52" s="419"/>
      <c r="AB52" s="338"/>
      <c r="AC52" s="123"/>
      <c r="AJ52" s="148"/>
      <c r="AP52" s="148"/>
      <c r="AQ52" s="326"/>
      <c r="AT52" s="192"/>
      <c r="AU52" s="192"/>
      <c r="AV52" s="132"/>
    </row>
    <row r="53" spans="2:48" ht="13.5" customHeight="1">
      <c r="Q53" s="144"/>
      <c r="S53" s="1914"/>
      <c r="U53" s="1914"/>
      <c r="W53" s="1914"/>
      <c r="Y53" s="419"/>
      <c r="AB53" s="338"/>
      <c r="AC53" s="123"/>
      <c r="AJ53" s="148"/>
      <c r="AP53" s="150"/>
      <c r="AQ53" s="164"/>
      <c r="AR53" s="92"/>
      <c r="AS53" s="144"/>
      <c r="AT53" s="46"/>
      <c r="AU53" s="227"/>
      <c r="AV53" s="132"/>
    </row>
    <row r="54" spans="2:48" ht="13.5" customHeight="1">
      <c r="O54" s="92"/>
      <c r="S54" s="1914"/>
      <c r="U54" s="1914"/>
      <c r="W54" s="1914"/>
      <c r="Y54" s="419"/>
      <c r="AB54" s="61"/>
      <c r="AC54" s="123"/>
      <c r="AL54" s="164"/>
      <c r="AP54" s="150"/>
      <c r="AQ54" s="4"/>
      <c r="AR54" s="8"/>
      <c r="AS54" s="150"/>
      <c r="AT54" s="192"/>
      <c r="AU54" s="192"/>
      <c r="AV54" s="150"/>
    </row>
    <row r="55" spans="2:48" ht="13.5" customHeight="1">
      <c r="S55" s="1914"/>
      <c r="U55" s="1914"/>
      <c r="W55" s="1914"/>
      <c r="Y55" s="419"/>
      <c r="AP55" s="150"/>
      <c r="AQ55" s="4"/>
      <c r="AR55" s="8"/>
      <c r="AS55" s="150"/>
      <c r="AT55" s="192"/>
      <c r="AU55" s="192"/>
      <c r="AV55" s="150"/>
    </row>
    <row r="56" spans="2:48" ht="14.25" customHeight="1">
      <c r="C56" s="32"/>
      <c r="D56" s="4"/>
      <c r="E56" s="65"/>
      <c r="S56" s="824"/>
      <c r="U56" s="824"/>
      <c r="W56" s="1914"/>
      <c r="Y56" s="419"/>
      <c r="AA56" s="216"/>
      <c r="AB56" s="4"/>
      <c r="AC56" s="8"/>
      <c r="AN56" s="13"/>
      <c r="AP56" s="150"/>
      <c r="AQ56" s="4"/>
      <c r="AR56" s="8"/>
      <c r="AS56" s="150"/>
      <c r="AT56" s="8"/>
      <c r="AU56" s="8"/>
      <c r="AV56" s="132"/>
    </row>
    <row r="57" spans="2:48" ht="12.75" customHeight="1">
      <c r="C57"/>
      <c r="D57" s="4"/>
      <c r="AQ57" s="4"/>
      <c r="AR57" s="8"/>
      <c r="AS57" s="150"/>
      <c r="AT57" s="8"/>
      <c r="AU57" s="8"/>
      <c r="AV57" s="148"/>
    </row>
    <row r="58" spans="2:48" ht="13.5" customHeight="1"/>
    <row r="59" spans="2:48" ht="15" customHeight="1"/>
    <row r="60" spans="2:48" ht="16.5" customHeight="1"/>
    <row r="61" spans="2:48" ht="15.75" customHeight="1">
      <c r="C61" s="181" t="s">
        <v>337</v>
      </c>
      <c r="G61" s="2"/>
      <c r="H61" s="2"/>
      <c r="I61" s="2"/>
      <c r="L61" s="2"/>
    </row>
    <row r="62" spans="2:48">
      <c r="C62"/>
      <c r="D62" s="103" t="s">
        <v>378</v>
      </c>
      <c r="F62" s="15"/>
      <c r="K62" s="92" t="s">
        <v>146</v>
      </c>
    </row>
    <row r="63" spans="2:48">
      <c r="B63" s="2" t="s">
        <v>323</v>
      </c>
      <c r="C63" s="2"/>
      <c r="D63" s="82"/>
      <c r="F63" s="138" t="s">
        <v>177</v>
      </c>
      <c r="I63" s="83"/>
      <c r="K63" s="329" t="s">
        <v>336</v>
      </c>
    </row>
    <row r="64" spans="2:48" ht="12.75" customHeight="1" thickBot="1">
      <c r="O64" s="329" t="s">
        <v>336</v>
      </c>
      <c r="AD64" s="216"/>
      <c r="AN64" s="4"/>
    </row>
    <row r="65" spans="2:40" ht="16.5" thickBot="1">
      <c r="B65" s="796" t="s">
        <v>2</v>
      </c>
      <c r="C65" s="797" t="s">
        <v>3</v>
      </c>
      <c r="D65" s="35" t="s">
        <v>4</v>
      </c>
      <c r="E65" s="93" t="s">
        <v>67</v>
      </c>
      <c r="F65" s="67"/>
      <c r="G65" s="67"/>
      <c r="H65" s="67"/>
      <c r="I65" s="67"/>
      <c r="J65" s="67"/>
      <c r="K65" s="67"/>
      <c r="L65" s="67"/>
      <c r="M65" s="53"/>
      <c r="O65" s="336" t="s">
        <v>824</v>
      </c>
      <c r="R65" s="112" t="s">
        <v>826</v>
      </c>
      <c r="V65" t="s">
        <v>825</v>
      </c>
      <c r="AD65" s="216"/>
      <c r="AN65" s="4"/>
    </row>
    <row r="66" spans="2:40" ht="15.75" thickBot="1">
      <c r="B66" s="387" t="s">
        <v>5</v>
      </c>
      <c r="C66" s="798"/>
      <c r="D66" s="8" t="s">
        <v>69</v>
      </c>
      <c r="E66" s="1196"/>
      <c r="H66" s="12"/>
      <c r="K66" s="211"/>
      <c r="M66" s="70"/>
      <c r="N66" s="3"/>
      <c r="O66" s="2" t="s">
        <v>323</v>
      </c>
      <c r="Q66" s="781"/>
      <c r="R66" s="781"/>
      <c r="S66" s="181" t="s">
        <v>837</v>
      </c>
      <c r="T66" s="781"/>
      <c r="U66" s="781"/>
      <c r="V66" s="781"/>
      <c r="Z66" s="311" t="s">
        <v>834</v>
      </c>
      <c r="AA66" s="49"/>
      <c r="AM66" s="311" t="s">
        <v>834</v>
      </c>
      <c r="AN66" s="2056"/>
    </row>
    <row r="67" spans="2:40" ht="16.5" thickBot="1">
      <c r="B67" s="795" t="s">
        <v>432</v>
      </c>
      <c r="C67" s="3"/>
      <c r="D67" s="308"/>
      <c r="E67" s="37"/>
      <c r="F67" s="662" t="s">
        <v>431</v>
      </c>
      <c r="G67" s="1197"/>
      <c r="H67" s="38"/>
      <c r="I67" s="38"/>
      <c r="J67" s="38"/>
      <c r="K67" s="676" t="s">
        <v>235</v>
      </c>
      <c r="L67" s="892"/>
      <c r="M67" s="437"/>
      <c r="O67" s="2060" t="s">
        <v>432</v>
      </c>
      <c r="P67" s="1880" t="s">
        <v>821</v>
      </c>
      <c r="Q67" s="1879"/>
      <c r="R67" s="1880" t="s">
        <v>823</v>
      </c>
      <c r="S67" s="1879"/>
      <c r="T67" s="1880" t="s">
        <v>833</v>
      </c>
      <c r="U67" s="1879"/>
      <c r="V67" s="1880" t="s">
        <v>831</v>
      </c>
      <c r="W67" s="1879"/>
      <c r="X67" s="1880" t="s">
        <v>832</v>
      </c>
      <c r="Y67" s="1879"/>
      <c r="Z67" s="1947" t="s">
        <v>629</v>
      </c>
      <c r="AA67" s="53"/>
      <c r="AB67" s="2057" t="s">
        <v>573</v>
      </c>
      <c r="AC67" s="1880" t="s">
        <v>821</v>
      </c>
      <c r="AD67" s="1879"/>
      <c r="AE67" s="1880" t="s">
        <v>823</v>
      </c>
      <c r="AF67" s="1879"/>
      <c r="AG67" s="1880" t="s">
        <v>830</v>
      </c>
      <c r="AH67" s="1879"/>
      <c r="AI67" s="1880" t="s">
        <v>831</v>
      </c>
      <c r="AJ67" s="1879"/>
      <c r="AK67" s="1880" t="s">
        <v>832</v>
      </c>
      <c r="AL67" s="1879"/>
      <c r="AM67" s="1947" t="s">
        <v>629</v>
      </c>
      <c r="AN67" s="53"/>
    </row>
    <row r="68" spans="2:40" ht="15.75" thickBot="1">
      <c r="B68" s="731"/>
      <c r="C68" s="172" t="s">
        <v>204</v>
      </c>
      <c r="D68" s="744"/>
      <c r="E68" s="164" t="s">
        <v>121</v>
      </c>
      <c r="F68" s="110" t="s">
        <v>122</v>
      </c>
      <c r="G68" s="163" t="s">
        <v>123</v>
      </c>
      <c r="H68" s="309" t="s">
        <v>121</v>
      </c>
      <c r="I68" s="110" t="s">
        <v>122</v>
      </c>
      <c r="J68" s="144" t="s">
        <v>123</v>
      </c>
      <c r="K68" s="1101" t="s">
        <v>335</v>
      </c>
      <c r="L68" s="1007"/>
      <c r="M68" s="1468"/>
      <c r="O68" s="1936" t="s">
        <v>573</v>
      </c>
      <c r="P68" s="1008" t="s">
        <v>122</v>
      </c>
      <c r="Q68" s="1036" t="s">
        <v>123</v>
      </c>
      <c r="R68" s="1008" t="s">
        <v>122</v>
      </c>
      <c r="S68" s="1036" t="s">
        <v>123</v>
      </c>
      <c r="T68" s="1008" t="s">
        <v>122</v>
      </c>
      <c r="U68" s="1036" t="s">
        <v>123</v>
      </c>
      <c r="V68" s="1008" t="s">
        <v>122</v>
      </c>
      <c r="W68" s="1969" t="s">
        <v>123</v>
      </c>
      <c r="X68" s="1008" t="s">
        <v>122</v>
      </c>
      <c r="Y68" s="1036" t="s">
        <v>123</v>
      </c>
      <c r="Z68" s="106" t="s">
        <v>122</v>
      </c>
      <c r="AA68" s="143" t="s">
        <v>123</v>
      </c>
      <c r="AB68" s="80" t="s">
        <v>65</v>
      </c>
      <c r="AC68" s="110" t="s">
        <v>122</v>
      </c>
      <c r="AD68" s="163" t="s">
        <v>123</v>
      </c>
      <c r="AE68" s="110" t="s">
        <v>122</v>
      </c>
      <c r="AF68" s="163" t="s">
        <v>123</v>
      </c>
      <c r="AG68" s="110" t="s">
        <v>122</v>
      </c>
      <c r="AH68" s="163" t="s">
        <v>123</v>
      </c>
      <c r="AI68" s="110" t="s">
        <v>122</v>
      </c>
      <c r="AJ68" s="163" t="s">
        <v>123</v>
      </c>
      <c r="AK68" s="110" t="s">
        <v>122</v>
      </c>
      <c r="AL68" s="163" t="s">
        <v>123</v>
      </c>
      <c r="AM68" s="1948" t="s">
        <v>122</v>
      </c>
      <c r="AN68" s="1949" t="s">
        <v>123</v>
      </c>
    </row>
    <row r="69" spans="2:40" ht="12.75" customHeight="1" thickBot="1">
      <c r="B69" s="1498" t="s">
        <v>673</v>
      </c>
      <c r="C69" s="547" t="s">
        <v>429</v>
      </c>
      <c r="D69" s="318">
        <v>60</v>
      </c>
      <c r="E69" s="786" t="s">
        <v>100</v>
      </c>
      <c r="F69" s="243">
        <v>73.569999999999993</v>
      </c>
      <c r="G69" s="392">
        <v>63.2</v>
      </c>
      <c r="H69" s="382" t="s">
        <v>98</v>
      </c>
      <c r="I69" s="243">
        <v>1.1000000000000001</v>
      </c>
      <c r="J69" s="392">
        <v>1.1000000000000001</v>
      </c>
      <c r="K69" s="310" t="s">
        <v>121</v>
      </c>
      <c r="L69" s="110" t="s">
        <v>122</v>
      </c>
      <c r="M69" s="163" t="s">
        <v>123</v>
      </c>
      <c r="O69" s="755" t="s">
        <v>165</v>
      </c>
      <c r="P69" s="1876">
        <f>D74</f>
        <v>30</v>
      </c>
      <c r="Q69" s="1866">
        <f>D74</f>
        <v>30</v>
      </c>
      <c r="R69" s="1876">
        <f>D81</f>
        <v>20</v>
      </c>
      <c r="S69" s="1866">
        <f>D81</f>
        <v>20</v>
      </c>
      <c r="T69" s="1965"/>
      <c r="U69" s="1866"/>
      <c r="V69" s="1974">
        <f t="shared" ref="V69:V99" si="19">P69+R69</f>
        <v>50</v>
      </c>
      <c r="W69" s="1953">
        <f t="shared" ref="W69:W99" si="20">Q69+S69</f>
        <v>50</v>
      </c>
      <c r="X69" s="1979">
        <f t="shared" ref="X69:X99" si="21">R69+T69</f>
        <v>20</v>
      </c>
      <c r="Y69" s="1958">
        <f t="shared" ref="Y69:Y99" si="22">S69+U69</f>
        <v>20</v>
      </c>
      <c r="Z69" s="1970">
        <f t="shared" ref="Z69:Z99" si="23">P69+R69+T69</f>
        <v>50</v>
      </c>
      <c r="AA69" s="784">
        <f t="shared" ref="AA69:AA99" si="24">Q69+S69+U69</f>
        <v>50</v>
      </c>
      <c r="AB69" s="1881" t="s">
        <v>160</v>
      </c>
      <c r="AC69" s="1918"/>
      <c r="AD69" s="1893"/>
      <c r="AE69" s="1918"/>
      <c r="AF69" s="758"/>
      <c r="AG69" s="1918"/>
      <c r="AH69" s="777"/>
      <c r="AI69" s="2029">
        <f t="shared" ref="AI69:AI83" si="25">AC69+AE69</f>
        <v>0</v>
      </c>
      <c r="AJ69" s="1953">
        <f t="shared" ref="AJ69:AJ83" si="26">AD69+AF69</f>
        <v>0</v>
      </c>
      <c r="AK69" s="2043">
        <f t="shared" ref="AK69:AK83" si="27">AE69+AG69</f>
        <v>0</v>
      </c>
      <c r="AL69" s="1952">
        <f t="shared" ref="AL69:AL83" si="28">AF69+AH69</f>
        <v>0</v>
      </c>
      <c r="AM69" s="2051">
        <f t="shared" ref="AM69:AM84" si="29">AC69+AE69+AG69</f>
        <v>0</v>
      </c>
      <c r="AN69" s="1994">
        <f t="shared" ref="AN69:AN84" si="30">AD69+AF69+AH69</f>
        <v>0</v>
      </c>
    </row>
    <row r="70" spans="2:40" ht="12.75" customHeight="1">
      <c r="B70" s="201" t="s">
        <v>17</v>
      </c>
      <c r="C70" s="503" t="s">
        <v>116</v>
      </c>
      <c r="D70" s="893" t="s">
        <v>430</v>
      </c>
      <c r="E70" s="301" t="s">
        <v>117</v>
      </c>
      <c r="F70" s="787">
        <v>53.6</v>
      </c>
      <c r="G70" s="788">
        <v>53.6</v>
      </c>
      <c r="H70" s="254" t="s">
        <v>95</v>
      </c>
      <c r="I70" s="245">
        <v>112.6</v>
      </c>
      <c r="J70" s="203">
        <v>112.6</v>
      </c>
      <c r="K70" s="108" t="s">
        <v>101</v>
      </c>
      <c r="L70" s="131">
        <v>15</v>
      </c>
      <c r="M70" s="1049">
        <v>15</v>
      </c>
      <c r="O70" s="755" t="s">
        <v>164</v>
      </c>
      <c r="P70" s="1876">
        <f>D73</f>
        <v>40</v>
      </c>
      <c r="Q70" s="1867">
        <f>D73</f>
        <v>40</v>
      </c>
      <c r="R70" s="1876">
        <f>D80</f>
        <v>50</v>
      </c>
      <c r="S70" s="1867">
        <f>D80</f>
        <v>50</v>
      </c>
      <c r="T70" s="1876">
        <f>D94</f>
        <v>30</v>
      </c>
      <c r="U70" s="1867">
        <f>D94</f>
        <v>30</v>
      </c>
      <c r="V70" s="1974">
        <f t="shared" si="19"/>
        <v>90</v>
      </c>
      <c r="W70" s="1953">
        <f t="shared" si="20"/>
        <v>90</v>
      </c>
      <c r="X70" s="1979">
        <f t="shared" si="21"/>
        <v>80</v>
      </c>
      <c r="Y70" s="1958">
        <f t="shared" si="22"/>
        <v>80</v>
      </c>
      <c r="Z70" s="1970">
        <f t="shared" si="23"/>
        <v>120</v>
      </c>
      <c r="AA70" s="784">
        <f t="shared" si="24"/>
        <v>120</v>
      </c>
      <c r="AB70" s="1881" t="s">
        <v>68</v>
      </c>
      <c r="AC70" s="1918"/>
      <c r="AD70" s="1894"/>
      <c r="AE70" s="1918"/>
      <c r="AF70" s="758"/>
      <c r="AG70" s="1918"/>
      <c r="AH70" s="777"/>
      <c r="AI70" s="2029">
        <f t="shared" si="25"/>
        <v>0</v>
      </c>
      <c r="AJ70" s="1953">
        <f t="shared" si="26"/>
        <v>0</v>
      </c>
      <c r="AK70" s="2043">
        <f t="shared" si="27"/>
        <v>0</v>
      </c>
      <c r="AL70" s="1952">
        <f t="shared" si="28"/>
        <v>0</v>
      </c>
      <c r="AM70" s="2051">
        <f t="shared" si="29"/>
        <v>0</v>
      </c>
      <c r="AN70" s="1994">
        <f t="shared" si="30"/>
        <v>0</v>
      </c>
    </row>
    <row r="71" spans="2:40" ht="13.5" customHeight="1" thickBot="1">
      <c r="B71" s="165" t="s">
        <v>554</v>
      </c>
      <c r="C71" s="547" t="s">
        <v>235</v>
      </c>
      <c r="D71" s="398">
        <v>200</v>
      </c>
      <c r="E71" s="301" t="s">
        <v>104</v>
      </c>
      <c r="F71" s="246">
        <v>7</v>
      </c>
      <c r="G71" s="303">
        <v>7</v>
      </c>
      <c r="H71" s="1499" t="s">
        <v>710</v>
      </c>
      <c r="I71" s="261"/>
      <c r="J71" s="274">
        <v>1.5</v>
      </c>
      <c r="K71" s="194" t="s">
        <v>55</v>
      </c>
      <c r="L71" s="245">
        <v>6</v>
      </c>
      <c r="M71" s="259">
        <v>6</v>
      </c>
      <c r="O71" s="88" t="s">
        <v>92</v>
      </c>
      <c r="P71" s="1876"/>
      <c r="Q71" s="1868"/>
      <c r="R71" s="1876"/>
      <c r="S71" s="1868"/>
      <c r="T71" s="1876">
        <f>L94</f>
        <v>0.9</v>
      </c>
      <c r="U71" s="1868">
        <f>M94</f>
        <v>0.9</v>
      </c>
      <c r="V71" s="1974">
        <f t="shared" si="19"/>
        <v>0</v>
      </c>
      <c r="W71" s="1953">
        <f t="shared" si="20"/>
        <v>0</v>
      </c>
      <c r="X71" s="1979">
        <f t="shared" si="21"/>
        <v>0.9</v>
      </c>
      <c r="Y71" s="1958">
        <f t="shared" si="22"/>
        <v>0.9</v>
      </c>
      <c r="Z71" s="1970">
        <f t="shared" si="23"/>
        <v>0.9</v>
      </c>
      <c r="AA71" s="784">
        <f t="shared" si="24"/>
        <v>0.9</v>
      </c>
      <c r="AB71" s="1882" t="s">
        <v>70</v>
      </c>
      <c r="AC71" s="1918"/>
      <c r="AD71" s="1895"/>
      <c r="AE71" s="1918"/>
      <c r="AF71" s="758"/>
      <c r="AG71" s="1918"/>
      <c r="AH71" s="777"/>
      <c r="AI71" s="2029">
        <f t="shared" si="25"/>
        <v>0</v>
      </c>
      <c r="AJ71" s="1953">
        <f t="shared" si="26"/>
        <v>0</v>
      </c>
      <c r="AK71" s="2043">
        <f t="shared" si="27"/>
        <v>0</v>
      </c>
      <c r="AL71" s="1952">
        <f t="shared" si="28"/>
        <v>0</v>
      </c>
      <c r="AM71" s="2051">
        <f t="shared" si="29"/>
        <v>0</v>
      </c>
      <c r="AN71" s="1994">
        <f t="shared" si="30"/>
        <v>0</v>
      </c>
    </row>
    <row r="72" spans="2:40" ht="15.75" thickBot="1">
      <c r="B72" s="1070" t="s">
        <v>14</v>
      </c>
      <c r="C72" s="546" t="s">
        <v>335</v>
      </c>
      <c r="D72" s="324"/>
      <c r="E72" s="202" t="s">
        <v>224</v>
      </c>
      <c r="F72" s="246">
        <v>9</v>
      </c>
      <c r="G72" s="303">
        <v>7.5</v>
      </c>
      <c r="H72" s="817" t="s">
        <v>429</v>
      </c>
      <c r="I72" s="279"/>
      <c r="J72" s="49"/>
      <c r="K72" s="171" t="s">
        <v>462</v>
      </c>
      <c r="L72" s="455">
        <v>0.2</v>
      </c>
      <c r="M72" s="1110">
        <v>0.2</v>
      </c>
      <c r="O72" s="90" t="s">
        <v>166</v>
      </c>
      <c r="P72" s="1878">
        <f t="shared" ref="P72:U72" si="31">AC101</f>
        <v>53.6</v>
      </c>
      <c r="Q72" s="1869">
        <f t="shared" si="31"/>
        <v>53.6</v>
      </c>
      <c r="R72" s="1878">
        <f t="shared" si="31"/>
        <v>0</v>
      </c>
      <c r="S72" s="1869">
        <f t="shared" si="31"/>
        <v>0</v>
      </c>
      <c r="T72" s="1878">
        <f t="shared" si="31"/>
        <v>18.399999999999999</v>
      </c>
      <c r="U72" s="1869">
        <f t="shared" si="31"/>
        <v>18.399999999999999</v>
      </c>
      <c r="V72" s="1974">
        <f t="shared" si="19"/>
        <v>53.6</v>
      </c>
      <c r="W72" s="1953">
        <f t="shared" si="20"/>
        <v>53.6</v>
      </c>
      <c r="X72" s="1979">
        <f t="shared" si="21"/>
        <v>18.399999999999999</v>
      </c>
      <c r="Y72" s="1958">
        <f t="shared" si="22"/>
        <v>18.399999999999999</v>
      </c>
      <c r="Z72" s="1970">
        <f t="shared" si="23"/>
        <v>72</v>
      </c>
      <c r="AA72" s="784">
        <f t="shared" si="24"/>
        <v>72</v>
      </c>
      <c r="AB72" s="1882" t="s">
        <v>72</v>
      </c>
      <c r="AC72" s="1918"/>
      <c r="AD72" s="1896"/>
      <c r="AE72" s="1918"/>
      <c r="AF72" s="758"/>
      <c r="AG72" s="1918"/>
      <c r="AH72" s="777"/>
      <c r="AI72" s="2029">
        <f t="shared" si="25"/>
        <v>0</v>
      </c>
      <c r="AJ72" s="1953">
        <f t="shared" si="26"/>
        <v>0</v>
      </c>
      <c r="AK72" s="2043">
        <f t="shared" si="27"/>
        <v>0</v>
      </c>
      <c r="AL72" s="1952">
        <f t="shared" si="28"/>
        <v>0</v>
      </c>
      <c r="AM72" s="2051">
        <f t="shared" si="29"/>
        <v>0</v>
      </c>
      <c r="AN72" s="1994">
        <f t="shared" si="30"/>
        <v>0</v>
      </c>
    </row>
    <row r="73" spans="2:40" ht="15.75" thickBot="1">
      <c r="B73" s="321" t="s">
        <v>10</v>
      </c>
      <c r="C73" s="503" t="s">
        <v>11</v>
      </c>
      <c r="D73" s="253">
        <v>40</v>
      </c>
      <c r="E73" s="301" t="s">
        <v>78</v>
      </c>
      <c r="F73" s="246">
        <v>23.75</v>
      </c>
      <c r="G73" s="303">
        <v>19</v>
      </c>
      <c r="H73" s="271" t="s">
        <v>121</v>
      </c>
      <c r="I73" s="106" t="s">
        <v>122</v>
      </c>
      <c r="J73" s="386" t="s">
        <v>123</v>
      </c>
      <c r="K73" s="194" t="s">
        <v>95</v>
      </c>
      <c r="L73" s="245">
        <v>190</v>
      </c>
      <c r="M73" s="259">
        <v>190</v>
      </c>
      <c r="O73" s="755" t="s">
        <v>126</v>
      </c>
      <c r="P73" s="1876"/>
      <c r="Q73" s="1866"/>
      <c r="R73" s="1876">
        <f>F77</f>
        <v>15.7</v>
      </c>
      <c r="S73" s="1866">
        <f>G77</f>
        <v>15.7</v>
      </c>
      <c r="T73" s="1876"/>
      <c r="U73" s="1866"/>
      <c r="V73" s="1974">
        <f t="shared" si="19"/>
        <v>15.7</v>
      </c>
      <c r="W73" s="1953">
        <f t="shared" si="20"/>
        <v>15.7</v>
      </c>
      <c r="X73" s="1979">
        <f t="shared" si="21"/>
        <v>15.7</v>
      </c>
      <c r="Y73" s="1958">
        <f t="shared" si="22"/>
        <v>15.7</v>
      </c>
      <c r="Z73" s="1970">
        <f t="shared" si="23"/>
        <v>15.7</v>
      </c>
      <c r="AA73" s="784">
        <f t="shared" si="24"/>
        <v>15.7</v>
      </c>
      <c r="AB73" s="1883" t="s">
        <v>115</v>
      </c>
      <c r="AC73" s="1918">
        <f>F74</f>
        <v>1.8</v>
      </c>
      <c r="AD73" s="1895">
        <f>F74</f>
        <v>1.8</v>
      </c>
      <c r="AE73" s="1920">
        <f>L78</f>
        <v>16.8</v>
      </c>
      <c r="AF73" s="815">
        <f>M78</f>
        <v>16.8</v>
      </c>
      <c r="AG73" s="1918"/>
      <c r="AH73" s="777"/>
      <c r="AI73" s="2029">
        <f t="shared" si="25"/>
        <v>18.600000000000001</v>
      </c>
      <c r="AJ73" s="1953">
        <f t="shared" si="26"/>
        <v>18.600000000000001</v>
      </c>
      <c r="AK73" s="2043">
        <f t="shared" si="27"/>
        <v>16.8</v>
      </c>
      <c r="AL73" s="1952">
        <f t="shared" si="28"/>
        <v>16.8</v>
      </c>
      <c r="AM73" s="2051">
        <f t="shared" si="29"/>
        <v>18.600000000000001</v>
      </c>
      <c r="AN73" s="1994">
        <f t="shared" si="30"/>
        <v>18.600000000000001</v>
      </c>
    </row>
    <row r="74" spans="2:40" ht="15.75" thickBot="1">
      <c r="B74" s="321" t="s">
        <v>10</v>
      </c>
      <c r="C74" s="547" t="s">
        <v>719</v>
      </c>
      <c r="D74" s="253">
        <v>30</v>
      </c>
      <c r="E74" s="301" t="s">
        <v>75</v>
      </c>
      <c r="F74" s="246">
        <v>1.8</v>
      </c>
      <c r="G74" s="303">
        <v>1.8</v>
      </c>
      <c r="H74" s="671" t="s">
        <v>192</v>
      </c>
      <c r="I74" s="672">
        <v>67.8</v>
      </c>
      <c r="J74" s="734">
        <v>60</v>
      </c>
      <c r="K74" s="56"/>
      <c r="L74" s="29"/>
      <c r="M74" s="73"/>
      <c r="O74" s="529" t="s">
        <v>50</v>
      </c>
      <c r="P74" s="1876"/>
      <c r="Q74" s="1866"/>
      <c r="R74" s="1876"/>
      <c r="S74" s="1866"/>
      <c r="T74" s="1876"/>
      <c r="U74" s="1866"/>
      <c r="V74" s="1974">
        <f t="shared" si="19"/>
        <v>0</v>
      </c>
      <c r="W74" s="1953">
        <f t="shared" si="20"/>
        <v>0</v>
      </c>
      <c r="X74" s="1979">
        <f t="shared" si="21"/>
        <v>0</v>
      </c>
      <c r="Y74" s="1958">
        <f t="shared" si="22"/>
        <v>0</v>
      </c>
      <c r="Z74" s="1970">
        <f t="shared" si="23"/>
        <v>0</v>
      </c>
      <c r="AA74" s="784">
        <f t="shared" si="24"/>
        <v>0</v>
      </c>
      <c r="AB74" s="1882" t="s">
        <v>162</v>
      </c>
      <c r="AC74" s="1918"/>
      <c r="AD74" s="1895"/>
      <c r="AE74" s="1918"/>
      <c r="AF74" s="758"/>
      <c r="AG74" s="1918"/>
      <c r="AH74" s="777"/>
      <c r="AI74" s="2029">
        <f t="shared" si="25"/>
        <v>0</v>
      </c>
      <c r="AJ74" s="1953">
        <f t="shared" si="26"/>
        <v>0</v>
      </c>
      <c r="AK74" s="2043">
        <f t="shared" si="27"/>
        <v>0</v>
      </c>
      <c r="AL74" s="1952">
        <f t="shared" si="28"/>
        <v>0</v>
      </c>
      <c r="AM74" s="2051">
        <f t="shared" si="29"/>
        <v>0</v>
      </c>
      <c r="AN74" s="1994">
        <f t="shared" si="30"/>
        <v>0</v>
      </c>
    </row>
    <row r="75" spans="2:40" ht="14.25" customHeight="1" thickBot="1">
      <c r="B75" s="383"/>
      <c r="C75" s="172" t="s">
        <v>153</v>
      </c>
      <c r="D75" s="67"/>
      <c r="E75" s="459" t="s">
        <v>237</v>
      </c>
      <c r="F75" s="67"/>
      <c r="G75" s="53"/>
      <c r="H75" s="676" t="s">
        <v>455</v>
      </c>
      <c r="I75" s="67"/>
      <c r="J75" s="53"/>
      <c r="K75" s="1523" t="s">
        <v>674</v>
      </c>
      <c r="L75" s="279"/>
      <c r="M75" s="49"/>
      <c r="O75" s="96" t="s">
        <v>80</v>
      </c>
      <c r="P75" s="1876">
        <f t="shared" ref="P75:U75" si="32">AC84</f>
        <v>102.35</v>
      </c>
      <c r="Q75" s="1870">
        <f t="shared" si="32"/>
        <v>88.3</v>
      </c>
      <c r="R75" s="1876">
        <f t="shared" si="32"/>
        <v>109.828</v>
      </c>
      <c r="S75" s="1870">
        <f t="shared" si="32"/>
        <v>91.699999999999989</v>
      </c>
      <c r="T75" s="1876">
        <f t="shared" si="32"/>
        <v>19.2</v>
      </c>
      <c r="U75" s="1870">
        <f t="shared" si="32"/>
        <v>15.2</v>
      </c>
      <c r="V75" s="1974">
        <f t="shared" si="19"/>
        <v>212.178</v>
      </c>
      <c r="W75" s="1953">
        <f t="shared" si="20"/>
        <v>180</v>
      </c>
      <c r="X75" s="1979">
        <f t="shared" si="21"/>
        <v>129.02799999999999</v>
      </c>
      <c r="Y75" s="1958">
        <f t="shared" si="22"/>
        <v>106.89999999999999</v>
      </c>
      <c r="Z75" s="1970">
        <f t="shared" si="23"/>
        <v>231.37799999999999</v>
      </c>
      <c r="AA75" s="784">
        <f t="shared" si="24"/>
        <v>195.2</v>
      </c>
      <c r="AB75" s="1882" t="s">
        <v>156</v>
      </c>
      <c r="AC75" s="1918"/>
      <c r="AD75" s="1895"/>
      <c r="AE75" s="1918"/>
      <c r="AF75" s="758"/>
      <c r="AG75" s="1918"/>
      <c r="AH75" s="777"/>
      <c r="AI75" s="2029">
        <f t="shared" si="25"/>
        <v>0</v>
      </c>
      <c r="AJ75" s="1953">
        <f t="shared" si="26"/>
        <v>0</v>
      </c>
      <c r="AK75" s="2043">
        <f t="shared" si="27"/>
        <v>0</v>
      </c>
      <c r="AL75" s="1952">
        <f t="shared" si="28"/>
        <v>0</v>
      </c>
      <c r="AM75" s="2051">
        <f t="shared" si="29"/>
        <v>0</v>
      </c>
      <c r="AN75" s="1994">
        <f t="shared" si="30"/>
        <v>0</v>
      </c>
    </row>
    <row r="76" spans="2:40" ht="15.75" customHeight="1" thickBot="1">
      <c r="B76" s="1517" t="s">
        <v>675</v>
      </c>
      <c r="C76" s="254" t="s">
        <v>674</v>
      </c>
      <c r="D76" s="253">
        <v>60</v>
      </c>
      <c r="E76" s="271" t="s">
        <v>121</v>
      </c>
      <c r="F76" s="106" t="s">
        <v>122</v>
      </c>
      <c r="G76" s="143" t="s">
        <v>123</v>
      </c>
      <c r="H76" s="281" t="s">
        <v>121</v>
      </c>
      <c r="I76" s="106" t="s">
        <v>122</v>
      </c>
      <c r="J76" s="143" t="s">
        <v>123</v>
      </c>
      <c r="K76" s="892" t="s">
        <v>121</v>
      </c>
      <c r="L76" s="109" t="s">
        <v>122</v>
      </c>
      <c r="M76" s="141" t="s">
        <v>123</v>
      </c>
      <c r="O76" s="755" t="s">
        <v>82</v>
      </c>
      <c r="P76" s="1877"/>
      <c r="Q76" s="1864"/>
      <c r="R76" s="1877">
        <f>I86</f>
        <v>124.85</v>
      </c>
      <c r="S76" s="1866">
        <f>D82</f>
        <v>110</v>
      </c>
      <c r="T76" s="1877"/>
      <c r="U76" s="1866"/>
      <c r="V76" s="1974">
        <f t="shared" si="19"/>
        <v>124.85</v>
      </c>
      <c r="W76" s="1953">
        <f t="shared" si="20"/>
        <v>110</v>
      </c>
      <c r="X76" s="1979">
        <f t="shared" si="21"/>
        <v>124.85</v>
      </c>
      <c r="Y76" s="1958">
        <f t="shared" si="22"/>
        <v>110</v>
      </c>
      <c r="Z76" s="1970">
        <f t="shared" si="23"/>
        <v>124.85</v>
      </c>
      <c r="AA76" s="784">
        <f t="shared" si="24"/>
        <v>110</v>
      </c>
      <c r="AB76" s="1882" t="s">
        <v>159</v>
      </c>
      <c r="AC76" s="1918"/>
      <c r="AD76" s="1897"/>
      <c r="AE76" s="1918"/>
      <c r="AF76" s="758"/>
      <c r="AG76" s="1918"/>
      <c r="AH76" s="777"/>
      <c r="AI76" s="2029">
        <f t="shared" si="25"/>
        <v>0</v>
      </c>
      <c r="AJ76" s="1953">
        <f t="shared" si="26"/>
        <v>0</v>
      </c>
      <c r="AK76" s="2043">
        <f t="shared" si="27"/>
        <v>0</v>
      </c>
      <c r="AL76" s="1952">
        <f t="shared" si="28"/>
        <v>0</v>
      </c>
      <c r="AM76" s="2051">
        <f t="shared" si="29"/>
        <v>0</v>
      </c>
      <c r="AN76" s="1994">
        <f t="shared" si="30"/>
        <v>0</v>
      </c>
    </row>
    <row r="77" spans="2:40" ht="15" customHeight="1">
      <c r="B77" s="1627" t="s">
        <v>753</v>
      </c>
      <c r="C77" s="254" t="s">
        <v>188</v>
      </c>
      <c r="D77" s="1522">
        <v>200</v>
      </c>
      <c r="E77" s="108" t="s">
        <v>126</v>
      </c>
      <c r="F77" s="186">
        <v>15.7</v>
      </c>
      <c r="G77" s="272">
        <v>15.7</v>
      </c>
      <c r="H77" s="735" t="s">
        <v>205</v>
      </c>
      <c r="I77" s="661">
        <v>26.8</v>
      </c>
      <c r="J77" s="152">
        <v>15</v>
      </c>
      <c r="K77" s="1059" t="s">
        <v>78</v>
      </c>
      <c r="L77" s="137">
        <v>56.2</v>
      </c>
      <c r="M77" s="140">
        <v>45</v>
      </c>
      <c r="O77" s="756" t="s">
        <v>125</v>
      </c>
      <c r="P77" s="1876">
        <f>L70</f>
        <v>15</v>
      </c>
      <c r="Q77" s="1866">
        <f>M70</f>
        <v>15</v>
      </c>
      <c r="R77" s="1876"/>
      <c r="S77" s="1866"/>
      <c r="T77" s="1876"/>
      <c r="U77" s="1866"/>
      <c r="V77" s="1974">
        <f t="shared" si="19"/>
        <v>15</v>
      </c>
      <c r="W77" s="1953">
        <f t="shared" si="20"/>
        <v>15</v>
      </c>
      <c r="X77" s="1979">
        <f t="shared" si="21"/>
        <v>0</v>
      </c>
      <c r="Y77" s="1958">
        <f t="shared" si="22"/>
        <v>0</v>
      </c>
      <c r="Z77" s="1970">
        <f t="shared" si="23"/>
        <v>15</v>
      </c>
      <c r="AA77" s="784">
        <f t="shared" si="24"/>
        <v>15</v>
      </c>
      <c r="AB77" s="1882" t="s">
        <v>102</v>
      </c>
      <c r="AC77" s="1918">
        <f>F72</f>
        <v>9</v>
      </c>
      <c r="AD77" s="1897">
        <f>G72</f>
        <v>7.5</v>
      </c>
      <c r="AE77" s="1918">
        <f>F79+L79</f>
        <v>23.1</v>
      </c>
      <c r="AF77" s="815">
        <f>G79+M79</f>
        <v>18.8</v>
      </c>
      <c r="AG77" s="1918"/>
      <c r="AH77" s="777"/>
      <c r="AI77" s="2029">
        <f t="shared" si="25"/>
        <v>32.1</v>
      </c>
      <c r="AJ77" s="1953">
        <f t="shared" si="26"/>
        <v>26.3</v>
      </c>
      <c r="AK77" s="2043">
        <f t="shared" si="27"/>
        <v>23.1</v>
      </c>
      <c r="AL77" s="1952">
        <f t="shared" si="28"/>
        <v>18.8</v>
      </c>
      <c r="AM77" s="2051">
        <f t="shared" si="29"/>
        <v>32.1</v>
      </c>
      <c r="AN77" s="1994">
        <f t="shared" si="30"/>
        <v>26.3</v>
      </c>
    </row>
    <row r="78" spans="2:40">
      <c r="B78" s="1627" t="s">
        <v>754</v>
      </c>
      <c r="C78" s="283" t="s">
        <v>455</v>
      </c>
      <c r="D78" s="284">
        <v>160</v>
      </c>
      <c r="E78" s="194" t="s">
        <v>78</v>
      </c>
      <c r="F78" s="264">
        <v>11.25</v>
      </c>
      <c r="G78" s="265">
        <v>9</v>
      </c>
      <c r="H78" s="323" t="s">
        <v>197</v>
      </c>
      <c r="I78" s="245">
        <v>2.4780000000000002</v>
      </c>
      <c r="J78" s="203">
        <v>2.1</v>
      </c>
      <c r="K78" s="195" t="s">
        <v>115</v>
      </c>
      <c r="L78" s="317">
        <v>16.8</v>
      </c>
      <c r="M78" s="250">
        <v>16.8</v>
      </c>
      <c r="O78" s="88" t="s">
        <v>163</v>
      </c>
      <c r="P78" s="1876"/>
      <c r="Q78" s="1866"/>
      <c r="R78" s="1876"/>
      <c r="S78" s="1866"/>
      <c r="T78" s="1876"/>
      <c r="U78" s="1866"/>
      <c r="V78" s="1974">
        <f t="shared" si="19"/>
        <v>0</v>
      </c>
      <c r="W78" s="1953">
        <f t="shared" si="20"/>
        <v>0</v>
      </c>
      <c r="X78" s="1979">
        <f t="shared" si="21"/>
        <v>0</v>
      </c>
      <c r="Y78" s="1958">
        <f t="shared" si="22"/>
        <v>0</v>
      </c>
      <c r="Z78" s="1970">
        <f t="shared" si="23"/>
        <v>0</v>
      </c>
      <c r="AA78" s="784">
        <f t="shared" si="24"/>
        <v>0</v>
      </c>
      <c r="AB78" s="1882" t="s">
        <v>78</v>
      </c>
      <c r="AC78" s="1918">
        <f>F73</f>
        <v>23.75</v>
      </c>
      <c r="AD78" s="1895">
        <f>G73</f>
        <v>19</v>
      </c>
      <c r="AE78" s="1918">
        <f>F78+L77</f>
        <v>67.45</v>
      </c>
      <c r="AF78" s="758">
        <f>G78+M77</f>
        <v>54</v>
      </c>
      <c r="AG78" s="1918">
        <f>I94</f>
        <v>19.2</v>
      </c>
      <c r="AH78" s="777">
        <f>J94</f>
        <v>15.2</v>
      </c>
      <c r="AI78" s="2029">
        <f t="shared" si="25"/>
        <v>91.2</v>
      </c>
      <c r="AJ78" s="1953">
        <f t="shared" si="26"/>
        <v>73</v>
      </c>
      <c r="AK78" s="2043">
        <f t="shared" si="27"/>
        <v>86.65</v>
      </c>
      <c r="AL78" s="1952">
        <f t="shared" si="28"/>
        <v>69.2</v>
      </c>
      <c r="AM78" s="2051">
        <f t="shared" si="29"/>
        <v>110.4</v>
      </c>
      <c r="AN78" s="1994">
        <f t="shared" si="30"/>
        <v>88.2</v>
      </c>
    </row>
    <row r="79" spans="2:40">
      <c r="B79" s="1628" t="s">
        <v>755</v>
      </c>
      <c r="C79" s="283" t="s">
        <v>358</v>
      </c>
      <c r="D79" s="284">
        <v>200</v>
      </c>
      <c r="E79" s="194" t="s">
        <v>224</v>
      </c>
      <c r="F79" s="264">
        <v>9.6</v>
      </c>
      <c r="G79" s="265">
        <v>8</v>
      </c>
      <c r="H79" s="202" t="s">
        <v>181</v>
      </c>
      <c r="I79" s="317">
        <v>10.42</v>
      </c>
      <c r="J79" s="277">
        <v>10</v>
      </c>
      <c r="K79" s="194" t="s">
        <v>224</v>
      </c>
      <c r="L79" s="264">
        <v>13.5</v>
      </c>
      <c r="M79" s="265">
        <v>10.8</v>
      </c>
      <c r="O79" s="202" t="s">
        <v>328</v>
      </c>
      <c r="P79" s="1876">
        <f>F69</f>
        <v>73.569999999999993</v>
      </c>
      <c r="Q79" s="1866">
        <f>G69</f>
        <v>63.2</v>
      </c>
      <c r="R79" s="1876"/>
      <c r="S79" s="1864"/>
      <c r="T79" s="1876"/>
      <c r="U79" s="1866"/>
      <c r="V79" s="1974">
        <f t="shared" si="19"/>
        <v>73.569999999999993</v>
      </c>
      <c r="W79" s="1953">
        <f t="shared" si="20"/>
        <v>63.2</v>
      </c>
      <c r="X79" s="1979">
        <f t="shared" si="21"/>
        <v>0</v>
      </c>
      <c r="Y79" s="1958">
        <f t="shared" si="22"/>
        <v>0</v>
      </c>
      <c r="Z79" s="1970">
        <f t="shared" si="23"/>
        <v>73.569999999999993</v>
      </c>
      <c r="AA79" s="784">
        <f t="shared" si="24"/>
        <v>63.2</v>
      </c>
      <c r="AB79" s="1882" t="s">
        <v>86</v>
      </c>
      <c r="AC79" s="1918"/>
      <c r="AD79" s="1898"/>
      <c r="AE79" s="1918"/>
      <c r="AF79" s="758"/>
      <c r="AG79" s="1918"/>
      <c r="AH79" s="777"/>
      <c r="AI79" s="2029">
        <f t="shared" si="25"/>
        <v>0</v>
      </c>
      <c r="AJ79" s="1953">
        <f t="shared" si="26"/>
        <v>0</v>
      </c>
      <c r="AK79" s="2043">
        <f t="shared" si="27"/>
        <v>0</v>
      </c>
      <c r="AL79" s="1952">
        <f t="shared" si="28"/>
        <v>0</v>
      </c>
      <c r="AM79" s="2051">
        <f t="shared" si="29"/>
        <v>0</v>
      </c>
      <c r="AN79" s="1994">
        <f t="shared" si="30"/>
        <v>0</v>
      </c>
    </row>
    <row r="80" spans="2:40">
      <c r="B80" s="201" t="s">
        <v>10</v>
      </c>
      <c r="C80" s="254" t="s">
        <v>11</v>
      </c>
      <c r="D80" s="284">
        <v>50</v>
      </c>
      <c r="E80" s="194" t="s">
        <v>96</v>
      </c>
      <c r="F80" s="264">
        <v>4</v>
      </c>
      <c r="G80" s="265">
        <v>4</v>
      </c>
      <c r="H80" s="458" t="s">
        <v>229</v>
      </c>
      <c r="I80" s="275" t="s">
        <v>493</v>
      </c>
      <c r="J80" s="277">
        <v>120</v>
      </c>
      <c r="K80" s="197" t="s">
        <v>104</v>
      </c>
      <c r="L80" s="246">
        <v>4.8</v>
      </c>
      <c r="M80" s="249">
        <v>4.8</v>
      </c>
      <c r="O80" s="755" t="s">
        <v>370</v>
      </c>
      <c r="P80" s="1876"/>
      <c r="Q80" s="1864"/>
      <c r="R80" s="1877">
        <f>F84+I77</f>
        <v>29.155999999999999</v>
      </c>
      <c r="S80" s="1864">
        <f>G84+J77</f>
        <v>17</v>
      </c>
      <c r="T80" s="1876"/>
      <c r="U80" s="1864"/>
      <c r="V80" s="1974">
        <f t="shared" si="19"/>
        <v>29.155999999999999</v>
      </c>
      <c r="W80" s="1953">
        <f t="shared" si="20"/>
        <v>17</v>
      </c>
      <c r="X80" s="1979">
        <f t="shared" si="21"/>
        <v>29.155999999999999</v>
      </c>
      <c r="Y80" s="1958">
        <f t="shared" si="22"/>
        <v>17</v>
      </c>
      <c r="Z80" s="1970">
        <f t="shared" si="23"/>
        <v>29.155999999999999</v>
      </c>
      <c r="AA80" s="784">
        <f t="shared" si="24"/>
        <v>17</v>
      </c>
      <c r="AB80" s="1882" t="s">
        <v>161</v>
      </c>
      <c r="AC80" s="1918">
        <f>I74</f>
        <v>67.8</v>
      </c>
      <c r="AD80" s="1899">
        <f>J74</f>
        <v>60</v>
      </c>
      <c r="AE80" s="1918">
        <f>I78</f>
        <v>2.4780000000000002</v>
      </c>
      <c r="AF80" s="816">
        <f>J78</f>
        <v>2.1</v>
      </c>
      <c r="AG80" s="1918"/>
      <c r="AH80" s="777"/>
      <c r="AI80" s="2029">
        <f t="shared" si="25"/>
        <v>70.277999999999992</v>
      </c>
      <c r="AJ80" s="1953">
        <f t="shared" si="26"/>
        <v>62.1</v>
      </c>
      <c r="AK80" s="2043">
        <f t="shared" si="27"/>
        <v>2.4780000000000002</v>
      </c>
      <c r="AL80" s="1952">
        <f t="shared" si="28"/>
        <v>2.1</v>
      </c>
      <c r="AM80" s="2051">
        <f t="shared" si="29"/>
        <v>70.277999999999992</v>
      </c>
      <c r="AN80" s="1994">
        <f t="shared" si="30"/>
        <v>62.1</v>
      </c>
    </row>
    <row r="81" spans="2:42">
      <c r="B81" s="201" t="s">
        <v>10</v>
      </c>
      <c r="C81" s="254" t="s">
        <v>719</v>
      </c>
      <c r="D81" s="284">
        <v>20</v>
      </c>
      <c r="E81" s="197" t="s">
        <v>98</v>
      </c>
      <c r="F81" s="276">
        <v>0.6</v>
      </c>
      <c r="G81" s="596">
        <v>0.6</v>
      </c>
      <c r="H81" s="456" t="s">
        <v>94</v>
      </c>
      <c r="I81" s="261">
        <v>45</v>
      </c>
      <c r="J81" s="447">
        <v>45</v>
      </c>
      <c r="K81" s="1518" t="s">
        <v>676</v>
      </c>
      <c r="L81" s="8">
        <v>0.7</v>
      </c>
      <c r="M81" s="994">
        <v>0.7</v>
      </c>
      <c r="O81" s="755" t="s">
        <v>151</v>
      </c>
      <c r="P81" s="1876"/>
      <c r="Q81" s="1866"/>
      <c r="R81" s="1876"/>
      <c r="S81" s="1866"/>
      <c r="T81" s="1876"/>
      <c r="U81" s="1866"/>
      <c r="V81" s="1974">
        <f t="shared" si="19"/>
        <v>0</v>
      </c>
      <c r="W81" s="1953">
        <f t="shared" si="20"/>
        <v>0</v>
      </c>
      <c r="X81" s="1979">
        <f t="shared" si="21"/>
        <v>0</v>
      </c>
      <c r="Y81" s="1958">
        <f t="shared" si="22"/>
        <v>0</v>
      </c>
      <c r="Z81" s="1970">
        <f t="shared" si="23"/>
        <v>0</v>
      </c>
      <c r="AA81" s="784">
        <f t="shared" si="24"/>
        <v>0</v>
      </c>
      <c r="AB81" s="1882" t="s">
        <v>158</v>
      </c>
      <c r="AC81" s="1918"/>
      <c r="AD81" s="1899"/>
      <c r="AE81" s="1918"/>
      <c r="AF81" s="758"/>
      <c r="AG81" s="1918"/>
      <c r="AH81" s="777"/>
      <c r="AI81" s="2029">
        <f t="shared" si="25"/>
        <v>0</v>
      </c>
      <c r="AJ81" s="1953">
        <f t="shared" si="26"/>
        <v>0</v>
      </c>
      <c r="AK81" s="2043">
        <f t="shared" si="27"/>
        <v>0</v>
      </c>
      <c r="AL81" s="1952">
        <f t="shared" si="28"/>
        <v>0</v>
      </c>
      <c r="AM81" s="2051">
        <f t="shared" si="29"/>
        <v>0</v>
      </c>
      <c r="AN81" s="1994">
        <f t="shared" si="30"/>
        <v>0</v>
      </c>
    </row>
    <row r="82" spans="2:42" ht="13.5" customHeight="1">
      <c r="B82" s="2114" t="s">
        <v>855</v>
      </c>
      <c r="C82" s="254" t="s">
        <v>852</v>
      </c>
      <c r="D82" s="284">
        <v>110</v>
      </c>
      <c r="E82" s="197" t="s">
        <v>225</v>
      </c>
      <c r="F82" s="246">
        <v>8.0000000000000002E-3</v>
      </c>
      <c r="G82" s="249">
        <v>8.0000000000000002E-3</v>
      </c>
      <c r="H82" s="202" t="s">
        <v>59</v>
      </c>
      <c r="I82" s="245">
        <v>0.2</v>
      </c>
      <c r="J82" s="277">
        <v>0.2</v>
      </c>
      <c r="K82" s="197" t="s">
        <v>677</v>
      </c>
      <c r="L82" s="246">
        <v>0.3</v>
      </c>
      <c r="M82" s="249">
        <v>0.3</v>
      </c>
      <c r="O82" s="755" t="s">
        <v>73</v>
      </c>
      <c r="P82" s="1876"/>
      <c r="Q82" s="1866"/>
      <c r="R82" s="1876"/>
      <c r="S82" s="1866"/>
      <c r="T82" s="1876"/>
      <c r="U82" s="1866"/>
      <c r="V82" s="1974">
        <f t="shared" si="19"/>
        <v>0</v>
      </c>
      <c r="W82" s="1953">
        <f t="shared" si="20"/>
        <v>0</v>
      </c>
      <c r="X82" s="1979">
        <f t="shared" si="21"/>
        <v>0</v>
      </c>
      <c r="Y82" s="1958">
        <f t="shared" si="22"/>
        <v>0</v>
      </c>
      <c r="Z82" s="1970">
        <f t="shared" si="23"/>
        <v>0</v>
      </c>
      <c r="AA82" s="784">
        <f t="shared" si="24"/>
        <v>0</v>
      </c>
      <c r="AB82" s="1882" t="s">
        <v>157</v>
      </c>
      <c r="AC82" s="1918"/>
      <c r="AD82" s="1898"/>
      <c r="AE82" s="1918"/>
      <c r="AF82" s="758"/>
      <c r="AG82" s="1918"/>
      <c r="AH82" s="777"/>
      <c r="AI82" s="2029">
        <f t="shared" si="25"/>
        <v>0</v>
      </c>
      <c r="AJ82" s="1953">
        <f t="shared" si="26"/>
        <v>0</v>
      </c>
      <c r="AK82" s="2043">
        <f t="shared" si="27"/>
        <v>0</v>
      </c>
      <c r="AL82" s="1952">
        <f t="shared" si="28"/>
        <v>0</v>
      </c>
      <c r="AM82" s="2051">
        <f t="shared" si="29"/>
        <v>0</v>
      </c>
      <c r="AN82" s="1994">
        <f t="shared" si="30"/>
        <v>0</v>
      </c>
    </row>
    <row r="83" spans="2:42" ht="12.75" customHeight="1" thickBot="1">
      <c r="B83" s="60"/>
      <c r="C83" s="1107"/>
      <c r="E83" s="1607" t="s">
        <v>842</v>
      </c>
      <c r="F83" s="261">
        <v>190</v>
      </c>
      <c r="G83" s="263">
        <v>190</v>
      </c>
      <c r="H83" s="1171" t="s">
        <v>96</v>
      </c>
      <c r="I83" s="298">
        <v>4</v>
      </c>
      <c r="J83" s="447">
        <v>4</v>
      </c>
      <c r="K83" s="205" t="s">
        <v>59</v>
      </c>
      <c r="L83" s="278">
        <v>0.2</v>
      </c>
      <c r="M83" s="288">
        <v>0.2</v>
      </c>
      <c r="O83" s="757" t="s">
        <v>66</v>
      </c>
      <c r="P83" s="1876"/>
      <c r="Q83" s="1871"/>
      <c r="R83" s="1923">
        <f>I81+L88</f>
        <v>255</v>
      </c>
      <c r="S83" s="1871">
        <f>J81+M88</f>
        <v>255</v>
      </c>
      <c r="T83" s="1876">
        <f>L92</f>
        <v>10</v>
      </c>
      <c r="U83" s="1871">
        <f>M92</f>
        <v>10</v>
      </c>
      <c r="V83" s="1974">
        <f t="shared" si="19"/>
        <v>255</v>
      </c>
      <c r="W83" s="1953">
        <f t="shared" si="20"/>
        <v>255</v>
      </c>
      <c r="X83" s="1979">
        <f t="shared" si="21"/>
        <v>265</v>
      </c>
      <c r="Y83" s="1958">
        <f t="shared" si="22"/>
        <v>265</v>
      </c>
      <c r="Z83" s="1970">
        <f t="shared" si="23"/>
        <v>265</v>
      </c>
      <c r="AA83" s="784">
        <f t="shared" si="24"/>
        <v>265</v>
      </c>
      <c r="AB83" s="1884" t="s">
        <v>211</v>
      </c>
      <c r="AC83" s="1918"/>
      <c r="AD83" s="1900"/>
      <c r="AE83" s="1918"/>
      <c r="AF83" s="758"/>
      <c r="AG83" s="1918"/>
      <c r="AH83" s="777"/>
      <c r="AI83" s="2029">
        <f t="shared" si="25"/>
        <v>0</v>
      </c>
      <c r="AJ83" s="1953">
        <f t="shared" si="26"/>
        <v>0</v>
      </c>
      <c r="AK83" s="2043">
        <f t="shared" si="27"/>
        <v>0</v>
      </c>
      <c r="AL83" s="1952">
        <f t="shared" si="28"/>
        <v>0</v>
      </c>
      <c r="AM83" s="2051">
        <f t="shared" si="29"/>
        <v>0</v>
      </c>
      <c r="AN83" s="1994">
        <f t="shared" si="30"/>
        <v>0</v>
      </c>
    </row>
    <row r="84" spans="2:42" ht="15.75" thickBot="1">
      <c r="B84" s="60"/>
      <c r="C84" s="1107"/>
      <c r="E84" s="195" t="s">
        <v>327</v>
      </c>
      <c r="F84" s="245">
        <v>2.3559999999999999</v>
      </c>
      <c r="G84" s="250">
        <v>2</v>
      </c>
      <c r="H84" s="1029" t="s">
        <v>859</v>
      </c>
      <c r="I84" s="38"/>
      <c r="J84" s="49"/>
      <c r="K84" s="669" t="s">
        <v>129</v>
      </c>
      <c r="L84" s="29"/>
      <c r="M84" s="73"/>
      <c r="O84" s="130" t="s">
        <v>171</v>
      </c>
      <c r="P84" s="1876"/>
      <c r="Q84" s="1866"/>
      <c r="R84" s="1876"/>
      <c r="S84" s="1866"/>
      <c r="T84" s="1876">
        <f>F92</f>
        <v>186.3</v>
      </c>
      <c r="U84" s="1866">
        <f>G92</f>
        <v>180</v>
      </c>
      <c r="V84" s="1974">
        <f t="shared" si="19"/>
        <v>0</v>
      </c>
      <c r="W84" s="1953">
        <f t="shared" si="20"/>
        <v>0</v>
      </c>
      <c r="X84" s="1979">
        <f t="shared" si="21"/>
        <v>186.3</v>
      </c>
      <c r="Y84" s="1958">
        <f t="shared" si="22"/>
        <v>180</v>
      </c>
      <c r="Z84" s="1971">
        <f t="shared" si="23"/>
        <v>186.3</v>
      </c>
      <c r="AA84" s="782">
        <f t="shared" si="24"/>
        <v>180</v>
      </c>
      <c r="AB84" s="1885" t="s">
        <v>97</v>
      </c>
      <c r="AC84" s="1918">
        <f t="shared" ref="AC84:AL84" si="33">SUM(AC69:AC83)</f>
        <v>102.35</v>
      </c>
      <c r="AD84" s="1901">
        <f t="shared" si="33"/>
        <v>88.3</v>
      </c>
      <c r="AE84" s="1918">
        <f t="shared" si="33"/>
        <v>109.828</v>
      </c>
      <c r="AF84" s="758">
        <f t="shared" si="33"/>
        <v>91.699999999999989</v>
      </c>
      <c r="AG84" s="1918">
        <f t="shared" si="33"/>
        <v>19.2</v>
      </c>
      <c r="AH84" s="777">
        <f t="shared" si="33"/>
        <v>15.2</v>
      </c>
      <c r="AI84" s="2030">
        <f t="shared" si="33"/>
        <v>212.178</v>
      </c>
      <c r="AJ84" s="1985">
        <f t="shared" si="33"/>
        <v>180</v>
      </c>
      <c r="AK84" s="2044">
        <f t="shared" si="33"/>
        <v>129.02800000000002</v>
      </c>
      <c r="AL84" s="1988">
        <f t="shared" si="33"/>
        <v>106.9</v>
      </c>
      <c r="AM84" s="2051">
        <f t="shared" si="29"/>
        <v>231.37799999999999</v>
      </c>
      <c r="AN84" s="1994">
        <f t="shared" si="30"/>
        <v>195.2</v>
      </c>
    </row>
    <row r="85" spans="2:42" ht="15.75" thickBot="1">
      <c r="B85" s="60"/>
      <c r="C85" s="1107"/>
      <c r="E85" s="105"/>
      <c r="F85" s="123"/>
      <c r="G85" s="1497"/>
      <c r="H85" s="281" t="s">
        <v>121</v>
      </c>
      <c r="I85" s="106" t="s">
        <v>122</v>
      </c>
      <c r="J85" s="143" t="s">
        <v>123</v>
      </c>
      <c r="K85" s="271" t="s">
        <v>121</v>
      </c>
      <c r="L85" s="106" t="s">
        <v>122</v>
      </c>
      <c r="M85" s="143" t="s">
        <v>123</v>
      </c>
      <c r="O85" s="130" t="s">
        <v>71</v>
      </c>
      <c r="P85" s="1876"/>
      <c r="Q85" s="1872"/>
      <c r="R85" s="1876"/>
      <c r="S85" s="1872"/>
      <c r="T85" s="1876"/>
      <c r="U85" s="1872"/>
      <c r="V85" s="1974">
        <f t="shared" si="19"/>
        <v>0</v>
      </c>
      <c r="W85" s="1953">
        <f t="shared" si="20"/>
        <v>0</v>
      </c>
      <c r="X85" s="1979">
        <f t="shared" si="21"/>
        <v>0</v>
      </c>
      <c r="Y85" s="1958">
        <f t="shared" si="22"/>
        <v>0</v>
      </c>
      <c r="Z85" s="1971">
        <f t="shared" si="23"/>
        <v>0</v>
      </c>
      <c r="AA85" s="782">
        <f t="shared" si="24"/>
        <v>0</v>
      </c>
      <c r="AB85" s="1886" t="s">
        <v>167</v>
      </c>
      <c r="AC85" s="1918"/>
      <c r="AD85" s="1902"/>
      <c r="AE85" s="1918"/>
      <c r="AF85" s="758">
        <f>G78+G79+J78+M77+M79+M78</f>
        <v>91.699999999999989</v>
      </c>
      <c r="AG85" s="1918"/>
      <c r="AH85" s="758"/>
      <c r="AI85" s="2031"/>
      <c r="AJ85" s="1986"/>
      <c r="AK85" s="2044"/>
      <c r="AL85" s="1988"/>
      <c r="AM85" s="2052"/>
      <c r="AN85" s="1995"/>
    </row>
    <row r="86" spans="2:42" ht="12.75" customHeight="1">
      <c r="B86" s="60"/>
      <c r="C86" s="1107"/>
      <c r="E86" s="60"/>
      <c r="G86" s="70"/>
      <c r="H86" s="1034" t="s">
        <v>233</v>
      </c>
      <c r="I86" s="808">
        <v>124.85</v>
      </c>
      <c r="J86" s="391">
        <v>110</v>
      </c>
      <c r="K86" s="818" t="s">
        <v>129</v>
      </c>
      <c r="L86" s="137">
        <v>3.5</v>
      </c>
      <c r="M86" s="140">
        <v>3.5</v>
      </c>
      <c r="O86" s="130" t="s">
        <v>52</v>
      </c>
      <c r="P86" s="1876"/>
      <c r="Q86" s="1872"/>
      <c r="R86" s="1878">
        <f>I79</f>
        <v>10.42</v>
      </c>
      <c r="S86" s="1872">
        <f>J79</f>
        <v>10</v>
      </c>
      <c r="T86" s="1876"/>
      <c r="U86" s="1872"/>
      <c r="V86" s="1974">
        <f t="shared" si="19"/>
        <v>10.42</v>
      </c>
      <c r="W86" s="1953">
        <f t="shared" si="20"/>
        <v>10</v>
      </c>
      <c r="X86" s="1979">
        <f t="shared" si="21"/>
        <v>10.42</v>
      </c>
      <c r="Y86" s="1958">
        <f t="shared" si="22"/>
        <v>10</v>
      </c>
      <c r="Z86" s="1971">
        <f t="shared" si="23"/>
        <v>10.42</v>
      </c>
      <c r="AA86" s="782">
        <f t="shared" si="24"/>
        <v>10</v>
      </c>
      <c r="AC86" s="1918"/>
      <c r="AE86" s="1918"/>
      <c r="AG86" s="1918"/>
      <c r="AI86" s="2032"/>
      <c r="AJ86" s="282"/>
      <c r="AK86" s="2032"/>
      <c r="AL86" s="282"/>
      <c r="AM86" s="2032"/>
      <c r="AN86" s="103"/>
    </row>
    <row r="87" spans="2:42" ht="13.5" customHeight="1">
      <c r="B87" s="60"/>
      <c r="C87" s="1107"/>
      <c r="E87" s="60"/>
      <c r="G87" s="70"/>
      <c r="H87" s="1496"/>
      <c r="I87" s="193"/>
      <c r="J87" s="175"/>
      <c r="K87" s="260" t="s">
        <v>55</v>
      </c>
      <c r="L87" s="261">
        <v>15</v>
      </c>
      <c r="M87" s="263">
        <v>15</v>
      </c>
      <c r="O87" s="130" t="s">
        <v>76</v>
      </c>
      <c r="P87" s="1876"/>
      <c r="Q87" s="1872"/>
      <c r="R87" s="1876"/>
      <c r="S87" s="1872"/>
      <c r="T87" s="1876"/>
      <c r="U87" s="1872"/>
      <c r="V87" s="1974">
        <f t="shared" si="19"/>
        <v>0</v>
      </c>
      <c r="W87" s="1953">
        <f t="shared" si="20"/>
        <v>0</v>
      </c>
      <c r="X87" s="1979">
        <f t="shared" si="21"/>
        <v>0</v>
      </c>
      <c r="Y87" s="1958">
        <f t="shared" si="22"/>
        <v>0</v>
      </c>
      <c r="Z87" s="1971">
        <f t="shared" si="23"/>
        <v>0</v>
      </c>
      <c r="AA87" s="782">
        <f t="shared" si="24"/>
        <v>0</v>
      </c>
      <c r="AB87" s="1887" t="s">
        <v>420</v>
      </c>
      <c r="AC87" s="1918"/>
      <c r="AD87" s="1903" t="s">
        <v>416</v>
      </c>
      <c r="AE87" s="1918"/>
      <c r="AF87" s="769" t="s">
        <v>296</v>
      </c>
      <c r="AG87" s="1918"/>
      <c r="AH87" s="769" t="s">
        <v>417</v>
      </c>
      <c r="AI87" s="2033" t="s">
        <v>418</v>
      </c>
      <c r="AJ87" s="1984" t="s">
        <v>418</v>
      </c>
      <c r="AK87" s="2033" t="s">
        <v>419</v>
      </c>
      <c r="AL87" s="1984" t="s">
        <v>419</v>
      </c>
      <c r="AM87" s="2032"/>
      <c r="AN87" s="103"/>
      <c r="AP87" s="144"/>
    </row>
    <row r="88" spans="2:42" ht="14.25" customHeight="1">
      <c r="B88" s="60"/>
      <c r="C88" s="1107"/>
      <c r="E88" s="60"/>
      <c r="G88" s="70"/>
      <c r="K88" s="260" t="s">
        <v>66</v>
      </c>
      <c r="L88" s="820">
        <v>210</v>
      </c>
      <c r="M88" s="821">
        <v>210</v>
      </c>
      <c r="O88" s="130" t="s">
        <v>96</v>
      </c>
      <c r="P88" s="1876"/>
      <c r="Q88" s="1864"/>
      <c r="R88" s="1876">
        <f>F80+I83</f>
        <v>8</v>
      </c>
      <c r="S88" s="1864">
        <f>G80+J83</f>
        <v>8</v>
      </c>
      <c r="T88" s="1876">
        <f>I95+L93</f>
        <v>2.5</v>
      </c>
      <c r="U88" s="1864">
        <f>J95+M93</f>
        <v>2.5</v>
      </c>
      <c r="V88" s="1974">
        <f t="shared" si="19"/>
        <v>8</v>
      </c>
      <c r="W88" s="1953">
        <f t="shared" si="20"/>
        <v>8</v>
      </c>
      <c r="X88" s="1979">
        <f t="shared" si="21"/>
        <v>10.5</v>
      </c>
      <c r="Y88" s="1958">
        <f t="shared" si="22"/>
        <v>10.5</v>
      </c>
      <c r="Z88" s="1971">
        <f t="shared" si="23"/>
        <v>10.5</v>
      </c>
      <c r="AA88" s="782">
        <f t="shared" si="24"/>
        <v>10.5</v>
      </c>
      <c r="AB88" s="1888" t="s">
        <v>124</v>
      </c>
      <c r="AC88" s="1918"/>
      <c r="AD88" s="1904"/>
      <c r="AE88" s="1918"/>
      <c r="AF88" s="225"/>
      <c r="AG88" s="1918"/>
      <c r="AH88" s="225"/>
      <c r="AI88" s="2034">
        <f t="shared" ref="AI88:AI101" si="34">AC88+AE88</f>
        <v>0</v>
      </c>
      <c r="AJ88" s="1987">
        <f t="shared" ref="AJ88:AJ101" si="35">AD88+AF88</f>
        <v>0</v>
      </c>
      <c r="AK88" s="2045">
        <f t="shared" ref="AK88:AK101" si="36">AE88+AG88</f>
        <v>0</v>
      </c>
      <c r="AL88" s="1989">
        <f t="shared" ref="AL88:AL101" si="37">AF88+AH88</f>
        <v>0</v>
      </c>
      <c r="AM88" s="2032"/>
      <c r="AN88" s="103"/>
      <c r="AP88" s="132"/>
    </row>
    <row r="89" spans="2:42" ht="14.25" customHeight="1" thickBot="1">
      <c r="B89" s="56"/>
      <c r="C89" s="1012"/>
      <c r="D89" s="29"/>
      <c r="E89" s="56"/>
      <c r="F89" s="29"/>
      <c r="G89" s="73"/>
      <c r="K89" s="260" t="s">
        <v>95</v>
      </c>
      <c r="L89" s="261">
        <v>10</v>
      </c>
      <c r="M89" s="263">
        <v>10</v>
      </c>
      <c r="O89" s="130" t="s">
        <v>104</v>
      </c>
      <c r="P89" s="1876">
        <f>F71</f>
        <v>7</v>
      </c>
      <c r="Q89" s="1866">
        <f>G71</f>
        <v>7</v>
      </c>
      <c r="R89" s="1876">
        <f>L80</f>
        <v>4.8</v>
      </c>
      <c r="S89" s="1866">
        <f>M80</f>
        <v>4.8</v>
      </c>
      <c r="T89" s="1876">
        <f>I98</f>
        <v>4</v>
      </c>
      <c r="U89" s="1866">
        <f>J98</f>
        <v>4</v>
      </c>
      <c r="V89" s="1974">
        <f t="shared" si="19"/>
        <v>11.8</v>
      </c>
      <c r="W89" s="1953">
        <f t="shared" si="20"/>
        <v>11.8</v>
      </c>
      <c r="X89" s="1979">
        <f t="shared" si="21"/>
        <v>8.8000000000000007</v>
      </c>
      <c r="Y89" s="1958">
        <f t="shared" si="22"/>
        <v>8.8000000000000007</v>
      </c>
      <c r="Z89" s="1971">
        <f t="shared" si="23"/>
        <v>15.8</v>
      </c>
      <c r="AA89" s="782">
        <f t="shared" si="24"/>
        <v>15.8</v>
      </c>
      <c r="AB89" s="1889" t="s">
        <v>421</v>
      </c>
      <c r="AC89" s="1918"/>
      <c r="AD89" s="315">
        <f>SUM(AD87:AD88)</f>
        <v>0</v>
      </c>
      <c r="AE89" s="1918"/>
      <c r="AF89" s="223">
        <f>SUM(AF87:AF88)</f>
        <v>0</v>
      </c>
      <c r="AG89" s="1918"/>
      <c r="AH89" s="223">
        <f>SUM(AH87:AH88)</f>
        <v>0</v>
      </c>
      <c r="AI89" s="2034">
        <f t="shared" si="34"/>
        <v>0</v>
      </c>
      <c r="AJ89" s="1987">
        <f t="shared" si="35"/>
        <v>0</v>
      </c>
      <c r="AK89" s="2045">
        <f t="shared" si="36"/>
        <v>0</v>
      </c>
      <c r="AL89" s="1989">
        <f t="shared" si="37"/>
        <v>0</v>
      </c>
      <c r="AM89" s="2032"/>
      <c r="AN89" s="103"/>
    </row>
    <row r="90" spans="2:42" ht="12.75" customHeight="1" thickBot="1">
      <c r="B90" s="384"/>
      <c r="C90" s="179" t="s">
        <v>343</v>
      </c>
      <c r="D90" s="3"/>
      <c r="E90" s="126" t="s">
        <v>352</v>
      </c>
      <c r="F90" s="789"/>
      <c r="G90" s="790"/>
      <c r="H90" s="873" t="s">
        <v>497</v>
      </c>
      <c r="I90" s="38"/>
      <c r="J90" s="38"/>
      <c r="K90" s="733"/>
      <c r="L90" s="879" t="s">
        <v>183</v>
      </c>
      <c r="M90" s="49"/>
      <c r="O90" s="130" t="s">
        <v>835</v>
      </c>
      <c r="P90" s="1876"/>
      <c r="Q90" s="1864"/>
      <c r="R90" s="1876">
        <f>S90/1000/0.04</f>
        <v>3</v>
      </c>
      <c r="S90" s="1864">
        <f>J80</f>
        <v>120</v>
      </c>
      <c r="T90" s="1877">
        <f>U90/1000/0.04</f>
        <v>0.04</v>
      </c>
      <c r="U90" s="1864">
        <f>J96</f>
        <v>1.6</v>
      </c>
      <c r="V90" s="1974">
        <f t="shared" si="19"/>
        <v>3</v>
      </c>
      <c r="W90" s="1953">
        <f t="shared" si="20"/>
        <v>120</v>
      </c>
      <c r="X90" s="1979">
        <f t="shared" si="21"/>
        <v>3.04</v>
      </c>
      <c r="Y90" s="1958">
        <f t="shared" si="22"/>
        <v>121.6</v>
      </c>
      <c r="Z90" s="1971">
        <f t="shared" si="23"/>
        <v>3.04</v>
      </c>
      <c r="AA90" s="782">
        <f t="shared" si="24"/>
        <v>121.6</v>
      </c>
      <c r="AB90" s="1890" t="s">
        <v>422</v>
      </c>
      <c r="AC90" s="1918"/>
      <c r="AD90" s="1905"/>
      <c r="AE90" s="1918"/>
      <c r="AF90" s="226"/>
      <c r="AG90" s="1918"/>
      <c r="AH90" s="226"/>
      <c r="AI90" s="2034">
        <f t="shared" si="34"/>
        <v>0</v>
      </c>
      <c r="AJ90" s="1987">
        <f t="shared" si="35"/>
        <v>0</v>
      </c>
      <c r="AK90" s="2045">
        <f t="shared" si="36"/>
        <v>0</v>
      </c>
      <c r="AL90" s="1989">
        <f t="shared" si="37"/>
        <v>0</v>
      </c>
      <c r="AM90" s="2032"/>
      <c r="AN90" s="103"/>
    </row>
    <row r="91" spans="2:42" ht="13.5" customHeight="1" thickBot="1">
      <c r="B91" s="800" t="s">
        <v>344</v>
      </c>
      <c r="C91" s="529" t="s">
        <v>345</v>
      </c>
      <c r="D91" s="530">
        <v>180</v>
      </c>
      <c r="E91" s="302" t="s">
        <v>121</v>
      </c>
      <c r="F91" s="109" t="s">
        <v>122</v>
      </c>
      <c r="G91" s="141" t="s">
        <v>123</v>
      </c>
      <c r="H91" s="309" t="s">
        <v>121</v>
      </c>
      <c r="I91" s="110" t="s">
        <v>122</v>
      </c>
      <c r="J91" s="163" t="s">
        <v>123</v>
      </c>
      <c r="K91" s="306" t="s">
        <v>121</v>
      </c>
      <c r="L91" s="106" t="s">
        <v>122</v>
      </c>
      <c r="M91" s="143" t="s">
        <v>123</v>
      </c>
      <c r="O91" s="130" t="s">
        <v>55</v>
      </c>
      <c r="P91" s="1876">
        <f>L71</f>
        <v>6</v>
      </c>
      <c r="Q91" s="1868">
        <f>M71</f>
        <v>6</v>
      </c>
      <c r="R91" s="1876">
        <f>L81+L87</f>
        <v>15.7</v>
      </c>
      <c r="S91" s="1868">
        <f>M87+M81</f>
        <v>15.7</v>
      </c>
      <c r="T91" s="1876">
        <f>L98</f>
        <v>1.6</v>
      </c>
      <c r="U91" s="1868">
        <f>M98</f>
        <v>1.6</v>
      </c>
      <c r="V91" s="1974">
        <f t="shared" si="19"/>
        <v>21.7</v>
      </c>
      <c r="W91" s="1953">
        <f t="shared" si="20"/>
        <v>21.7</v>
      </c>
      <c r="X91" s="1979">
        <f t="shared" si="21"/>
        <v>17.3</v>
      </c>
      <c r="Y91" s="1958">
        <f t="shared" si="22"/>
        <v>17.3</v>
      </c>
      <c r="Z91" s="1971">
        <f t="shared" si="23"/>
        <v>23.3</v>
      </c>
      <c r="AA91" s="782">
        <f t="shared" si="24"/>
        <v>23.3</v>
      </c>
      <c r="AB91" s="1890" t="s">
        <v>191</v>
      </c>
      <c r="AC91" s="1918"/>
      <c r="AD91" s="1905"/>
      <c r="AE91" s="1918"/>
      <c r="AF91" s="814"/>
      <c r="AG91" s="1918"/>
      <c r="AH91" s="226"/>
      <c r="AI91" s="2034">
        <f t="shared" si="34"/>
        <v>0</v>
      </c>
      <c r="AJ91" s="1987">
        <f t="shared" si="35"/>
        <v>0</v>
      </c>
      <c r="AK91" s="2045">
        <f t="shared" si="36"/>
        <v>0</v>
      </c>
      <c r="AL91" s="1989">
        <f t="shared" si="37"/>
        <v>0</v>
      </c>
      <c r="AM91" s="2032"/>
      <c r="AN91" s="103"/>
    </row>
    <row r="92" spans="2:42" ht="16.5" customHeight="1">
      <c r="B92" s="165" t="s">
        <v>496</v>
      </c>
      <c r="C92" s="547" t="s">
        <v>494</v>
      </c>
      <c r="D92" s="314" t="s">
        <v>500</v>
      </c>
      <c r="E92" s="791" t="s">
        <v>351</v>
      </c>
      <c r="F92" s="313">
        <v>186.3</v>
      </c>
      <c r="G92" s="391">
        <v>180</v>
      </c>
      <c r="H92" s="267" t="s">
        <v>498</v>
      </c>
      <c r="I92" s="313">
        <v>18.399999999999999</v>
      </c>
      <c r="J92" s="881">
        <v>18.399999999999999</v>
      </c>
      <c r="K92" s="177" t="s">
        <v>94</v>
      </c>
      <c r="L92" s="455">
        <v>10</v>
      </c>
      <c r="M92" s="393">
        <v>10</v>
      </c>
      <c r="O92" s="130" t="s">
        <v>172</v>
      </c>
      <c r="P92" s="1876"/>
      <c r="Q92" s="1866"/>
      <c r="R92" s="1876"/>
      <c r="S92" s="1866"/>
      <c r="T92" s="1876"/>
      <c r="U92" s="1866"/>
      <c r="V92" s="1974">
        <f t="shared" si="19"/>
        <v>0</v>
      </c>
      <c r="W92" s="1953">
        <f t="shared" si="20"/>
        <v>0</v>
      </c>
      <c r="X92" s="1979">
        <f t="shared" si="21"/>
        <v>0</v>
      </c>
      <c r="Y92" s="1958">
        <f t="shared" si="22"/>
        <v>0</v>
      </c>
      <c r="Z92" s="1971">
        <f t="shared" si="23"/>
        <v>0</v>
      </c>
      <c r="AA92" s="782">
        <f t="shared" si="24"/>
        <v>0</v>
      </c>
      <c r="AB92" s="1891" t="s">
        <v>77</v>
      </c>
      <c r="AC92" s="1918"/>
      <c r="AD92" s="315">
        <f>SUM(AD90:AD91)</f>
        <v>0</v>
      </c>
      <c r="AE92" s="1918"/>
      <c r="AF92" s="223">
        <f>SUM(AF90:AF91)</f>
        <v>0</v>
      </c>
      <c r="AG92" s="1918"/>
      <c r="AH92" s="223">
        <f>SUM(AH90:AH91)</f>
        <v>0</v>
      </c>
      <c r="AI92" s="2034">
        <f t="shared" si="34"/>
        <v>0</v>
      </c>
      <c r="AJ92" s="1987">
        <f t="shared" si="35"/>
        <v>0</v>
      </c>
      <c r="AK92" s="2045">
        <f t="shared" si="36"/>
        <v>0</v>
      </c>
      <c r="AL92" s="1989">
        <f t="shared" si="37"/>
        <v>0</v>
      </c>
      <c r="AM92" s="2032"/>
      <c r="AN92" s="103"/>
    </row>
    <row r="93" spans="2:42" ht="15" customHeight="1">
      <c r="B93" s="178"/>
      <c r="C93" s="546" t="s">
        <v>495</v>
      </c>
      <c r="E93" s="453"/>
      <c r="F93" s="397"/>
      <c r="G93" s="792"/>
      <c r="H93" s="323" t="s">
        <v>95</v>
      </c>
      <c r="I93" s="245">
        <v>60.8</v>
      </c>
      <c r="J93" s="277">
        <v>60.8</v>
      </c>
      <c r="K93" s="254" t="s">
        <v>96</v>
      </c>
      <c r="L93" s="245">
        <v>0.9</v>
      </c>
      <c r="M93" s="250">
        <v>0.9</v>
      </c>
      <c r="O93" s="130" t="s">
        <v>57</v>
      </c>
      <c r="P93" s="1876"/>
      <c r="Q93" s="1866"/>
      <c r="R93" s="1876"/>
      <c r="S93" s="1866"/>
      <c r="T93" s="1876"/>
      <c r="U93" s="1866"/>
      <c r="V93" s="1974">
        <f t="shared" si="19"/>
        <v>0</v>
      </c>
      <c r="W93" s="1953">
        <f t="shared" si="20"/>
        <v>0</v>
      </c>
      <c r="X93" s="1979">
        <f t="shared" si="21"/>
        <v>0</v>
      </c>
      <c r="Y93" s="1958">
        <f t="shared" si="22"/>
        <v>0</v>
      </c>
      <c r="Z93" s="1971">
        <f t="shared" si="23"/>
        <v>0</v>
      </c>
      <c r="AA93" s="782">
        <f t="shared" si="24"/>
        <v>0</v>
      </c>
      <c r="AB93" s="1892" t="s">
        <v>210</v>
      </c>
      <c r="AC93" s="1918"/>
      <c r="AD93" s="1906"/>
      <c r="AE93" s="1918"/>
      <c r="AF93" s="221"/>
      <c r="AG93" s="1918"/>
      <c r="AH93" s="221"/>
      <c r="AI93" s="2034">
        <f t="shared" si="34"/>
        <v>0</v>
      </c>
      <c r="AJ93" s="1987">
        <f t="shared" si="35"/>
        <v>0</v>
      </c>
      <c r="AK93" s="2045">
        <f t="shared" si="36"/>
        <v>0</v>
      </c>
      <c r="AL93" s="1989">
        <f t="shared" si="37"/>
        <v>0</v>
      </c>
      <c r="AM93" s="2032"/>
      <c r="AN93" s="103"/>
    </row>
    <row r="94" spans="2:42" ht="14.25" customHeight="1">
      <c r="B94" s="201" t="s">
        <v>10</v>
      </c>
      <c r="C94" s="503" t="s">
        <v>11</v>
      </c>
      <c r="D94" s="284">
        <v>30</v>
      </c>
      <c r="E94" s="105"/>
      <c r="F94" s="32"/>
      <c r="G94" s="809"/>
      <c r="H94" s="301" t="s">
        <v>78</v>
      </c>
      <c r="I94" s="246">
        <v>19.2</v>
      </c>
      <c r="J94" s="303">
        <v>15.2</v>
      </c>
      <c r="K94" s="177" t="s">
        <v>92</v>
      </c>
      <c r="L94" s="246">
        <v>0.9</v>
      </c>
      <c r="M94" s="249">
        <v>0.9</v>
      </c>
      <c r="O94" s="130" t="s">
        <v>170</v>
      </c>
      <c r="P94" s="1876"/>
      <c r="Q94" s="1866"/>
      <c r="R94" s="1876"/>
      <c r="S94" s="1866"/>
      <c r="T94" s="1876"/>
      <c r="U94" s="1866"/>
      <c r="V94" s="1974">
        <f t="shared" si="19"/>
        <v>0</v>
      </c>
      <c r="W94" s="1953">
        <f t="shared" si="20"/>
        <v>0</v>
      </c>
      <c r="X94" s="1979">
        <f t="shared" si="21"/>
        <v>0</v>
      </c>
      <c r="Y94" s="1958">
        <f t="shared" si="22"/>
        <v>0</v>
      </c>
      <c r="Z94" s="1971">
        <f t="shared" si="23"/>
        <v>0</v>
      </c>
      <c r="AA94" s="782">
        <f t="shared" si="24"/>
        <v>0</v>
      </c>
      <c r="AB94" s="1892" t="s">
        <v>81</v>
      </c>
      <c r="AC94" s="1918"/>
      <c r="AD94" s="1906"/>
      <c r="AE94" s="1918"/>
      <c r="AF94" s="221"/>
      <c r="AG94" s="1918"/>
      <c r="AH94" s="221"/>
      <c r="AI94" s="2034">
        <f t="shared" si="34"/>
        <v>0</v>
      </c>
      <c r="AJ94" s="1987">
        <f t="shared" si="35"/>
        <v>0</v>
      </c>
      <c r="AK94" s="2045">
        <f t="shared" si="36"/>
        <v>0</v>
      </c>
      <c r="AL94" s="1989">
        <f t="shared" si="37"/>
        <v>0</v>
      </c>
      <c r="AM94" s="2032"/>
      <c r="AN94" s="103"/>
    </row>
    <row r="95" spans="2:42" ht="13.5" customHeight="1">
      <c r="B95" s="60"/>
      <c r="C95" s="896"/>
      <c r="E95" s="389"/>
      <c r="F95" s="8"/>
      <c r="G95" s="793"/>
      <c r="H95" s="202" t="s">
        <v>96</v>
      </c>
      <c r="I95" s="264">
        <v>1.6</v>
      </c>
      <c r="J95" s="448">
        <v>1.6</v>
      </c>
      <c r="K95" s="300" t="s">
        <v>499</v>
      </c>
      <c r="L95" s="264">
        <v>1E-3</v>
      </c>
      <c r="M95" s="265">
        <v>1E-3</v>
      </c>
      <c r="O95" s="130" t="s">
        <v>169</v>
      </c>
      <c r="P95" s="1876"/>
      <c r="Q95" s="1873"/>
      <c r="R95" s="1876">
        <f>L86</f>
        <v>3.5</v>
      </c>
      <c r="S95" s="1873">
        <f>M86</f>
        <v>3.5</v>
      </c>
      <c r="T95" s="1876"/>
      <c r="U95" s="1873"/>
      <c r="V95" s="1974">
        <f t="shared" si="19"/>
        <v>3.5</v>
      </c>
      <c r="W95" s="1953">
        <f t="shared" si="20"/>
        <v>3.5</v>
      </c>
      <c r="X95" s="1979">
        <f t="shared" si="21"/>
        <v>3.5</v>
      </c>
      <c r="Y95" s="1958">
        <f t="shared" si="22"/>
        <v>3.5</v>
      </c>
      <c r="Z95" s="1971">
        <f t="shared" si="23"/>
        <v>3.5</v>
      </c>
      <c r="AA95" s="782">
        <f t="shared" si="24"/>
        <v>3.5</v>
      </c>
      <c r="AB95" s="1892" t="s">
        <v>83</v>
      </c>
      <c r="AC95" s="1918"/>
      <c r="AD95" s="1907"/>
      <c r="AE95" s="1920"/>
      <c r="AF95" s="98"/>
      <c r="AG95" s="1920"/>
      <c r="AH95" s="98"/>
      <c r="AI95" s="2034">
        <f t="shared" si="34"/>
        <v>0</v>
      </c>
      <c r="AJ95" s="1987">
        <f t="shared" si="35"/>
        <v>0</v>
      </c>
      <c r="AK95" s="2045">
        <f t="shared" si="36"/>
        <v>0</v>
      </c>
      <c r="AL95" s="1989">
        <f t="shared" si="37"/>
        <v>0</v>
      </c>
      <c r="AM95" s="2032"/>
      <c r="AN95" s="103"/>
    </row>
    <row r="96" spans="2:42" ht="12.75" customHeight="1">
      <c r="B96" s="60"/>
      <c r="C96" s="896"/>
      <c r="E96" s="60"/>
      <c r="G96" s="70"/>
      <c r="H96" s="202" t="s">
        <v>229</v>
      </c>
      <c r="I96" s="880" t="s">
        <v>501</v>
      </c>
      <c r="J96" s="304">
        <v>1.6</v>
      </c>
      <c r="K96" s="254" t="s">
        <v>98</v>
      </c>
      <c r="L96" s="880">
        <v>0.16</v>
      </c>
      <c r="M96" s="248">
        <v>0.16</v>
      </c>
      <c r="O96" s="130" t="s">
        <v>89</v>
      </c>
      <c r="P96" s="1876"/>
      <c r="Q96" s="1873"/>
      <c r="R96" s="1876"/>
      <c r="S96" s="1873"/>
      <c r="T96" s="1876"/>
      <c r="U96" s="1873"/>
      <c r="V96" s="1974">
        <f t="shared" si="19"/>
        <v>0</v>
      </c>
      <c r="W96" s="1953">
        <f t="shared" si="20"/>
        <v>0</v>
      </c>
      <c r="X96" s="1979">
        <f t="shared" si="21"/>
        <v>0</v>
      </c>
      <c r="Y96" s="1958">
        <f t="shared" si="22"/>
        <v>0</v>
      </c>
      <c r="Z96" s="1971">
        <f t="shared" si="23"/>
        <v>0</v>
      </c>
      <c r="AA96" s="782">
        <f t="shared" si="24"/>
        <v>0</v>
      </c>
      <c r="AB96" s="1892" t="s">
        <v>84</v>
      </c>
      <c r="AC96" s="1918"/>
      <c r="AD96" s="1907"/>
      <c r="AE96" s="1918"/>
      <c r="AF96" s="98"/>
      <c r="AG96" s="1918"/>
      <c r="AH96" s="98"/>
      <c r="AI96" s="2034">
        <f t="shared" si="34"/>
        <v>0</v>
      </c>
      <c r="AJ96" s="1987">
        <f t="shared" si="35"/>
        <v>0</v>
      </c>
      <c r="AK96" s="2045">
        <f t="shared" si="36"/>
        <v>0</v>
      </c>
      <c r="AL96" s="1989">
        <f t="shared" si="37"/>
        <v>0</v>
      </c>
      <c r="AM96" s="2032"/>
      <c r="AN96" s="103"/>
    </row>
    <row r="97" spans="2:40" ht="14.25" customHeight="1">
      <c r="B97" s="60"/>
      <c r="C97" s="896"/>
      <c r="E97" s="60"/>
      <c r="G97" s="70"/>
      <c r="H97" s="301" t="s">
        <v>136</v>
      </c>
      <c r="I97" s="246">
        <v>2.4</v>
      </c>
      <c r="J97" s="303">
        <v>2.4</v>
      </c>
      <c r="K97" s="283" t="s">
        <v>95</v>
      </c>
      <c r="L97" s="246">
        <v>10</v>
      </c>
      <c r="M97" s="249">
        <v>10</v>
      </c>
      <c r="O97" s="130" t="s">
        <v>59</v>
      </c>
      <c r="P97" s="1876">
        <f>I69</f>
        <v>1.1000000000000001</v>
      </c>
      <c r="Q97" s="1873">
        <f>I69</f>
        <v>1.1000000000000001</v>
      </c>
      <c r="R97" s="1876">
        <f>F81+I82+L83</f>
        <v>1</v>
      </c>
      <c r="S97" s="1873">
        <f>G81+J82+M83</f>
        <v>1</v>
      </c>
      <c r="T97" s="1877">
        <f>L96</f>
        <v>0.16</v>
      </c>
      <c r="U97" s="1873">
        <f>M96</f>
        <v>0.16</v>
      </c>
      <c r="V97" s="1974">
        <f t="shared" si="19"/>
        <v>2.1</v>
      </c>
      <c r="W97" s="1953">
        <f t="shared" si="20"/>
        <v>2.1</v>
      </c>
      <c r="X97" s="1979">
        <f t="shared" si="21"/>
        <v>1.1599999999999999</v>
      </c>
      <c r="Y97" s="1958">
        <f t="shared" si="22"/>
        <v>1.1599999999999999</v>
      </c>
      <c r="Z97" s="1971">
        <f t="shared" si="23"/>
        <v>2.2600000000000002</v>
      </c>
      <c r="AA97" s="782">
        <f t="shared" si="24"/>
        <v>2.2600000000000002</v>
      </c>
      <c r="AB97" s="1892" t="s">
        <v>85</v>
      </c>
      <c r="AC97" s="1918"/>
      <c r="AD97" s="1908"/>
      <c r="AE97" s="1918"/>
      <c r="AF97" s="95"/>
      <c r="AG97" s="1918"/>
      <c r="AH97" s="95"/>
      <c r="AI97" s="2034">
        <f t="shared" si="34"/>
        <v>0</v>
      </c>
      <c r="AJ97" s="1987">
        <f t="shared" si="35"/>
        <v>0</v>
      </c>
      <c r="AK97" s="2045">
        <f t="shared" si="36"/>
        <v>0</v>
      </c>
      <c r="AL97" s="1989">
        <f t="shared" si="37"/>
        <v>0</v>
      </c>
      <c r="AM97" s="2032"/>
      <c r="AN97" s="103"/>
    </row>
    <row r="98" spans="2:40" ht="15.75" thickBot="1">
      <c r="B98" s="56"/>
      <c r="C98" s="794"/>
      <c r="D98" s="29"/>
      <c r="E98" s="56"/>
      <c r="F98" s="29"/>
      <c r="G98" s="73"/>
      <c r="H98" s="900" t="s">
        <v>104</v>
      </c>
      <c r="I98" s="414">
        <v>4</v>
      </c>
      <c r="J98" s="882">
        <v>4</v>
      </c>
      <c r="K98" s="198" t="s">
        <v>55</v>
      </c>
      <c r="L98" s="414">
        <v>1.6</v>
      </c>
      <c r="M98" s="415">
        <v>1.6</v>
      </c>
      <c r="O98" s="130" t="s">
        <v>144</v>
      </c>
      <c r="P98" s="1876"/>
      <c r="Q98" s="1873"/>
      <c r="R98" s="1876"/>
      <c r="S98" s="1873"/>
      <c r="T98" s="1876"/>
      <c r="U98" s="1873"/>
      <c r="V98" s="1974">
        <f t="shared" si="19"/>
        <v>0</v>
      </c>
      <c r="W98" s="1953">
        <f t="shared" si="20"/>
        <v>0</v>
      </c>
      <c r="X98" s="1979">
        <f t="shared" si="21"/>
        <v>0</v>
      </c>
      <c r="Y98" s="1958">
        <f t="shared" si="22"/>
        <v>0</v>
      </c>
      <c r="Z98" s="1971">
        <f t="shared" si="23"/>
        <v>0</v>
      </c>
      <c r="AA98" s="782">
        <f t="shared" si="24"/>
        <v>0</v>
      </c>
      <c r="AB98" s="1892" t="s">
        <v>87</v>
      </c>
      <c r="AC98" s="1918"/>
      <c r="AD98" s="1909"/>
      <c r="AE98" s="1918"/>
      <c r="AF98" s="95"/>
      <c r="AG98" s="1918"/>
      <c r="AH98" s="95"/>
      <c r="AI98" s="2034">
        <f t="shared" si="34"/>
        <v>0</v>
      </c>
      <c r="AJ98" s="1987">
        <f t="shared" si="35"/>
        <v>0</v>
      </c>
      <c r="AK98" s="2045">
        <f t="shared" si="36"/>
        <v>0</v>
      </c>
      <c r="AL98" s="1989">
        <f t="shared" si="37"/>
        <v>0</v>
      </c>
      <c r="AM98" s="2032"/>
      <c r="AN98" s="103"/>
    </row>
    <row r="99" spans="2:40" ht="15" customHeight="1">
      <c r="O99" s="444" t="s">
        <v>234</v>
      </c>
      <c r="P99" s="1917">
        <f>P100+P101+P102+P103</f>
        <v>1.7</v>
      </c>
      <c r="Q99" s="1915">
        <f>Q100+Q101+Q102+Q103</f>
        <v>1.7</v>
      </c>
      <c r="R99" s="1917">
        <f>R100+R101+R102+R103</f>
        <v>0.308</v>
      </c>
      <c r="S99" s="1915">
        <f>S100+S101+S102+S103</f>
        <v>0.308</v>
      </c>
      <c r="T99" s="1927">
        <f>T100+T101+T102</f>
        <v>1E-3</v>
      </c>
      <c r="U99" s="1915">
        <f>U100+U101+U102+U103+U104</f>
        <v>1E-3</v>
      </c>
      <c r="V99" s="1974">
        <f t="shared" si="19"/>
        <v>2.008</v>
      </c>
      <c r="W99" s="1953">
        <f t="shared" si="20"/>
        <v>2.008</v>
      </c>
      <c r="X99" s="2014">
        <f t="shared" si="21"/>
        <v>0.309</v>
      </c>
      <c r="Y99" s="1963">
        <f t="shared" si="22"/>
        <v>0.309</v>
      </c>
      <c r="Z99" s="1971">
        <f t="shared" si="23"/>
        <v>2.0089999999999999</v>
      </c>
      <c r="AA99" s="782">
        <f t="shared" si="24"/>
        <v>2.0089999999999999</v>
      </c>
      <c r="AB99" s="1892" t="s">
        <v>88</v>
      </c>
      <c r="AC99" s="1918"/>
      <c r="AD99" s="1906"/>
      <c r="AE99" s="1918"/>
      <c r="AF99" s="221"/>
      <c r="AG99" s="1918"/>
      <c r="AH99" s="221"/>
      <c r="AI99" s="2034">
        <f t="shared" si="34"/>
        <v>0</v>
      </c>
      <c r="AJ99" s="1987">
        <f t="shared" si="35"/>
        <v>0</v>
      </c>
      <c r="AK99" s="2045">
        <f t="shared" si="36"/>
        <v>0</v>
      </c>
      <c r="AL99" s="1989">
        <f t="shared" si="37"/>
        <v>0</v>
      </c>
      <c r="AM99" s="2032"/>
      <c r="AN99" s="103"/>
    </row>
    <row r="100" spans="2:40" ht="13.5" customHeight="1">
      <c r="C100" s="54"/>
      <c r="D100" s="4"/>
      <c r="H100" s="707"/>
      <c r="O100" s="445" t="s">
        <v>225</v>
      </c>
      <c r="P100" s="1876"/>
      <c r="Q100" s="1874"/>
      <c r="R100" s="1876">
        <f>F82</f>
        <v>8.0000000000000002E-3</v>
      </c>
      <c r="S100" s="1874">
        <f>G82</f>
        <v>8.0000000000000002E-3</v>
      </c>
      <c r="T100" s="1876"/>
      <c r="U100" s="1874"/>
      <c r="V100" s="1975"/>
      <c r="W100" s="1874"/>
      <c r="X100" s="1980"/>
      <c r="Y100" s="1959"/>
      <c r="Z100" s="1972"/>
      <c r="AA100" s="783"/>
      <c r="AB100" s="1892" t="s">
        <v>90</v>
      </c>
      <c r="AC100" s="1919">
        <f>F70</f>
        <v>53.6</v>
      </c>
      <c r="AD100" s="1910">
        <f>G70</f>
        <v>53.6</v>
      </c>
      <c r="AE100" s="1919"/>
      <c r="AF100" s="222"/>
      <c r="AG100" s="1919">
        <f>I92</f>
        <v>18.399999999999999</v>
      </c>
      <c r="AH100" s="222">
        <f>J92</f>
        <v>18.399999999999999</v>
      </c>
      <c r="AI100" s="2034">
        <f t="shared" si="34"/>
        <v>53.6</v>
      </c>
      <c r="AJ100" s="1987">
        <f t="shared" si="35"/>
        <v>53.6</v>
      </c>
      <c r="AK100" s="2045">
        <f t="shared" si="36"/>
        <v>18.399999999999999</v>
      </c>
      <c r="AL100" s="1989">
        <f t="shared" si="37"/>
        <v>18.399999999999999</v>
      </c>
      <c r="AM100" s="2032"/>
      <c r="AN100" s="103"/>
    </row>
    <row r="101" spans="2:40" ht="15.75" customHeight="1">
      <c r="H101" s="641"/>
      <c r="O101" s="1937" t="s">
        <v>502</v>
      </c>
      <c r="P101" s="1876"/>
      <c r="Q101" s="1875"/>
      <c r="R101" s="1876"/>
      <c r="S101" s="1875"/>
      <c r="T101" s="1876">
        <f>L95</f>
        <v>1E-3</v>
      </c>
      <c r="U101" s="1875">
        <f>M95</f>
        <v>1E-3</v>
      </c>
      <c r="V101" s="1976"/>
      <c r="W101" s="1875"/>
      <c r="X101" s="1981"/>
      <c r="Y101" s="1960"/>
      <c r="Z101" s="2021"/>
      <c r="AB101" s="1932" t="s">
        <v>93</v>
      </c>
      <c r="AC101" s="1933">
        <f t="shared" ref="AC101:AH101" si="38">SUM(AC93:AC100)</f>
        <v>53.6</v>
      </c>
      <c r="AD101" s="193">
        <f t="shared" si="38"/>
        <v>53.6</v>
      </c>
      <c r="AE101" s="1918">
        <f t="shared" si="38"/>
        <v>0</v>
      </c>
      <c r="AF101" s="223">
        <f t="shared" si="38"/>
        <v>0</v>
      </c>
      <c r="AG101" s="1918">
        <f t="shared" si="38"/>
        <v>18.399999999999999</v>
      </c>
      <c r="AH101" s="223">
        <f t="shared" si="38"/>
        <v>18.399999999999999</v>
      </c>
      <c r="AI101" s="2034">
        <f t="shared" si="34"/>
        <v>53.6</v>
      </c>
      <c r="AJ101" s="1987">
        <f t="shared" si="35"/>
        <v>53.6</v>
      </c>
      <c r="AK101" s="2045">
        <f t="shared" si="36"/>
        <v>18.399999999999999</v>
      </c>
      <c r="AL101" s="1989">
        <f t="shared" si="37"/>
        <v>18.399999999999999</v>
      </c>
      <c r="AM101" s="2032"/>
      <c r="AN101" s="103"/>
    </row>
    <row r="102" spans="2:40" ht="12.75" customHeight="1">
      <c r="H102" s="707"/>
      <c r="O102" s="1778" t="s">
        <v>710</v>
      </c>
      <c r="P102" s="1876">
        <f>J71</f>
        <v>1.5</v>
      </c>
      <c r="Q102" s="1865">
        <f>J71</f>
        <v>1.5</v>
      </c>
      <c r="R102" s="1876"/>
      <c r="S102" s="1865"/>
      <c r="T102" s="1876"/>
      <c r="U102" s="1865"/>
      <c r="V102" s="1977"/>
      <c r="W102" s="1865"/>
      <c r="X102" s="1982"/>
      <c r="Y102" s="1961"/>
      <c r="Z102" s="2010"/>
      <c r="AA102" s="824"/>
      <c r="AB102" s="549"/>
      <c r="AC102" s="1934"/>
      <c r="AD102" s="193"/>
      <c r="AI102" s="207"/>
      <c r="AK102" s="207"/>
      <c r="AM102" s="2032"/>
      <c r="AN102" s="103"/>
    </row>
    <row r="103" spans="2:40" ht="12.75" customHeight="1">
      <c r="H103" s="641"/>
      <c r="O103" s="461" t="s">
        <v>168</v>
      </c>
      <c r="P103" s="1876">
        <f>L72</f>
        <v>0.2</v>
      </c>
      <c r="Q103" s="1865">
        <f>M72</f>
        <v>0.2</v>
      </c>
      <c r="R103" s="1168">
        <f>L82</f>
        <v>0.3</v>
      </c>
      <c r="S103" s="1865">
        <f>M82</f>
        <v>0.3</v>
      </c>
      <c r="T103" s="1168"/>
      <c r="U103" s="1865"/>
      <c r="V103" s="1977"/>
      <c r="W103" s="1865"/>
      <c r="X103" s="1982"/>
      <c r="Y103" s="1961"/>
      <c r="Z103" s="2010"/>
      <c r="AA103" s="824"/>
      <c r="AI103" s="207"/>
      <c r="AK103" s="207"/>
      <c r="AM103" s="2032"/>
      <c r="AN103" s="103"/>
    </row>
    <row r="104" spans="2:40" ht="14.25" customHeight="1">
      <c r="H104" s="641"/>
      <c r="O104" s="1937"/>
      <c r="P104" s="715"/>
      <c r="Q104" s="1938"/>
      <c r="S104" s="1938"/>
      <c r="U104" s="1938"/>
      <c r="V104" s="2007"/>
      <c r="W104" s="1938"/>
      <c r="X104" s="2015"/>
      <c r="Y104" s="1964"/>
      <c r="Z104" s="2010"/>
      <c r="AA104" s="824"/>
      <c r="AB104" s="4"/>
      <c r="AD104" s="8"/>
      <c r="AI104" s="207"/>
      <c r="AK104" s="207"/>
      <c r="AM104" s="2032"/>
      <c r="AN104" s="103"/>
    </row>
    <row r="105" spans="2:40" ht="15" customHeight="1">
      <c r="H105" s="707"/>
      <c r="O105" s="254" t="s">
        <v>119</v>
      </c>
      <c r="P105" s="1876"/>
      <c r="Q105" s="1921"/>
      <c r="R105" s="237"/>
      <c r="S105" s="1921"/>
      <c r="T105" s="237">
        <f>I97</f>
        <v>2.4</v>
      </c>
      <c r="U105" s="1921">
        <f>J97</f>
        <v>2.4</v>
      </c>
      <c r="V105" s="2008"/>
      <c r="W105" s="1921"/>
      <c r="X105" s="2016"/>
      <c r="Y105" s="1962"/>
      <c r="Z105" s="2010"/>
      <c r="AA105" s="824"/>
      <c r="AB105" s="215"/>
      <c r="AD105" s="99"/>
      <c r="AI105" s="2035"/>
      <c r="AJ105" s="806"/>
      <c r="AK105" s="2046"/>
      <c r="AL105" s="65"/>
      <c r="AM105" s="2053"/>
      <c r="AN105" s="824"/>
    </row>
    <row r="106" spans="2:40" ht="14.25" customHeight="1">
      <c r="P106" s="715"/>
      <c r="Q106" s="1914"/>
      <c r="S106" s="1914"/>
      <c r="U106" s="350"/>
      <c r="V106" s="2009"/>
      <c r="W106" s="1928"/>
      <c r="X106" s="2017"/>
      <c r="Y106" s="1956"/>
      <c r="Z106" s="2010"/>
      <c r="AA106" s="824"/>
      <c r="AB106" s="215"/>
      <c r="AD106" s="99"/>
      <c r="AI106" s="2035"/>
      <c r="AJ106" s="806"/>
      <c r="AK106" s="2046"/>
      <c r="AL106" s="65"/>
      <c r="AM106" s="2053"/>
      <c r="AN106" s="824"/>
    </row>
    <row r="107" spans="2:40" ht="15" customHeight="1">
      <c r="P107" s="715"/>
      <c r="Q107" s="1914"/>
      <c r="S107" s="1914"/>
      <c r="U107" s="1914"/>
      <c r="V107" s="2011"/>
      <c r="W107" s="1914"/>
      <c r="X107" s="2018"/>
      <c r="Y107" s="419"/>
      <c r="Z107" s="2021"/>
      <c r="AB107" s="774"/>
      <c r="AD107" s="47"/>
      <c r="AI107" s="2035"/>
      <c r="AJ107" s="806"/>
      <c r="AK107" s="2046"/>
      <c r="AL107" s="65"/>
      <c r="AM107" s="2053"/>
      <c r="AN107" s="824"/>
    </row>
    <row r="108" spans="2:40">
      <c r="P108" s="715"/>
      <c r="Q108" s="1914"/>
      <c r="S108" s="1914"/>
      <c r="U108" s="1914"/>
      <c r="V108" s="2011"/>
      <c r="W108" s="1914"/>
      <c r="X108" s="2018"/>
      <c r="Y108" s="419"/>
      <c r="Z108" s="2021"/>
      <c r="AB108" s="13"/>
      <c r="AD108" s="4"/>
      <c r="AI108" s="847"/>
      <c r="AJ108" s="216"/>
      <c r="AK108" s="207"/>
      <c r="AM108" s="2053"/>
      <c r="AN108" s="824"/>
    </row>
    <row r="109" spans="2:40" ht="14.25" customHeight="1">
      <c r="P109" s="715"/>
      <c r="Q109" s="1914"/>
      <c r="S109" s="1914"/>
      <c r="U109" s="1914"/>
      <c r="V109" s="2011"/>
      <c r="W109" s="1914"/>
      <c r="X109" s="2018"/>
      <c r="Y109" s="419"/>
      <c r="Z109" s="2021"/>
      <c r="AB109" s="13"/>
      <c r="AD109" s="216"/>
      <c r="AI109" s="207"/>
      <c r="AK109" s="207"/>
      <c r="AM109" s="2032"/>
      <c r="AN109" s="103"/>
    </row>
    <row r="110" spans="2:40" ht="12.75" customHeight="1">
      <c r="P110" s="715"/>
      <c r="Q110" s="1914"/>
      <c r="S110" s="1914"/>
      <c r="U110" s="1914"/>
      <c r="V110" s="2011"/>
      <c r="W110" s="1914"/>
      <c r="X110" s="2018"/>
      <c r="Y110" s="419"/>
      <c r="Z110" s="2021"/>
      <c r="AI110" s="207"/>
      <c r="AK110" s="207"/>
      <c r="AM110" s="2032"/>
      <c r="AN110" s="103"/>
    </row>
    <row r="111" spans="2:40" ht="13.5" customHeight="1">
      <c r="P111" s="715"/>
      <c r="Q111" s="1914"/>
      <c r="S111" s="1914"/>
      <c r="U111" s="1914"/>
      <c r="V111" s="2011"/>
      <c r="W111" s="1914"/>
      <c r="X111" s="2018"/>
      <c r="Y111" s="419"/>
      <c r="Z111" s="2021"/>
      <c r="AI111" s="207"/>
      <c r="AK111" s="207"/>
      <c r="AM111" s="2032"/>
      <c r="AN111" s="103"/>
    </row>
    <row r="112" spans="2:40" ht="15" customHeight="1">
      <c r="P112" s="715"/>
      <c r="Q112" s="1914"/>
      <c r="S112" s="1914"/>
      <c r="U112" s="1914"/>
      <c r="V112" s="2011"/>
      <c r="W112" s="1914"/>
      <c r="X112" s="2018"/>
      <c r="Y112" s="419"/>
      <c r="Z112" s="2021"/>
      <c r="AI112" s="207"/>
      <c r="AK112" s="207"/>
      <c r="AM112" s="2032"/>
      <c r="AN112" s="103"/>
    </row>
    <row r="113" spans="2:46" ht="13.5" customHeight="1">
      <c r="P113" s="715"/>
      <c r="Q113" s="350"/>
      <c r="S113" s="350"/>
      <c r="U113" s="350"/>
      <c r="V113" s="2011"/>
      <c r="W113" s="1914"/>
      <c r="X113" s="2018"/>
      <c r="Y113" s="419"/>
      <c r="Z113" s="2021"/>
      <c r="AI113" s="207"/>
      <c r="AK113" s="207"/>
      <c r="AM113" s="2032"/>
      <c r="AN113" s="103"/>
    </row>
    <row r="114" spans="2:46" ht="12.75" customHeight="1">
      <c r="P114" s="715"/>
      <c r="Q114" s="1914"/>
      <c r="S114" s="1914"/>
      <c r="U114" s="1914"/>
      <c r="V114" s="2011"/>
      <c r="W114" s="1914"/>
      <c r="X114" s="2018"/>
      <c r="Y114" s="419"/>
      <c r="Z114" s="2022"/>
      <c r="AA114" s="3"/>
      <c r="AB114" s="4"/>
      <c r="AD114" s="597"/>
      <c r="AF114" s="598"/>
      <c r="AH114" s="45"/>
      <c r="AI114" s="192"/>
      <c r="AJ114" s="46"/>
      <c r="AK114" s="2041"/>
      <c r="AL114" s="132"/>
      <c r="AM114" s="2032"/>
      <c r="AN114" s="103"/>
    </row>
    <row r="115" spans="2:46" ht="14.25" customHeight="1">
      <c r="P115" s="715"/>
      <c r="Q115" s="1914"/>
      <c r="S115" s="1914"/>
      <c r="U115" s="1914"/>
      <c r="V115" s="2011"/>
      <c r="W115" s="1914"/>
      <c r="X115" s="2018"/>
      <c r="Y115" s="419"/>
      <c r="Z115" s="2022"/>
      <c r="AA115" s="3"/>
      <c r="AI115" s="207"/>
      <c r="AK115" s="207"/>
      <c r="AM115" s="2032"/>
      <c r="AN115" s="103"/>
    </row>
    <row r="116" spans="2:46" ht="13.5" customHeight="1">
      <c r="P116" s="715"/>
      <c r="Q116" s="1914"/>
      <c r="S116" s="1914"/>
      <c r="U116" s="1914"/>
      <c r="V116" s="2011"/>
      <c r="W116" s="1914"/>
      <c r="X116" s="2018"/>
      <c r="Y116" s="419"/>
      <c r="Z116" s="2022"/>
      <c r="AA116" s="3"/>
      <c r="AB116" s="773"/>
      <c r="AI116" s="207"/>
      <c r="AK116" s="207"/>
      <c r="AM116" s="2032"/>
      <c r="AN116" s="103"/>
    </row>
    <row r="117" spans="2:46" ht="14.25" customHeight="1">
      <c r="P117" s="715"/>
      <c r="Q117" s="1914"/>
      <c r="S117" s="1914"/>
      <c r="U117" s="350"/>
      <c r="V117" s="2012"/>
      <c r="W117" s="350"/>
      <c r="X117" s="2019"/>
      <c r="Y117" s="1955"/>
      <c r="Z117" s="954"/>
      <c r="AA117" s="32"/>
      <c r="AH117" s="18"/>
      <c r="AI117" s="48"/>
      <c r="AJ117" s="48"/>
      <c r="AK117" s="207"/>
      <c r="AM117" s="400"/>
      <c r="AN117" s="400"/>
    </row>
    <row r="118" spans="2:46" ht="15.75" customHeight="1">
      <c r="O118" s="329" t="s">
        <v>336</v>
      </c>
      <c r="Z118" s="874"/>
      <c r="AA118" s="12"/>
      <c r="AB118" s="61"/>
      <c r="AF118" s="13"/>
      <c r="AI118" s="13"/>
      <c r="AJ118" s="13"/>
      <c r="AK118" s="207"/>
      <c r="AM118" s="2042"/>
      <c r="AN118" s="92"/>
    </row>
    <row r="119" spans="2:46" ht="15" customHeight="1" thickBot="1">
      <c r="D119" s="65"/>
      <c r="O119" s="336" t="s">
        <v>824</v>
      </c>
      <c r="R119" s="112" t="s">
        <v>826</v>
      </c>
      <c r="V119" t="s">
        <v>825</v>
      </c>
      <c r="Z119" s="2023"/>
      <c r="AA119" s="212"/>
      <c r="AB119" s="61"/>
      <c r="AF119" s="13"/>
      <c r="AH119" s="772"/>
      <c r="AI119" s="13"/>
      <c r="AJ119" s="13"/>
      <c r="AK119" s="207"/>
      <c r="AM119" s="2042"/>
      <c r="AN119" s="92"/>
    </row>
    <row r="120" spans="2:46" ht="15" customHeight="1" thickBot="1">
      <c r="O120" s="2" t="s">
        <v>323</v>
      </c>
      <c r="Q120" s="781"/>
      <c r="R120" s="781"/>
      <c r="S120" s="181" t="s">
        <v>837</v>
      </c>
      <c r="T120" s="781"/>
      <c r="U120" s="781"/>
      <c r="V120" s="781"/>
      <c r="Z120" s="311" t="s">
        <v>834</v>
      </c>
      <c r="AA120" s="49"/>
      <c r="AM120" s="311" t="s">
        <v>834</v>
      </c>
      <c r="AN120" s="2056"/>
    </row>
    <row r="121" spans="2:46" ht="14.25" customHeight="1" thickBot="1">
      <c r="O121" s="2061" t="s">
        <v>450</v>
      </c>
      <c r="P121" s="1880" t="s">
        <v>821</v>
      </c>
      <c r="Q121" s="1879"/>
      <c r="R121" s="1880" t="s">
        <v>823</v>
      </c>
      <c r="S121" s="1879"/>
      <c r="T121" s="1880" t="s">
        <v>833</v>
      </c>
      <c r="U121" s="1879"/>
      <c r="V121" s="1880" t="s">
        <v>831</v>
      </c>
      <c r="W121" s="1879"/>
      <c r="X121" s="1880" t="s">
        <v>832</v>
      </c>
      <c r="Y121" s="1879"/>
      <c r="Z121" s="1947" t="s">
        <v>629</v>
      </c>
      <c r="AA121" s="53"/>
      <c r="AB121" s="2057" t="s">
        <v>573</v>
      </c>
      <c r="AC121" s="1880" t="s">
        <v>821</v>
      </c>
      <c r="AD121" s="1879"/>
      <c r="AE121" s="1880" t="s">
        <v>823</v>
      </c>
      <c r="AF121" s="1879"/>
      <c r="AG121" s="1880" t="s">
        <v>830</v>
      </c>
      <c r="AH121" s="1879"/>
      <c r="AI121" s="1880" t="s">
        <v>831</v>
      </c>
      <c r="AJ121" s="1879"/>
      <c r="AK121" s="1880" t="s">
        <v>832</v>
      </c>
      <c r="AL121" s="1879"/>
      <c r="AM121" s="1947" t="s">
        <v>629</v>
      </c>
      <c r="AN121" s="53"/>
    </row>
    <row r="122" spans="2:46" ht="14.25" customHeight="1" thickBot="1">
      <c r="C122" s="181" t="s">
        <v>337</v>
      </c>
      <c r="L122" s="2"/>
      <c r="O122" s="1936" t="s">
        <v>573</v>
      </c>
      <c r="P122" s="1008" t="s">
        <v>122</v>
      </c>
      <c r="Q122" s="1036" t="s">
        <v>123</v>
      </c>
      <c r="R122" s="1008" t="s">
        <v>122</v>
      </c>
      <c r="S122" s="1036" t="s">
        <v>123</v>
      </c>
      <c r="T122" s="1008" t="s">
        <v>122</v>
      </c>
      <c r="U122" s="1036" t="s">
        <v>123</v>
      </c>
      <c r="V122" s="1008" t="s">
        <v>122</v>
      </c>
      <c r="W122" s="1969" t="s">
        <v>123</v>
      </c>
      <c r="X122" s="1008" t="s">
        <v>122</v>
      </c>
      <c r="Y122" s="1036" t="s">
        <v>123</v>
      </c>
      <c r="Z122" s="106" t="s">
        <v>122</v>
      </c>
      <c r="AA122" s="143" t="s">
        <v>123</v>
      </c>
      <c r="AB122" s="80" t="s">
        <v>65</v>
      </c>
      <c r="AC122" s="110" t="s">
        <v>122</v>
      </c>
      <c r="AD122" s="163" t="s">
        <v>123</v>
      </c>
      <c r="AE122" s="110" t="s">
        <v>122</v>
      </c>
      <c r="AF122" s="163" t="s">
        <v>123</v>
      </c>
      <c r="AG122" s="110" t="s">
        <v>122</v>
      </c>
      <c r="AH122" s="163" t="s">
        <v>123</v>
      </c>
      <c r="AI122" s="110" t="s">
        <v>122</v>
      </c>
      <c r="AJ122" s="163" t="s">
        <v>123</v>
      </c>
      <c r="AK122" s="110" t="s">
        <v>122</v>
      </c>
      <c r="AL122" s="163" t="s">
        <v>123</v>
      </c>
      <c r="AM122" s="1948" t="s">
        <v>122</v>
      </c>
      <c r="AN122" s="1949" t="s">
        <v>123</v>
      </c>
    </row>
    <row r="123" spans="2:46" ht="14.25" customHeight="1">
      <c r="C123"/>
      <c r="D123" s="103" t="s">
        <v>374</v>
      </c>
      <c r="F123" s="15"/>
      <c r="K123" s="92" t="s">
        <v>146</v>
      </c>
      <c r="O123" s="755" t="s">
        <v>165</v>
      </c>
      <c r="P123" s="1876">
        <f>D135</f>
        <v>20</v>
      </c>
      <c r="Q123" s="1866">
        <f>D135</f>
        <v>20</v>
      </c>
      <c r="R123" s="1876">
        <f>D148</f>
        <v>30</v>
      </c>
      <c r="S123" s="1866">
        <f>D148</f>
        <v>30</v>
      </c>
      <c r="T123" s="1965"/>
      <c r="U123" s="1866"/>
      <c r="V123" s="1974">
        <f t="shared" ref="V123:V153" si="39">P123+R123</f>
        <v>50</v>
      </c>
      <c r="W123" s="1953">
        <f t="shared" ref="W123:W153" si="40">Q123+S123</f>
        <v>50</v>
      </c>
      <c r="X123" s="1979">
        <f t="shared" ref="X123:X153" si="41">R123+T123</f>
        <v>30</v>
      </c>
      <c r="Y123" s="1958">
        <f t="shared" ref="Y123:Y153" si="42">S123+U123</f>
        <v>30</v>
      </c>
      <c r="Z123" s="1970">
        <f t="shared" ref="Z123:Z153" si="43">P123+R123+T123</f>
        <v>50</v>
      </c>
      <c r="AA123" s="784">
        <f t="shared" ref="AA123:AA153" si="44">Q123+S123+U123</f>
        <v>50</v>
      </c>
      <c r="AB123" s="187" t="s">
        <v>160</v>
      </c>
      <c r="AC123" s="1918"/>
      <c r="AD123" s="761"/>
      <c r="AE123" s="1918">
        <f>F145</f>
        <v>9.1999999999999993</v>
      </c>
      <c r="AF123" s="758">
        <f>G145</f>
        <v>6</v>
      </c>
      <c r="AG123" s="1918"/>
      <c r="AH123" s="777"/>
      <c r="AI123" s="2036">
        <f t="shared" ref="AI123:AI137" si="45">AC123+AE123</f>
        <v>9.1999999999999993</v>
      </c>
      <c r="AJ123" s="770">
        <f t="shared" ref="AJ123:AJ137" si="46">AD123+AF123</f>
        <v>6</v>
      </c>
      <c r="AK123" s="2047">
        <f t="shared" ref="AK123:AK137" si="47">AE123+AG123</f>
        <v>9.1999999999999993</v>
      </c>
      <c r="AL123" s="780">
        <f t="shared" ref="AL123:AL137" si="48">AF123+AH123</f>
        <v>6</v>
      </c>
      <c r="AM123" s="2051">
        <f t="shared" ref="AM123:AM138" si="49">AC123+AE123+AG123</f>
        <v>9.1999999999999993</v>
      </c>
      <c r="AN123" s="1994">
        <f t="shared" ref="AN123:AN138" si="50">AD123+AF123+AH123</f>
        <v>6</v>
      </c>
      <c r="AS123" s="12"/>
      <c r="AT123" s="47"/>
    </row>
    <row r="124" spans="2:46" ht="14.25" customHeight="1" thickBot="1">
      <c r="B124" s="2" t="s">
        <v>323</v>
      </c>
      <c r="C124" s="2"/>
      <c r="D124" s="82"/>
      <c r="F124" s="138" t="s">
        <v>177</v>
      </c>
      <c r="I124" s="83"/>
      <c r="K124" s="329" t="s">
        <v>336</v>
      </c>
      <c r="O124" s="755" t="s">
        <v>164</v>
      </c>
      <c r="P124" s="1876">
        <f>F130+D134</f>
        <v>42.6</v>
      </c>
      <c r="Q124" s="1867">
        <f>G130+D134</f>
        <v>42.6</v>
      </c>
      <c r="R124" s="1876">
        <f>D147</f>
        <v>50</v>
      </c>
      <c r="S124" s="1867">
        <f>D147</f>
        <v>50</v>
      </c>
      <c r="T124" s="1876">
        <f>F159+D160</f>
        <v>37.799999999999997</v>
      </c>
      <c r="U124" s="1867">
        <f>G159+D160</f>
        <v>37.799999999999997</v>
      </c>
      <c r="V124" s="1974">
        <f t="shared" si="39"/>
        <v>92.6</v>
      </c>
      <c r="W124" s="1953">
        <f t="shared" si="40"/>
        <v>92.6</v>
      </c>
      <c r="X124" s="1979">
        <f t="shared" si="41"/>
        <v>87.8</v>
      </c>
      <c r="Y124" s="1958">
        <f t="shared" si="42"/>
        <v>87.8</v>
      </c>
      <c r="Z124" s="1970">
        <f t="shared" si="43"/>
        <v>130.39999999999998</v>
      </c>
      <c r="AA124" s="784">
        <f t="shared" si="44"/>
        <v>130.39999999999998</v>
      </c>
      <c r="AB124" s="187" t="s">
        <v>68</v>
      </c>
      <c r="AC124" s="1918"/>
      <c r="AD124" s="762"/>
      <c r="AE124" s="1918"/>
      <c r="AF124" s="758"/>
      <c r="AG124" s="1918"/>
      <c r="AH124" s="777"/>
      <c r="AI124" s="2036">
        <f t="shared" si="45"/>
        <v>0</v>
      </c>
      <c r="AJ124" s="770">
        <f t="shared" si="46"/>
        <v>0</v>
      </c>
      <c r="AK124" s="2047">
        <f t="shared" si="47"/>
        <v>0</v>
      </c>
      <c r="AL124" s="780">
        <f t="shared" si="48"/>
        <v>0</v>
      </c>
      <c r="AM124" s="2051">
        <f t="shared" si="49"/>
        <v>0</v>
      </c>
      <c r="AN124" s="1994">
        <f t="shared" si="50"/>
        <v>0</v>
      </c>
      <c r="AP124" s="99"/>
      <c r="AQ124" s="100"/>
      <c r="AR124" s="100"/>
      <c r="AS124" s="4"/>
      <c r="AT124" s="4"/>
    </row>
    <row r="125" spans="2:46" ht="15.75" customHeight="1">
      <c r="B125" s="25" t="s">
        <v>2</v>
      </c>
      <c r="C125" s="85" t="s">
        <v>3</v>
      </c>
      <c r="D125" s="86" t="s">
        <v>4</v>
      </c>
      <c r="E125" s="93" t="s">
        <v>67</v>
      </c>
      <c r="F125" s="67"/>
      <c r="G125" s="67"/>
      <c r="H125" s="67"/>
      <c r="I125" s="67"/>
      <c r="J125" s="67"/>
      <c r="K125" s="67"/>
      <c r="L125" s="67"/>
      <c r="M125" s="53"/>
      <c r="N125" s="144"/>
      <c r="O125" s="88" t="s">
        <v>92</v>
      </c>
      <c r="P125" s="1876">
        <f>F134+I129</f>
        <v>8.3000000000000007</v>
      </c>
      <c r="Q125" s="1868">
        <f>G134+J129</f>
        <v>8.3000000000000007</v>
      </c>
      <c r="R125" s="1876">
        <f>I147</f>
        <v>2</v>
      </c>
      <c r="S125" s="1868">
        <f>J147</f>
        <v>2</v>
      </c>
      <c r="T125" s="1876">
        <f>I159</f>
        <v>4.6100000000000003</v>
      </c>
      <c r="U125" s="1864">
        <f>J159</f>
        <v>4.6100000000000003</v>
      </c>
      <c r="V125" s="1974">
        <f t="shared" si="39"/>
        <v>10.3</v>
      </c>
      <c r="W125" s="1953">
        <f t="shared" si="40"/>
        <v>10.3</v>
      </c>
      <c r="X125" s="1979">
        <f t="shared" si="41"/>
        <v>6.61</v>
      </c>
      <c r="Y125" s="1958">
        <f t="shared" si="42"/>
        <v>6.61</v>
      </c>
      <c r="Z125" s="1970">
        <f t="shared" si="43"/>
        <v>14.91</v>
      </c>
      <c r="AA125" s="784">
        <f t="shared" si="44"/>
        <v>14.91</v>
      </c>
      <c r="AB125" s="133" t="s">
        <v>70</v>
      </c>
      <c r="AC125" s="1918"/>
      <c r="AD125" s="763"/>
      <c r="AE125" s="1918"/>
      <c r="AF125" s="758"/>
      <c r="AG125" s="1918"/>
      <c r="AH125" s="777"/>
      <c r="AI125" s="2036">
        <f t="shared" si="45"/>
        <v>0</v>
      </c>
      <c r="AJ125" s="770">
        <f t="shared" si="46"/>
        <v>0</v>
      </c>
      <c r="AK125" s="2047">
        <f t="shared" si="47"/>
        <v>0</v>
      </c>
      <c r="AL125" s="780">
        <f t="shared" si="48"/>
        <v>0</v>
      </c>
      <c r="AM125" s="2051">
        <f t="shared" si="49"/>
        <v>0</v>
      </c>
      <c r="AN125" s="1994">
        <f t="shared" si="50"/>
        <v>0</v>
      </c>
      <c r="AP125" s="428"/>
      <c r="AQ125" s="100"/>
      <c r="AR125" s="100"/>
      <c r="AS125" s="4"/>
      <c r="AT125" s="4"/>
    </row>
    <row r="126" spans="2:46" ht="16.5" customHeight="1" thickBot="1">
      <c r="B126" s="28" t="s">
        <v>5</v>
      </c>
      <c r="C126" s="29"/>
      <c r="D126" s="451" t="s">
        <v>69</v>
      </c>
      <c r="E126" s="56"/>
      <c r="F126" s="29"/>
      <c r="G126" s="29"/>
      <c r="H126" s="29"/>
      <c r="I126" s="29"/>
      <c r="J126" s="29"/>
      <c r="K126" s="29"/>
      <c r="L126" s="29"/>
      <c r="M126" s="73"/>
      <c r="N126" s="132"/>
      <c r="O126" s="90" t="s">
        <v>166</v>
      </c>
      <c r="P126" s="1878">
        <f t="shared" ref="P126:U126" si="51">AC155</f>
        <v>0</v>
      </c>
      <c r="Q126" s="1869">
        <f t="shared" si="51"/>
        <v>0</v>
      </c>
      <c r="R126" s="1878">
        <f t="shared" si="51"/>
        <v>33.6</v>
      </c>
      <c r="S126" s="1869">
        <f t="shared" si="51"/>
        <v>33.6</v>
      </c>
      <c r="T126" s="1878">
        <f t="shared" si="51"/>
        <v>0</v>
      </c>
      <c r="U126" s="1869">
        <f t="shared" si="51"/>
        <v>0</v>
      </c>
      <c r="V126" s="1974">
        <f t="shared" si="39"/>
        <v>33.6</v>
      </c>
      <c r="W126" s="1953">
        <f t="shared" si="40"/>
        <v>33.6</v>
      </c>
      <c r="X126" s="1979">
        <f t="shared" si="41"/>
        <v>33.6</v>
      </c>
      <c r="Y126" s="1958">
        <f t="shared" si="42"/>
        <v>33.6</v>
      </c>
      <c r="Z126" s="1970">
        <f t="shared" si="43"/>
        <v>33.6</v>
      </c>
      <c r="AA126" s="784">
        <f t="shared" si="44"/>
        <v>33.6</v>
      </c>
      <c r="AB126" s="133" t="s">
        <v>72</v>
      </c>
      <c r="AC126" s="1918"/>
      <c r="AD126" s="764"/>
      <c r="AE126" s="1918"/>
      <c r="AF126" s="758"/>
      <c r="AG126" s="1918"/>
      <c r="AH126" s="777"/>
      <c r="AI126" s="2036">
        <f t="shared" si="45"/>
        <v>0</v>
      </c>
      <c r="AJ126" s="770">
        <f t="shared" si="46"/>
        <v>0</v>
      </c>
      <c r="AK126" s="2047">
        <f t="shared" si="47"/>
        <v>0</v>
      </c>
      <c r="AL126" s="780">
        <f t="shared" si="48"/>
        <v>0</v>
      </c>
      <c r="AM126" s="2051">
        <f t="shared" si="49"/>
        <v>0</v>
      </c>
      <c r="AN126" s="1994">
        <f t="shared" si="50"/>
        <v>0</v>
      </c>
      <c r="AP126" s="99"/>
      <c r="AQ126" s="100"/>
      <c r="AR126" s="100"/>
      <c r="AS126" s="4"/>
      <c r="AT126" s="4"/>
    </row>
    <row r="127" spans="2:46" ht="15.75" customHeight="1" thickBot="1">
      <c r="B127" s="1189" t="s">
        <v>450</v>
      </c>
      <c r="C127" s="1116"/>
      <c r="D127" s="431"/>
      <c r="E127" s="802" t="s">
        <v>441</v>
      </c>
      <c r="F127" s="803"/>
      <c r="G127" s="305" t="s">
        <v>442</v>
      </c>
      <c r="H127" s="38"/>
      <c r="I127" s="38"/>
      <c r="J127" s="49"/>
      <c r="K127" s="804" t="s">
        <v>449</v>
      </c>
      <c r="L127" s="188"/>
      <c r="M127" s="805"/>
      <c r="N127" s="132"/>
      <c r="O127" s="755" t="s">
        <v>126</v>
      </c>
      <c r="P127" s="1876"/>
      <c r="Q127" s="1866"/>
      <c r="R127" s="1876"/>
      <c r="S127" s="1866"/>
      <c r="T127" s="1876"/>
      <c r="U127" s="1866"/>
      <c r="V127" s="1974">
        <f t="shared" si="39"/>
        <v>0</v>
      </c>
      <c r="W127" s="1953">
        <f t="shared" si="40"/>
        <v>0</v>
      </c>
      <c r="X127" s="1979">
        <f t="shared" si="41"/>
        <v>0</v>
      </c>
      <c r="Y127" s="1958">
        <f t="shared" si="42"/>
        <v>0</v>
      </c>
      <c r="Z127" s="1970">
        <f t="shared" si="43"/>
        <v>0</v>
      </c>
      <c r="AA127" s="784">
        <f t="shared" si="44"/>
        <v>0</v>
      </c>
      <c r="AB127" s="134" t="s">
        <v>115</v>
      </c>
      <c r="AC127" s="1918">
        <f>I131</f>
        <v>2.06</v>
      </c>
      <c r="AD127" s="763">
        <f>J131</f>
        <v>2.06</v>
      </c>
      <c r="AE127" s="1920">
        <f>I146+L143</f>
        <v>18.8</v>
      </c>
      <c r="AF127" s="758">
        <f>J146+M143</f>
        <v>18.8</v>
      </c>
      <c r="AG127" s="1918"/>
      <c r="AH127" s="777"/>
      <c r="AI127" s="2036">
        <f t="shared" si="45"/>
        <v>20.86</v>
      </c>
      <c r="AJ127" s="770">
        <f t="shared" si="46"/>
        <v>20.86</v>
      </c>
      <c r="AK127" s="2047">
        <f t="shared" si="47"/>
        <v>18.8</v>
      </c>
      <c r="AL127" s="780">
        <f t="shared" si="48"/>
        <v>18.8</v>
      </c>
      <c r="AM127" s="2051">
        <f t="shared" si="49"/>
        <v>20.86</v>
      </c>
      <c r="AN127" s="1994">
        <f t="shared" si="50"/>
        <v>20.86</v>
      </c>
      <c r="AP127" s="99"/>
      <c r="AQ127" s="100"/>
      <c r="AR127" s="100"/>
    </row>
    <row r="128" spans="2:46" ht="15" customHeight="1" thickBot="1">
      <c r="B128" s="731"/>
      <c r="C128" s="172" t="s">
        <v>204</v>
      </c>
      <c r="D128" s="744"/>
      <c r="E128" s="271" t="s">
        <v>121</v>
      </c>
      <c r="F128" s="106" t="s">
        <v>122</v>
      </c>
      <c r="G128" s="143" t="s">
        <v>123</v>
      </c>
      <c r="H128" s="322" t="s">
        <v>121</v>
      </c>
      <c r="I128" s="109" t="s">
        <v>122</v>
      </c>
      <c r="J128" s="141" t="s">
        <v>123</v>
      </c>
      <c r="K128" s="302" t="s">
        <v>121</v>
      </c>
      <c r="L128" s="109" t="s">
        <v>122</v>
      </c>
      <c r="M128" s="141" t="s">
        <v>123</v>
      </c>
      <c r="N128" s="307"/>
      <c r="O128" s="529" t="s">
        <v>50</v>
      </c>
      <c r="P128" s="1878">
        <f>L129</f>
        <v>140.80000000000001</v>
      </c>
      <c r="Q128" s="1864">
        <f>M129</f>
        <v>105.6</v>
      </c>
      <c r="R128" s="1876">
        <f>F143</f>
        <v>53.4</v>
      </c>
      <c r="S128" s="1866">
        <f>G143</f>
        <v>40</v>
      </c>
      <c r="T128" s="1876"/>
      <c r="U128" s="1866"/>
      <c r="V128" s="1974">
        <f t="shared" si="39"/>
        <v>194.20000000000002</v>
      </c>
      <c r="W128" s="1953">
        <f t="shared" si="40"/>
        <v>145.6</v>
      </c>
      <c r="X128" s="1979">
        <f t="shared" si="41"/>
        <v>53.4</v>
      </c>
      <c r="Y128" s="1958">
        <f t="shared" si="42"/>
        <v>40</v>
      </c>
      <c r="Z128" s="1970">
        <f t="shared" si="43"/>
        <v>194.20000000000002</v>
      </c>
      <c r="AA128" s="784">
        <f t="shared" si="44"/>
        <v>145.6</v>
      </c>
      <c r="AB128" s="133" t="s">
        <v>162</v>
      </c>
      <c r="AC128" s="1918"/>
      <c r="AD128" s="763"/>
      <c r="AE128" s="1918"/>
      <c r="AF128" s="758"/>
      <c r="AG128" s="1918"/>
      <c r="AH128" s="777"/>
      <c r="AI128" s="2036">
        <f t="shared" si="45"/>
        <v>0</v>
      </c>
      <c r="AJ128" s="770">
        <f t="shared" si="46"/>
        <v>0</v>
      </c>
      <c r="AK128" s="2047">
        <f t="shared" si="47"/>
        <v>0</v>
      </c>
      <c r="AL128" s="780">
        <f t="shared" si="48"/>
        <v>0</v>
      </c>
      <c r="AM128" s="2051">
        <f t="shared" si="49"/>
        <v>0</v>
      </c>
      <c r="AN128" s="1994">
        <f t="shared" si="50"/>
        <v>0</v>
      </c>
      <c r="AR128" s="100"/>
    </row>
    <row r="129" spans="2:46" ht="15" customHeight="1">
      <c r="B129" s="595" t="s">
        <v>672</v>
      </c>
      <c r="C129" s="547" t="s">
        <v>346</v>
      </c>
      <c r="D129" s="176">
        <v>65</v>
      </c>
      <c r="E129" s="108" t="s">
        <v>151</v>
      </c>
      <c r="F129" s="661">
        <v>95.582999999999998</v>
      </c>
      <c r="G129" s="977">
        <v>67</v>
      </c>
      <c r="H129" s="978" t="s">
        <v>92</v>
      </c>
      <c r="I129" s="131">
        <v>1.1000000000000001</v>
      </c>
      <c r="J129" s="139">
        <v>1.1000000000000001</v>
      </c>
      <c r="K129" s="267" t="s">
        <v>50</v>
      </c>
      <c r="L129" s="280">
        <v>140.80000000000001</v>
      </c>
      <c r="M129" s="979">
        <v>105.6</v>
      </c>
      <c r="O129" s="96" t="s">
        <v>80</v>
      </c>
      <c r="P129" s="1876">
        <f t="shared" ref="P129:U129" si="52">AC138</f>
        <v>141.28000000000003</v>
      </c>
      <c r="Q129" s="1870">
        <f t="shared" si="52"/>
        <v>119.30500000000001</v>
      </c>
      <c r="R129" s="1876">
        <f t="shared" si="52"/>
        <v>153.55000000000001</v>
      </c>
      <c r="S129" s="1870">
        <f t="shared" si="52"/>
        <v>125.6</v>
      </c>
      <c r="T129" s="1876">
        <f t="shared" si="52"/>
        <v>16.98</v>
      </c>
      <c r="U129" s="1870">
        <f t="shared" si="52"/>
        <v>13.2</v>
      </c>
      <c r="V129" s="1974">
        <f t="shared" si="39"/>
        <v>294.83000000000004</v>
      </c>
      <c r="W129" s="1953">
        <f t="shared" si="40"/>
        <v>244.905</v>
      </c>
      <c r="X129" s="1979">
        <f t="shared" si="41"/>
        <v>170.53</v>
      </c>
      <c r="Y129" s="1958">
        <f t="shared" si="42"/>
        <v>138.79999999999998</v>
      </c>
      <c r="Z129" s="1970">
        <f t="shared" si="43"/>
        <v>311.81000000000006</v>
      </c>
      <c r="AA129" s="784">
        <f t="shared" si="44"/>
        <v>258.10500000000002</v>
      </c>
      <c r="AB129" s="133" t="s">
        <v>156</v>
      </c>
      <c r="AC129" s="1919">
        <f>L134</f>
        <v>41.7</v>
      </c>
      <c r="AD129" s="763">
        <f>M134</f>
        <v>33.299999999999997</v>
      </c>
      <c r="AE129" s="1918">
        <f>F142</f>
        <v>20</v>
      </c>
      <c r="AF129" s="758">
        <f>G142</f>
        <v>16</v>
      </c>
      <c r="AG129" s="1918"/>
      <c r="AH129" s="777"/>
      <c r="AI129" s="2036">
        <f t="shared" si="45"/>
        <v>61.7</v>
      </c>
      <c r="AJ129" s="770">
        <f t="shared" si="46"/>
        <v>49.3</v>
      </c>
      <c r="AK129" s="2047">
        <f t="shared" si="47"/>
        <v>20</v>
      </c>
      <c r="AL129" s="780">
        <f t="shared" si="48"/>
        <v>16</v>
      </c>
      <c r="AM129" s="2051">
        <f t="shared" si="49"/>
        <v>61.7</v>
      </c>
      <c r="AN129" s="1994">
        <f t="shared" si="50"/>
        <v>49.3</v>
      </c>
      <c r="AR129" s="102"/>
    </row>
    <row r="130" spans="2:46" ht="12.75" customHeight="1">
      <c r="B130" s="201" t="s">
        <v>213</v>
      </c>
      <c r="C130" s="503" t="s">
        <v>221</v>
      </c>
      <c r="D130" s="253" t="s">
        <v>412</v>
      </c>
      <c r="E130" s="194" t="s">
        <v>91</v>
      </c>
      <c r="F130" s="245">
        <v>12.6</v>
      </c>
      <c r="G130" s="980">
        <v>12.6</v>
      </c>
      <c r="H130" s="254" t="s">
        <v>95</v>
      </c>
      <c r="I130" s="245">
        <v>13</v>
      </c>
      <c r="J130" s="248"/>
      <c r="K130" s="202" t="s">
        <v>94</v>
      </c>
      <c r="L130" s="261">
        <v>19.2</v>
      </c>
      <c r="M130" s="263">
        <v>18</v>
      </c>
      <c r="N130" s="132"/>
      <c r="O130" s="755" t="s">
        <v>82</v>
      </c>
      <c r="P130" s="1877"/>
      <c r="Q130" s="1864"/>
      <c r="R130" s="1877">
        <f>F155</f>
        <v>124.85</v>
      </c>
      <c r="S130" s="1866">
        <f>D149</f>
        <v>110</v>
      </c>
      <c r="T130" s="1877">
        <f>L162</f>
        <v>33.75</v>
      </c>
      <c r="U130" s="1866">
        <f>M162</f>
        <v>30.5</v>
      </c>
      <c r="V130" s="1974">
        <f t="shared" si="39"/>
        <v>124.85</v>
      </c>
      <c r="W130" s="1953">
        <f t="shared" si="40"/>
        <v>110</v>
      </c>
      <c r="X130" s="1979">
        <f t="shared" si="41"/>
        <v>158.6</v>
      </c>
      <c r="Y130" s="1958">
        <f t="shared" si="42"/>
        <v>140.5</v>
      </c>
      <c r="Z130" s="1970">
        <f t="shared" si="43"/>
        <v>158.6</v>
      </c>
      <c r="AA130" s="784">
        <f t="shared" si="44"/>
        <v>140.5</v>
      </c>
      <c r="AB130" s="133" t="s">
        <v>159</v>
      </c>
      <c r="AC130" s="1918"/>
      <c r="AD130" s="765"/>
      <c r="AE130" s="1918"/>
      <c r="AF130" s="758"/>
      <c r="AG130" s="1918"/>
      <c r="AH130" s="777"/>
      <c r="AI130" s="2036">
        <f t="shared" si="45"/>
        <v>0</v>
      </c>
      <c r="AJ130" s="770">
        <f t="shared" si="46"/>
        <v>0</v>
      </c>
      <c r="AK130" s="2047">
        <f t="shared" si="47"/>
        <v>0</v>
      </c>
      <c r="AL130" s="780">
        <f t="shared" si="48"/>
        <v>0</v>
      </c>
      <c r="AM130" s="2051">
        <f t="shared" si="49"/>
        <v>0</v>
      </c>
      <c r="AN130" s="1994">
        <f t="shared" si="50"/>
        <v>0</v>
      </c>
      <c r="AS130" s="103"/>
      <c r="AT130" s="47"/>
    </row>
    <row r="131" spans="2:46" ht="15" customHeight="1">
      <c r="B131" s="165" t="s">
        <v>448</v>
      </c>
      <c r="C131" s="547" t="s">
        <v>130</v>
      </c>
      <c r="D131" s="969" t="s">
        <v>398</v>
      </c>
      <c r="E131" s="194" t="s">
        <v>94</v>
      </c>
      <c r="F131" s="245">
        <v>6.64</v>
      </c>
      <c r="G131" s="980">
        <v>6.64</v>
      </c>
      <c r="H131" s="254" t="s">
        <v>75</v>
      </c>
      <c r="I131" s="245">
        <v>2.06</v>
      </c>
      <c r="J131" s="248">
        <v>2.06</v>
      </c>
      <c r="K131" s="202" t="s">
        <v>445</v>
      </c>
      <c r="L131" s="245">
        <v>3.6</v>
      </c>
      <c r="M131" s="259">
        <v>3.6</v>
      </c>
      <c r="N131" s="450"/>
      <c r="O131" s="756" t="s">
        <v>125</v>
      </c>
      <c r="P131" s="1876"/>
      <c r="Q131" s="1866"/>
      <c r="R131" s="1876">
        <f>I151</f>
        <v>26.5</v>
      </c>
      <c r="S131" s="1866">
        <f>J151</f>
        <v>25</v>
      </c>
      <c r="T131" s="1876"/>
      <c r="U131" s="1866"/>
      <c r="V131" s="1974">
        <f t="shared" si="39"/>
        <v>26.5</v>
      </c>
      <c r="W131" s="1953">
        <f t="shared" si="40"/>
        <v>25</v>
      </c>
      <c r="X131" s="1979">
        <f t="shared" si="41"/>
        <v>26.5</v>
      </c>
      <c r="Y131" s="1958">
        <f t="shared" si="42"/>
        <v>25</v>
      </c>
      <c r="Z131" s="1970">
        <f t="shared" si="43"/>
        <v>26.5</v>
      </c>
      <c r="AA131" s="784">
        <f t="shared" si="44"/>
        <v>25</v>
      </c>
      <c r="AB131" s="133" t="s">
        <v>102</v>
      </c>
      <c r="AC131" s="1918">
        <f>F132+I133</f>
        <v>17.23</v>
      </c>
      <c r="AD131" s="765">
        <f>G132+J133</f>
        <v>13.475</v>
      </c>
      <c r="AE131" s="1918">
        <f>F146+I144+L144</f>
        <v>28.1</v>
      </c>
      <c r="AF131" s="758">
        <f>G146+J144+M144</f>
        <v>22.8</v>
      </c>
      <c r="AG131" s="1918">
        <f>F161</f>
        <v>16.98</v>
      </c>
      <c r="AH131" s="777">
        <f>G161</f>
        <v>13.2</v>
      </c>
      <c r="AI131" s="2036">
        <f t="shared" si="45"/>
        <v>45.33</v>
      </c>
      <c r="AJ131" s="770">
        <f t="shared" si="46"/>
        <v>36.274999999999999</v>
      </c>
      <c r="AK131" s="2047">
        <f t="shared" si="47"/>
        <v>45.08</v>
      </c>
      <c r="AL131" s="780">
        <f t="shared" si="48"/>
        <v>36</v>
      </c>
      <c r="AM131" s="2051">
        <f t="shared" si="49"/>
        <v>62.31</v>
      </c>
      <c r="AN131" s="1994">
        <f t="shared" si="50"/>
        <v>49.474999999999994</v>
      </c>
      <c r="AS131" s="47"/>
      <c r="AT131" s="104"/>
    </row>
    <row r="132" spans="2:46" ht="14.25" customHeight="1">
      <c r="B132" s="387" t="s">
        <v>444</v>
      </c>
      <c r="C132" s="801" t="s">
        <v>447</v>
      </c>
      <c r="D132" s="318"/>
      <c r="E132" s="194" t="s">
        <v>224</v>
      </c>
      <c r="F132" s="245">
        <v>16.2</v>
      </c>
      <c r="G132" s="980">
        <v>12.6</v>
      </c>
      <c r="H132" s="254" t="s">
        <v>109</v>
      </c>
      <c r="I132" s="245">
        <v>1.8</v>
      </c>
      <c r="J132" s="248">
        <v>1.8</v>
      </c>
      <c r="K132" s="202" t="s">
        <v>59</v>
      </c>
      <c r="L132" s="275">
        <v>0.25</v>
      </c>
      <c r="M132" s="981">
        <v>0.25</v>
      </c>
      <c r="N132" s="145"/>
      <c r="O132" s="88" t="s">
        <v>163</v>
      </c>
      <c r="P132" s="1876">
        <f>D133</f>
        <v>200</v>
      </c>
      <c r="Q132" s="1866">
        <f>D133</f>
        <v>200</v>
      </c>
      <c r="R132" s="1876"/>
      <c r="S132" s="1866"/>
      <c r="T132" s="1876"/>
      <c r="U132" s="1866"/>
      <c r="V132" s="1974">
        <f t="shared" si="39"/>
        <v>200</v>
      </c>
      <c r="W132" s="1953">
        <f t="shared" si="40"/>
        <v>200</v>
      </c>
      <c r="X132" s="1979">
        <f t="shared" si="41"/>
        <v>0</v>
      </c>
      <c r="Y132" s="1958">
        <f t="shared" si="42"/>
        <v>0</v>
      </c>
      <c r="Z132" s="1970">
        <f t="shared" si="43"/>
        <v>200</v>
      </c>
      <c r="AA132" s="784">
        <f t="shared" si="44"/>
        <v>200</v>
      </c>
      <c r="AB132" s="133" t="s">
        <v>78</v>
      </c>
      <c r="AC132" s="1918">
        <f>I135</f>
        <v>6.84</v>
      </c>
      <c r="AD132" s="763">
        <f>J135</f>
        <v>5.47</v>
      </c>
      <c r="AE132" s="1918">
        <f>F144+I143</f>
        <v>21.25</v>
      </c>
      <c r="AF132" s="758">
        <f>G144+J143</f>
        <v>17</v>
      </c>
      <c r="AG132" s="1918"/>
      <c r="AH132" s="777"/>
      <c r="AI132" s="2036">
        <f t="shared" si="45"/>
        <v>28.09</v>
      </c>
      <c r="AJ132" s="770">
        <f t="shared" si="46"/>
        <v>22.47</v>
      </c>
      <c r="AK132" s="2047">
        <f t="shared" si="47"/>
        <v>21.25</v>
      </c>
      <c r="AL132" s="780">
        <f t="shared" si="48"/>
        <v>17</v>
      </c>
      <c r="AM132" s="2051">
        <f t="shared" si="49"/>
        <v>28.09</v>
      </c>
      <c r="AN132" s="1994">
        <f t="shared" si="50"/>
        <v>22.47</v>
      </c>
    </row>
    <row r="133" spans="2:46" ht="15" customHeight="1">
      <c r="B133" s="201" t="s">
        <v>9</v>
      </c>
      <c r="C133" s="503" t="s">
        <v>579</v>
      </c>
      <c r="D133" s="253">
        <v>200</v>
      </c>
      <c r="E133" s="260" t="s">
        <v>111</v>
      </c>
      <c r="F133" s="245" t="s">
        <v>446</v>
      </c>
      <c r="G133" s="980">
        <v>3.76</v>
      </c>
      <c r="H133" s="254" t="s">
        <v>224</v>
      </c>
      <c r="I133" s="246">
        <v>1.03</v>
      </c>
      <c r="J133" s="249">
        <v>0.875</v>
      </c>
      <c r="K133" s="982" t="s">
        <v>447</v>
      </c>
      <c r="M133" s="70"/>
      <c r="O133" s="202" t="s">
        <v>100</v>
      </c>
      <c r="P133" s="1876"/>
      <c r="Q133" s="1866"/>
      <c r="R133" s="1876">
        <f>F151+I142</f>
        <v>98.355999999999995</v>
      </c>
      <c r="S133" s="1866">
        <f>G151+J142</f>
        <v>85</v>
      </c>
      <c r="T133" s="1876"/>
      <c r="U133" s="1866"/>
      <c r="V133" s="1974">
        <f t="shared" si="39"/>
        <v>98.355999999999995</v>
      </c>
      <c r="W133" s="1953">
        <f t="shared" si="40"/>
        <v>85</v>
      </c>
      <c r="X133" s="1979">
        <f t="shared" si="41"/>
        <v>98.355999999999995</v>
      </c>
      <c r="Y133" s="1958">
        <f t="shared" si="42"/>
        <v>85</v>
      </c>
      <c r="Z133" s="1970">
        <f t="shared" si="43"/>
        <v>98.355999999999995</v>
      </c>
      <c r="AA133" s="784">
        <f t="shared" si="44"/>
        <v>85</v>
      </c>
      <c r="AB133" s="133" t="s">
        <v>86</v>
      </c>
      <c r="AC133" s="1918"/>
      <c r="AD133" s="766"/>
      <c r="AE133" s="1918">
        <f>L142</f>
        <v>56.2</v>
      </c>
      <c r="AF133" s="758">
        <f>M142</f>
        <v>45</v>
      </c>
      <c r="AG133" s="1918"/>
      <c r="AH133" s="777"/>
      <c r="AI133" s="2036">
        <f t="shared" si="45"/>
        <v>56.2</v>
      </c>
      <c r="AJ133" s="770">
        <f t="shared" si="46"/>
        <v>45</v>
      </c>
      <c r="AK133" s="2047">
        <f t="shared" si="47"/>
        <v>56.2</v>
      </c>
      <c r="AL133" s="780">
        <f t="shared" si="48"/>
        <v>45</v>
      </c>
      <c r="AM133" s="2051">
        <f t="shared" si="49"/>
        <v>56.2</v>
      </c>
      <c r="AN133" s="1994">
        <f t="shared" si="50"/>
        <v>45</v>
      </c>
    </row>
    <row r="134" spans="2:46" ht="16.5" customHeight="1">
      <c r="B134" s="201" t="s">
        <v>10</v>
      </c>
      <c r="C134" s="503" t="s">
        <v>11</v>
      </c>
      <c r="D134" s="253">
        <v>30</v>
      </c>
      <c r="E134" s="194" t="s">
        <v>92</v>
      </c>
      <c r="F134" s="245">
        <v>7.2</v>
      </c>
      <c r="G134" s="980">
        <v>7.2</v>
      </c>
      <c r="H134" s="254" t="s">
        <v>96</v>
      </c>
      <c r="I134" s="245">
        <v>2</v>
      </c>
      <c r="J134" s="259">
        <v>2</v>
      </c>
      <c r="K134" s="983" t="s">
        <v>173</v>
      </c>
      <c r="L134" s="984">
        <v>41.7</v>
      </c>
      <c r="M134" s="250">
        <v>33.299999999999997</v>
      </c>
      <c r="O134" s="755" t="s">
        <v>370</v>
      </c>
      <c r="P134" s="1876"/>
      <c r="Q134" s="1864"/>
      <c r="R134" s="1876"/>
      <c r="S134" s="1864"/>
      <c r="T134" s="1876"/>
      <c r="U134" s="1864"/>
      <c r="V134" s="1974">
        <f t="shared" si="39"/>
        <v>0</v>
      </c>
      <c r="W134" s="1953">
        <f t="shared" si="40"/>
        <v>0</v>
      </c>
      <c r="X134" s="1979">
        <f t="shared" si="41"/>
        <v>0</v>
      </c>
      <c r="Y134" s="1958">
        <f t="shared" si="42"/>
        <v>0</v>
      </c>
      <c r="Z134" s="1970">
        <f t="shared" si="43"/>
        <v>0</v>
      </c>
      <c r="AA134" s="784">
        <f t="shared" si="44"/>
        <v>0</v>
      </c>
      <c r="AB134" s="133" t="s">
        <v>161</v>
      </c>
      <c r="AC134" s="1918"/>
      <c r="AD134" s="767"/>
      <c r="AE134" s="1918"/>
      <c r="AF134" s="758"/>
      <c r="AG134" s="1918"/>
      <c r="AH134" s="777"/>
      <c r="AI134" s="2036">
        <f t="shared" si="45"/>
        <v>0</v>
      </c>
      <c r="AJ134" s="770">
        <f t="shared" si="46"/>
        <v>0</v>
      </c>
      <c r="AK134" s="2047">
        <f t="shared" si="47"/>
        <v>0</v>
      </c>
      <c r="AL134" s="780">
        <f t="shared" si="48"/>
        <v>0</v>
      </c>
      <c r="AM134" s="2051">
        <f t="shared" si="49"/>
        <v>0</v>
      </c>
      <c r="AN134" s="1994">
        <f t="shared" si="50"/>
        <v>0</v>
      </c>
    </row>
    <row r="135" spans="2:46" ht="16.5" customHeight="1">
      <c r="B135" s="201" t="s">
        <v>10</v>
      </c>
      <c r="C135" s="503" t="s">
        <v>719</v>
      </c>
      <c r="D135" s="253">
        <v>20</v>
      </c>
      <c r="E135" s="194" t="s">
        <v>59</v>
      </c>
      <c r="F135" s="275">
        <v>0.7</v>
      </c>
      <c r="G135" s="985">
        <v>0.7</v>
      </c>
      <c r="H135" s="254" t="s">
        <v>78</v>
      </c>
      <c r="I135" s="261">
        <v>6.84</v>
      </c>
      <c r="J135" s="291">
        <v>5.47</v>
      </c>
      <c r="K135" s="456" t="s">
        <v>96</v>
      </c>
      <c r="L135" s="261">
        <v>0.9</v>
      </c>
      <c r="M135" s="291">
        <v>0.9</v>
      </c>
      <c r="O135" s="755" t="s">
        <v>151</v>
      </c>
      <c r="P135" s="1877">
        <f>F129</f>
        <v>95.582999999999998</v>
      </c>
      <c r="Q135" s="1864">
        <f>G129</f>
        <v>67</v>
      </c>
      <c r="R135" s="1876"/>
      <c r="S135" s="1866"/>
      <c r="T135" s="1877">
        <f>F158</f>
        <v>84.97</v>
      </c>
      <c r="U135" s="1864">
        <f>G158</f>
        <v>59</v>
      </c>
      <c r="V135" s="1974">
        <f t="shared" si="39"/>
        <v>95.582999999999998</v>
      </c>
      <c r="W135" s="1953">
        <f t="shared" si="40"/>
        <v>67</v>
      </c>
      <c r="X135" s="1979">
        <f t="shared" si="41"/>
        <v>84.97</v>
      </c>
      <c r="Y135" s="1958">
        <f t="shared" si="42"/>
        <v>59</v>
      </c>
      <c r="Z135" s="1970">
        <f t="shared" si="43"/>
        <v>180.553</v>
      </c>
      <c r="AA135" s="784">
        <f t="shared" si="44"/>
        <v>126</v>
      </c>
      <c r="AB135" s="133" t="s">
        <v>158</v>
      </c>
      <c r="AC135" s="1920">
        <f>F139</f>
        <v>73.45</v>
      </c>
      <c r="AD135" s="767">
        <f>G139</f>
        <v>65</v>
      </c>
      <c r="AE135" s="1918"/>
      <c r="AF135" s="758"/>
      <c r="AG135" s="1918"/>
      <c r="AH135" s="777"/>
      <c r="AI135" s="2036">
        <f t="shared" si="45"/>
        <v>73.45</v>
      </c>
      <c r="AJ135" s="770">
        <f t="shared" si="46"/>
        <v>65</v>
      </c>
      <c r="AK135" s="2047">
        <f t="shared" si="47"/>
        <v>0</v>
      </c>
      <c r="AL135" s="780">
        <f t="shared" si="48"/>
        <v>0</v>
      </c>
      <c r="AM135" s="2051">
        <f t="shared" si="49"/>
        <v>73.45</v>
      </c>
      <c r="AN135" s="1994">
        <f t="shared" si="50"/>
        <v>65</v>
      </c>
    </row>
    <row r="136" spans="2:46" ht="15.75" customHeight="1" thickBot="1">
      <c r="B136" s="60"/>
      <c r="C136" s="896"/>
      <c r="D136" s="70"/>
      <c r="E136" s="194" t="s">
        <v>104</v>
      </c>
      <c r="F136" s="245">
        <v>4</v>
      </c>
      <c r="G136" s="980">
        <v>4</v>
      </c>
      <c r="H136" s="254" t="s">
        <v>232</v>
      </c>
      <c r="I136" s="986">
        <v>0.02</v>
      </c>
      <c r="J136" s="987">
        <v>0.02</v>
      </c>
      <c r="K136" s="988"/>
      <c r="L136" s="988"/>
      <c r="M136" s="989"/>
      <c r="O136" s="755" t="s">
        <v>73</v>
      </c>
      <c r="P136" s="1876"/>
      <c r="Q136" s="1866"/>
      <c r="R136" s="1876"/>
      <c r="S136" s="1866"/>
      <c r="T136" s="1876"/>
      <c r="U136" s="1866"/>
      <c r="V136" s="1974">
        <f t="shared" si="39"/>
        <v>0</v>
      </c>
      <c r="W136" s="1953">
        <f t="shared" si="40"/>
        <v>0</v>
      </c>
      <c r="X136" s="1979">
        <f t="shared" si="41"/>
        <v>0</v>
      </c>
      <c r="Y136" s="1958">
        <f t="shared" si="42"/>
        <v>0</v>
      </c>
      <c r="Z136" s="1970">
        <f t="shared" si="43"/>
        <v>0</v>
      </c>
      <c r="AA136" s="784">
        <f t="shared" si="44"/>
        <v>0</v>
      </c>
      <c r="AB136" s="133" t="s">
        <v>157</v>
      </c>
      <c r="AC136" s="1918"/>
      <c r="AD136" s="767"/>
      <c r="AE136" s="1918"/>
      <c r="AF136" s="758"/>
      <c r="AG136" s="1918"/>
      <c r="AH136" s="777"/>
      <c r="AI136" s="2036">
        <f t="shared" si="45"/>
        <v>0</v>
      </c>
      <c r="AJ136" s="770">
        <f t="shared" si="46"/>
        <v>0</v>
      </c>
      <c r="AK136" s="2047">
        <f t="shared" si="47"/>
        <v>0</v>
      </c>
      <c r="AL136" s="780">
        <f t="shared" si="48"/>
        <v>0</v>
      </c>
      <c r="AM136" s="2051">
        <f t="shared" si="49"/>
        <v>0</v>
      </c>
      <c r="AN136" s="1994">
        <f t="shared" si="50"/>
        <v>0</v>
      </c>
    </row>
    <row r="137" spans="2:46" ht="13.5" customHeight="1" thickBot="1">
      <c r="B137" s="60"/>
      <c r="C137" s="896"/>
      <c r="D137" s="70"/>
      <c r="E137" s="990" t="s">
        <v>443</v>
      </c>
      <c r="F137" s="279"/>
      <c r="G137" s="49"/>
      <c r="H137" s="283" t="s">
        <v>59</v>
      </c>
      <c r="I137" s="262">
        <v>0.2</v>
      </c>
      <c r="J137" s="991">
        <v>0.2</v>
      </c>
      <c r="K137" s="99"/>
      <c r="L137" s="192"/>
      <c r="M137" s="793"/>
      <c r="O137" s="757" t="s">
        <v>66</v>
      </c>
      <c r="P137" s="1876">
        <f>F131+L130</f>
        <v>25.84</v>
      </c>
      <c r="Q137" s="1864">
        <f>G131+M130</f>
        <v>24.64</v>
      </c>
      <c r="R137" s="1876"/>
      <c r="S137" s="1871"/>
      <c r="T137" s="1876">
        <f>F160</f>
        <v>5.9</v>
      </c>
      <c r="U137" s="1868">
        <f>G160</f>
        <v>5.9</v>
      </c>
      <c r="V137" s="1974">
        <f t="shared" si="39"/>
        <v>25.84</v>
      </c>
      <c r="W137" s="1953">
        <f t="shared" si="40"/>
        <v>24.64</v>
      </c>
      <c r="X137" s="1979">
        <f t="shared" si="41"/>
        <v>5.9</v>
      </c>
      <c r="Y137" s="1958">
        <f t="shared" si="42"/>
        <v>5.9</v>
      </c>
      <c r="Z137" s="1970">
        <f t="shared" si="43"/>
        <v>31.740000000000002</v>
      </c>
      <c r="AA137" s="784">
        <f t="shared" si="44"/>
        <v>30.54</v>
      </c>
      <c r="AB137" s="136" t="s">
        <v>211</v>
      </c>
      <c r="AC137" s="1918"/>
      <c r="AD137" s="768"/>
      <c r="AE137" s="1918"/>
      <c r="AF137" s="758"/>
      <c r="AG137" s="1918"/>
      <c r="AH137" s="777"/>
      <c r="AI137" s="2036">
        <f t="shared" si="45"/>
        <v>0</v>
      </c>
      <c r="AJ137" s="770">
        <f t="shared" si="46"/>
        <v>0</v>
      </c>
      <c r="AK137" s="2047">
        <f t="shared" si="47"/>
        <v>0</v>
      </c>
      <c r="AL137" s="780">
        <f t="shared" si="48"/>
        <v>0</v>
      </c>
      <c r="AM137" s="2051">
        <f t="shared" si="49"/>
        <v>0</v>
      </c>
      <c r="AN137" s="1994">
        <f t="shared" si="50"/>
        <v>0</v>
      </c>
    </row>
    <row r="138" spans="2:46" ht="17.25" customHeight="1" thickBot="1">
      <c r="B138" s="60"/>
      <c r="C138" s="896"/>
      <c r="D138" s="70"/>
      <c r="E138" s="322" t="s">
        <v>121</v>
      </c>
      <c r="F138" s="109" t="s">
        <v>122</v>
      </c>
      <c r="G138" s="434" t="s">
        <v>123</v>
      </c>
      <c r="H138" s="453"/>
      <c r="I138" s="992"/>
      <c r="J138" s="993"/>
      <c r="K138" s="8"/>
      <c r="L138" s="192"/>
      <c r="M138" s="994"/>
      <c r="O138" s="130" t="s">
        <v>171</v>
      </c>
      <c r="P138" s="1876"/>
      <c r="Q138" s="1866"/>
      <c r="R138" s="1876"/>
      <c r="S138" s="1866"/>
      <c r="T138" s="1876"/>
      <c r="U138" s="1866"/>
      <c r="V138" s="1974">
        <f t="shared" si="39"/>
        <v>0</v>
      </c>
      <c r="W138" s="1953">
        <f t="shared" si="40"/>
        <v>0</v>
      </c>
      <c r="X138" s="1979">
        <f t="shared" si="41"/>
        <v>0</v>
      </c>
      <c r="Y138" s="1958">
        <f t="shared" si="42"/>
        <v>0</v>
      </c>
      <c r="Z138" s="1971">
        <f t="shared" si="43"/>
        <v>0</v>
      </c>
      <c r="AA138" s="782">
        <f t="shared" si="44"/>
        <v>0</v>
      </c>
      <c r="AB138" s="189" t="s">
        <v>97</v>
      </c>
      <c r="AC138" s="1918">
        <f t="shared" ref="AC138:AL138" si="53">SUM(AC123:AC137)</f>
        <v>141.28000000000003</v>
      </c>
      <c r="AD138" s="1775">
        <f t="shared" si="53"/>
        <v>119.30500000000001</v>
      </c>
      <c r="AE138" s="1918">
        <f t="shared" si="53"/>
        <v>153.55000000000001</v>
      </c>
      <c r="AF138" s="758">
        <f t="shared" si="53"/>
        <v>125.6</v>
      </c>
      <c r="AG138" s="1918">
        <f t="shared" si="53"/>
        <v>16.98</v>
      </c>
      <c r="AH138" s="777">
        <f t="shared" si="53"/>
        <v>13.2</v>
      </c>
      <c r="AI138" s="2037">
        <f t="shared" si="53"/>
        <v>294.83</v>
      </c>
      <c r="AJ138" s="759">
        <f t="shared" si="53"/>
        <v>244.905</v>
      </c>
      <c r="AK138" s="2048">
        <f t="shared" si="53"/>
        <v>170.53</v>
      </c>
      <c r="AL138" s="223">
        <f t="shared" si="53"/>
        <v>138.80000000000001</v>
      </c>
      <c r="AM138" s="2051">
        <f t="shared" si="49"/>
        <v>311.81000000000006</v>
      </c>
      <c r="AN138" s="1994">
        <f t="shared" si="50"/>
        <v>258.10500000000002</v>
      </c>
    </row>
    <row r="139" spans="2:46" ht="18" customHeight="1" thickBot="1">
      <c r="B139" s="56"/>
      <c r="C139" s="794"/>
      <c r="D139" s="73"/>
      <c r="E139" s="995" t="s">
        <v>64</v>
      </c>
      <c r="F139" s="996">
        <v>73.45</v>
      </c>
      <c r="G139" s="997">
        <v>65</v>
      </c>
      <c r="H139" s="56"/>
      <c r="I139" s="29"/>
      <c r="J139" s="73"/>
      <c r="K139" s="29"/>
      <c r="L139" s="29"/>
      <c r="M139" s="73"/>
      <c r="O139" s="130" t="s">
        <v>71</v>
      </c>
      <c r="P139" s="1876"/>
      <c r="Q139" s="1872"/>
      <c r="R139" s="1876"/>
      <c r="S139" s="1872"/>
      <c r="T139" s="1876"/>
      <c r="U139" s="1872"/>
      <c r="V139" s="1974">
        <f t="shared" si="39"/>
        <v>0</v>
      </c>
      <c r="W139" s="1953">
        <f t="shared" si="40"/>
        <v>0</v>
      </c>
      <c r="X139" s="1979">
        <f t="shared" si="41"/>
        <v>0</v>
      </c>
      <c r="Y139" s="1958">
        <f t="shared" si="42"/>
        <v>0</v>
      </c>
      <c r="Z139" s="1971">
        <f t="shared" si="43"/>
        <v>0</v>
      </c>
      <c r="AA139" s="782">
        <f t="shared" si="44"/>
        <v>0</v>
      </c>
      <c r="AB139" s="462" t="s">
        <v>167</v>
      </c>
      <c r="AC139" s="1918"/>
      <c r="AD139" s="754"/>
      <c r="AE139" s="1918"/>
      <c r="AF139" s="758">
        <f>G142+G144+G145+G146+J143+J144+J146+M142+M143+M144</f>
        <v>125.6</v>
      </c>
      <c r="AG139" s="1918"/>
      <c r="AH139" s="758"/>
      <c r="AI139" s="2038"/>
      <c r="AJ139" s="237"/>
      <c r="AK139" s="2048"/>
      <c r="AL139" s="223"/>
      <c r="AM139" s="2052"/>
      <c r="AN139" s="1995"/>
    </row>
    <row r="140" spans="2:46" ht="18" customHeight="1" thickBot="1">
      <c r="B140" s="383"/>
      <c r="C140" s="998" t="s">
        <v>153</v>
      </c>
      <c r="D140" s="53"/>
      <c r="E140" s="316" t="s">
        <v>194</v>
      </c>
      <c r="F140" s="147"/>
      <c r="G140" s="289"/>
      <c r="H140" s="999" t="s">
        <v>400</v>
      </c>
      <c r="I140" s="38"/>
      <c r="J140" s="38"/>
      <c r="K140" s="873" t="s">
        <v>680</v>
      </c>
      <c r="L140" s="279"/>
      <c r="M140" s="49"/>
      <c r="N140" s="1"/>
      <c r="O140" s="130" t="s">
        <v>52</v>
      </c>
      <c r="P140" s="1876"/>
      <c r="Q140" s="1872"/>
      <c r="R140" s="1876"/>
      <c r="S140" s="1872"/>
      <c r="T140" s="1876"/>
      <c r="U140" s="1872"/>
      <c r="V140" s="1974">
        <f t="shared" si="39"/>
        <v>0</v>
      </c>
      <c r="W140" s="1953">
        <f t="shared" si="40"/>
        <v>0</v>
      </c>
      <c r="X140" s="1979">
        <f t="shared" si="41"/>
        <v>0</v>
      </c>
      <c r="Y140" s="1958">
        <f t="shared" si="42"/>
        <v>0</v>
      </c>
      <c r="Z140" s="1971">
        <f t="shared" si="43"/>
        <v>0</v>
      </c>
      <c r="AA140" s="782">
        <f t="shared" si="44"/>
        <v>0</v>
      </c>
      <c r="AC140" s="1918"/>
      <c r="AE140" s="1918"/>
      <c r="AG140" s="1918"/>
      <c r="AI140" s="207"/>
      <c r="AK140" s="207"/>
      <c r="AM140" s="2032"/>
      <c r="AN140" s="103"/>
    </row>
    <row r="141" spans="2:46" ht="15" customHeight="1" thickBot="1">
      <c r="B141" s="1517" t="s">
        <v>684</v>
      </c>
      <c r="C141" s="264" t="s">
        <v>679</v>
      </c>
      <c r="D141" s="1001">
        <v>60</v>
      </c>
      <c r="E141" s="271" t="s">
        <v>121</v>
      </c>
      <c r="F141" s="106" t="s">
        <v>122</v>
      </c>
      <c r="G141" s="143" t="s">
        <v>123</v>
      </c>
      <c r="H141" s="281" t="s">
        <v>121</v>
      </c>
      <c r="I141" s="106" t="s">
        <v>122</v>
      </c>
      <c r="J141" s="1002" t="s">
        <v>123</v>
      </c>
      <c r="K141" s="306" t="s">
        <v>121</v>
      </c>
      <c r="L141" s="109" t="s">
        <v>122</v>
      </c>
      <c r="M141" s="141" t="s">
        <v>123</v>
      </c>
      <c r="N141" s="145"/>
      <c r="O141" s="130" t="s">
        <v>76</v>
      </c>
      <c r="P141" s="1876">
        <f>I132</f>
        <v>1.8</v>
      </c>
      <c r="Q141" s="1916">
        <f>J132</f>
        <v>1.8</v>
      </c>
      <c r="R141" s="1876"/>
      <c r="S141" s="1872"/>
      <c r="T141" s="1876"/>
      <c r="U141" s="1872"/>
      <c r="V141" s="1974">
        <f t="shared" si="39"/>
        <v>1.8</v>
      </c>
      <c r="W141" s="1953">
        <f t="shared" si="40"/>
        <v>1.8</v>
      </c>
      <c r="X141" s="1979">
        <f t="shared" si="41"/>
        <v>0</v>
      </c>
      <c r="Y141" s="1958">
        <f t="shared" si="42"/>
        <v>0</v>
      </c>
      <c r="Z141" s="1971">
        <f t="shared" si="43"/>
        <v>1.8</v>
      </c>
      <c r="AA141" s="782">
        <f t="shared" si="44"/>
        <v>1.8</v>
      </c>
      <c r="AB141" s="81" t="s">
        <v>420</v>
      </c>
      <c r="AC141" s="1918"/>
      <c r="AD141" s="769"/>
      <c r="AE141" s="1918"/>
      <c r="AF141" s="769"/>
      <c r="AG141" s="1918"/>
      <c r="AH141" s="769"/>
      <c r="AI141" s="2033"/>
      <c r="AJ141" s="769"/>
      <c r="AK141" s="2033"/>
      <c r="AL141" s="769"/>
      <c r="AM141" s="2032"/>
      <c r="AN141" s="103"/>
    </row>
    <row r="142" spans="2:46" ht="15.75" customHeight="1">
      <c r="B142" s="1625" t="s">
        <v>756</v>
      </c>
      <c r="C142" s="252" t="s">
        <v>195</v>
      </c>
      <c r="D142" s="381">
        <v>200</v>
      </c>
      <c r="E142" s="819" t="s">
        <v>678</v>
      </c>
      <c r="F142" s="137">
        <v>20</v>
      </c>
      <c r="G142" s="140">
        <v>16</v>
      </c>
      <c r="H142" s="1004" t="s">
        <v>100</v>
      </c>
      <c r="I142" s="313">
        <v>96</v>
      </c>
      <c r="J142" s="1005">
        <v>83</v>
      </c>
      <c r="K142" s="1059" t="s">
        <v>86</v>
      </c>
      <c r="L142" s="137">
        <v>56.2</v>
      </c>
      <c r="M142" s="140">
        <v>45</v>
      </c>
      <c r="N142" s="145"/>
      <c r="O142" s="130" t="s">
        <v>96</v>
      </c>
      <c r="P142" s="1876">
        <f>I134+L131+L135</f>
        <v>6.5</v>
      </c>
      <c r="Q142" s="1864">
        <f>J134+M131+M135</f>
        <v>6.5</v>
      </c>
      <c r="R142" s="1876">
        <f>F147+L153</f>
        <v>9</v>
      </c>
      <c r="S142" s="1864">
        <f>G147+M153</f>
        <v>9</v>
      </c>
      <c r="T142" s="1876"/>
      <c r="U142" s="1864"/>
      <c r="V142" s="1974">
        <f t="shared" si="39"/>
        <v>15.5</v>
      </c>
      <c r="W142" s="1953">
        <f t="shared" si="40"/>
        <v>15.5</v>
      </c>
      <c r="X142" s="1979">
        <f t="shared" si="41"/>
        <v>9</v>
      </c>
      <c r="Y142" s="1958">
        <f t="shared" si="42"/>
        <v>9</v>
      </c>
      <c r="Z142" s="1971">
        <f t="shared" si="43"/>
        <v>15.5</v>
      </c>
      <c r="AA142" s="782">
        <f t="shared" si="44"/>
        <v>15.5</v>
      </c>
      <c r="AB142" s="84" t="s">
        <v>124</v>
      </c>
      <c r="AC142" s="1918"/>
      <c r="AD142" s="225"/>
      <c r="AE142" s="1918"/>
      <c r="AF142" s="225"/>
      <c r="AG142" s="1918"/>
      <c r="AH142" s="225"/>
      <c r="AI142" s="2039">
        <f t="shared" ref="AI142:AI155" si="54">AC142+AE142</f>
        <v>0</v>
      </c>
      <c r="AJ142" s="760">
        <f t="shared" ref="AJ142:AJ155" si="55">AD142+AF142</f>
        <v>0</v>
      </c>
      <c r="AK142" s="2049">
        <f t="shared" ref="AK142:AK155" si="56">AE142+AG142</f>
        <v>0</v>
      </c>
      <c r="AL142" s="238">
        <f t="shared" ref="AL142:AL155" si="57">AF142+AH142</f>
        <v>0</v>
      </c>
      <c r="AM142" s="2032"/>
      <c r="AN142" s="103"/>
    </row>
    <row r="143" spans="2:46" ht="15.75" customHeight="1">
      <c r="B143" s="201" t="s">
        <v>399</v>
      </c>
      <c r="C143" s="254" t="s">
        <v>590</v>
      </c>
      <c r="D143" s="253" t="s">
        <v>711</v>
      </c>
      <c r="E143" s="751" t="s">
        <v>242</v>
      </c>
      <c r="F143" s="245">
        <v>53.4</v>
      </c>
      <c r="G143" s="265">
        <v>40</v>
      </c>
      <c r="H143" s="202" t="s">
        <v>78</v>
      </c>
      <c r="I143" s="264">
        <v>11.25</v>
      </c>
      <c r="J143" s="888">
        <v>9</v>
      </c>
      <c r="K143" s="195" t="s">
        <v>115</v>
      </c>
      <c r="L143" s="317">
        <v>16.8</v>
      </c>
      <c r="M143" s="250">
        <v>16.8</v>
      </c>
      <c r="O143" s="130" t="s">
        <v>104</v>
      </c>
      <c r="P143" s="1876">
        <f>F136</f>
        <v>4</v>
      </c>
      <c r="Q143" s="1866">
        <f>G136</f>
        <v>4</v>
      </c>
      <c r="R143" s="1876">
        <f>I145+L145</f>
        <v>8.8000000000000007</v>
      </c>
      <c r="S143" s="1866">
        <f>J145+M145</f>
        <v>8.8000000000000007</v>
      </c>
      <c r="T143" s="1876">
        <f>I162</f>
        <v>3.5</v>
      </c>
      <c r="U143" s="1866">
        <f>J162</f>
        <v>3.5</v>
      </c>
      <c r="V143" s="1974">
        <f t="shared" si="39"/>
        <v>12.8</v>
      </c>
      <c r="W143" s="1953">
        <f t="shared" si="40"/>
        <v>12.8</v>
      </c>
      <c r="X143" s="1979">
        <f t="shared" si="41"/>
        <v>12.3</v>
      </c>
      <c r="Y143" s="1958">
        <f t="shared" si="42"/>
        <v>12.3</v>
      </c>
      <c r="Z143" s="2024">
        <f t="shared" si="43"/>
        <v>16.3</v>
      </c>
      <c r="AA143" s="970">
        <f t="shared" si="44"/>
        <v>16.3</v>
      </c>
      <c r="AB143" s="87" t="s">
        <v>421</v>
      </c>
      <c r="AC143" s="1918"/>
      <c r="AD143" s="223">
        <f>SUM(AD141:AD142)</f>
        <v>0</v>
      </c>
      <c r="AE143" s="1918"/>
      <c r="AF143" s="223">
        <f>SUM(AF141:AF142)</f>
        <v>0</v>
      </c>
      <c r="AG143" s="1918"/>
      <c r="AH143" s="223">
        <f>SUM(AH141:AH142)</f>
        <v>0</v>
      </c>
      <c r="AI143" s="2039">
        <f t="shared" si="54"/>
        <v>0</v>
      </c>
      <c r="AJ143" s="760">
        <f t="shared" si="55"/>
        <v>0</v>
      </c>
      <c r="AK143" s="2049">
        <f t="shared" si="56"/>
        <v>0</v>
      </c>
      <c r="AL143" s="238">
        <f t="shared" si="57"/>
        <v>0</v>
      </c>
      <c r="AM143" s="2032"/>
      <c r="AN143" s="103"/>
    </row>
    <row r="144" spans="2:46" ht="18" customHeight="1">
      <c r="B144" s="165" t="s">
        <v>353</v>
      </c>
      <c r="C144" s="378" t="s">
        <v>354</v>
      </c>
      <c r="D144" s="398">
        <v>150</v>
      </c>
      <c r="E144" s="260" t="s">
        <v>112</v>
      </c>
      <c r="F144" s="261">
        <v>10</v>
      </c>
      <c r="G144" s="1500">
        <v>8</v>
      </c>
      <c r="H144" s="202" t="s">
        <v>224</v>
      </c>
      <c r="I144" s="247">
        <v>5</v>
      </c>
      <c r="J144" s="249">
        <v>4</v>
      </c>
      <c r="K144" s="194" t="s">
        <v>224</v>
      </c>
      <c r="L144" s="264">
        <v>13.5</v>
      </c>
      <c r="M144" s="265">
        <v>10.8</v>
      </c>
      <c r="O144" s="130" t="s">
        <v>835</v>
      </c>
      <c r="P144" s="1876">
        <f>Q144/1000/0.04</f>
        <v>9.4E-2</v>
      </c>
      <c r="Q144" s="1864">
        <f>G133</f>
        <v>3.76</v>
      </c>
      <c r="R144" s="1876"/>
      <c r="S144" s="1864"/>
      <c r="T144" s="1876">
        <f>U144/1000/0.04</f>
        <v>8.3499999999999991E-2</v>
      </c>
      <c r="U144" s="1864">
        <f>J158</f>
        <v>3.34</v>
      </c>
      <c r="V144" s="1974">
        <f t="shared" si="39"/>
        <v>9.4E-2</v>
      </c>
      <c r="W144" s="1953">
        <f t="shared" si="40"/>
        <v>3.76</v>
      </c>
      <c r="X144" s="1979">
        <f t="shared" si="41"/>
        <v>8.3499999999999991E-2</v>
      </c>
      <c r="Y144" s="1958">
        <f t="shared" si="42"/>
        <v>3.34</v>
      </c>
      <c r="Z144" s="1971">
        <f t="shared" si="43"/>
        <v>0.17749999999999999</v>
      </c>
      <c r="AA144" s="782">
        <f t="shared" si="44"/>
        <v>7.1</v>
      </c>
      <c r="AB144" s="89" t="s">
        <v>422</v>
      </c>
      <c r="AC144" s="1918"/>
      <c r="AD144" s="226"/>
      <c r="AE144" s="1918"/>
      <c r="AF144" s="226"/>
      <c r="AG144" s="1918"/>
      <c r="AH144" s="226"/>
      <c r="AI144" s="2039">
        <f t="shared" si="54"/>
        <v>0</v>
      </c>
      <c r="AJ144" s="760">
        <f t="shared" si="55"/>
        <v>0</v>
      </c>
      <c r="AK144" s="2049">
        <f t="shared" si="56"/>
        <v>0</v>
      </c>
      <c r="AL144" s="238">
        <f t="shared" si="57"/>
        <v>0</v>
      </c>
      <c r="AM144" s="2032"/>
      <c r="AN144" s="103"/>
    </row>
    <row r="145" spans="2:42" ht="15" customHeight="1">
      <c r="B145" s="1586" t="s">
        <v>702</v>
      </c>
      <c r="C145" s="456" t="s">
        <v>235</v>
      </c>
      <c r="D145" s="398">
        <v>200</v>
      </c>
      <c r="E145" s="751" t="s">
        <v>196</v>
      </c>
      <c r="F145" s="247">
        <v>9.1999999999999993</v>
      </c>
      <c r="G145" s="250">
        <v>6</v>
      </c>
      <c r="H145" s="323" t="s">
        <v>104</v>
      </c>
      <c r="I145" s="247">
        <v>4</v>
      </c>
      <c r="J145" s="249">
        <v>4</v>
      </c>
      <c r="K145" s="197" t="s">
        <v>104</v>
      </c>
      <c r="L145" s="246">
        <v>4.8</v>
      </c>
      <c r="M145" s="249">
        <v>4.8</v>
      </c>
      <c r="O145" s="130" t="s">
        <v>55</v>
      </c>
      <c r="P145" s="1876"/>
      <c r="Q145" s="1868"/>
      <c r="R145" s="1876">
        <f>I152+L146</f>
        <v>7.7</v>
      </c>
      <c r="S145" s="1868">
        <f>J152+M146</f>
        <v>7.7</v>
      </c>
      <c r="T145" s="1876">
        <f>L160</f>
        <v>0.5</v>
      </c>
      <c r="U145" s="1868">
        <f>M160</f>
        <v>0.5</v>
      </c>
      <c r="V145" s="1974">
        <f t="shared" si="39"/>
        <v>7.7</v>
      </c>
      <c r="W145" s="1953">
        <f t="shared" si="40"/>
        <v>7.7</v>
      </c>
      <c r="X145" s="1979">
        <f t="shared" si="41"/>
        <v>8.1999999999999993</v>
      </c>
      <c r="Y145" s="1958">
        <f t="shared" si="42"/>
        <v>8.1999999999999993</v>
      </c>
      <c r="Z145" s="1971">
        <f t="shared" si="43"/>
        <v>8.1999999999999993</v>
      </c>
      <c r="AA145" s="782">
        <f t="shared" si="44"/>
        <v>8.1999999999999993</v>
      </c>
      <c r="AB145" s="89" t="s">
        <v>191</v>
      </c>
      <c r="AC145" s="1918"/>
      <c r="AD145" s="226"/>
      <c r="AE145" s="1918"/>
      <c r="AF145" s="226"/>
      <c r="AG145" s="1918"/>
      <c r="AH145" s="226"/>
      <c r="AI145" s="2039">
        <f t="shared" si="54"/>
        <v>0</v>
      </c>
      <c r="AJ145" s="760">
        <f t="shared" si="55"/>
        <v>0</v>
      </c>
      <c r="AK145" s="2049">
        <f t="shared" si="56"/>
        <v>0</v>
      </c>
      <c r="AL145" s="238">
        <f t="shared" si="57"/>
        <v>0</v>
      </c>
      <c r="AM145" s="2032"/>
      <c r="AN145" s="103"/>
    </row>
    <row r="146" spans="2:42" ht="15.75" customHeight="1">
      <c r="B146" s="670"/>
      <c r="C146" s="458" t="s">
        <v>335</v>
      </c>
      <c r="D146" s="324"/>
      <c r="E146" s="194" t="s">
        <v>243</v>
      </c>
      <c r="F146" s="245">
        <v>9.6</v>
      </c>
      <c r="G146" s="248">
        <v>8</v>
      </c>
      <c r="H146" s="202" t="s">
        <v>115</v>
      </c>
      <c r="I146" s="245">
        <v>2</v>
      </c>
      <c r="J146" s="248">
        <v>2</v>
      </c>
      <c r="K146" s="1518" t="s">
        <v>676</v>
      </c>
      <c r="L146" s="8">
        <v>0.7</v>
      </c>
      <c r="M146" s="994">
        <v>0.7</v>
      </c>
      <c r="N146" s="1533"/>
      <c r="O146" s="130" t="s">
        <v>172</v>
      </c>
      <c r="P146" s="1876"/>
      <c r="Q146" s="1866"/>
      <c r="R146" s="1876"/>
      <c r="S146" s="1866"/>
      <c r="T146" s="1876">
        <f>D161</f>
        <v>15</v>
      </c>
      <c r="U146" s="1866">
        <f>D161</f>
        <v>15</v>
      </c>
      <c r="V146" s="1974">
        <f t="shared" si="39"/>
        <v>0</v>
      </c>
      <c r="W146" s="1953">
        <f t="shared" si="40"/>
        <v>0</v>
      </c>
      <c r="X146" s="1979">
        <f t="shared" si="41"/>
        <v>15</v>
      </c>
      <c r="Y146" s="1958">
        <f t="shared" si="42"/>
        <v>15</v>
      </c>
      <c r="Z146" s="1971">
        <f t="shared" si="43"/>
        <v>15</v>
      </c>
      <c r="AA146" s="782">
        <f t="shared" si="44"/>
        <v>15</v>
      </c>
      <c r="AB146" s="91" t="s">
        <v>77</v>
      </c>
      <c r="AC146" s="1918"/>
      <c r="AD146" s="223">
        <f>SUM(AD144:AD145)</f>
        <v>0</v>
      </c>
      <c r="AE146" s="1918"/>
      <c r="AF146" s="223">
        <f>SUM(AF144:AF145)</f>
        <v>0</v>
      </c>
      <c r="AG146" s="1918"/>
      <c r="AH146" s="223">
        <f>SUM(AH144:AH145)</f>
        <v>0</v>
      </c>
      <c r="AI146" s="2039">
        <f t="shared" si="54"/>
        <v>0</v>
      </c>
      <c r="AJ146" s="760">
        <f t="shared" si="55"/>
        <v>0</v>
      </c>
      <c r="AK146" s="2049">
        <f t="shared" si="56"/>
        <v>0</v>
      </c>
      <c r="AL146" s="238">
        <f t="shared" si="57"/>
        <v>0</v>
      </c>
      <c r="AM146" s="2032"/>
      <c r="AN146" s="103"/>
    </row>
    <row r="147" spans="2:42" ht="14.25" customHeight="1">
      <c r="B147" s="1595" t="s">
        <v>10</v>
      </c>
      <c r="C147" s="254" t="s">
        <v>11</v>
      </c>
      <c r="D147" s="253">
        <v>50</v>
      </c>
      <c r="E147" s="194" t="s">
        <v>96</v>
      </c>
      <c r="F147" s="264">
        <v>4</v>
      </c>
      <c r="G147" s="265">
        <v>4</v>
      </c>
      <c r="H147" s="1010" t="s">
        <v>92</v>
      </c>
      <c r="I147" s="261">
        <v>2</v>
      </c>
      <c r="J147" s="263">
        <v>2</v>
      </c>
      <c r="K147" s="197" t="s">
        <v>677</v>
      </c>
      <c r="L147" s="246">
        <v>0.3</v>
      </c>
      <c r="M147" s="249">
        <v>0.3</v>
      </c>
      <c r="O147" s="130" t="s">
        <v>57</v>
      </c>
      <c r="P147" s="1876"/>
      <c r="Q147" s="1866"/>
      <c r="R147" s="1876"/>
      <c r="S147" s="1866"/>
      <c r="T147" s="1876">
        <f>L158</f>
        <v>1</v>
      </c>
      <c r="U147" s="1866">
        <f>M158</f>
        <v>1</v>
      </c>
      <c r="V147" s="1974">
        <f t="shared" si="39"/>
        <v>0</v>
      </c>
      <c r="W147" s="1953">
        <f t="shared" si="40"/>
        <v>0</v>
      </c>
      <c r="X147" s="1979">
        <f t="shared" si="41"/>
        <v>1</v>
      </c>
      <c r="Y147" s="1958">
        <f t="shared" si="42"/>
        <v>1</v>
      </c>
      <c r="Z147" s="1971">
        <f t="shared" si="43"/>
        <v>1</v>
      </c>
      <c r="AA147" s="782">
        <f t="shared" si="44"/>
        <v>1</v>
      </c>
      <c r="AB147" s="94" t="s">
        <v>210</v>
      </c>
      <c r="AC147" s="1918"/>
      <c r="AD147" s="221"/>
      <c r="AE147" s="1918">
        <f>L151</f>
        <v>33.6</v>
      </c>
      <c r="AF147" s="221">
        <f>M151</f>
        <v>33.6</v>
      </c>
      <c r="AG147" s="1918"/>
      <c r="AH147" s="221"/>
      <c r="AI147" s="2039">
        <f t="shared" si="54"/>
        <v>33.6</v>
      </c>
      <c r="AJ147" s="760">
        <f t="shared" si="55"/>
        <v>33.6</v>
      </c>
      <c r="AK147" s="2049">
        <f t="shared" si="56"/>
        <v>33.6</v>
      </c>
      <c r="AL147" s="238">
        <f t="shared" si="57"/>
        <v>33.6</v>
      </c>
      <c r="AM147" s="2032"/>
      <c r="AN147" s="103"/>
    </row>
    <row r="148" spans="2:42" ht="15.75" customHeight="1" thickBot="1">
      <c r="B148" s="732" t="s">
        <v>10</v>
      </c>
      <c r="C148" s="254" t="s">
        <v>719</v>
      </c>
      <c r="D148" s="253">
        <v>30</v>
      </c>
      <c r="E148" s="197" t="s">
        <v>98</v>
      </c>
      <c r="F148" s="276">
        <v>0.5</v>
      </c>
      <c r="G148" s="596">
        <v>0.5</v>
      </c>
      <c r="H148" s="197" t="s">
        <v>225</v>
      </c>
      <c r="I148" s="246">
        <v>1E-3</v>
      </c>
      <c r="J148" s="249">
        <v>1E-3</v>
      </c>
      <c r="K148" s="205" t="s">
        <v>59</v>
      </c>
      <c r="L148" s="278">
        <v>0.2</v>
      </c>
      <c r="M148" s="288">
        <v>0.2</v>
      </c>
      <c r="O148" s="130" t="s">
        <v>170</v>
      </c>
      <c r="P148" s="1876"/>
      <c r="Q148" s="1866"/>
      <c r="R148" s="1876"/>
      <c r="S148" s="1866"/>
      <c r="T148" s="1876"/>
      <c r="U148" s="1866"/>
      <c r="V148" s="1974">
        <f t="shared" si="39"/>
        <v>0</v>
      </c>
      <c r="W148" s="1953">
        <f t="shared" si="40"/>
        <v>0</v>
      </c>
      <c r="X148" s="1979">
        <f t="shared" si="41"/>
        <v>0</v>
      </c>
      <c r="Y148" s="1958">
        <f t="shared" si="42"/>
        <v>0</v>
      </c>
      <c r="Z148" s="1971">
        <f t="shared" si="43"/>
        <v>0</v>
      </c>
      <c r="AA148" s="782">
        <f t="shared" si="44"/>
        <v>0</v>
      </c>
      <c r="AB148" s="94" t="s">
        <v>81</v>
      </c>
      <c r="AC148" s="1918"/>
      <c r="AD148" s="221"/>
      <c r="AE148" s="1918"/>
      <c r="AF148" s="221"/>
      <c r="AG148" s="1918"/>
      <c r="AH148" s="221"/>
      <c r="AI148" s="2039">
        <f t="shared" si="54"/>
        <v>0</v>
      </c>
      <c r="AJ148" s="760">
        <f t="shared" si="55"/>
        <v>0</v>
      </c>
      <c r="AK148" s="2049">
        <f t="shared" si="56"/>
        <v>0</v>
      </c>
      <c r="AL148" s="238">
        <f t="shared" si="57"/>
        <v>0</v>
      </c>
      <c r="AM148" s="2032"/>
      <c r="AN148" s="103"/>
      <c r="AP148" s="144"/>
    </row>
    <row r="149" spans="2:42" ht="18" customHeight="1" thickBot="1">
      <c r="B149" s="2114" t="s">
        <v>855</v>
      </c>
      <c r="C149" s="254" t="s">
        <v>852</v>
      </c>
      <c r="D149" s="253">
        <v>110</v>
      </c>
      <c r="E149" s="197" t="s">
        <v>225</v>
      </c>
      <c r="F149" s="246">
        <v>8.0000000000000002E-3</v>
      </c>
      <c r="G149" s="303">
        <v>8.0000000000000002E-3</v>
      </c>
      <c r="H149" s="1106" t="s">
        <v>460</v>
      </c>
      <c r="I149" s="38"/>
      <c r="J149" s="289"/>
      <c r="K149" s="1515" t="s">
        <v>357</v>
      </c>
      <c r="L149" s="38"/>
      <c r="M149" s="49"/>
      <c r="O149" s="130" t="s">
        <v>169</v>
      </c>
      <c r="P149" s="1876"/>
      <c r="Q149" s="1873"/>
      <c r="R149" s="1876"/>
      <c r="S149" s="1873"/>
      <c r="T149" s="1876"/>
      <c r="U149" s="1873"/>
      <c r="V149" s="1974">
        <f t="shared" si="39"/>
        <v>0</v>
      </c>
      <c r="W149" s="1953">
        <f t="shared" si="40"/>
        <v>0</v>
      </c>
      <c r="X149" s="1979">
        <f t="shared" si="41"/>
        <v>0</v>
      </c>
      <c r="Y149" s="1958">
        <f t="shared" si="42"/>
        <v>0</v>
      </c>
      <c r="Z149" s="1971">
        <f t="shared" si="43"/>
        <v>0</v>
      </c>
      <c r="AA149" s="782">
        <f t="shared" si="44"/>
        <v>0</v>
      </c>
      <c r="AB149" s="94" t="s">
        <v>83</v>
      </c>
      <c r="AC149" s="1918"/>
      <c r="AD149" s="98"/>
      <c r="AE149" s="1920"/>
      <c r="AF149" s="98"/>
      <c r="AG149" s="1920"/>
      <c r="AH149" s="98"/>
      <c r="AI149" s="2039">
        <f t="shared" si="54"/>
        <v>0</v>
      </c>
      <c r="AJ149" s="760">
        <f t="shared" si="55"/>
        <v>0</v>
      </c>
      <c r="AK149" s="2049">
        <f t="shared" si="56"/>
        <v>0</v>
      </c>
      <c r="AL149" s="238">
        <f t="shared" si="57"/>
        <v>0</v>
      </c>
      <c r="AM149" s="2032"/>
      <c r="AN149" s="103"/>
      <c r="AP149" s="132"/>
    </row>
    <row r="150" spans="2:42" ht="16.5" customHeight="1" thickBot="1">
      <c r="B150" s="60"/>
      <c r="C150" s="1186"/>
      <c r="D150" s="70"/>
      <c r="E150" s="1607" t="s">
        <v>842</v>
      </c>
      <c r="F150" s="261">
        <v>150</v>
      </c>
      <c r="G150" s="274">
        <v>150</v>
      </c>
      <c r="H150" s="302" t="s">
        <v>121</v>
      </c>
      <c r="I150" s="109" t="s">
        <v>122</v>
      </c>
      <c r="J150" s="141" t="s">
        <v>123</v>
      </c>
      <c r="K150" s="1007" t="s">
        <v>121</v>
      </c>
      <c r="L150" s="1008" t="s">
        <v>122</v>
      </c>
      <c r="M150" s="1009" t="s">
        <v>123</v>
      </c>
      <c r="O150" s="130" t="s">
        <v>89</v>
      </c>
      <c r="P150" s="1876"/>
      <c r="Q150" s="1873"/>
      <c r="R150" s="1876"/>
      <c r="S150" s="1873"/>
      <c r="T150" s="1876"/>
      <c r="U150" s="1873"/>
      <c r="V150" s="1974">
        <f t="shared" si="39"/>
        <v>0</v>
      </c>
      <c r="W150" s="1953">
        <f t="shared" si="40"/>
        <v>0</v>
      </c>
      <c r="X150" s="1979">
        <f t="shared" si="41"/>
        <v>0</v>
      </c>
      <c r="Y150" s="1958">
        <f t="shared" si="42"/>
        <v>0</v>
      </c>
      <c r="Z150" s="1971">
        <f t="shared" si="43"/>
        <v>0</v>
      </c>
      <c r="AA150" s="782">
        <f t="shared" si="44"/>
        <v>0</v>
      </c>
      <c r="AB150" s="94" t="s">
        <v>84</v>
      </c>
      <c r="AC150" s="1918"/>
      <c r="AD150" s="98"/>
      <c r="AE150" s="1918"/>
      <c r="AF150" s="98"/>
      <c r="AG150" s="1918"/>
      <c r="AH150" s="98"/>
      <c r="AI150" s="2039">
        <f t="shared" si="54"/>
        <v>0</v>
      </c>
      <c r="AJ150" s="760">
        <f t="shared" si="55"/>
        <v>0</v>
      </c>
      <c r="AK150" s="2049">
        <f t="shared" si="56"/>
        <v>0</v>
      </c>
      <c r="AL150" s="238">
        <f t="shared" si="57"/>
        <v>0</v>
      </c>
      <c r="AM150" s="2032"/>
      <c r="AN150" s="103"/>
    </row>
    <row r="151" spans="2:42" ht="15" customHeight="1">
      <c r="B151" s="60"/>
      <c r="C151" s="1107"/>
      <c r="D151" s="70"/>
      <c r="E151" s="260" t="s">
        <v>100</v>
      </c>
      <c r="F151" s="261">
        <v>2.3559999999999999</v>
      </c>
      <c r="G151" s="447">
        <v>2</v>
      </c>
      <c r="H151" s="108" t="s">
        <v>101</v>
      </c>
      <c r="I151" s="131">
        <v>26.5</v>
      </c>
      <c r="J151" s="1049">
        <v>25</v>
      </c>
      <c r="K151" s="267" t="s">
        <v>210</v>
      </c>
      <c r="L151" s="131">
        <v>33.6</v>
      </c>
      <c r="M151" s="139">
        <v>33.6</v>
      </c>
      <c r="O151" s="130" t="s">
        <v>59</v>
      </c>
      <c r="P151" s="1876">
        <f>F135+I137+L132</f>
        <v>1.1499999999999999</v>
      </c>
      <c r="Q151" s="1873">
        <f>G135+J137+M132</f>
        <v>1.1499999999999999</v>
      </c>
      <c r="R151" s="1876">
        <f>F148+L148</f>
        <v>0.7</v>
      </c>
      <c r="S151" s="1873">
        <f>G148+M148</f>
        <v>0.7</v>
      </c>
      <c r="T151" s="1876">
        <f>I161</f>
        <v>0.8</v>
      </c>
      <c r="U151" s="1873">
        <f>J161</f>
        <v>0.8</v>
      </c>
      <c r="V151" s="1974">
        <f t="shared" si="39"/>
        <v>1.8499999999999999</v>
      </c>
      <c r="W151" s="1953">
        <f t="shared" si="40"/>
        <v>1.8499999999999999</v>
      </c>
      <c r="X151" s="1979">
        <f t="shared" si="41"/>
        <v>1.5</v>
      </c>
      <c r="Y151" s="1958">
        <f t="shared" si="42"/>
        <v>1.5</v>
      </c>
      <c r="Z151" s="1971">
        <f t="shared" si="43"/>
        <v>2.65</v>
      </c>
      <c r="AA151" s="782">
        <f t="shared" si="44"/>
        <v>2.65</v>
      </c>
      <c r="AB151" s="94" t="s">
        <v>85</v>
      </c>
      <c r="AC151" s="1918"/>
      <c r="AD151" s="95"/>
      <c r="AE151" s="1918"/>
      <c r="AF151" s="95"/>
      <c r="AG151" s="1918"/>
      <c r="AH151" s="95"/>
      <c r="AI151" s="2039">
        <f t="shared" si="54"/>
        <v>0</v>
      </c>
      <c r="AJ151" s="760">
        <f t="shared" si="55"/>
        <v>0</v>
      </c>
      <c r="AK151" s="2049">
        <f t="shared" si="56"/>
        <v>0</v>
      </c>
      <c r="AL151" s="238">
        <f t="shared" si="57"/>
        <v>0</v>
      </c>
      <c r="AM151" s="2032"/>
      <c r="AN151" s="103"/>
    </row>
    <row r="152" spans="2:42" ht="17.25" customHeight="1" thickBot="1">
      <c r="B152" s="60"/>
      <c r="C152" s="1107"/>
      <c r="D152" s="70"/>
      <c r="E152" s="1083" t="s">
        <v>710</v>
      </c>
      <c r="F152" s="261"/>
      <c r="G152" s="2116">
        <v>1.26</v>
      </c>
      <c r="H152" s="194" t="s">
        <v>55</v>
      </c>
      <c r="I152" s="245">
        <v>7</v>
      </c>
      <c r="J152" s="259">
        <v>7</v>
      </c>
      <c r="K152" s="202" t="s">
        <v>95</v>
      </c>
      <c r="L152" s="245">
        <v>117.49</v>
      </c>
      <c r="M152" s="248">
        <v>117.49</v>
      </c>
      <c r="O152" s="130" t="s">
        <v>144</v>
      </c>
      <c r="P152" s="1876"/>
      <c r="Q152" s="1873"/>
      <c r="R152" s="1876"/>
      <c r="S152" s="1873"/>
      <c r="T152" s="1876"/>
      <c r="U152" s="1873"/>
      <c r="V152" s="1974">
        <f t="shared" si="39"/>
        <v>0</v>
      </c>
      <c r="W152" s="1953">
        <f t="shared" si="40"/>
        <v>0</v>
      </c>
      <c r="X152" s="1979">
        <f t="shared" si="41"/>
        <v>0</v>
      </c>
      <c r="Y152" s="1958">
        <f t="shared" si="42"/>
        <v>0</v>
      </c>
      <c r="Z152" s="1971">
        <f t="shared" si="43"/>
        <v>0</v>
      </c>
      <c r="AA152" s="782">
        <f t="shared" si="44"/>
        <v>0</v>
      </c>
      <c r="AB152" s="94" t="s">
        <v>87</v>
      </c>
      <c r="AC152" s="1918"/>
      <c r="AD152" s="101"/>
      <c r="AE152" s="1918"/>
      <c r="AF152" s="95"/>
      <c r="AG152" s="1918"/>
      <c r="AH152" s="95"/>
      <c r="AI152" s="2039">
        <f t="shared" si="54"/>
        <v>0</v>
      </c>
      <c r="AJ152" s="760">
        <f t="shared" si="55"/>
        <v>0</v>
      </c>
      <c r="AK152" s="2049">
        <f t="shared" si="56"/>
        <v>0</v>
      </c>
      <c r="AL152" s="238">
        <f t="shared" si="57"/>
        <v>0</v>
      </c>
      <c r="AM152" s="2032"/>
      <c r="AN152" s="103"/>
    </row>
    <row r="153" spans="2:42" ht="17.25" customHeight="1" thickBot="1">
      <c r="B153" s="60"/>
      <c r="C153" s="1107"/>
      <c r="D153" s="70"/>
      <c r="E153" s="1195" t="s">
        <v>852</v>
      </c>
      <c r="F153" s="38"/>
      <c r="G153" s="49"/>
      <c r="H153" s="456" t="s">
        <v>95</v>
      </c>
      <c r="I153" s="261">
        <v>190</v>
      </c>
      <c r="J153" s="291">
        <v>190</v>
      </c>
      <c r="K153" s="456" t="s">
        <v>96</v>
      </c>
      <c r="L153" s="298">
        <v>5</v>
      </c>
      <c r="M153" s="1011">
        <v>5</v>
      </c>
      <c r="O153" s="444" t="s">
        <v>234</v>
      </c>
      <c r="P153" s="1917">
        <f t="shared" ref="P153:U153" si="58">P154+P155+P156+P157</f>
        <v>0.02</v>
      </c>
      <c r="Q153" s="1915">
        <f t="shared" si="58"/>
        <v>0.02</v>
      </c>
      <c r="R153" s="1917">
        <f t="shared" si="58"/>
        <v>1.569</v>
      </c>
      <c r="S153" s="1915">
        <f t="shared" si="58"/>
        <v>1.569</v>
      </c>
      <c r="T153" s="1917">
        <f t="shared" si="58"/>
        <v>0</v>
      </c>
      <c r="U153" s="1915">
        <f t="shared" si="58"/>
        <v>0</v>
      </c>
      <c r="V153" s="1974">
        <f t="shared" si="39"/>
        <v>1.589</v>
      </c>
      <c r="W153" s="1953">
        <f t="shared" si="40"/>
        <v>1.589</v>
      </c>
      <c r="X153" s="2014">
        <f t="shared" si="41"/>
        <v>1.569</v>
      </c>
      <c r="Y153" s="1963">
        <f t="shared" si="42"/>
        <v>1.569</v>
      </c>
      <c r="Z153" s="1971">
        <f t="shared" si="43"/>
        <v>1.589</v>
      </c>
      <c r="AA153" s="782">
        <f t="shared" si="44"/>
        <v>1.589</v>
      </c>
      <c r="AB153" s="94" t="s">
        <v>88</v>
      </c>
      <c r="AC153" s="1918"/>
      <c r="AD153" s="221"/>
      <c r="AE153" s="1918"/>
      <c r="AF153" s="221"/>
      <c r="AG153" s="1918"/>
      <c r="AH153" s="221"/>
      <c r="AI153" s="2039">
        <f t="shared" si="54"/>
        <v>0</v>
      </c>
      <c r="AJ153" s="760">
        <f t="shared" si="55"/>
        <v>0</v>
      </c>
      <c r="AK153" s="2049">
        <f t="shared" si="56"/>
        <v>0</v>
      </c>
      <c r="AL153" s="238">
        <f t="shared" si="57"/>
        <v>0</v>
      </c>
      <c r="AM153" s="2032"/>
      <c r="AN153" s="103"/>
    </row>
    <row r="154" spans="2:42" ht="16.5" customHeight="1" thickBot="1">
      <c r="B154" s="60"/>
      <c r="C154" s="1107"/>
      <c r="D154" s="70"/>
      <c r="E154" s="281" t="s">
        <v>121</v>
      </c>
      <c r="F154" s="106" t="s">
        <v>122</v>
      </c>
      <c r="G154" s="290" t="s">
        <v>123</v>
      </c>
      <c r="H154" s="460"/>
      <c r="I154" s="193"/>
      <c r="J154" s="175"/>
      <c r="K154" s="193"/>
      <c r="L154" s="193"/>
      <c r="M154" s="175"/>
      <c r="O154" s="445" t="s">
        <v>225</v>
      </c>
      <c r="P154" s="1876">
        <f>I136</f>
        <v>0.02</v>
      </c>
      <c r="Q154" s="1874">
        <f>J136</f>
        <v>0.02</v>
      </c>
      <c r="R154" s="1876">
        <f>F149+I148</f>
        <v>9.0000000000000011E-3</v>
      </c>
      <c r="S154" s="1874">
        <f>G149+J148</f>
        <v>9.0000000000000011E-3</v>
      </c>
      <c r="T154" s="1876"/>
      <c r="U154" s="1874"/>
      <c r="V154" s="1975"/>
      <c r="W154" s="1874"/>
      <c r="X154" s="1980"/>
      <c r="Y154" s="1959"/>
      <c r="Z154" s="1972"/>
      <c r="AA154" s="783"/>
      <c r="AB154" s="94" t="s">
        <v>90</v>
      </c>
      <c r="AC154" s="1919"/>
      <c r="AD154" s="222"/>
      <c r="AE154" s="1919"/>
      <c r="AF154" s="222"/>
      <c r="AG154" s="1919"/>
      <c r="AH154" s="222"/>
      <c r="AI154" s="2039">
        <f t="shared" si="54"/>
        <v>0</v>
      </c>
      <c r="AJ154" s="760">
        <f t="shared" si="55"/>
        <v>0</v>
      </c>
      <c r="AK154" s="2049">
        <f t="shared" si="56"/>
        <v>0</v>
      </c>
      <c r="AL154" s="238">
        <f t="shared" si="57"/>
        <v>0</v>
      </c>
      <c r="AM154" s="2032"/>
      <c r="AN154" s="103"/>
    </row>
    <row r="155" spans="2:42" ht="13.5" customHeight="1" thickBot="1">
      <c r="B155" s="56"/>
      <c r="C155" s="1012"/>
      <c r="D155" s="73"/>
      <c r="E155" s="443" t="s">
        <v>348</v>
      </c>
      <c r="F155" s="808">
        <v>124.85</v>
      </c>
      <c r="G155" s="1005">
        <v>110</v>
      </c>
      <c r="H155" s="56"/>
      <c r="I155" s="29"/>
      <c r="J155" s="73"/>
      <c r="K155" s="29"/>
      <c r="L155" s="29"/>
      <c r="M155" s="73"/>
      <c r="O155" s="1777" t="s">
        <v>710</v>
      </c>
      <c r="P155" s="1876"/>
      <c r="Q155" s="1875"/>
      <c r="R155" s="1878">
        <f>G152</f>
        <v>1.26</v>
      </c>
      <c r="S155" s="1875">
        <f>G152</f>
        <v>1.26</v>
      </c>
      <c r="T155" s="1876"/>
      <c r="U155" s="1875"/>
      <c r="V155" s="1976"/>
      <c r="W155" s="1875"/>
      <c r="X155" s="1981"/>
      <c r="Y155" s="1960"/>
      <c r="Z155" s="2021"/>
      <c r="AB155" s="1935" t="s">
        <v>93</v>
      </c>
      <c r="AC155" s="1933">
        <f t="shared" ref="AC155:AH155" si="59">SUM(AC147:AC154)</f>
        <v>0</v>
      </c>
      <c r="AD155" s="223">
        <f t="shared" si="59"/>
        <v>0</v>
      </c>
      <c r="AE155" s="1918">
        <f t="shared" si="59"/>
        <v>33.6</v>
      </c>
      <c r="AF155" s="223">
        <f t="shared" si="59"/>
        <v>33.6</v>
      </c>
      <c r="AG155" s="1918">
        <f t="shared" si="59"/>
        <v>0</v>
      </c>
      <c r="AH155" s="223">
        <f t="shared" si="59"/>
        <v>0</v>
      </c>
      <c r="AI155" s="2039">
        <f t="shared" si="54"/>
        <v>33.6</v>
      </c>
      <c r="AJ155" s="760">
        <f t="shared" si="55"/>
        <v>33.6</v>
      </c>
      <c r="AK155" s="2049">
        <f t="shared" si="56"/>
        <v>33.6</v>
      </c>
      <c r="AL155" s="238">
        <f t="shared" si="57"/>
        <v>33.6</v>
      </c>
      <c r="AM155" s="2032"/>
      <c r="AN155" s="103"/>
    </row>
    <row r="156" spans="2:42" ht="16.5" customHeight="1" thickBot="1">
      <c r="B156" s="383"/>
      <c r="C156" s="172" t="s">
        <v>343</v>
      </c>
      <c r="D156" s="668"/>
      <c r="E156" s="1187" t="s">
        <v>806</v>
      </c>
      <c r="F156" s="803"/>
      <c r="G156" s="305"/>
      <c r="H156" s="305"/>
      <c r="I156" s="38"/>
      <c r="J156" s="49"/>
      <c r="K156" s="438" t="s">
        <v>507</v>
      </c>
      <c r="L156" s="879"/>
      <c r="M156" s="49"/>
      <c r="O156" s="461" t="s">
        <v>433</v>
      </c>
      <c r="P156" s="1876"/>
      <c r="Q156" s="1865"/>
      <c r="R156" s="1876"/>
      <c r="S156" s="1865"/>
      <c r="T156" s="1876"/>
      <c r="U156" s="1865"/>
      <c r="V156" s="1977"/>
      <c r="W156" s="1865"/>
      <c r="X156" s="1982"/>
      <c r="Y156" s="1961"/>
      <c r="Z156" s="2021"/>
      <c r="AB156" s="549"/>
      <c r="AC156" s="1934"/>
      <c r="AI156" s="207"/>
      <c r="AK156" s="207"/>
      <c r="AM156" s="2032"/>
      <c r="AN156" s="103"/>
    </row>
    <row r="157" spans="2:42" ht="13.5" customHeight="1" thickBot="1">
      <c r="B157" s="165" t="s">
        <v>554</v>
      </c>
      <c r="C157" s="283" t="s">
        <v>578</v>
      </c>
      <c r="D157" s="176">
        <v>200</v>
      </c>
      <c r="E157" s="164" t="s">
        <v>121</v>
      </c>
      <c r="F157" s="110" t="s">
        <v>122</v>
      </c>
      <c r="G157" s="163" t="s">
        <v>123</v>
      </c>
      <c r="H157" s="306" t="s">
        <v>121</v>
      </c>
      <c r="I157" s="106" t="s">
        <v>122</v>
      </c>
      <c r="J157" s="143" t="s">
        <v>123</v>
      </c>
      <c r="K157" s="309" t="s">
        <v>121</v>
      </c>
      <c r="L157" s="110" t="s">
        <v>122</v>
      </c>
      <c r="M157" s="1075" t="s">
        <v>123</v>
      </c>
      <c r="O157" s="461" t="s">
        <v>168</v>
      </c>
      <c r="P157" s="1876"/>
      <c r="Q157" s="1865"/>
      <c r="R157" s="1168">
        <f>L147</f>
        <v>0.3</v>
      </c>
      <c r="S157" s="1865">
        <f>M147</f>
        <v>0.3</v>
      </c>
      <c r="T157" s="1168"/>
      <c r="U157" s="1865"/>
      <c r="V157" s="1977"/>
      <c r="W157" s="1865"/>
      <c r="X157" s="1982"/>
      <c r="Y157" s="1961"/>
      <c r="Z157" s="2021"/>
      <c r="AI157" s="207"/>
      <c r="AK157" s="207"/>
      <c r="AM157" s="2032"/>
      <c r="AN157" s="103"/>
    </row>
    <row r="158" spans="2:42" ht="10.5" customHeight="1">
      <c r="B158" s="1629" t="s">
        <v>757</v>
      </c>
      <c r="C158" s="1619"/>
      <c r="D158" s="324"/>
      <c r="E158" s="108" t="s">
        <v>151</v>
      </c>
      <c r="F158" s="661">
        <v>84.97</v>
      </c>
      <c r="G158" s="977">
        <v>59</v>
      </c>
      <c r="H158" s="978" t="s">
        <v>111</v>
      </c>
      <c r="I158" s="1289" t="s">
        <v>807</v>
      </c>
      <c r="J158" s="1784">
        <v>3.34</v>
      </c>
      <c r="K158" s="267" t="s">
        <v>108</v>
      </c>
      <c r="L158" s="131">
        <v>1</v>
      </c>
      <c r="M158" s="139">
        <v>1</v>
      </c>
      <c r="O158" s="254" t="s">
        <v>119</v>
      </c>
      <c r="P158" s="1876"/>
      <c r="Q158" s="1921"/>
      <c r="R158" s="237"/>
      <c r="S158" s="1921"/>
      <c r="T158" s="237">
        <f>I160</f>
        <v>4.3899999999999997</v>
      </c>
      <c r="U158" s="1953">
        <f>J160</f>
        <v>4.3899999999999997</v>
      </c>
      <c r="V158" s="2008"/>
      <c r="W158" s="1921"/>
      <c r="X158" s="2016"/>
      <c r="Y158" s="1962"/>
      <c r="Z158" s="2021"/>
      <c r="AB158" s="4"/>
      <c r="AD158" s="8"/>
      <c r="AI158" s="207"/>
      <c r="AK158" s="207"/>
      <c r="AM158" s="2032"/>
      <c r="AN158" s="103"/>
    </row>
    <row r="159" spans="2:42" ht="15" customHeight="1">
      <c r="B159" s="165" t="s">
        <v>212</v>
      </c>
      <c r="C159" s="283" t="s">
        <v>806</v>
      </c>
      <c r="D159" s="176">
        <v>90</v>
      </c>
      <c r="E159" s="194" t="s">
        <v>91</v>
      </c>
      <c r="F159" s="245">
        <v>17.8</v>
      </c>
      <c r="G159" s="980">
        <v>17.8</v>
      </c>
      <c r="H159" s="254" t="s">
        <v>92</v>
      </c>
      <c r="I159" s="245">
        <v>4.6100000000000003</v>
      </c>
      <c r="J159" s="1014">
        <v>4.6100000000000003</v>
      </c>
      <c r="K159" s="456" t="s">
        <v>95</v>
      </c>
      <c r="L159" s="261">
        <v>50</v>
      </c>
      <c r="M159" s="263">
        <v>50</v>
      </c>
      <c r="P159" s="715"/>
      <c r="Q159" s="350"/>
      <c r="S159" s="350"/>
      <c r="U159" s="1950"/>
      <c r="V159" s="2011"/>
      <c r="W159" s="1914"/>
      <c r="X159" s="2018"/>
      <c r="Y159" s="419"/>
      <c r="Z159" s="2021"/>
      <c r="AI159" s="207"/>
      <c r="AK159" s="207"/>
      <c r="AM159" s="2032"/>
      <c r="AN159" s="103"/>
    </row>
    <row r="160" spans="2:42" ht="12.75" customHeight="1">
      <c r="B160" s="321" t="s">
        <v>10</v>
      </c>
      <c r="C160" s="1799" t="s">
        <v>11</v>
      </c>
      <c r="D160" s="1783">
        <v>20</v>
      </c>
      <c r="E160" s="194" t="s">
        <v>94</v>
      </c>
      <c r="F160" s="245">
        <v>5.9</v>
      </c>
      <c r="G160" s="980">
        <v>5.9</v>
      </c>
      <c r="H160" s="254" t="s">
        <v>136</v>
      </c>
      <c r="I160" s="245">
        <v>4.3899999999999997</v>
      </c>
      <c r="J160" s="1014">
        <v>4.3899999999999997</v>
      </c>
      <c r="K160" s="323" t="s">
        <v>55</v>
      </c>
      <c r="L160" s="262">
        <v>0.5</v>
      </c>
      <c r="M160" s="291">
        <v>0.5</v>
      </c>
      <c r="P160" s="715"/>
      <c r="Q160" s="350"/>
      <c r="S160" s="350"/>
      <c r="U160" s="1950"/>
      <c r="V160" s="2011"/>
      <c r="W160" s="1914"/>
      <c r="X160" s="2018"/>
      <c r="Y160" s="419"/>
      <c r="Z160" s="2021"/>
      <c r="AI160" s="207"/>
      <c r="AK160" s="207"/>
      <c r="AM160" s="2032"/>
      <c r="AN160" s="103"/>
    </row>
    <row r="161" spans="2:40" ht="12.75" customHeight="1">
      <c r="B161" s="358" t="s">
        <v>10</v>
      </c>
      <c r="C161" s="254" t="s">
        <v>428</v>
      </c>
      <c r="D161" s="395">
        <v>15</v>
      </c>
      <c r="E161" s="194" t="s">
        <v>224</v>
      </c>
      <c r="F161" s="245">
        <v>16.98</v>
      </c>
      <c r="G161" s="980">
        <v>13.2</v>
      </c>
      <c r="H161" s="254" t="s">
        <v>59</v>
      </c>
      <c r="I161" s="275">
        <v>0.8</v>
      </c>
      <c r="J161" s="1016">
        <v>0.8</v>
      </c>
      <c r="K161" s="456" t="s">
        <v>95</v>
      </c>
      <c r="L161" s="261">
        <v>152</v>
      </c>
      <c r="M161" s="263">
        <v>152</v>
      </c>
      <c r="O161" s="707"/>
      <c r="P161" s="715"/>
      <c r="Q161" s="350"/>
      <c r="S161" s="350"/>
      <c r="U161" s="1950"/>
      <c r="V161" s="2011"/>
      <c r="W161" s="1914"/>
      <c r="X161" s="2018"/>
      <c r="Y161" s="419"/>
      <c r="Z161" s="2021"/>
      <c r="AI161" s="207"/>
      <c r="AK161" s="207"/>
      <c r="AM161" s="2032"/>
      <c r="AN161" s="103"/>
    </row>
    <row r="162" spans="2:40" ht="15" customHeight="1" thickBot="1">
      <c r="B162" s="56"/>
      <c r="C162" s="1012"/>
      <c r="D162" s="73"/>
      <c r="E162" s="29"/>
      <c r="F162" s="29"/>
      <c r="G162" s="29"/>
      <c r="H162" s="1112" t="s">
        <v>104</v>
      </c>
      <c r="I162" s="1785">
        <v>3.5</v>
      </c>
      <c r="J162" s="1786">
        <v>3.5</v>
      </c>
      <c r="K162" s="198" t="s">
        <v>508</v>
      </c>
      <c r="L162" s="1194">
        <v>33.75</v>
      </c>
      <c r="M162" s="1466">
        <v>30.5</v>
      </c>
      <c r="O162" s="641"/>
      <c r="P162" s="715"/>
      <c r="Q162" s="1914"/>
      <c r="S162" s="350"/>
      <c r="U162" s="1914"/>
      <c r="V162" s="2011"/>
      <c r="W162" s="1914"/>
      <c r="X162" s="2018"/>
      <c r="Y162" s="419"/>
      <c r="Z162" s="2021"/>
      <c r="AI162" s="207"/>
      <c r="AK162" s="207"/>
      <c r="AM162" s="2032"/>
      <c r="AN162" s="103"/>
    </row>
    <row r="163" spans="2:40" ht="14.25" customHeight="1">
      <c r="K163" s="4"/>
      <c r="L163" s="117"/>
      <c r="M163" s="149"/>
      <c r="O163" s="641"/>
      <c r="P163" s="715"/>
      <c r="Q163" s="350"/>
      <c r="S163" s="350"/>
      <c r="U163" s="350"/>
      <c r="V163" s="2010"/>
      <c r="W163" s="824"/>
      <c r="X163" s="2018"/>
      <c r="Y163" s="419"/>
      <c r="Z163" s="2021"/>
      <c r="AB163" s="45"/>
      <c r="AD163" s="4"/>
      <c r="AF163" s="9"/>
      <c r="AI163" s="207"/>
      <c r="AK163" s="207"/>
      <c r="AM163" s="2032"/>
      <c r="AN163" s="103"/>
    </row>
    <row r="164" spans="2:40" ht="13.5" customHeight="1">
      <c r="K164" s="4"/>
      <c r="L164" s="117"/>
      <c r="M164" s="149"/>
      <c r="O164" s="641"/>
      <c r="P164" s="715"/>
      <c r="Q164" s="350"/>
      <c r="S164" s="350"/>
      <c r="U164" s="350"/>
      <c r="V164" s="2011"/>
      <c r="W164" s="1914"/>
      <c r="X164" s="2018"/>
      <c r="Y164" s="419"/>
      <c r="Z164" s="2021"/>
      <c r="AI164" s="207"/>
      <c r="AK164" s="207"/>
      <c r="AM164" s="2032"/>
      <c r="AN164" s="103"/>
    </row>
    <row r="165" spans="2:40" ht="13.5" customHeight="1">
      <c r="O165" s="641"/>
      <c r="P165" s="715"/>
      <c r="Q165" s="350"/>
      <c r="S165" s="350"/>
      <c r="U165" s="350"/>
      <c r="V165" s="2011"/>
      <c r="W165" s="1914"/>
      <c r="X165" s="2018"/>
      <c r="Y165" s="419"/>
      <c r="Z165" s="2021"/>
      <c r="AI165" s="207"/>
      <c r="AK165" s="207"/>
      <c r="AM165" s="2032"/>
      <c r="AN165" s="103"/>
    </row>
    <row r="166" spans="2:40" ht="12.75" customHeight="1">
      <c r="O166" s="641"/>
      <c r="P166" s="715"/>
      <c r="Q166" s="350"/>
      <c r="S166" s="1914"/>
      <c r="U166" s="1914"/>
      <c r="V166" s="2011"/>
      <c r="W166" s="1914"/>
      <c r="X166" s="2018"/>
      <c r="Y166" s="419"/>
      <c r="Z166" s="2021"/>
      <c r="AI166" s="207"/>
      <c r="AK166" s="207"/>
      <c r="AM166" s="2032"/>
      <c r="AN166" s="103"/>
    </row>
    <row r="167" spans="2:40" ht="14.25" customHeight="1">
      <c r="O167" s="707"/>
      <c r="P167" s="715"/>
      <c r="Q167" s="350"/>
      <c r="S167" s="1929"/>
      <c r="U167" s="1929"/>
      <c r="V167" s="2011"/>
      <c r="W167" s="1914"/>
      <c r="X167" s="2018"/>
      <c r="Y167" s="419"/>
      <c r="Z167" s="2021"/>
      <c r="AI167" s="207"/>
      <c r="AK167" s="207"/>
      <c r="AM167" s="2032"/>
      <c r="AN167" s="103"/>
    </row>
    <row r="168" spans="2:40" ht="14.25" customHeight="1">
      <c r="O168" s="22"/>
      <c r="P168" s="715"/>
      <c r="Q168" s="350"/>
      <c r="S168" s="350"/>
      <c r="U168" s="1914"/>
      <c r="V168" s="2011"/>
      <c r="W168" s="1914"/>
      <c r="X168" s="2018"/>
      <c r="Y168" s="419"/>
      <c r="Z168" s="2021"/>
      <c r="AI168" s="207"/>
      <c r="AK168" s="207"/>
      <c r="AM168" s="2032"/>
      <c r="AN168" s="103"/>
    </row>
    <row r="169" spans="2:40" ht="15" customHeight="1">
      <c r="O169" s="179"/>
      <c r="P169" s="715"/>
      <c r="Q169" s="1914"/>
      <c r="S169" s="1914"/>
      <c r="U169" s="1914"/>
      <c r="V169" s="2011"/>
      <c r="W169" s="1914"/>
      <c r="X169" s="2018"/>
      <c r="Y169" s="419"/>
      <c r="Z169" s="2021"/>
      <c r="AI169" s="207"/>
      <c r="AK169" s="207"/>
      <c r="AM169" s="2032"/>
      <c r="AN169" s="103"/>
    </row>
    <row r="170" spans="2:40" ht="15" customHeight="1">
      <c r="O170" s="1"/>
      <c r="P170" s="715"/>
      <c r="Q170" s="1914"/>
      <c r="S170" s="1914"/>
      <c r="U170" s="1914"/>
      <c r="V170" s="2011"/>
      <c r="W170" s="1914"/>
      <c r="X170" s="2018"/>
      <c r="Y170" s="419"/>
      <c r="Z170" s="2021"/>
      <c r="AI170" s="207"/>
      <c r="AK170" s="207"/>
      <c r="AM170" s="2032"/>
      <c r="AN170" s="103"/>
    </row>
    <row r="171" spans="2:40" ht="15" customHeight="1">
      <c r="P171" s="715"/>
      <c r="Q171" s="1914"/>
      <c r="S171" s="1914"/>
      <c r="U171" s="1914"/>
      <c r="V171" s="2011"/>
      <c r="W171" s="1914"/>
      <c r="X171" s="2018"/>
      <c r="Y171" s="419"/>
      <c r="Z171" s="2021"/>
      <c r="AI171" s="207"/>
      <c r="AK171" s="207"/>
      <c r="AM171" s="2032"/>
      <c r="AN171" s="103"/>
    </row>
    <row r="172" spans="2:40" ht="18" customHeight="1">
      <c r="O172" s="641"/>
      <c r="P172" s="715"/>
      <c r="Q172" s="1914"/>
      <c r="S172" s="1914"/>
      <c r="U172" s="1914"/>
      <c r="V172" s="2011"/>
      <c r="W172" s="1914"/>
      <c r="X172" s="2018"/>
      <c r="Y172" s="419"/>
      <c r="Z172" s="2021"/>
      <c r="AI172" s="207"/>
      <c r="AK172" s="207"/>
      <c r="AM172" s="2032"/>
      <c r="AN172" s="103"/>
    </row>
    <row r="173" spans="2:40" ht="14.25" customHeight="1">
      <c r="O173" s="619"/>
      <c r="P173" s="715"/>
      <c r="Q173" s="1914"/>
      <c r="S173" s="1914"/>
      <c r="U173" s="1914"/>
      <c r="V173" s="2011"/>
      <c r="W173" s="1914"/>
      <c r="X173" s="2018"/>
      <c r="Y173" s="419"/>
      <c r="Z173" s="2021"/>
      <c r="AI173" s="207"/>
      <c r="AK173" s="207"/>
      <c r="AM173" s="2032"/>
      <c r="AN173" s="103"/>
    </row>
    <row r="174" spans="2:40" ht="15" customHeight="1">
      <c r="O174" s="641"/>
      <c r="P174" s="715"/>
      <c r="Q174" s="1914"/>
      <c r="S174" s="1914"/>
      <c r="U174" s="1914"/>
      <c r="V174" s="2011"/>
      <c r="W174" s="1914"/>
      <c r="X174" s="2018"/>
      <c r="Y174" s="419"/>
      <c r="Z174" s="2021"/>
      <c r="AI174" s="207"/>
      <c r="AK174" s="207"/>
      <c r="AM174" s="2032"/>
      <c r="AN174" s="103"/>
    </row>
    <row r="175" spans="2:40" ht="14.25" customHeight="1">
      <c r="P175" s="715"/>
      <c r="Q175" s="1914"/>
      <c r="S175" s="1914"/>
      <c r="U175" s="1914"/>
      <c r="V175" s="2011"/>
      <c r="W175" s="1914"/>
      <c r="X175" s="2018"/>
      <c r="Y175" s="419"/>
      <c r="Z175" s="2021"/>
      <c r="AI175" s="207"/>
      <c r="AK175" s="207"/>
      <c r="AM175" s="2032"/>
      <c r="AN175" s="103"/>
    </row>
    <row r="176" spans="2:40" ht="17.25" customHeight="1">
      <c r="P176" s="715"/>
      <c r="Q176" s="1914"/>
      <c r="S176" s="1914"/>
      <c r="U176" s="1914"/>
      <c r="V176" s="2011"/>
      <c r="W176" s="1914"/>
      <c r="X176" s="2018"/>
      <c r="Y176" s="419"/>
      <c r="Z176" s="2021"/>
      <c r="AI176" s="207"/>
      <c r="AK176" s="207"/>
      <c r="AM176" s="2032"/>
      <c r="AN176" s="103"/>
    </row>
    <row r="177" spans="2:44">
      <c r="C177" s="181" t="s">
        <v>337</v>
      </c>
      <c r="L177" s="2"/>
      <c r="P177" s="715"/>
      <c r="Q177" s="1914"/>
      <c r="S177" s="1914"/>
      <c r="U177" s="1914"/>
      <c r="V177" s="2011"/>
      <c r="W177" s="1914"/>
      <c r="X177" s="2018"/>
      <c r="Y177" s="419"/>
      <c r="Z177" s="2021"/>
      <c r="AI177" s="207"/>
      <c r="AK177" s="207"/>
      <c r="AM177" s="2032"/>
      <c r="AN177" s="103"/>
      <c r="AR177" s="100"/>
    </row>
    <row r="178" spans="2:44" ht="12.75" customHeight="1">
      <c r="C178"/>
      <c r="D178" s="103" t="s">
        <v>374</v>
      </c>
      <c r="F178" s="15"/>
      <c r="K178" s="92" t="s">
        <v>146</v>
      </c>
      <c r="P178" s="715"/>
      <c r="Q178" s="1914"/>
      <c r="S178" s="1914"/>
      <c r="U178" s="1914"/>
      <c r="V178" s="2011"/>
      <c r="W178" s="1914"/>
      <c r="X178" s="2018"/>
      <c r="Y178" s="419"/>
      <c r="Z178" s="2021"/>
      <c r="AI178" s="207"/>
      <c r="AK178" s="207"/>
      <c r="AM178" s="2032"/>
      <c r="AN178" s="103"/>
      <c r="AR178" s="102"/>
    </row>
    <row r="179" spans="2:44" ht="15" customHeight="1">
      <c r="B179" s="2" t="s">
        <v>323</v>
      </c>
      <c r="C179" s="2"/>
      <c r="D179" s="82"/>
      <c r="F179" s="138" t="s">
        <v>177</v>
      </c>
      <c r="I179" s="83"/>
      <c r="K179" s="329" t="s">
        <v>336</v>
      </c>
      <c r="O179" s="329" t="s">
        <v>336</v>
      </c>
      <c r="X179" s="2018"/>
      <c r="Y179" s="419"/>
      <c r="Z179" s="2021"/>
      <c r="AI179" s="207"/>
      <c r="AK179" s="207"/>
      <c r="AM179" s="2032"/>
      <c r="AN179" s="103"/>
    </row>
    <row r="180" spans="2:44" ht="15.75" customHeight="1" thickBot="1">
      <c r="B180" s="2"/>
      <c r="O180" s="336" t="s">
        <v>824</v>
      </c>
      <c r="R180" s="112" t="s">
        <v>826</v>
      </c>
      <c r="V180" t="s">
        <v>825</v>
      </c>
      <c r="X180" s="2018"/>
      <c r="Y180" s="419"/>
      <c r="Z180" s="2021"/>
      <c r="AI180" s="207"/>
      <c r="AK180" s="207"/>
      <c r="AM180" s="2032"/>
      <c r="AN180" s="103"/>
    </row>
    <row r="181" spans="2:44" ht="15" customHeight="1" thickBot="1">
      <c r="B181" s="25" t="s">
        <v>2</v>
      </c>
      <c r="C181" s="85" t="s">
        <v>3</v>
      </c>
      <c r="D181" s="86" t="s">
        <v>4</v>
      </c>
      <c r="E181" s="93" t="s">
        <v>67</v>
      </c>
      <c r="F181" s="67"/>
      <c r="G181" s="67"/>
      <c r="H181" s="67"/>
      <c r="I181" s="67"/>
      <c r="J181" s="67"/>
      <c r="K181" s="67"/>
      <c r="L181" s="67"/>
      <c r="M181" s="53"/>
      <c r="O181" s="2" t="s">
        <v>323</v>
      </c>
      <c r="Q181" s="781"/>
      <c r="R181" s="781"/>
      <c r="S181" s="181" t="s">
        <v>837</v>
      </c>
      <c r="T181" s="781"/>
      <c r="U181" s="781"/>
      <c r="V181" s="781"/>
      <c r="Y181" s="419"/>
      <c r="Z181" s="311" t="s">
        <v>834</v>
      </c>
      <c r="AA181" s="49"/>
      <c r="AM181" s="311" t="s">
        <v>834</v>
      </c>
      <c r="AN181" s="2056"/>
    </row>
    <row r="182" spans="2:44" ht="15.75" customHeight="1" thickBot="1">
      <c r="B182" s="871" t="s">
        <v>440</v>
      </c>
      <c r="C182" s="67"/>
      <c r="D182" s="53"/>
      <c r="E182" s="126" t="s">
        <v>434</v>
      </c>
      <c r="F182" s="1018"/>
      <c r="G182" s="38"/>
      <c r="H182" s="38"/>
      <c r="I182" s="38"/>
      <c r="J182" s="49"/>
      <c r="K182" s="1019" t="s">
        <v>105</v>
      </c>
      <c r="L182" s="38"/>
      <c r="M182" s="49"/>
      <c r="O182" s="2060" t="s">
        <v>440</v>
      </c>
      <c r="P182" s="1880" t="s">
        <v>821</v>
      </c>
      <c r="Q182" s="1879"/>
      <c r="R182" s="1880" t="s">
        <v>823</v>
      </c>
      <c r="S182" s="1879"/>
      <c r="T182" s="1880" t="s">
        <v>833</v>
      </c>
      <c r="U182" s="1879"/>
      <c r="V182" s="1880" t="s">
        <v>831</v>
      </c>
      <c r="W182" s="1879"/>
      <c r="X182" s="1880" t="s">
        <v>832</v>
      </c>
      <c r="Y182" s="1879"/>
      <c r="Z182" s="1947" t="s">
        <v>629</v>
      </c>
      <c r="AA182" s="53"/>
      <c r="AB182" s="2057" t="s">
        <v>573</v>
      </c>
      <c r="AC182" s="1880" t="s">
        <v>821</v>
      </c>
      <c r="AD182" s="1879"/>
      <c r="AE182" s="1880" t="s">
        <v>823</v>
      </c>
      <c r="AF182" s="1879"/>
      <c r="AG182" s="1880" t="s">
        <v>830</v>
      </c>
      <c r="AH182" s="1879"/>
      <c r="AI182" s="1880" t="s">
        <v>831</v>
      </c>
      <c r="AJ182" s="1879"/>
      <c r="AK182" s="1880" t="s">
        <v>832</v>
      </c>
      <c r="AL182" s="1879"/>
      <c r="AM182" s="1947" t="s">
        <v>629</v>
      </c>
      <c r="AN182" s="53"/>
    </row>
    <row r="183" spans="2:44" ht="15.75" thickBot="1">
      <c r="B183" s="731"/>
      <c r="C183" s="172" t="s">
        <v>204</v>
      </c>
      <c r="D183" s="744"/>
      <c r="E183" s="271" t="s">
        <v>121</v>
      </c>
      <c r="F183" s="106" t="s">
        <v>122</v>
      </c>
      <c r="G183" s="290" t="s">
        <v>123</v>
      </c>
      <c r="H183" s="306" t="s">
        <v>121</v>
      </c>
      <c r="I183" s="106" t="s">
        <v>122</v>
      </c>
      <c r="J183" s="143" t="s">
        <v>123</v>
      </c>
      <c r="K183" s="271" t="s">
        <v>121</v>
      </c>
      <c r="L183" s="106" t="s">
        <v>122</v>
      </c>
      <c r="M183" s="143" t="s">
        <v>123</v>
      </c>
      <c r="O183" s="1936" t="s">
        <v>573</v>
      </c>
      <c r="P183" s="1008" t="s">
        <v>122</v>
      </c>
      <c r="Q183" s="1036" t="s">
        <v>123</v>
      </c>
      <c r="R183" s="1008" t="s">
        <v>122</v>
      </c>
      <c r="S183" s="1036" t="s">
        <v>123</v>
      </c>
      <c r="T183" s="1008" t="s">
        <v>122</v>
      </c>
      <c r="U183" s="1036" t="s">
        <v>123</v>
      </c>
      <c r="V183" s="1008" t="s">
        <v>122</v>
      </c>
      <c r="W183" s="1969" t="s">
        <v>123</v>
      </c>
      <c r="X183" s="1008" t="s">
        <v>122</v>
      </c>
      <c r="Y183" s="1036" t="s">
        <v>123</v>
      </c>
      <c r="Z183" s="106" t="s">
        <v>122</v>
      </c>
      <c r="AA183" s="143" t="s">
        <v>123</v>
      </c>
      <c r="AB183" s="80" t="s">
        <v>65</v>
      </c>
      <c r="AC183" s="110" t="s">
        <v>122</v>
      </c>
      <c r="AD183" s="163" t="s">
        <v>123</v>
      </c>
      <c r="AE183" s="110" t="s">
        <v>122</v>
      </c>
      <c r="AF183" s="163" t="s">
        <v>123</v>
      </c>
      <c r="AG183" s="110" t="s">
        <v>122</v>
      </c>
      <c r="AH183" s="163" t="s">
        <v>123</v>
      </c>
      <c r="AI183" s="110" t="s">
        <v>122</v>
      </c>
      <c r="AJ183" s="163" t="s">
        <v>123</v>
      </c>
      <c r="AK183" s="110" t="s">
        <v>122</v>
      </c>
      <c r="AL183" s="163" t="s">
        <v>123</v>
      </c>
      <c r="AM183" s="1948" t="s">
        <v>122</v>
      </c>
      <c r="AN183" s="1949" t="s">
        <v>123</v>
      </c>
    </row>
    <row r="184" spans="2:44" ht="12.75" customHeight="1">
      <c r="B184" s="387" t="s">
        <v>106</v>
      </c>
      <c r="C184" s="283" t="s">
        <v>435</v>
      </c>
      <c r="D184" s="1020" t="s">
        <v>704</v>
      </c>
      <c r="E184" s="108" t="s">
        <v>107</v>
      </c>
      <c r="F184" s="131">
        <v>127.7</v>
      </c>
      <c r="G184" s="1013">
        <v>125</v>
      </c>
      <c r="H184" s="978" t="s">
        <v>109</v>
      </c>
      <c r="I184" s="137">
        <v>5.4</v>
      </c>
      <c r="J184" s="1021">
        <v>5.4</v>
      </c>
      <c r="K184" s="443" t="s">
        <v>108</v>
      </c>
      <c r="L184" s="313">
        <v>1</v>
      </c>
      <c r="M184" s="391">
        <v>1</v>
      </c>
      <c r="O184" s="755" t="s">
        <v>165</v>
      </c>
      <c r="P184" s="1876"/>
      <c r="Q184" s="1866"/>
      <c r="R184" s="1876">
        <f>D200</f>
        <v>30</v>
      </c>
      <c r="S184" s="1866">
        <f>D200</f>
        <v>30</v>
      </c>
      <c r="T184" s="1965"/>
      <c r="U184" s="1866"/>
      <c r="V184" s="1974">
        <f t="shared" ref="V184:V214" si="60">P184+R184</f>
        <v>30</v>
      </c>
      <c r="W184" s="1953">
        <f t="shared" ref="W184:W214" si="61">Q184+S184</f>
        <v>30</v>
      </c>
      <c r="X184" s="1979">
        <f t="shared" ref="X184:X214" si="62">R184+T184</f>
        <v>30</v>
      </c>
      <c r="Y184" s="1958">
        <f t="shared" ref="Y184:Y214" si="63">S184+U184</f>
        <v>30</v>
      </c>
      <c r="Z184" s="1970">
        <f t="shared" ref="Z184:Z214" si="64">P184+R184+T184</f>
        <v>30</v>
      </c>
      <c r="AA184" s="784">
        <f t="shared" ref="AA184:AA214" si="65">Q184+S184+U184</f>
        <v>30</v>
      </c>
      <c r="AB184" s="187" t="s">
        <v>160</v>
      </c>
      <c r="AC184" s="1918"/>
      <c r="AD184" s="761"/>
      <c r="AE184" s="1918"/>
      <c r="AF184" s="758"/>
      <c r="AG184" s="1918"/>
      <c r="AH184" s="777"/>
      <c r="AI184" s="2036">
        <f t="shared" ref="AI184:AI198" si="66">AC184+AE184</f>
        <v>0</v>
      </c>
      <c r="AJ184" s="770">
        <f t="shared" ref="AJ184:AJ198" si="67">AD184+AF184</f>
        <v>0</v>
      </c>
      <c r="AK184" s="2047">
        <f t="shared" ref="AK184:AK198" si="68">AE184+AG184</f>
        <v>0</v>
      </c>
      <c r="AL184" s="780">
        <f t="shared" ref="AL184:AL198" si="69">AF184+AH184</f>
        <v>0</v>
      </c>
      <c r="AM184" s="2051">
        <f t="shared" ref="AM184:AM199" si="70">AC184+AE184+AG184</f>
        <v>0</v>
      </c>
      <c r="AN184" s="1994">
        <f t="shared" ref="AN184:AN199" si="71">AD184+AF184+AH184</f>
        <v>0</v>
      </c>
    </row>
    <row r="185" spans="2:44" ht="15.75" customHeight="1">
      <c r="B185" s="178"/>
      <c r="C185" s="177" t="s">
        <v>245</v>
      </c>
      <c r="D185" s="11"/>
      <c r="E185" s="194" t="s">
        <v>92</v>
      </c>
      <c r="F185" s="245">
        <v>10.8</v>
      </c>
      <c r="G185" s="203">
        <v>10.8</v>
      </c>
      <c r="H185" s="283" t="s">
        <v>436</v>
      </c>
      <c r="I185" s="298">
        <v>15</v>
      </c>
      <c r="J185" s="447">
        <v>15</v>
      </c>
      <c r="K185" s="195" t="s">
        <v>95</v>
      </c>
      <c r="L185" s="820">
        <v>66</v>
      </c>
      <c r="M185" s="250"/>
      <c r="O185" s="755" t="s">
        <v>164</v>
      </c>
      <c r="P185" s="1876">
        <f>D188</f>
        <v>30</v>
      </c>
      <c r="Q185" s="1867">
        <f>D188</f>
        <v>30</v>
      </c>
      <c r="R185" s="1876">
        <f>D199</f>
        <v>50</v>
      </c>
      <c r="S185" s="1867">
        <f>D199</f>
        <v>50</v>
      </c>
      <c r="T185" s="1876"/>
      <c r="U185" s="1867"/>
      <c r="V185" s="1974">
        <f t="shared" si="60"/>
        <v>80</v>
      </c>
      <c r="W185" s="1953">
        <f t="shared" si="61"/>
        <v>80</v>
      </c>
      <c r="X185" s="1979">
        <f t="shared" si="62"/>
        <v>50</v>
      </c>
      <c r="Y185" s="1958">
        <f t="shared" si="63"/>
        <v>50</v>
      </c>
      <c r="Z185" s="1970">
        <f t="shared" si="64"/>
        <v>80</v>
      </c>
      <c r="AA185" s="784">
        <f t="shared" si="65"/>
        <v>80</v>
      </c>
      <c r="AB185" s="187" t="s">
        <v>68</v>
      </c>
      <c r="AC185" s="1918"/>
      <c r="AD185" s="762"/>
      <c r="AE185" s="1918"/>
      <c r="AF185" s="758"/>
      <c r="AG185" s="1918"/>
      <c r="AH185" s="777"/>
      <c r="AI185" s="2036">
        <f t="shared" si="66"/>
        <v>0</v>
      </c>
      <c r="AJ185" s="770">
        <f t="shared" si="67"/>
        <v>0</v>
      </c>
      <c r="AK185" s="2047">
        <f t="shared" si="68"/>
        <v>0</v>
      </c>
      <c r="AL185" s="780">
        <f t="shared" si="69"/>
        <v>0</v>
      </c>
      <c r="AM185" s="2051">
        <f t="shared" si="70"/>
        <v>0</v>
      </c>
      <c r="AN185" s="1994">
        <f t="shared" si="71"/>
        <v>0</v>
      </c>
    </row>
    <row r="186" spans="2:44" ht="13.5" customHeight="1">
      <c r="B186" s="1583" t="s">
        <v>701</v>
      </c>
      <c r="C186" s="254" t="s">
        <v>105</v>
      </c>
      <c r="D186" s="957">
        <v>200</v>
      </c>
      <c r="E186" s="194" t="s">
        <v>103</v>
      </c>
      <c r="F186" s="1022">
        <v>10</v>
      </c>
      <c r="G186" s="1023">
        <v>10</v>
      </c>
      <c r="H186" s="1024"/>
      <c r="I186" s="193"/>
      <c r="J186" s="193"/>
      <c r="K186" s="297" t="s">
        <v>55</v>
      </c>
      <c r="L186" s="245">
        <v>7</v>
      </c>
      <c r="M186" s="263">
        <v>7</v>
      </c>
      <c r="N186" s="1534"/>
      <c r="O186" s="88" t="s">
        <v>92</v>
      </c>
      <c r="P186" s="1876">
        <f>F185</f>
        <v>10.8</v>
      </c>
      <c r="Q186" s="1868">
        <f>G185</f>
        <v>10.8</v>
      </c>
      <c r="R186" s="1876"/>
      <c r="S186" s="1868"/>
      <c r="T186" s="1876"/>
      <c r="U186" s="1868"/>
      <c r="V186" s="1974">
        <f t="shared" si="60"/>
        <v>10.8</v>
      </c>
      <c r="W186" s="1953">
        <f t="shared" si="61"/>
        <v>10.8</v>
      </c>
      <c r="X186" s="1979">
        <f t="shared" si="62"/>
        <v>0</v>
      </c>
      <c r="Y186" s="1958">
        <f t="shared" si="63"/>
        <v>0</v>
      </c>
      <c r="Z186" s="1970">
        <f t="shared" si="64"/>
        <v>10.8</v>
      </c>
      <c r="AA186" s="784">
        <f t="shared" si="65"/>
        <v>10.8</v>
      </c>
      <c r="AB186" s="133" t="s">
        <v>70</v>
      </c>
      <c r="AC186" s="1918"/>
      <c r="AD186" s="763"/>
      <c r="AE186" s="1918"/>
      <c r="AF186" s="758"/>
      <c r="AG186" s="1918"/>
      <c r="AH186" s="777"/>
      <c r="AI186" s="2036">
        <f t="shared" si="66"/>
        <v>0</v>
      </c>
      <c r="AJ186" s="770">
        <f t="shared" si="67"/>
        <v>0</v>
      </c>
      <c r="AK186" s="2047">
        <f t="shared" si="68"/>
        <v>0</v>
      </c>
      <c r="AL186" s="780">
        <f t="shared" si="69"/>
        <v>0</v>
      </c>
      <c r="AM186" s="2051">
        <f t="shared" si="70"/>
        <v>0</v>
      </c>
      <c r="AN186" s="1994">
        <f t="shared" si="71"/>
        <v>0</v>
      </c>
    </row>
    <row r="187" spans="2:44" ht="13.5" customHeight="1" thickBot="1">
      <c r="B187" s="899" t="s">
        <v>324</v>
      </c>
      <c r="C187" s="254" t="s">
        <v>325</v>
      </c>
      <c r="D187" s="284">
        <v>10</v>
      </c>
      <c r="E187" s="260" t="s">
        <v>178</v>
      </c>
      <c r="F187" s="1025" t="s">
        <v>437</v>
      </c>
      <c r="G187" s="1026">
        <v>5.4</v>
      </c>
      <c r="H187" s="1027"/>
      <c r="K187" s="297" t="s">
        <v>95</v>
      </c>
      <c r="L187" s="820">
        <v>150</v>
      </c>
      <c r="M187" s="312"/>
      <c r="O187" s="90" t="s">
        <v>166</v>
      </c>
      <c r="P187" s="1878">
        <f t="shared" ref="P187:U187" si="72">AC216</f>
        <v>0</v>
      </c>
      <c r="Q187" s="1869">
        <f t="shared" si="72"/>
        <v>0</v>
      </c>
      <c r="R187" s="1878">
        <f t="shared" si="72"/>
        <v>15</v>
      </c>
      <c r="S187" s="1869">
        <f t="shared" si="72"/>
        <v>15</v>
      </c>
      <c r="T187" s="1878">
        <f t="shared" si="72"/>
        <v>9</v>
      </c>
      <c r="U187" s="1869">
        <f t="shared" si="72"/>
        <v>9</v>
      </c>
      <c r="V187" s="1974">
        <f t="shared" si="60"/>
        <v>15</v>
      </c>
      <c r="W187" s="1953">
        <f t="shared" si="61"/>
        <v>15</v>
      </c>
      <c r="X187" s="1979">
        <f t="shared" si="62"/>
        <v>24</v>
      </c>
      <c r="Y187" s="1958">
        <f t="shared" si="63"/>
        <v>24</v>
      </c>
      <c r="Z187" s="1970">
        <f t="shared" si="64"/>
        <v>24</v>
      </c>
      <c r="AA187" s="784">
        <f t="shared" si="65"/>
        <v>24</v>
      </c>
      <c r="AB187" s="133" t="s">
        <v>72</v>
      </c>
      <c r="AC187" s="1918"/>
      <c r="AD187" s="764"/>
      <c r="AE187" s="1918"/>
      <c r="AF187" s="758"/>
      <c r="AG187" s="1918"/>
      <c r="AH187" s="777"/>
      <c r="AI187" s="2036">
        <f t="shared" si="66"/>
        <v>0</v>
      </c>
      <c r="AJ187" s="770">
        <f t="shared" si="67"/>
        <v>0</v>
      </c>
      <c r="AK187" s="2047">
        <f t="shared" si="68"/>
        <v>0</v>
      </c>
      <c r="AL187" s="780">
        <f t="shared" si="69"/>
        <v>0</v>
      </c>
      <c r="AM187" s="2051">
        <f t="shared" si="70"/>
        <v>0</v>
      </c>
      <c r="AN187" s="1994">
        <f t="shared" si="71"/>
        <v>0</v>
      </c>
    </row>
    <row r="188" spans="2:44" ht="13.5" customHeight="1" thickBot="1">
      <c r="B188" s="201" t="s">
        <v>10</v>
      </c>
      <c r="C188" s="254" t="s">
        <v>11</v>
      </c>
      <c r="D188" s="957">
        <v>30</v>
      </c>
      <c r="E188" s="194" t="s">
        <v>438</v>
      </c>
      <c r="F188" s="247">
        <v>5.4</v>
      </c>
      <c r="G188" s="1028">
        <v>5.4</v>
      </c>
      <c r="H188" s="2115" t="s">
        <v>852</v>
      </c>
      <c r="I188" s="38"/>
      <c r="J188" s="38"/>
      <c r="K188" s="1469"/>
      <c r="L188" s="1470"/>
      <c r="M188" s="1471"/>
      <c r="N188" s="1533"/>
      <c r="O188" s="755" t="s">
        <v>126</v>
      </c>
      <c r="P188" s="1876"/>
      <c r="Q188" s="1866"/>
      <c r="R188" s="1876"/>
      <c r="S188" s="1866"/>
      <c r="T188" s="1876"/>
      <c r="U188" s="1866"/>
      <c r="V188" s="1974">
        <f t="shared" si="60"/>
        <v>0</v>
      </c>
      <c r="W188" s="1953">
        <f t="shared" si="61"/>
        <v>0</v>
      </c>
      <c r="X188" s="1979">
        <f t="shared" si="62"/>
        <v>0</v>
      </c>
      <c r="Y188" s="1958">
        <f t="shared" si="63"/>
        <v>0</v>
      </c>
      <c r="Z188" s="1970">
        <f t="shared" si="64"/>
        <v>0</v>
      </c>
      <c r="AA188" s="784">
        <f t="shared" si="65"/>
        <v>0</v>
      </c>
      <c r="AB188" s="134" t="s">
        <v>115</v>
      </c>
      <c r="AC188" s="1918"/>
      <c r="AD188" s="763"/>
      <c r="AE188" s="1918"/>
      <c r="AF188" s="815"/>
      <c r="AG188" s="1918"/>
      <c r="AH188" s="777"/>
      <c r="AI188" s="2036">
        <f t="shared" si="66"/>
        <v>0</v>
      </c>
      <c r="AJ188" s="770">
        <f t="shared" si="67"/>
        <v>0</v>
      </c>
      <c r="AK188" s="2047">
        <f t="shared" si="68"/>
        <v>0</v>
      </c>
      <c r="AL188" s="780">
        <f t="shared" si="69"/>
        <v>0</v>
      </c>
      <c r="AM188" s="2051">
        <f t="shared" si="70"/>
        <v>0</v>
      </c>
      <c r="AN188" s="1994">
        <f t="shared" si="71"/>
        <v>0</v>
      </c>
    </row>
    <row r="189" spans="2:44" ht="13.5" customHeight="1" thickBot="1">
      <c r="B189" s="2114" t="s">
        <v>855</v>
      </c>
      <c r="C189" s="254" t="s">
        <v>852</v>
      </c>
      <c r="D189" s="284">
        <v>150</v>
      </c>
      <c r="E189" s="260" t="s">
        <v>411</v>
      </c>
      <c r="F189" s="298">
        <v>5.4</v>
      </c>
      <c r="G189" s="1032">
        <v>5.4</v>
      </c>
      <c r="H189" s="281" t="s">
        <v>121</v>
      </c>
      <c r="I189" s="106" t="s">
        <v>122</v>
      </c>
      <c r="J189" s="143" t="s">
        <v>123</v>
      </c>
      <c r="K189" s="1033" t="s">
        <v>439</v>
      </c>
      <c r="L189" s="29"/>
      <c r="M189" s="73"/>
      <c r="O189" s="529" t="s">
        <v>50</v>
      </c>
      <c r="P189" s="1876"/>
      <c r="Q189" s="1864"/>
      <c r="R189" s="1876">
        <f>F194+I195</f>
        <v>224.02</v>
      </c>
      <c r="S189" s="1866">
        <f>G194+J195</f>
        <v>167.5</v>
      </c>
      <c r="T189" s="1876"/>
      <c r="U189" s="1866"/>
      <c r="V189" s="1974">
        <f t="shared" si="60"/>
        <v>224.02</v>
      </c>
      <c r="W189" s="1953">
        <f t="shared" si="61"/>
        <v>167.5</v>
      </c>
      <c r="X189" s="1979">
        <f t="shared" si="62"/>
        <v>224.02</v>
      </c>
      <c r="Y189" s="1958">
        <f t="shared" si="63"/>
        <v>167.5</v>
      </c>
      <c r="Z189" s="1970">
        <f t="shared" si="64"/>
        <v>224.02</v>
      </c>
      <c r="AA189" s="784">
        <f t="shared" si="65"/>
        <v>167.5</v>
      </c>
      <c r="AB189" s="133" t="s">
        <v>162</v>
      </c>
      <c r="AC189" s="1918"/>
      <c r="AD189" s="763"/>
      <c r="AE189" s="1918"/>
      <c r="AF189" s="758"/>
      <c r="AG189" s="1918"/>
      <c r="AH189" s="777"/>
      <c r="AI189" s="2036">
        <f t="shared" si="66"/>
        <v>0</v>
      </c>
      <c r="AJ189" s="770">
        <f t="shared" si="67"/>
        <v>0</v>
      </c>
      <c r="AK189" s="2047">
        <f t="shared" si="68"/>
        <v>0</v>
      </c>
      <c r="AL189" s="780">
        <f t="shared" si="69"/>
        <v>0</v>
      </c>
      <c r="AM189" s="2051">
        <f t="shared" si="70"/>
        <v>0</v>
      </c>
      <c r="AN189" s="1994">
        <f t="shared" si="71"/>
        <v>0</v>
      </c>
    </row>
    <row r="190" spans="2:44" ht="13.5" customHeight="1" thickBot="1">
      <c r="B190" s="60"/>
      <c r="C190" s="1107"/>
      <c r="D190" s="70"/>
      <c r="E190" s="460"/>
      <c r="F190" s="193"/>
      <c r="G190" s="175"/>
      <c r="H190" s="1034" t="s">
        <v>348</v>
      </c>
      <c r="I190" s="313">
        <v>170.25</v>
      </c>
      <c r="J190" s="391">
        <v>150</v>
      </c>
      <c r="K190" s="1035" t="s">
        <v>121</v>
      </c>
      <c r="L190" s="1008" t="s">
        <v>122</v>
      </c>
      <c r="M190" s="1036" t="s">
        <v>123</v>
      </c>
      <c r="O190" s="96" t="s">
        <v>80</v>
      </c>
      <c r="P190" s="1876">
        <f t="shared" ref="P190:U190" si="73">AC199</f>
        <v>0</v>
      </c>
      <c r="Q190" s="1870">
        <f t="shared" si="73"/>
        <v>0</v>
      </c>
      <c r="R190" s="1876">
        <f t="shared" si="73"/>
        <v>98.100999999999999</v>
      </c>
      <c r="S190" s="1870">
        <f t="shared" si="73"/>
        <v>84.5</v>
      </c>
      <c r="T190" s="1876">
        <f t="shared" si="73"/>
        <v>54.14</v>
      </c>
      <c r="U190" s="1870">
        <f t="shared" si="73"/>
        <v>40.6</v>
      </c>
      <c r="V190" s="1974">
        <f t="shared" si="60"/>
        <v>98.100999999999999</v>
      </c>
      <c r="W190" s="1953">
        <f t="shared" si="61"/>
        <v>84.5</v>
      </c>
      <c r="X190" s="1979">
        <f t="shared" si="62"/>
        <v>152.24099999999999</v>
      </c>
      <c r="Y190" s="1958">
        <f t="shared" si="63"/>
        <v>125.1</v>
      </c>
      <c r="Z190" s="1970">
        <f t="shared" si="64"/>
        <v>152.24099999999999</v>
      </c>
      <c r="AA190" s="784">
        <f t="shared" si="65"/>
        <v>125.1</v>
      </c>
      <c r="AB190" s="133" t="s">
        <v>156</v>
      </c>
      <c r="AC190" s="1918"/>
      <c r="AD190" s="763"/>
      <c r="AE190" s="1918"/>
      <c r="AF190" s="758"/>
      <c r="AG190" s="1918"/>
      <c r="AH190" s="777"/>
      <c r="AI190" s="2036">
        <f t="shared" si="66"/>
        <v>0</v>
      </c>
      <c r="AJ190" s="770">
        <f t="shared" si="67"/>
        <v>0</v>
      </c>
      <c r="AK190" s="2047">
        <f t="shared" si="68"/>
        <v>0</v>
      </c>
      <c r="AL190" s="780">
        <f t="shared" si="69"/>
        <v>0</v>
      </c>
      <c r="AM190" s="2051">
        <f t="shared" si="70"/>
        <v>0</v>
      </c>
      <c r="AN190" s="1994">
        <f t="shared" si="71"/>
        <v>0</v>
      </c>
    </row>
    <row r="191" spans="2:44" ht="12.75" customHeight="1" thickBot="1">
      <c r="B191" s="56"/>
      <c r="C191" s="1012"/>
      <c r="D191" s="73"/>
      <c r="E191" s="56"/>
      <c r="F191" s="29"/>
      <c r="G191" s="73"/>
      <c r="H191" s="244"/>
      <c r="I191" s="244"/>
      <c r="J191" s="1037"/>
      <c r="K191" s="196" t="s">
        <v>53</v>
      </c>
      <c r="L191" s="1038">
        <v>10</v>
      </c>
      <c r="M191" s="288">
        <v>10</v>
      </c>
      <c r="O191" s="755" t="s">
        <v>82</v>
      </c>
      <c r="P191" s="1877">
        <f>I190</f>
        <v>170.25</v>
      </c>
      <c r="Q191" s="1864">
        <f>D189</f>
        <v>150</v>
      </c>
      <c r="R191" s="1877"/>
      <c r="S191" s="1866"/>
      <c r="T191" s="1877"/>
      <c r="U191" s="1866"/>
      <c r="V191" s="1974">
        <f t="shared" si="60"/>
        <v>170.25</v>
      </c>
      <c r="W191" s="1953">
        <f t="shared" si="61"/>
        <v>150</v>
      </c>
      <c r="X191" s="1979">
        <f t="shared" si="62"/>
        <v>0</v>
      </c>
      <c r="Y191" s="1958">
        <f t="shared" si="63"/>
        <v>0</v>
      </c>
      <c r="Z191" s="1970">
        <f t="shared" si="64"/>
        <v>170.25</v>
      </c>
      <c r="AA191" s="784">
        <f t="shared" si="65"/>
        <v>150</v>
      </c>
      <c r="AB191" s="133" t="s">
        <v>159</v>
      </c>
      <c r="AC191" s="1918"/>
      <c r="AD191" s="765"/>
      <c r="AE191" s="1918"/>
      <c r="AF191" s="758"/>
      <c r="AG191" s="1918"/>
      <c r="AH191" s="777"/>
      <c r="AI191" s="2036">
        <f t="shared" si="66"/>
        <v>0</v>
      </c>
      <c r="AJ191" s="770">
        <f t="shared" si="67"/>
        <v>0</v>
      </c>
      <c r="AK191" s="2047">
        <f t="shared" si="68"/>
        <v>0</v>
      </c>
      <c r="AL191" s="780">
        <f t="shared" si="69"/>
        <v>0</v>
      </c>
      <c r="AM191" s="2051">
        <f t="shared" si="70"/>
        <v>0</v>
      </c>
      <c r="AN191" s="1994">
        <f t="shared" si="71"/>
        <v>0</v>
      </c>
    </row>
    <row r="192" spans="2:44" ht="15" customHeight="1" thickBot="1">
      <c r="B192" s="383"/>
      <c r="C192" s="172" t="s">
        <v>153</v>
      </c>
      <c r="D192" s="53"/>
      <c r="E192" s="733" t="s">
        <v>154</v>
      </c>
      <c r="F192" s="38"/>
      <c r="G192" s="49"/>
      <c r="H192" s="305" t="s">
        <v>365</v>
      </c>
      <c r="I192" s="305"/>
      <c r="J192" s="305"/>
      <c r="K192" s="1195" t="s">
        <v>346</v>
      </c>
      <c r="L192" s="279"/>
      <c r="M192" s="49"/>
      <c r="O192" s="756" t="s">
        <v>125</v>
      </c>
      <c r="P192" s="1876"/>
      <c r="Q192" s="1866"/>
      <c r="R192" s="1876"/>
      <c r="S192" s="1866"/>
      <c r="T192" s="1876"/>
      <c r="U192" s="1866"/>
      <c r="V192" s="1974">
        <f t="shared" si="60"/>
        <v>0</v>
      </c>
      <c r="W192" s="1953">
        <f t="shared" si="61"/>
        <v>0</v>
      </c>
      <c r="X192" s="1979">
        <f t="shared" si="62"/>
        <v>0</v>
      </c>
      <c r="Y192" s="1958">
        <f t="shared" si="63"/>
        <v>0</v>
      </c>
      <c r="Z192" s="1970">
        <f t="shared" si="64"/>
        <v>0</v>
      </c>
      <c r="AA192" s="784">
        <f t="shared" si="65"/>
        <v>0</v>
      </c>
      <c r="AB192" s="133" t="s">
        <v>102</v>
      </c>
      <c r="AC192" s="1918"/>
      <c r="AD192" s="765"/>
      <c r="AE192" s="1920">
        <f>F196+I197</f>
        <v>13.2</v>
      </c>
      <c r="AF192" s="815">
        <f>G196+J197</f>
        <v>11</v>
      </c>
      <c r="AG192" s="1918"/>
      <c r="AH192" s="777"/>
      <c r="AI192" s="2036">
        <f t="shared" si="66"/>
        <v>13.2</v>
      </c>
      <c r="AJ192" s="770">
        <f t="shared" si="67"/>
        <v>11</v>
      </c>
      <c r="AK192" s="2047">
        <f t="shared" si="68"/>
        <v>13.2</v>
      </c>
      <c r="AL192" s="780">
        <f t="shared" si="69"/>
        <v>11</v>
      </c>
      <c r="AM192" s="2051">
        <f t="shared" si="70"/>
        <v>13.2</v>
      </c>
      <c r="AN192" s="1994">
        <f t="shared" si="71"/>
        <v>11</v>
      </c>
    </row>
    <row r="193" spans="2:42" ht="15.75" customHeight="1" thickBot="1">
      <c r="B193" s="1498" t="s">
        <v>672</v>
      </c>
      <c r="C193" s="254" t="s">
        <v>346</v>
      </c>
      <c r="D193" s="253">
        <v>60</v>
      </c>
      <c r="E193" s="386" t="s">
        <v>121</v>
      </c>
      <c r="F193" s="106" t="s">
        <v>122</v>
      </c>
      <c r="G193" s="143" t="s">
        <v>123</v>
      </c>
      <c r="H193" s="281" t="s">
        <v>121</v>
      </c>
      <c r="I193" s="106" t="s">
        <v>122</v>
      </c>
      <c r="J193" s="143" t="s">
        <v>123</v>
      </c>
      <c r="K193" s="271" t="s">
        <v>121</v>
      </c>
      <c r="L193" s="106" t="s">
        <v>122</v>
      </c>
      <c r="M193" s="143" t="s">
        <v>123</v>
      </c>
      <c r="O193" s="88" t="s">
        <v>163</v>
      </c>
      <c r="P193" s="1876"/>
      <c r="Q193" s="1866"/>
      <c r="R193" s="1876"/>
      <c r="S193" s="1866"/>
      <c r="T193" s="1876"/>
      <c r="U193" s="1866"/>
      <c r="V193" s="1974">
        <f t="shared" si="60"/>
        <v>0</v>
      </c>
      <c r="W193" s="1953">
        <f t="shared" si="61"/>
        <v>0</v>
      </c>
      <c r="X193" s="1979">
        <f t="shared" si="62"/>
        <v>0</v>
      </c>
      <c r="Y193" s="1958">
        <f t="shared" si="63"/>
        <v>0</v>
      </c>
      <c r="Z193" s="1970">
        <f t="shared" si="64"/>
        <v>0</v>
      </c>
      <c r="AA193" s="784">
        <f t="shared" si="65"/>
        <v>0</v>
      </c>
      <c r="AB193" s="133" t="s">
        <v>78</v>
      </c>
      <c r="AC193" s="1918"/>
      <c r="AD193" s="763"/>
      <c r="AE193" s="1918">
        <f>F195+I196</f>
        <v>17.100999999999999</v>
      </c>
      <c r="AF193" s="758">
        <f>G195+J196</f>
        <v>13.5</v>
      </c>
      <c r="AG193" s="1918">
        <f>F211</f>
        <v>54.14</v>
      </c>
      <c r="AH193" s="777">
        <f>G211</f>
        <v>40.6</v>
      </c>
      <c r="AI193" s="2036">
        <f t="shared" si="66"/>
        <v>17.100999999999999</v>
      </c>
      <c r="AJ193" s="770">
        <f t="shared" si="67"/>
        <v>13.5</v>
      </c>
      <c r="AK193" s="2047">
        <f t="shared" si="68"/>
        <v>71.241</v>
      </c>
      <c r="AL193" s="780">
        <f t="shared" si="69"/>
        <v>54.1</v>
      </c>
      <c r="AM193" s="2051">
        <f t="shared" si="70"/>
        <v>71.241</v>
      </c>
      <c r="AN193" s="1994">
        <f t="shared" si="71"/>
        <v>54.1</v>
      </c>
    </row>
    <row r="194" spans="2:42" ht="13.5" customHeight="1">
      <c r="B194" s="1625" t="s">
        <v>758</v>
      </c>
      <c r="C194" s="254" t="s">
        <v>134</v>
      </c>
      <c r="D194" s="1522">
        <v>200</v>
      </c>
      <c r="E194" s="108" t="s">
        <v>50</v>
      </c>
      <c r="F194" s="131">
        <v>53.4</v>
      </c>
      <c r="G194" s="139">
        <v>40</v>
      </c>
      <c r="H194" s="1034" t="s">
        <v>191</v>
      </c>
      <c r="I194" s="1524">
        <v>77.2</v>
      </c>
      <c r="J194" s="1525">
        <v>59.3</v>
      </c>
      <c r="K194" s="1505" t="s">
        <v>64</v>
      </c>
      <c r="L194" s="280">
        <v>67.8</v>
      </c>
      <c r="M194" s="979">
        <v>60</v>
      </c>
      <c r="O194" s="202" t="s">
        <v>328</v>
      </c>
      <c r="P194" s="1876"/>
      <c r="Q194" s="1866"/>
      <c r="R194" s="1876">
        <f>F202+I194</f>
        <v>79.555999999999997</v>
      </c>
      <c r="S194" s="1866">
        <f>AF207</f>
        <v>61.3</v>
      </c>
      <c r="T194" s="1876"/>
      <c r="U194" s="1866"/>
      <c r="V194" s="1974">
        <f t="shared" si="60"/>
        <v>79.555999999999997</v>
      </c>
      <c r="W194" s="1953">
        <f t="shared" si="61"/>
        <v>61.3</v>
      </c>
      <c r="X194" s="1979">
        <f t="shared" si="62"/>
        <v>79.555999999999997</v>
      </c>
      <c r="Y194" s="1958">
        <f t="shared" si="63"/>
        <v>61.3</v>
      </c>
      <c r="Z194" s="1970">
        <f t="shared" si="64"/>
        <v>79.555999999999997</v>
      </c>
      <c r="AA194" s="784">
        <f t="shared" si="65"/>
        <v>61.3</v>
      </c>
      <c r="AB194" s="133" t="s">
        <v>86</v>
      </c>
      <c r="AC194" s="1918"/>
      <c r="AD194" s="766"/>
      <c r="AE194" s="1918"/>
      <c r="AF194" s="758"/>
      <c r="AG194" s="1918"/>
      <c r="AH194" s="777"/>
      <c r="AI194" s="2036">
        <f t="shared" si="66"/>
        <v>0</v>
      </c>
      <c r="AJ194" s="770">
        <f t="shared" si="67"/>
        <v>0</v>
      </c>
      <c r="AK194" s="2047">
        <f t="shared" si="68"/>
        <v>0</v>
      </c>
      <c r="AL194" s="780">
        <f t="shared" si="69"/>
        <v>0</v>
      </c>
      <c r="AM194" s="2051">
        <f t="shared" si="70"/>
        <v>0</v>
      </c>
      <c r="AN194" s="1994">
        <f t="shared" si="71"/>
        <v>0</v>
      </c>
    </row>
    <row r="195" spans="2:42" ht="15.75" thickBot="1">
      <c r="B195" s="258" t="s">
        <v>364</v>
      </c>
      <c r="C195" s="320" t="s">
        <v>365</v>
      </c>
      <c r="D195" s="9" t="s">
        <v>528</v>
      </c>
      <c r="E195" s="194" t="s">
        <v>112</v>
      </c>
      <c r="F195" s="245">
        <v>10.63</v>
      </c>
      <c r="G195" s="248">
        <v>8.5</v>
      </c>
      <c r="H195" s="202" t="s">
        <v>50</v>
      </c>
      <c r="I195" s="245">
        <v>170.62</v>
      </c>
      <c r="J195" s="248">
        <v>127.5</v>
      </c>
      <c r="M195" s="70"/>
      <c r="O195" s="755" t="s">
        <v>370</v>
      </c>
      <c r="P195" s="1876"/>
      <c r="Q195" s="1864"/>
      <c r="R195" s="1876"/>
      <c r="S195" s="1864"/>
      <c r="T195" s="1876"/>
      <c r="U195" s="1864"/>
      <c r="V195" s="1974">
        <f t="shared" si="60"/>
        <v>0</v>
      </c>
      <c r="W195" s="1953">
        <f t="shared" si="61"/>
        <v>0</v>
      </c>
      <c r="X195" s="1979">
        <f t="shared" si="62"/>
        <v>0</v>
      </c>
      <c r="Y195" s="1958">
        <f t="shared" si="63"/>
        <v>0</v>
      </c>
      <c r="Z195" s="1970">
        <f t="shared" si="64"/>
        <v>0</v>
      </c>
      <c r="AA195" s="784">
        <f t="shared" si="65"/>
        <v>0</v>
      </c>
      <c r="AB195" s="133" t="s">
        <v>161</v>
      </c>
      <c r="AC195" s="1918"/>
      <c r="AD195" s="767"/>
      <c r="AE195" s="1918"/>
      <c r="AF195" s="758"/>
      <c r="AG195" s="1918"/>
      <c r="AH195" s="777"/>
      <c r="AI195" s="2036">
        <f t="shared" si="66"/>
        <v>0</v>
      </c>
      <c r="AJ195" s="770">
        <f t="shared" si="67"/>
        <v>0</v>
      </c>
      <c r="AK195" s="2047">
        <f t="shared" si="68"/>
        <v>0</v>
      </c>
      <c r="AL195" s="780">
        <f t="shared" si="69"/>
        <v>0</v>
      </c>
      <c r="AM195" s="2051">
        <f t="shared" si="70"/>
        <v>0</v>
      </c>
      <c r="AN195" s="1994">
        <f t="shared" si="71"/>
        <v>0</v>
      </c>
    </row>
    <row r="196" spans="2:42" ht="15" customHeight="1">
      <c r="B196" s="165" t="s">
        <v>554</v>
      </c>
      <c r="C196" s="283" t="s">
        <v>155</v>
      </c>
      <c r="D196" s="176">
        <v>200</v>
      </c>
      <c r="E196" s="194" t="s">
        <v>238</v>
      </c>
      <c r="F196" s="245">
        <v>9.6</v>
      </c>
      <c r="G196" s="248">
        <v>8</v>
      </c>
      <c r="H196" s="202" t="s">
        <v>78</v>
      </c>
      <c r="I196" s="245">
        <v>6.4710000000000001</v>
      </c>
      <c r="J196" s="248">
        <v>5</v>
      </c>
      <c r="K196" s="2126" t="s">
        <v>155</v>
      </c>
      <c r="L196" s="810"/>
      <c r="M196" s="437"/>
      <c r="O196" s="755" t="s">
        <v>151</v>
      </c>
      <c r="P196" s="1876"/>
      <c r="Q196" s="1864"/>
      <c r="R196" s="1876"/>
      <c r="S196" s="1866"/>
      <c r="T196" s="1876"/>
      <c r="U196" s="1866"/>
      <c r="V196" s="1974">
        <f t="shared" si="60"/>
        <v>0</v>
      </c>
      <c r="W196" s="1953">
        <f t="shared" si="61"/>
        <v>0</v>
      </c>
      <c r="X196" s="1979">
        <f t="shared" si="62"/>
        <v>0</v>
      </c>
      <c r="Y196" s="1958">
        <f t="shared" si="63"/>
        <v>0</v>
      </c>
      <c r="Z196" s="1970">
        <f t="shared" si="64"/>
        <v>0</v>
      </c>
      <c r="AA196" s="784">
        <f t="shared" si="65"/>
        <v>0</v>
      </c>
      <c r="AB196" s="133" t="s">
        <v>158</v>
      </c>
      <c r="AC196" s="1918"/>
      <c r="AD196" s="767"/>
      <c r="AE196" s="1920">
        <f>L194</f>
        <v>67.8</v>
      </c>
      <c r="AF196" s="816">
        <f>M194</f>
        <v>60</v>
      </c>
      <c r="AG196" s="1918"/>
      <c r="AH196" s="777"/>
      <c r="AI196" s="2036">
        <f t="shared" si="66"/>
        <v>67.8</v>
      </c>
      <c r="AJ196" s="770">
        <f t="shared" si="67"/>
        <v>60</v>
      </c>
      <c r="AK196" s="2047">
        <f t="shared" si="68"/>
        <v>67.8</v>
      </c>
      <c r="AL196" s="780">
        <f t="shared" si="69"/>
        <v>60</v>
      </c>
      <c r="AM196" s="2051">
        <f t="shared" si="70"/>
        <v>67.8</v>
      </c>
      <c r="AN196" s="1994">
        <f t="shared" si="71"/>
        <v>60</v>
      </c>
    </row>
    <row r="197" spans="2:42" ht="12.75" customHeight="1" thickBot="1">
      <c r="B197" s="105" t="s">
        <v>865</v>
      </c>
      <c r="C197" s="1103" t="s">
        <v>864</v>
      </c>
      <c r="D197" s="70"/>
      <c r="E197" s="194" t="s">
        <v>135</v>
      </c>
      <c r="F197" s="245">
        <v>15</v>
      </c>
      <c r="G197" s="248">
        <v>15</v>
      </c>
      <c r="H197" s="202" t="s">
        <v>224</v>
      </c>
      <c r="I197" s="1526">
        <v>3.6</v>
      </c>
      <c r="J197" s="1527">
        <v>3</v>
      </c>
      <c r="K197" s="1184" t="s">
        <v>864</v>
      </c>
      <c r="L197" s="29"/>
      <c r="M197" s="73"/>
      <c r="O197" s="755" t="s">
        <v>73</v>
      </c>
      <c r="P197" s="1876"/>
      <c r="Q197" s="1866"/>
      <c r="R197" s="1876"/>
      <c r="S197" s="1866"/>
      <c r="T197" s="1876"/>
      <c r="U197" s="1866"/>
      <c r="V197" s="1974">
        <f t="shared" si="60"/>
        <v>0</v>
      </c>
      <c r="W197" s="1953">
        <f t="shared" si="61"/>
        <v>0</v>
      </c>
      <c r="X197" s="1979">
        <f t="shared" si="62"/>
        <v>0</v>
      </c>
      <c r="Y197" s="1958">
        <f t="shared" si="63"/>
        <v>0</v>
      </c>
      <c r="Z197" s="1970">
        <f t="shared" si="64"/>
        <v>0</v>
      </c>
      <c r="AA197" s="784">
        <f t="shared" si="65"/>
        <v>0</v>
      </c>
      <c r="AB197" s="133" t="s">
        <v>157</v>
      </c>
      <c r="AC197" s="1918"/>
      <c r="AD197" s="766"/>
      <c r="AE197" s="1918"/>
      <c r="AF197" s="816"/>
      <c r="AG197" s="1918"/>
      <c r="AH197" s="777"/>
      <c r="AI197" s="2036">
        <f t="shared" si="66"/>
        <v>0</v>
      </c>
      <c r="AJ197" s="770">
        <f t="shared" si="67"/>
        <v>0</v>
      </c>
      <c r="AK197" s="2047">
        <f t="shared" si="68"/>
        <v>0</v>
      </c>
      <c r="AL197" s="780">
        <f t="shared" si="69"/>
        <v>0</v>
      </c>
      <c r="AM197" s="2051">
        <f t="shared" si="70"/>
        <v>0</v>
      </c>
      <c r="AN197" s="1994">
        <f t="shared" si="71"/>
        <v>0</v>
      </c>
      <c r="AP197" s="144"/>
    </row>
    <row r="198" spans="2:42" ht="15" customHeight="1" thickBot="1">
      <c r="B198" s="1498" t="s">
        <v>686</v>
      </c>
      <c r="C198" s="1519" t="s">
        <v>685</v>
      </c>
      <c r="D198" s="364">
        <v>20</v>
      </c>
      <c r="E198" s="194" t="s">
        <v>96</v>
      </c>
      <c r="F198" s="264">
        <v>4</v>
      </c>
      <c r="G198" s="265">
        <v>4</v>
      </c>
      <c r="H198" s="202" t="s">
        <v>96</v>
      </c>
      <c r="I198" s="264">
        <v>7.44</v>
      </c>
      <c r="J198" s="265">
        <v>7.44</v>
      </c>
      <c r="K198" s="386" t="s">
        <v>121</v>
      </c>
      <c r="L198" s="106" t="s">
        <v>122</v>
      </c>
      <c r="M198" s="143" t="s">
        <v>123</v>
      </c>
      <c r="N198" s="185"/>
      <c r="O198" s="283" t="s">
        <v>66</v>
      </c>
      <c r="P198" s="1876">
        <f>AC219</f>
        <v>15</v>
      </c>
      <c r="Q198" s="1871">
        <f>J185</f>
        <v>15</v>
      </c>
      <c r="R198" s="1876">
        <f>L200</f>
        <v>200</v>
      </c>
      <c r="S198" s="1871">
        <f>M200</f>
        <v>200</v>
      </c>
      <c r="T198" s="1876">
        <f>F212+I212</f>
        <v>60.6</v>
      </c>
      <c r="U198" s="1864">
        <f>G212+J212</f>
        <v>60.6</v>
      </c>
      <c r="V198" s="1974">
        <f t="shared" si="60"/>
        <v>215</v>
      </c>
      <c r="W198" s="1953">
        <f t="shared" si="61"/>
        <v>215</v>
      </c>
      <c r="X198" s="1979">
        <f t="shared" si="62"/>
        <v>260.60000000000002</v>
      </c>
      <c r="Y198" s="1958">
        <f t="shared" si="63"/>
        <v>260.60000000000002</v>
      </c>
      <c r="Z198" s="1970">
        <f t="shared" si="64"/>
        <v>275.60000000000002</v>
      </c>
      <c r="AA198" s="784">
        <f t="shared" si="65"/>
        <v>275.60000000000002</v>
      </c>
      <c r="AB198" s="136" t="s">
        <v>211</v>
      </c>
      <c r="AC198" s="1918"/>
      <c r="AD198" s="768"/>
      <c r="AE198" s="1918"/>
      <c r="AF198" s="758"/>
      <c r="AG198" s="1918"/>
      <c r="AH198" s="777"/>
      <c r="AI198" s="2036">
        <f t="shared" si="66"/>
        <v>0</v>
      </c>
      <c r="AJ198" s="770">
        <f t="shared" si="67"/>
        <v>0</v>
      </c>
      <c r="AK198" s="2047">
        <f t="shared" si="68"/>
        <v>0</v>
      </c>
      <c r="AL198" s="780">
        <f t="shared" si="69"/>
        <v>0</v>
      </c>
      <c r="AM198" s="2051">
        <f t="shared" si="70"/>
        <v>0</v>
      </c>
      <c r="AN198" s="1994">
        <f t="shared" si="71"/>
        <v>0</v>
      </c>
      <c r="AP198" s="132"/>
    </row>
    <row r="199" spans="2:42" ht="15" customHeight="1">
      <c r="B199" s="201" t="s">
        <v>10</v>
      </c>
      <c r="C199" s="254" t="s">
        <v>11</v>
      </c>
      <c r="D199" s="957">
        <v>50</v>
      </c>
      <c r="E199" s="197" t="s">
        <v>98</v>
      </c>
      <c r="F199" s="276">
        <v>0.6</v>
      </c>
      <c r="G199" s="596">
        <v>0.6</v>
      </c>
      <c r="H199" s="1458" t="s">
        <v>710</v>
      </c>
      <c r="I199" s="245"/>
      <c r="J199" s="1528">
        <v>1.1140000000000001</v>
      </c>
      <c r="K199" s="135" t="s">
        <v>484</v>
      </c>
      <c r="L199" s="137">
        <v>2.25</v>
      </c>
      <c r="M199" s="140">
        <v>2.25</v>
      </c>
      <c r="O199" s="130" t="s">
        <v>171</v>
      </c>
      <c r="P199" s="1876"/>
      <c r="Q199" s="1866"/>
      <c r="R199" s="1876"/>
      <c r="S199" s="1866"/>
      <c r="T199" s="1876"/>
      <c r="U199" s="1866"/>
      <c r="V199" s="1974">
        <f t="shared" si="60"/>
        <v>0</v>
      </c>
      <c r="W199" s="1953">
        <f t="shared" si="61"/>
        <v>0</v>
      </c>
      <c r="X199" s="1979">
        <f t="shared" si="62"/>
        <v>0</v>
      </c>
      <c r="Y199" s="1958">
        <f t="shared" si="63"/>
        <v>0</v>
      </c>
      <c r="Z199" s="1971">
        <f t="shared" si="64"/>
        <v>0</v>
      </c>
      <c r="AA199" s="782">
        <f t="shared" si="65"/>
        <v>0</v>
      </c>
      <c r="AB199" s="189" t="s">
        <v>97</v>
      </c>
      <c r="AC199" s="1918">
        <f t="shared" ref="AC199:AL199" si="74">SUM(AC184:AC198)</f>
        <v>0</v>
      </c>
      <c r="AD199" s="1775">
        <f t="shared" si="74"/>
        <v>0</v>
      </c>
      <c r="AE199" s="1918">
        <f t="shared" si="74"/>
        <v>98.100999999999999</v>
      </c>
      <c r="AF199" s="758">
        <f t="shared" si="74"/>
        <v>84.5</v>
      </c>
      <c r="AG199" s="1918">
        <f t="shared" si="74"/>
        <v>54.14</v>
      </c>
      <c r="AH199" s="777">
        <f t="shared" si="74"/>
        <v>40.6</v>
      </c>
      <c r="AI199" s="2037">
        <f t="shared" si="74"/>
        <v>98.100999999999999</v>
      </c>
      <c r="AJ199" s="759">
        <f t="shared" si="74"/>
        <v>84.5</v>
      </c>
      <c r="AK199" s="2048">
        <f t="shared" si="74"/>
        <v>152.24099999999999</v>
      </c>
      <c r="AL199" s="223">
        <f t="shared" si="74"/>
        <v>125.1</v>
      </c>
      <c r="AM199" s="2051">
        <f t="shared" si="70"/>
        <v>152.24099999999999</v>
      </c>
      <c r="AN199" s="1994">
        <f t="shared" si="71"/>
        <v>125.1</v>
      </c>
    </row>
    <row r="200" spans="2:42" ht="16.5" customHeight="1">
      <c r="B200" s="201" t="s">
        <v>10</v>
      </c>
      <c r="C200" s="254" t="s">
        <v>719</v>
      </c>
      <c r="D200" s="284">
        <v>30</v>
      </c>
      <c r="E200" s="197" t="s">
        <v>225</v>
      </c>
      <c r="F200" s="246">
        <v>8.0000000000000002E-3</v>
      </c>
      <c r="G200" s="249">
        <v>8.0000000000000002E-3</v>
      </c>
      <c r="H200" s="197" t="s">
        <v>225</v>
      </c>
      <c r="I200" s="1939">
        <v>1.6199999999999999E-2</v>
      </c>
      <c r="J200" s="1940">
        <v>1.6199999999999999E-2</v>
      </c>
      <c r="K200" s="195" t="s">
        <v>66</v>
      </c>
      <c r="L200" s="245">
        <v>200</v>
      </c>
      <c r="M200" s="248">
        <v>200</v>
      </c>
      <c r="O200" s="130" t="s">
        <v>71</v>
      </c>
      <c r="P200" s="1876">
        <f>F184</f>
        <v>127.7</v>
      </c>
      <c r="Q200" s="1872">
        <f>G184</f>
        <v>125</v>
      </c>
      <c r="R200" s="1876"/>
      <c r="S200" s="1872"/>
      <c r="T200" s="1877">
        <f>F208</f>
        <v>51.85</v>
      </c>
      <c r="U200" s="1930">
        <f>G208</f>
        <v>50</v>
      </c>
      <c r="V200" s="1974">
        <f t="shared" si="60"/>
        <v>127.7</v>
      </c>
      <c r="W200" s="1953">
        <f t="shared" si="61"/>
        <v>125</v>
      </c>
      <c r="X200" s="1979">
        <f t="shared" si="62"/>
        <v>51.85</v>
      </c>
      <c r="Y200" s="1958">
        <f t="shared" si="63"/>
        <v>50</v>
      </c>
      <c r="Z200" s="1971">
        <f t="shared" si="64"/>
        <v>179.55</v>
      </c>
      <c r="AA200" s="782">
        <f t="shared" si="65"/>
        <v>175</v>
      </c>
      <c r="AB200" s="462" t="s">
        <v>167</v>
      </c>
      <c r="AC200" s="1918"/>
      <c r="AD200" s="754"/>
      <c r="AE200" s="1918"/>
      <c r="AF200" s="816">
        <f>G195+G196+J196+J197+M194</f>
        <v>84.5</v>
      </c>
      <c r="AG200" s="1918"/>
      <c r="AH200" s="758"/>
      <c r="AI200" s="2038"/>
      <c r="AJ200" s="237"/>
      <c r="AK200" s="2048"/>
      <c r="AL200" s="223"/>
      <c r="AM200" s="2052"/>
      <c r="AN200" s="1995"/>
    </row>
    <row r="201" spans="2:42" ht="14.25" customHeight="1" thickBot="1">
      <c r="B201" s="60"/>
      <c r="C201" s="1107"/>
      <c r="E201" s="1607" t="s">
        <v>842</v>
      </c>
      <c r="F201" s="261">
        <v>140</v>
      </c>
      <c r="G201" s="263">
        <v>140</v>
      </c>
      <c r="K201" s="194" t="s">
        <v>55</v>
      </c>
      <c r="L201" s="245">
        <v>15</v>
      </c>
      <c r="M201" s="259">
        <v>15</v>
      </c>
      <c r="O201" s="130" t="s">
        <v>52</v>
      </c>
      <c r="P201" s="1876"/>
      <c r="Q201" s="1872"/>
      <c r="R201" s="1876">
        <f>I205</f>
        <v>20.8</v>
      </c>
      <c r="S201" s="1872">
        <f>J205</f>
        <v>20</v>
      </c>
      <c r="T201" s="1876"/>
      <c r="U201" s="1872"/>
      <c r="V201" s="1974">
        <f t="shared" si="60"/>
        <v>20.8</v>
      </c>
      <c r="W201" s="1953">
        <f t="shared" si="61"/>
        <v>20</v>
      </c>
      <c r="X201" s="1979">
        <f t="shared" si="62"/>
        <v>20.8</v>
      </c>
      <c r="Y201" s="1958">
        <f t="shared" si="63"/>
        <v>20</v>
      </c>
      <c r="Z201" s="1971">
        <f t="shared" si="64"/>
        <v>20.8</v>
      </c>
      <c r="AA201" s="782">
        <f t="shared" si="65"/>
        <v>20</v>
      </c>
      <c r="AC201" s="1918"/>
      <c r="AE201" s="1918"/>
      <c r="AG201" s="1918"/>
      <c r="AI201" s="207"/>
      <c r="AK201" s="207"/>
      <c r="AM201" s="2032"/>
      <c r="AN201" s="103"/>
    </row>
    <row r="202" spans="2:42" ht="15" customHeight="1">
      <c r="B202" s="60"/>
      <c r="C202" s="1107"/>
      <c r="E202" s="260" t="s">
        <v>100</v>
      </c>
      <c r="F202" s="261">
        <v>2.3559999999999999</v>
      </c>
      <c r="G202" s="312">
        <v>2</v>
      </c>
      <c r="H202" s="1592" t="s">
        <v>687</v>
      </c>
      <c r="I202" s="67"/>
      <c r="J202" s="53"/>
      <c r="K202" s="194" t="s">
        <v>95</v>
      </c>
      <c r="L202" s="811">
        <v>10</v>
      </c>
      <c r="M202" s="812">
        <v>10</v>
      </c>
      <c r="O202" s="130" t="s">
        <v>76</v>
      </c>
      <c r="P202" s="1876">
        <f>I184</f>
        <v>5.4</v>
      </c>
      <c r="Q202" s="1916">
        <f>J184</f>
        <v>5.4</v>
      </c>
      <c r="R202" s="1876"/>
      <c r="S202" s="1872"/>
      <c r="T202" s="1876">
        <f>I211</f>
        <v>5.2</v>
      </c>
      <c r="U202" s="1872">
        <f>J211</f>
        <v>5.2</v>
      </c>
      <c r="V202" s="1974">
        <f t="shared" si="60"/>
        <v>5.4</v>
      </c>
      <c r="W202" s="1953">
        <f t="shared" si="61"/>
        <v>5.4</v>
      </c>
      <c r="X202" s="1979">
        <f t="shared" si="62"/>
        <v>5.2</v>
      </c>
      <c r="Y202" s="1958">
        <f t="shared" si="63"/>
        <v>5.2</v>
      </c>
      <c r="Z202" s="1971">
        <f t="shared" si="64"/>
        <v>10.600000000000001</v>
      </c>
      <c r="AA202" s="782">
        <f t="shared" si="65"/>
        <v>10.600000000000001</v>
      </c>
      <c r="AB202" s="81" t="s">
        <v>420</v>
      </c>
      <c r="AC202" s="1918"/>
      <c r="AD202" s="769"/>
      <c r="AE202" s="1918"/>
      <c r="AF202" s="769"/>
      <c r="AG202" s="1918"/>
      <c r="AH202" s="769"/>
      <c r="AI202" s="2033"/>
      <c r="AJ202" s="769"/>
      <c r="AK202" s="2033"/>
      <c r="AL202" s="769"/>
      <c r="AM202" s="2032"/>
      <c r="AN202" s="103"/>
    </row>
    <row r="203" spans="2:42" ht="18" customHeight="1" thickBot="1">
      <c r="B203" s="60"/>
      <c r="C203" s="1107"/>
      <c r="E203" s="460"/>
      <c r="F203" s="193"/>
      <c r="G203" s="175"/>
      <c r="H203" s="1530" t="s">
        <v>688</v>
      </c>
      <c r="I203" s="29"/>
      <c r="J203" s="73"/>
      <c r="K203" s="60"/>
      <c r="M203" s="70"/>
      <c r="O203" s="130" t="s">
        <v>96</v>
      </c>
      <c r="P203" s="1876">
        <f>F188+L191</f>
        <v>15.4</v>
      </c>
      <c r="Q203" s="1864">
        <f>G188+M191</f>
        <v>15.4</v>
      </c>
      <c r="R203" s="1876">
        <f>F198+I198</f>
        <v>11.440000000000001</v>
      </c>
      <c r="S203" s="1864">
        <f>G198+J198</f>
        <v>11.440000000000001</v>
      </c>
      <c r="T203" s="1876">
        <f>I209</f>
        <v>5.2</v>
      </c>
      <c r="U203" s="1864">
        <f>J209</f>
        <v>5.2</v>
      </c>
      <c r="V203" s="1974">
        <f t="shared" si="60"/>
        <v>26.840000000000003</v>
      </c>
      <c r="W203" s="1953">
        <f t="shared" si="61"/>
        <v>26.840000000000003</v>
      </c>
      <c r="X203" s="1979">
        <f t="shared" si="62"/>
        <v>16.64</v>
      </c>
      <c r="Y203" s="1958">
        <f t="shared" si="63"/>
        <v>16.64</v>
      </c>
      <c r="Z203" s="1971">
        <f t="shared" si="64"/>
        <v>32.040000000000006</v>
      </c>
      <c r="AA203" s="782">
        <f t="shared" si="65"/>
        <v>32.040000000000006</v>
      </c>
      <c r="AB203" s="84" t="s">
        <v>124</v>
      </c>
      <c r="AC203" s="1918"/>
      <c r="AD203" s="225"/>
      <c r="AE203" s="1918"/>
      <c r="AF203" s="225"/>
      <c r="AG203" s="1918"/>
      <c r="AH203" s="225"/>
      <c r="AI203" s="2039">
        <f t="shared" ref="AI203:AI216" si="75">AC203+AE203</f>
        <v>0</v>
      </c>
      <c r="AJ203" s="760">
        <f t="shared" ref="AJ203:AJ216" si="76">AD203+AF203</f>
        <v>0</v>
      </c>
      <c r="AK203" s="2049">
        <f t="shared" ref="AK203:AK216" si="77">AE203+AG203</f>
        <v>0</v>
      </c>
      <c r="AL203" s="238">
        <f t="shared" ref="AL203:AL216" si="78">AF203+AH203</f>
        <v>0</v>
      </c>
      <c r="AM203" s="2032"/>
      <c r="AN203" s="103"/>
    </row>
    <row r="204" spans="2:42" ht="16.5" customHeight="1" thickBot="1">
      <c r="B204" s="60"/>
      <c r="C204" s="1107"/>
      <c r="E204" s="60"/>
      <c r="G204" s="70"/>
      <c r="H204" s="386" t="s">
        <v>121</v>
      </c>
      <c r="I204" s="106" t="s">
        <v>122</v>
      </c>
      <c r="J204" s="143" t="s">
        <v>123</v>
      </c>
      <c r="K204" s="60"/>
      <c r="M204" s="70"/>
      <c r="O204" s="130" t="s">
        <v>104</v>
      </c>
      <c r="P204" s="1876"/>
      <c r="Q204" s="1866"/>
      <c r="R204" s="1876"/>
      <c r="S204" s="1866"/>
      <c r="T204" s="1876"/>
      <c r="U204" s="1866"/>
      <c r="V204" s="1974">
        <f t="shared" si="60"/>
        <v>0</v>
      </c>
      <c r="W204" s="1953">
        <f t="shared" si="61"/>
        <v>0</v>
      </c>
      <c r="X204" s="1979">
        <f t="shared" si="62"/>
        <v>0</v>
      </c>
      <c r="Y204" s="1958">
        <f t="shared" si="63"/>
        <v>0</v>
      </c>
      <c r="Z204" s="1971">
        <f t="shared" si="64"/>
        <v>0</v>
      </c>
      <c r="AA204" s="782">
        <f t="shared" si="65"/>
        <v>0</v>
      </c>
      <c r="AB204" s="87" t="s">
        <v>421</v>
      </c>
      <c r="AC204" s="1918"/>
      <c r="AD204" s="223">
        <f>SUM(AD202:AD203)</f>
        <v>0</v>
      </c>
      <c r="AE204" s="1918"/>
      <c r="AF204" s="223">
        <f>SUM(AF202:AF203)</f>
        <v>0</v>
      </c>
      <c r="AG204" s="1918"/>
      <c r="AH204" s="223">
        <f>SUM(AH202:AH203)</f>
        <v>0</v>
      </c>
      <c r="AI204" s="2039">
        <f t="shared" si="75"/>
        <v>0</v>
      </c>
      <c r="AJ204" s="760">
        <f t="shared" si="76"/>
        <v>0</v>
      </c>
      <c r="AK204" s="2049">
        <f t="shared" si="77"/>
        <v>0</v>
      </c>
      <c r="AL204" s="238">
        <f t="shared" si="78"/>
        <v>0</v>
      </c>
      <c r="AM204" s="2032"/>
      <c r="AN204" s="103"/>
    </row>
    <row r="205" spans="2:42" ht="13.5" customHeight="1" thickBot="1">
      <c r="B205" s="56"/>
      <c r="C205" s="1012"/>
      <c r="D205" s="29"/>
      <c r="E205" s="56"/>
      <c r="F205" s="29"/>
      <c r="G205" s="73"/>
      <c r="H205" s="1593" t="s">
        <v>689</v>
      </c>
      <c r="I205" s="455">
        <v>20.8</v>
      </c>
      <c r="J205" s="393">
        <v>20</v>
      </c>
      <c r="K205" s="56"/>
      <c r="L205" s="29"/>
      <c r="M205" s="73"/>
      <c r="O205" s="130" t="s">
        <v>835</v>
      </c>
      <c r="P205" s="1876">
        <f>Q205/1000/0.04</f>
        <v>0.13500000000000001</v>
      </c>
      <c r="Q205" s="1864">
        <f>G187</f>
        <v>5.4</v>
      </c>
      <c r="R205" s="1876"/>
      <c r="S205" s="1864"/>
      <c r="T205" s="1876">
        <f>U205/1000/0.04</f>
        <v>0.13</v>
      </c>
      <c r="U205" s="1864">
        <f>J208</f>
        <v>5.2</v>
      </c>
      <c r="V205" s="1974">
        <f t="shared" si="60"/>
        <v>0.13500000000000001</v>
      </c>
      <c r="W205" s="1953">
        <f t="shared" si="61"/>
        <v>5.4</v>
      </c>
      <c r="X205" s="1979">
        <f t="shared" si="62"/>
        <v>0.13</v>
      </c>
      <c r="Y205" s="1958">
        <f t="shared" si="63"/>
        <v>5.2</v>
      </c>
      <c r="Z205" s="1971">
        <f t="shared" si="64"/>
        <v>0.26500000000000001</v>
      </c>
      <c r="AA205" s="782">
        <f t="shared" si="65"/>
        <v>10.600000000000001</v>
      </c>
      <c r="AB205" s="89" t="s">
        <v>422</v>
      </c>
      <c r="AC205" s="1918"/>
      <c r="AD205" s="226"/>
      <c r="AE205" s="1918"/>
      <c r="AF205" s="226">
        <f>G202</f>
        <v>2</v>
      </c>
      <c r="AG205" s="1918"/>
      <c r="AH205" s="226"/>
      <c r="AI205" s="2039">
        <f t="shared" si="75"/>
        <v>0</v>
      </c>
      <c r="AJ205" s="760">
        <f t="shared" si="76"/>
        <v>2</v>
      </c>
      <c r="AK205" s="2049">
        <f t="shared" si="77"/>
        <v>0</v>
      </c>
      <c r="AL205" s="238">
        <f t="shared" si="78"/>
        <v>2</v>
      </c>
      <c r="AM205" s="2032"/>
      <c r="AN205" s="103"/>
    </row>
    <row r="206" spans="2:42" ht="15" customHeight="1" thickBot="1">
      <c r="B206" s="383"/>
      <c r="C206" s="172" t="s">
        <v>343</v>
      </c>
      <c r="D206" s="668"/>
      <c r="E206" s="982" t="s">
        <v>567</v>
      </c>
      <c r="F206" s="1504"/>
      <c r="G206" s="111"/>
      <c r="H206" s="305"/>
      <c r="I206" s="38"/>
      <c r="J206" s="38"/>
      <c r="K206" s="126" t="s">
        <v>700</v>
      </c>
      <c r="L206" s="38"/>
      <c r="M206" s="49"/>
      <c r="O206" s="130" t="s">
        <v>55</v>
      </c>
      <c r="P206" s="1923">
        <f>F186+L186</f>
        <v>17</v>
      </c>
      <c r="Q206" s="1868">
        <f>G186+M186</f>
        <v>17</v>
      </c>
      <c r="R206" s="1876">
        <f>L201</f>
        <v>15</v>
      </c>
      <c r="S206" s="1868">
        <f>M201</f>
        <v>15</v>
      </c>
      <c r="T206" s="1876">
        <f>F210</f>
        <v>4</v>
      </c>
      <c r="U206" s="1868">
        <f>G210</f>
        <v>4</v>
      </c>
      <c r="V206" s="1974">
        <f t="shared" si="60"/>
        <v>32</v>
      </c>
      <c r="W206" s="1953">
        <f t="shared" si="61"/>
        <v>32</v>
      </c>
      <c r="X206" s="1979">
        <f t="shared" si="62"/>
        <v>19</v>
      </c>
      <c r="Y206" s="1958">
        <f t="shared" si="63"/>
        <v>19</v>
      </c>
      <c r="Z206" s="1971">
        <f t="shared" si="64"/>
        <v>36</v>
      </c>
      <c r="AA206" s="782">
        <f t="shared" si="65"/>
        <v>36</v>
      </c>
      <c r="AB206" s="89" t="s">
        <v>191</v>
      </c>
      <c r="AC206" s="1918"/>
      <c r="AD206" s="226"/>
      <c r="AE206" s="1918"/>
      <c r="AF206" s="814">
        <f>J194</f>
        <v>59.3</v>
      </c>
      <c r="AG206" s="1918"/>
      <c r="AH206" s="226"/>
      <c r="AI206" s="2039">
        <f t="shared" si="75"/>
        <v>0</v>
      </c>
      <c r="AJ206" s="760">
        <f t="shared" si="76"/>
        <v>59.3</v>
      </c>
      <c r="AK206" s="2049">
        <f t="shared" si="77"/>
        <v>0</v>
      </c>
      <c r="AL206" s="238">
        <f t="shared" si="78"/>
        <v>59.3</v>
      </c>
      <c r="AM206" s="2032"/>
      <c r="AN206" s="103"/>
    </row>
    <row r="207" spans="2:42" ht="15" customHeight="1" thickBot="1">
      <c r="B207" s="165" t="s">
        <v>554</v>
      </c>
      <c r="C207" s="283" t="s">
        <v>697</v>
      </c>
      <c r="D207" s="398">
        <v>180</v>
      </c>
      <c r="E207" s="437" t="s">
        <v>121</v>
      </c>
      <c r="F207" s="110" t="s">
        <v>122</v>
      </c>
      <c r="G207" s="163" t="s">
        <v>123</v>
      </c>
      <c r="H207" s="322" t="s">
        <v>121</v>
      </c>
      <c r="I207" s="110" t="s">
        <v>122</v>
      </c>
      <c r="J207" s="144" t="s">
        <v>123</v>
      </c>
      <c r="K207" s="322" t="s">
        <v>121</v>
      </c>
      <c r="L207" s="109" t="s">
        <v>122</v>
      </c>
      <c r="M207" s="141" t="s">
        <v>123</v>
      </c>
      <c r="O207" s="130" t="s">
        <v>172</v>
      </c>
      <c r="P207" s="1876"/>
      <c r="Q207" s="1866"/>
      <c r="R207" s="1876"/>
      <c r="S207" s="1866"/>
      <c r="T207" s="1876"/>
      <c r="U207" s="1866"/>
      <c r="V207" s="1974">
        <f t="shared" si="60"/>
        <v>0</v>
      </c>
      <c r="W207" s="1953">
        <f t="shared" si="61"/>
        <v>0</v>
      </c>
      <c r="X207" s="1979">
        <f t="shared" si="62"/>
        <v>0</v>
      </c>
      <c r="Y207" s="1958">
        <f t="shared" si="63"/>
        <v>0</v>
      </c>
      <c r="Z207" s="1971">
        <f t="shared" si="64"/>
        <v>0</v>
      </c>
      <c r="AA207" s="782">
        <f t="shared" si="65"/>
        <v>0</v>
      </c>
      <c r="AB207" s="91" t="s">
        <v>77</v>
      </c>
      <c r="AC207" s="1918"/>
      <c r="AD207" s="223">
        <f>SUM(AD205:AD206)</f>
        <v>0</v>
      </c>
      <c r="AE207" s="1918"/>
      <c r="AF207" s="223">
        <f>SUM(AF205:AF206)</f>
        <v>61.3</v>
      </c>
      <c r="AG207" s="1918"/>
      <c r="AH207" s="223">
        <f>SUM(AH205:AH206)</f>
        <v>0</v>
      </c>
      <c r="AI207" s="2039">
        <f t="shared" si="75"/>
        <v>0</v>
      </c>
      <c r="AJ207" s="760">
        <f t="shared" si="76"/>
        <v>61.3</v>
      </c>
      <c r="AK207" s="2049">
        <f t="shared" si="77"/>
        <v>0</v>
      </c>
      <c r="AL207" s="238">
        <f t="shared" si="78"/>
        <v>61.3</v>
      </c>
      <c r="AM207" s="2032"/>
      <c r="AN207" s="103"/>
    </row>
    <row r="208" spans="2:42" ht="14.25" customHeight="1">
      <c r="B208" s="1631" t="s">
        <v>759</v>
      </c>
      <c r="C208" s="1619"/>
      <c r="D208" s="324"/>
      <c r="E208" s="267" t="s">
        <v>107</v>
      </c>
      <c r="F208" s="1078">
        <v>51.85</v>
      </c>
      <c r="G208" s="2102">
        <v>50</v>
      </c>
      <c r="H208" s="978" t="s">
        <v>229</v>
      </c>
      <c r="I208" s="131">
        <v>0.13</v>
      </c>
      <c r="J208" s="1013">
        <v>5.2</v>
      </c>
      <c r="K208" s="108" t="s">
        <v>108</v>
      </c>
      <c r="L208" s="131">
        <v>0.6</v>
      </c>
      <c r="M208" s="139">
        <v>0.6</v>
      </c>
      <c r="O208" s="130" t="s">
        <v>57</v>
      </c>
      <c r="P208" s="1876">
        <f>L184</f>
        <v>1</v>
      </c>
      <c r="Q208" s="1866">
        <f>M184</f>
        <v>1</v>
      </c>
      <c r="R208" s="1876"/>
      <c r="S208" s="1866"/>
      <c r="T208" s="1876">
        <f>L208</f>
        <v>0.6</v>
      </c>
      <c r="U208" s="1866">
        <f>M208</f>
        <v>0.6</v>
      </c>
      <c r="V208" s="1974">
        <f t="shared" si="60"/>
        <v>1</v>
      </c>
      <c r="W208" s="1953">
        <f t="shared" si="61"/>
        <v>1</v>
      </c>
      <c r="X208" s="1979">
        <f t="shared" si="62"/>
        <v>0.6</v>
      </c>
      <c r="Y208" s="1958">
        <f t="shared" si="63"/>
        <v>0.6</v>
      </c>
      <c r="Z208" s="1971">
        <f t="shared" si="64"/>
        <v>1.6</v>
      </c>
      <c r="AA208" s="782">
        <f t="shared" si="65"/>
        <v>1.6</v>
      </c>
      <c r="AB208" s="94" t="s">
        <v>210</v>
      </c>
      <c r="AC208" s="1918"/>
      <c r="AD208" s="221"/>
      <c r="AE208" s="1918"/>
      <c r="AF208" s="221"/>
      <c r="AG208" s="1918"/>
      <c r="AH208" s="221"/>
      <c r="AI208" s="2039">
        <f t="shared" si="75"/>
        <v>0</v>
      </c>
      <c r="AJ208" s="760">
        <f t="shared" si="76"/>
        <v>0</v>
      </c>
      <c r="AK208" s="2049">
        <f t="shared" si="77"/>
        <v>0</v>
      </c>
      <c r="AL208" s="238">
        <f t="shared" si="78"/>
        <v>0</v>
      </c>
      <c r="AM208" s="2032"/>
      <c r="AN208" s="103"/>
    </row>
    <row r="209" spans="2:40" ht="12.75" customHeight="1">
      <c r="B209" s="387" t="s">
        <v>504</v>
      </c>
      <c r="C209" s="673" t="s">
        <v>566</v>
      </c>
      <c r="D209" s="883" t="s">
        <v>503</v>
      </c>
      <c r="E209" s="456" t="s">
        <v>505</v>
      </c>
      <c r="F209" s="245">
        <v>9</v>
      </c>
      <c r="G209" s="980">
        <v>9</v>
      </c>
      <c r="H209" s="254" t="s">
        <v>96</v>
      </c>
      <c r="I209" s="245">
        <v>5.2</v>
      </c>
      <c r="J209" s="203">
        <v>5.2</v>
      </c>
      <c r="K209" s="260" t="s">
        <v>95</v>
      </c>
      <c r="L209" s="261">
        <v>59.4</v>
      </c>
      <c r="M209" s="263">
        <v>59.4</v>
      </c>
      <c r="O209" s="130" t="s">
        <v>170</v>
      </c>
      <c r="P209" s="1876"/>
      <c r="Q209" s="1866"/>
      <c r="R209" s="1876">
        <f>L199</f>
        <v>2.25</v>
      </c>
      <c r="S209" s="1866">
        <f>M199</f>
        <v>2.25</v>
      </c>
      <c r="T209" s="1876"/>
      <c r="U209" s="1866"/>
      <c r="V209" s="1974">
        <f t="shared" si="60"/>
        <v>2.25</v>
      </c>
      <c r="W209" s="1953">
        <f t="shared" si="61"/>
        <v>2.25</v>
      </c>
      <c r="X209" s="1979">
        <f t="shared" si="62"/>
        <v>2.25</v>
      </c>
      <c r="Y209" s="1958">
        <f t="shared" si="63"/>
        <v>2.25</v>
      </c>
      <c r="Z209" s="1971">
        <f t="shared" si="64"/>
        <v>2.25</v>
      </c>
      <c r="AA209" s="782">
        <f t="shared" si="65"/>
        <v>2.25</v>
      </c>
      <c r="AB209" s="94" t="s">
        <v>81</v>
      </c>
      <c r="AC209" s="1918"/>
      <c r="AD209" s="221"/>
      <c r="AE209" s="1918">
        <f>F197</f>
        <v>15</v>
      </c>
      <c r="AF209" s="221">
        <f>G197</f>
        <v>15</v>
      </c>
      <c r="AG209" s="1918"/>
      <c r="AH209" s="221"/>
      <c r="AI209" s="2039">
        <f t="shared" si="75"/>
        <v>15</v>
      </c>
      <c r="AJ209" s="760">
        <f t="shared" si="76"/>
        <v>15</v>
      </c>
      <c r="AK209" s="2049">
        <f t="shared" si="77"/>
        <v>15</v>
      </c>
      <c r="AL209" s="238">
        <f t="shared" si="78"/>
        <v>15</v>
      </c>
      <c r="AM209" s="2032"/>
      <c r="AN209" s="103"/>
    </row>
    <row r="210" spans="2:40" ht="14.25" customHeight="1">
      <c r="B210" s="60"/>
      <c r="C210" s="673" t="s">
        <v>848</v>
      </c>
      <c r="D210" s="70"/>
      <c r="E210" s="456" t="s">
        <v>55</v>
      </c>
      <c r="F210" s="245">
        <v>4</v>
      </c>
      <c r="G210" s="980">
        <v>4</v>
      </c>
      <c r="H210" s="254" t="s">
        <v>506</v>
      </c>
      <c r="I210" s="245">
        <v>5.2</v>
      </c>
      <c r="J210" s="203">
        <v>5.2</v>
      </c>
      <c r="K210" s="260" t="s">
        <v>95</v>
      </c>
      <c r="L210" s="261">
        <v>140</v>
      </c>
      <c r="M210" s="263">
        <v>140</v>
      </c>
      <c r="O210" s="130" t="s">
        <v>169</v>
      </c>
      <c r="P210" s="1876"/>
      <c r="Q210" s="1873"/>
      <c r="R210" s="1876"/>
      <c r="S210" s="1873"/>
      <c r="T210" s="1876"/>
      <c r="U210" s="1873"/>
      <c r="V210" s="1974">
        <f t="shared" si="60"/>
        <v>0</v>
      </c>
      <c r="W210" s="1953">
        <f t="shared" si="61"/>
        <v>0</v>
      </c>
      <c r="X210" s="1979">
        <f t="shared" si="62"/>
        <v>0</v>
      </c>
      <c r="Y210" s="1958">
        <f t="shared" si="63"/>
        <v>0</v>
      </c>
      <c r="Z210" s="1971">
        <f t="shared" si="64"/>
        <v>0</v>
      </c>
      <c r="AA210" s="782">
        <f t="shared" si="65"/>
        <v>0</v>
      </c>
      <c r="AB210" s="94" t="s">
        <v>83</v>
      </c>
      <c r="AC210" s="1918"/>
      <c r="AD210" s="98"/>
      <c r="AE210" s="1920"/>
      <c r="AF210" s="98"/>
      <c r="AG210" s="1920">
        <f>F209</f>
        <v>9</v>
      </c>
      <c r="AH210" s="98">
        <f>G209</f>
        <v>9</v>
      </c>
      <c r="AI210" s="2039">
        <f t="shared" si="75"/>
        <v>0</v>
      </c>
      <c r="AJ210" s="760">
        <f t="shared" si="76"/>
        <v>0</v>
      </c>
      <c r="AK210" s="2049">
        <f t="shared" si="77"/>
        <v>9</v>
      </c>
      <c r="AL210" s="238">
        <f t="shared" si="78"/>
        <v>9</v>
      </c>
      <c r="AM210" s="2032"/>
      <c r="AN210" s="103"/>
    </row>
    <row r="211" spans="2:40" ht="15.75" customHeight="1">
      <c r="B211" s="60"/>
      <c r="C211" s="673" t="s">
        <v>245</v>
      </c>
      <c r="D211" s="70"/>
      <c r="E211" s="202" t="s">
        <v>78</v>
      </c>
      <c r="F211" s="245">
        <v>54.14</v>
      </c>
      <c r="G211" s="980">
        <v>40.6</v>
      </c>
      <c r="H211" s="254" t="s">
        <v>109</v>
      </c>
      <c r="I211" s="245">
        <v>5.2</v>
      </c>
      <c r="J211" s="203">
        <v>5.2</v>
      </c>
      <c r="K211" s="453"/>
      <c r="L211" s="1069"/>
      <c r="M211" s="1124"/>
      <c r="O211" s="130" t="s">
        <v>89</v>
      </c>
      <c r="P211" s="1876"/>
      <c r="Q211" s="1873"/>
      <c r="R211" s="1876"/>
      <c r="S211" s="1873"/>
      <c r="T211" s="1876"/>
      <c r="U211" s="1873"/>
      <c r="V211" s="1974">
        <f t="shared" si="60"/>
        <v>0</v>
      </c>
      <c r="W211" s="1953">
        <f t="shared" si="61"/>
        <v>0</v>
      </c>
      <c r="X211" s="1979">
        <f t="shared" si="62"/>
        <v>0</v>
      </c>
      <c r="Y211" s="1958">
        <f t="shared" si="63"/>
        <v>0</v>
      </c>
      <c r="Z211" s="1971">
        <f t="shared" si="64"/>
        <v>0</v>
      </c>
      <c r="AA211" s="782">
        <f t="shared" si="65"/>
        <v>0</v>
      </c>
      <c r="AB211" s="94" t="s">
        <v>84</v>
      </c>
      <c r="AC211" s="1918"/>
      <c r="AD211" s="98"/>
      <c r="AE211" s="1918"/>
      <c r="AF211" s="98"/>
      <c r="AG211" s="1918"/>
      <c r="AH211" s="98"/>
      <c r="AI211" s="2039">
        <f t="shared" si="75"/>
        <v>0</v>
      </c>
      <c r="AJ211" s="760">
        <f t="shared" si="76"/>
        <v>0</v>
      </c>
      <c r="AK211" s="2049">
        <f t="shared" si="77"/>
        <v>0</v>
      </c>
      <c r="AL211" s="238">
        <f t="shared" si="78"/>
        <v>0</v>
      </c>
      <c r="AM211" s="2032"/>
      <c r="AN211" s="103"/>
    </row>
    <row r="212" spans="2:40" ht="12.75" customHeight="1" thickBot="1">
      <c r="B212" s="56"/>
      <c r="C212" s="1012"/>
      <c r="D212" s="73"/>
      <c r="E212" s="1630" t="s">
        <v>94</v>
      </c>
      <c r="F212" s="278">
        <v>40.6</v>
      </c>
      <c r="G212" s="1017">
        <v>40.6</v>
      </c>
      <c r="H212" s="198" t="s">
        <v>436</v>
      </c>
      <c r="I212" s="1031">
        <v>20</v>
      </c>
      <c r="J212" s="1086">
        <v>20</v>
      </c>
      <c r="K212" s="56"/>
      <c r="L212" s="29"/>
      <c r="M212" s="73"/>
      <c r="O212" s="130" t="s">
        <v>59</v>
      </c>
      <c r="P212" s="1876"/>
      <c r="Q212" s="1873"/>
      <c r="R212" s="1876">
        <f>F199</f>
        <v>0.6</v>
      </c>
      <c r="S212" s="1873">
        <f>G199</f>
        <v>0.6</v>
      </c>
      <c r="T212" s="1876"/>
      <c r="U212" s="1873"/>
      <c r="V212" s="1974">
        <f t="shared" si="60"/>
        <v>0.6</v>
      </c>
      <c r="W212" s="1953">
        <f t="shared" si="61"/>
        <v>0.6</v>
      </c>
      <c r="X212" s="1979">
        <f t="shared" si="62"/>
        <v>0.6</v>
      </c>
      <c r="Y212" s="1958">
        <f t="shared" si="63"/>
        <v>0.6</v>
      </c>
      <c r="Z212" s="1971">
        <f t="shared" si="64"/>
        <v>0.6</v>
      </c>
      <c r="AA212" s="782">
        <f t="shared" si="65"/>
        <v>0.6</v>
      </c>
      <c r="AB212" s="94" t="s">
        <v>85</v>
      </c>
      <c r="AC212" s="1918"/>
      <c r="AD212" s="95"/>
      <c r="AE212" s="1918"/>
      <c r="AF212" s="95"/>
      <c r="AG212" s="1918"/>
      <c r="AH212" s="95"/>
      <c r="AI212" s="2039">
        <f t="shared" si="75"/>
        <v>0</v>
      </c>
      <c r="AJ212" s="760">
        <f t="shared" si="76"/>
        <v>0</v>
      </c>
      <c r="AK212" s="2049">
        <f t="shared" si="77"/>
        <v>0</v>
      </c>
      <c r="AL212" s="238">
        <f t="shared" si="78"/>
        <v>0</v>
      </c>
      <c r="AM212" s="2054"/>
      <c r="AN212" s="715"/>
    </row>
    <row r="213" spans="2:40" ht="15" customHeight="1">
      <c r="L213" s="8"/>
      <c r="O213" s="130" t="s">
        <v>144</v>
      </c>
      <c r="P213" s="1876"/>
      <c r="Q213" s="1873"/>
      <c r="R213" s="1876"/>
      <c r="S213" s="1873"/>
      <c r="T213" s="1876"/>
      <c r="U213" s="1873"/>
      <c r="V213" s="1974">
        <f t="shared" si="60"/>
        <v>0</v>
      </c>
      <c r="W213" s="1953">
        <f t="shared" si="61"/>
        <v>0</v>
      </c>
      <c r="X213" s="1979">
        <f t="shared" si="62"/>
        <v>0</v>
      </c>
      <c r="Y213" s="1958">
        <f t="shared" si="63"/>
        <v>0</v>
      </c>
      <c r="Z213" s="1971">
        <f t="shared" si="64"/>
        <v>0</v>
      </c>
      <c r="AA213" s="782">
        <f t="shared" si="65"/>
        <v>0</v>
      </c>
      <c r="AB213" s="94" t="s">
        <v>87</v>
      </c>
      <c r="AC213" s="1918"/>
      <c r="AD213" s="101"/>
      <c r="AE213" s="1918"/>
      <c r="AF213" s="95"/>
      <c r="AG213" s="1918"/>
      <c r="AH213" s="95"/>
      <c r="AI213" s="2039">
        <f t="shared" si="75"/>
        <v>0</v>
      </c>
      <c r="AJ213" s="760">
        <f t="shared" si="76"/>
        <v>0</v>
      </c>
      <c r="AK213" s="2049">
        <f t="shared" si="77"/>
        <v>0</v>
      </c>
      <c r="AL213" s="238">
        <f t="shared" si="78"/>
        <v>0</v>
      </c>
      <c r="AM213" s="400"/>
      <c r="AN213" s="400"/>
    </row>
    <row r="214" spans="2:40" ht="15" customHeight="1">
      <c r="L214" s="8"/>
      <c r="O214" s="444" t="s">
        <v>234</v>
      </c>
      <c r="P214" s="1917">
        <f t="shared" ref="P214:U214" si="79">P215+P216+P217+P218</f>
        <v>0</v>
      </c>
      <c r="Q214" s="1915">
        <f t="shared" si="79"/>
        <v>0</v>
      </c>
      <c r="R214" s="1917">
        <f t="shared" si="79"/>
        <v>1.1382000000000001</v>
      </c>
      <c r="S214" s="1915">
        <f t="shared" si="79"/>
        <v>1.1382000000000001</v>
      </c>
      <c r="T214" s="1917">
        <f t="shared" si="79"/>
        <v>0</v>
      </c>
      <c r="U214" s="1915">
        <f t="shared" si="79"/>
        <v>0</v>
      </c>
      <c r="V214" s="1974">
        <f t="shared" si="60"/>
        <v>1.1382000000000001</v>
      </c>
      <c r="W214" s="1953">
        <f t="shared" si="61"/>
        <v>1.1382000000000001</v>
      </c>
      <c r="X214" s="2014">
        <f t="shared" si="62"/>
        <v>1.1382000000000001</v>
      </c>
      <c r="Y214" s="1963">
        <f t="shared" si="63"/>
        <v>1.1382000000000001</v>
      </c>
      <c r="Z214" s="1971">
        <f t="shared" si="64"/>
        <v>1.1382000000000001</v>
      </c>
      <c r="AA214" s="782">
        <f t="shared" si="65"/>
        <v>1.1382000000000001</v>
      </c>
      <c r="AB214" s="94" t="s">
        <v>88</v>
      </c>
      <c r="AC214" s="1918"/>
      <c r="AD214" s="221"/>
      <c r="AE214" s="1918"/>
      <c r="AF214" s="221"/>
      <c r="AG214" s="1918"/>
      <c r="AH214" s="221"/>
      <c r="AI214" s="2039">
        <f t="shared" si="75"/>
        <v>0</v>
      </c>
      <c r="AJ214" s="760">
        <f t="shared" si="76"/>
        <v>0</v>
      </c>
      <c r="AK214" s="2049">
        <f t="shared" si="77"/>
        <v>0</v>
      </c>
      <c r="AL214" s="238">
        <f t="shared" si="78"/>
        <v>0</v>
      </c>
      <c r="AM214" s="2054"/>
      <c r="AN214" s="715"/>
    </row>
    <row r="215" spans="2:40" ht="12.75" customHeight="1">
      <c r="L215" s="8"/>
      <c r="O215" s="445" t="s">
        <v>225</v>
      </c>
      <c r="P215" s="1876"/>
      <c r="Q215" s="1874">
        <f>J191</f>
        <v>0</v>
      </c>
      <c r="R215" s="1876">
        <f>F200+I200</f>
        <v>2.4199999999999999E-2</v>
      </c>
      <c r="S215" s="1874">
        <f>G200+J200</f>
        <v>2.4199999999999999E-2</v>
      </c>
      <c r="T215" s="1876"/>
      <c r="U215" s="1874"/>
      <c r="V215" s="1975"/>
      <c r="W215" s="1874"/>
      <c r="X215" s="1980"/>
      <c r="Y215" s="1959"/>
      <c r="Z215" s="1972"/>
      <c r="AA215" s="783"/>
      <c r="AB215" s="94" t="s">
        <v>90</v>
      </c>
      <c r="AC215" s="1919"/>
      <c r="AD215" s="222"/>
      <c r="AE215" s="1919"/>
      <c r="AF215" s="222"/>
      <c r="AG215" s="1919"/>
      <c r="AH215" s="222"/>
      <c r="AI215" s="2039">
        <f t="shared" si="75"/>
        <v>0</v>
      </c>
      <c r="AJ215" s="760">
        <f t="shared" si="76"/>
        <v>0</v>
      </c>
      <c r="AK215" s="2049">
        <f t="shared" si="77"/>
        <v>0</v>
      </c>
      <c r="AL215" s="238">
        <f t="shared" si="78"/>
        <v>0</v>
      </c>
      <c r="AM215" s="400"/>
      <c r="AN215" s="400"/>
    </row>
    <row r="216" spans="2:40" ht="12.75" customHeight="1">
      <c r="H216" s="654"/>
      <c r="L216" s="32"/>
      <c r="O216" s="1777" t="s">
        <v>710</v>
      </c>
      <c r="P216" s="1876"/>
      <c r="Q216" s="1875"/>
      <c r="R216" s="1878">
        <f>J199</f>
        <v>1.1140000000000001</v>
      </c>
      <c r="S216" s="1875">
        <f>J199</f>
        <v>1.1140000000000001</v>
      </c>
      <c r="T216" s="1876"/>
      <c r="U216" s="1875"/>
      <c r="V216" s="1976"/>
      <c r="W216" s="1875"/>
      <c r="X216" s="1981"/>
      <c r="Y216" s="1960"/>
      <c r="Z216" s="2021"/>
      <c r="AB216" s="1935" t="s">
        <v>93</v>
      </c>
      <c r="AC216" s="1933">
        <f t="shared" ref="AC216:AH216" si="80">SUM(AC208:AC215)</f>
        <v>0</v>
      </c>
      <c r="AD216" s="1024">
        <f t="shared" si="80"/>
        <v>0</v>
      </c>
      <c r="AE216" s="1918">
        <f t="shared" si="80"/>
        <v>15</v>
      </c>
      <c r="AF216" s="223">
        <f t="shared" si="80"/>
        <v>15</v>
      </c>
      <c r="AG216" s="1918">
        <f t="shared" si="80"/>
        <v>9</v>
      </c>
      <c r="AH216" s="223">
        <f t="shared" si="80"/>
        <v>9</v>
      </c>
      <c r="AI216" s="2039">
        <f t="shared" si="75"/>
        <v>15</v>
      </c>
      <c r="AJ216" s="760">
        <f t="shared" si="76"/>
        <v>15</v>
      </c>
      <c r="AK216" s="2049">
        <f t="shared" si="77"/>
        <v>24</v>
      </c>
      <c r="AL216" s="238">
        <f t="shared" si="78"/>
        <v>24</v>
      </c>
      <c r="AM216" s="2032"/>
      <c r="AN216" s="103"/>
    </row>
    <row r="217" spans="2:40" ht="12" customHeight="1">
      <c r="H217" s="707"/>
      <c r="L217" s="122"/>
      <c r="O217" s="461" t="s">
        <v>433</v>
      </c>
      <c r="P217" s="1876"/>
      <c r="Q217" s="1865"/>
      <c r="R217" s="1876"/>
      <c r="S217" s="1865"/>
      <c r="T217" s="1876"/>
      <c r="U217" s="1865"/>
      <c r="V217" s="1977"/>
      <c r="W217" s="1865"/>
      <c r="X217" s="1982"/>
      <c r="Y217" s="1961"/>
      <c r="Z217" s="2021"/>
      <c r="AB217" s="549"/>
      <c r="AC217" s="193"/>
      <c r="AD217" s="193"/>
      <c r="AI217" s="207"/>
      <c r="AK217" s="207"/>
      <c r="AM217" s="2032"/>
      <c r="AN217" s="103"/>
    </row>
    <row r="218" spans="2:40" ht="12.75" customHeight="1">
      <c r="H218" s="641"/>
      <c r="O218" s="461" t="s">
        <v>168</v>
      </c>
      <c r="P218" s="1876"/>
      <c r="Q218" s="1865"/>
      <c r="R218" s="1168"/>
      <c r="S218" s="1865"/>
      <c r="T218" s="1168"/>
      <c r="U218" s="1865"/>
      <c r="V218" s="1977"/>
      <c r="W218" s="1865"/>
      <c r="X218" s="1982"/>
      <c r="Y218" s="1961"/>
      <c r="Z218" s="2021"/>
      <c r="AB218" s="1941" t="s">
        <v>94</v>
      </c>
      <c r="AC218" s="237"/>
      <c r="AD218" s="237"/>
      <c r="AE218" s="1876">
        <f>R198</f>
        <v>200</v>
      </c>
      <c r="AF218" s="1944">
        <f>S198</f>
        <v>200</v>
      </c>
      <c r="AG218" s="237">
        <f>F212</f>
        <v>40.6</v>
      </c>
      <c r="AH218" s="1943">
        <f>G212</f>
        <v>40.6</v>
      </c>
      <c r="AI218" s="2038"/>
      <c r="AJ218" s="237"/>
      <c r="AK218" s="2038"/>
      <c r="AL218" s="237"/>
      <c r="AM218" s="2032"/>
      <c r="AN218" s="103"/>
    </row>
    <row r="219" spans="2:40" ht="14.25" customHeight="1">
      <c r="H219" s="707"/>
      <c r="O219" s="254" t="s">
        <v>119</v>
      </c>
      <c r="P219" s="1876">
        <f>F189</f>
        <v>5.4</v>
      </c>
      <c r="Q219" s="1921">
        <f>G189</f>
        <v>5.4</v>
      </c>
      <c r="R219" s="237"/>
      <c r="S219" s="1921"/>
      <c r="T219" s="237">
        <f>I210</f>
        <v>5.2</v>
      </c>
      <c r="U219" s="1921">
        <f>J210</f>
        <v>5.2</v>
      </c>
      <c r="V219" s="2008"/>
      <c r="W219" s="1921"/>
      <c r="X219" s="2016"/>
      <c r="Y219" s="1962"/>
      <c r="Z219" s="2025"/>
      <c r="AA219" s="47"/>
      <c r="AB219" s="254" t="s">
        <v>827</v>
      </c>
      <c r="AC219" s="1918">
        <f>I185</f>
        <v>15</v>
      </c>
      <c r="AD219" s="1942">
        <f>J185</f>
        <v>15</v>
      </c>
      <c r="AE219" s="1876"/>
      <c r="AF219" s="1945"/>
      <c r="AG219" s="237">
        <f>I212</f>
        <v>20</v>
      </c>
      <c r="AH219" s="1943">
        <f>J212</f>
        <v>20</v>
      </c>
      <c r="AI219" s="2038"/>
      <c r="AJ219" s="237"/>
      <c r="AK219" s="2038"/>
      <c r="AL219" s="237"/>
      <c r="AM219" s="2032"/>
      <c r="AN219" s="103"/>
    </row>
    <row r="220" spans="2:40">
      <c r="H220" s="710"/>
      <c r="L220" s="210"/>
      <c r="P220" s="715"/>
      <c r="Q220" s="1914"/>
      <c r="S220" s="1914"/>
      <c r="U220" s="1914"/>
      <c r="V220" s="2011"/>
      <c r="W220" s="1914"/>
      <c r="X220" s="2018"/>
      <c r="Y220" s="419"/>
      <c r="Z220" s="2021"/>
      <c r="AB220" s="237" t="s">
        <v>828</v>
      </c>
      <c r="AC220" s="238">
        <f>SUM(AC219)</f>
        <v>15</v>
      </c>
      <c r="AD220" s="1943">
        <f>SUM(AD219)</f>
        <v>15</v>
      </c>
      <c r="AE220" s="1876">
        <f>SUM(AE218:AE219)</f>
        <v>200</v>
      </c>
      <c r="AF220" s="1944">
        <f>SUM(AF218:AF219)</f>
        <v>200</v>
      </c>
      <c r="AG220" s="237">
        <f>SUM(AG218:AG219)</f>
        <v>60.6</v>
      </c>
      <c r="AH220" s="1943">
        <f>SUM(AH218:AH219)</f>
        <v>60.6</v>
      </c>
      <c r="AI220" s="2038"/>
      <c r="AJ220" s="237"/>
      <c r="AK220" s="2038"/>
      <c r="AL220" s="237"/>
      <c r="AM220" s="2032"/>
      <c r="AN220" s="103"/>
    </row>
    <row r="221" spans="2:40">
      <c r="H221" s="641"/>
      <c r="L221" s="164"/>
      <c r="P221" s="715"/>
      <c r="Q221" s="1914"/>
      <c r="S221" s="1914"/>
      <c r="U221" s="1914"/>
      <c r="V221" s="2011"/>
      <c r="W221" s="1914"/>
      <c r="X221" s="2018"/>
      <c r="Y221" s="419"/>
      <c r="Z221" s="2021"/>
      <c r="AI221" s="207"/>
      <c r="AK221" s="207"/>
      <c r="AM221" s="2032"/>
      <c r="AN221" s="103"/>
    </row>
    <row r="222" spans="2:40" ht="15" customHeight="1">
      <c r="H222" s="641"/>
      <c r="P222" s="715"/>
      <c r="Q222" s="1914"/>
      <c r="S222" s="1914"/>
      <c r="U222" s="1914"/>
      <c r="V222" s="2011"/>
      <c r="W222" s="1914"/>
      <c r="X222" s="2018"/>
      <c r="Y222" s="419"/>
      <c r="Z222" s="2021"/>
      <c r="AI222" s="207"/>
      <c r="AK222" s="207"/>
      <c r="AM222" s="2032"/>
      <c r="AN222" s="103"/>
    </row>
    <row r="223" spans="2:40" ht="13.5" customHeight="1">
      <c r="H223" s="22"/>
      <c r="P223" s="715"/>
      <c r="Q223" s="1914"/>
      <c r="S223" s="1914"/>
      <c r="U223" s="1914"/>
      <c r="V223" s="2011"/>
      <c r="W223" s="1914"/>
      <c r="X223" s="2018"/>
      <c r="Y223" s="419"/>
      <c r="Z223" s="2021"/>
      <c r="AI223" s="45"/>
      <c r="AJ223" s="45"/>
      <c r="AK223" s="4"/>
      <c r="AL223" s="4"/>
      <c r="AM223" s="400"/>
      <c r="AN223" s="400"/>
    </row>
    <row r="224" spans="2:40" ht="13.5" customHeight="1">
      <c r="H224" s="179"/>
      <c r="P224" s="715"/>
      <c r="Q224" s="1914"/>
      <c r="S224" s="1914"/>
      <c r="U224" s="1914"/>
      <c r="V224" s="2011"/>
      <c r="W224" s="1914"/>
      <c r="X224" s="2020"/>
      <c r="Y224" s="1957"/>
      <c r="Z224" s="2025"/>
      <c r="AA224" s="47"/>
      <c r="AI224" s="32"/>
      <c r="AJ224" s="32"/>
      <c r="AK224" s="4"/>
      <c r="AL224" s="4"/>
      <c r="AM224" s="400"/>
      <c r="AN224" s="400"/>
    </row>
    <row r="225" spans="2:40" ht="14.25" customHeight="1">
      <c r="H225" s="1"/>
      <c r="P225" s="715"/>
      <c r="Q225" s="1914"/>
      <c r="S225" s="1914"/>
      <c r="U225" s="1914"/>
      <c r="V225" s="2011"/>
      <c r="W225" s="1914"/>
      <c r="X225" s="2018"/>
      <c r="Y225" s="419"/>
      <c r="Z225" s="2026"/>
      <c r="AA225" s="92"/>
      <c r="AB225" s="144"/>
      <c r="AI225" s="45"/>
      <c r="AJ225" s="45"/>
      <c r="AK225" s="4"/>
      <c r="AL225" s="4"/>
      <c r="AM225" s="400"/>
      <c r="AN225" s="400"/>
    </row>
    <row r="226" spans="2:40" ht="12.75" customHeight="1">
      <c r="B226" s="32"/>
      <c r="C226" s="4"/>
      <c r="D226" s="9"/>
      <c r="H226" s="641"/>
      <c r="P226" s="715"/>
      <c r="Q226" s="1914"/>
      <c r="S226" s="1914"/>
      <c r="U226" s="1914"/>
      <c r="V226" s="2011"/>
      <c r="W226" s="1914"/>
      <c r="X226" s="2018"/>
      <c r="Y226" s="419"/>
      <c r="Z226" s="2027"/>
      <c r="AA226" s="213"/>
      <c r="AB226" s="214"/>
      <c r="AI226" s="45"/>
      <c r="AJ226" s="45"/>
      <c r="AK226" s="4"/>
      <c r="AL226" s="4"/>
      <c r="AM226" s="400"/>
      <c r="AN226" s="400"/>
    </row>
    <row r="227" spans="2:40" ht="14.25" customHeight="1">
      <c r="H227" s="641"/>
      <c r="P227" s="715"/>
      <c r="Q227" s="1914"/>
      <c r="S227" s="1914"/>
      <c r="U227" s="1914"/>
      <c r="V227" s="2011"/>
      <c r="W227" s="1914"/>
      <c r="X227" s="2018"/>
      <c r="Y227" s="419"/>
      <c r="Z227" s="2021"/>
      <c r="AI227" s="30"/>
      <c r="AJ227" s="30"/>
      <c r="AK227" s="4"/>
      <c r="AL227" s="4"/>
      <c r="AM227" s="400"/>
      <c r="AN227" s="400"/>
    </row>
    <row r="228" spans="2:40" ht="15.75" customHeight="1">
      <c r="P228" s="715"/>
      <c r="Q228" s="1914"/>
      <c r="S228" s="1914"/>
      <c r="U228" s="1914"/>
      <c r="V228" s="2011"/>
      <c r="W228" s="1914"/>
      <c r="X228" s="2018"/>
      <c r="Y228" s="419"/>
      <c r="Z228" s="2021"/>
      <c r="AI228" s="207"/>
      <c r="AK228" s="209"/>
      <c r="AL228" s="40"/>
      <c r="AM228" s="2032"/>
      <c r="AN228" s="103"/>
    </row>
    <row r="229" spans="2:40" ht="15" customHeight="1">
      <c r="O229" s="707"/>
      <c r="P229" s="715"/>
      <c r="Q229" s="1914"/>
      <c r="S229" s="1914"/>
      <c r="U229" s="1914"/>
      <c r="V229" s="2011"/>
      <c r="W229" s="1914"/>
      <c r="X229" s="2018"/>
      <c r="Y229" s="419"/>
      <c r="Z229" s="2021"/>
      <c r="AI229" s="207"/>
      <c r="AK229" s="209"/>
      <c r="AL229" s="40"/>
      <c r="AM229" s="2032"/>
      <c r="AN229" s="103"/>
    </row>
    <row r="230" spans="2:40" ht="13.5" customHeight="1">
      <c r="O230" s="707"/>
      <c r="P230" s="715"/>
      <c r="Q230" s="1914"/>
      <c r="S230" s="1914"/>
      <c r="U230" s="1914"/>
      <c r="V230" s="2011"/>
      <c r="W230" s="1914"/>
      <c r="X230" s="2018"/>
      <c r="Y230" s="419"/>
      <c r="Z230" s="2021"/>
      <c r="AI230" s="207"/>
      <c r="AK230" s="209"/>
      <c r="AL230" s="40"/>
      <c r="AM230" s="2032"/>
      <c r="AN230" s="103"/>
    </row>
    <row r="231" spans="2:40" ht="13.5" customHeight="1">
      <c r="P231" s="715"/>
      <c r="Q231" s="1914"/>
      <c r="S231" s="1914"/>
      <c r="U231" s="1914"/>
      <c r="V231" s="2011"/>
      <c r="W231" s="1914"/>
      <c r="X231" s="2018"/>
      <c r="Y231" s="419"/>
      <c r="Z231" s="2021"/>
      <c r="AI231" s="207"/>
      <c r="AK231" s="209"/>
      <c r="AL231" s="40"/>
      <c r="AM231" s="2032"/>
      <c r="AN231" s="103"/>
    </row>
    <row r="232" spans="2:40" ht="14.25" customHeight="1">
      <c r="C232" s="181" t="s">
        <v>337</v>
      </c>
      <c r="L232" s="2"/>
      <c r="P232" s="715"/>
      <c r="Q232" s="1914"/>
      <c r="S232" s="1914"/>
      <c r="U232" s="1914"/>
      <c r="V232" s="2011"/>
      <c r="W232" s="1914"/>
      <c r="X232" s="2018"/>
      <c r="Y232" s="419"/>
      <c r="Z232" s="2021"/>
      <c r="AF232" s="338"/>
      <c r="AH232" s="8"/>
      <c r="AI232" s="207"/>
      <c r="AK232" s="209"/>
      <c r="AL232" s="40"/>
      <c r="AM232" s="2032"/>
      <c r="AN232" s="103"/>
    </row>
    <row r="233" spans="2:40" ht="15" customHeight="1">
      <c r="C233"/>
      <c r="D233" s="103" t="s">
        <v>374</v>
      </c>
      <c r="F233" s="15"/>
      <c r="K233" s="92" t="s">
        <v>146</v>
      </c>
      <c r="P233" s="715"/>
      <c r="Q233" s="1914"/>
      <c r="S233" s="1914"/>
      <c r="U233" s="1914"/>
      <c r="V233" s="2011"/>
      <c r="W233" s="1914"/>
      <c r="X233" s="2018"/>
      <c r="Y233" s="419"/>
      <c r="Z233" s="2021"/>
      <c r="AF233" s="338"/>
      <c r="AH233" s="8"/>
      <c r="AI233" s="207"/>
      <c r="AK233" s="209"/>
      <c r="AL233" s="40"/>
      <c r="AM233" s="2032"/>
      <c r="AN233" s="103"/>
    </row>
    <row r="234" spans="2:40">
      <c r="B234" s="2" t="s">
        <v>323</v>
      </c>
      <c r="C234" s="2"/>
      <c r="D234" s="82"/>
      <c r="F234" s="138" t="s">
        <v>177</v>
      </c>
      <c r="I234" s="83"/>
      <c r="K234" s="329" t="s">
        <v>336</v>
      </c>
      <c r="O234" s="329" t="s">
        <v>336</v>
      </c>
      <c r="W234" s="1914"/>
      <c r="X234" s="2018"/>
      <c r="Y234" s="419"/>
      <c r="Z234" s="2021"/>
      <c r="AF234" s="4"/>
      <c r="AH234" s="8"/>
      <c r="AI234" s="628"/>
      <c r="AJ234" s="150"/>
      <c r="AK234" s="207"/>
      <c r="AM234" s="628"/>
      <c r="AN234" s="150"/>
    </row>
    <row r="235" spans="2:40" ht="16.5" thickBot="1">
      <c r="B235" s="2"/>
      <c r="O235" s="336" t="s">
        <v>824</v>
      </c>
      <c r="R235" s="112" t="s">
        <v>826</v>
      </c>
      <c r="V235" t="s">
        <v>825</v>
      </c>
      <c r="W235" s="1914"/>
      <c r="X235" s="2018"/>
      <c r="Y235" s="419"/>
      <c r="Z235" s="2021"/>
      <c r="AF235" s="4"/>
      <c r="AH235" s="8"/>
      <c r="AI235" s="628"/>
      <c r="AJ235" s="150"/>
      <c r="AK235" s="207"/>
      <c r="AM235" s="628"/>
      <c r="AN235" s="150"/>
    </row>
    <row r="236" spans="2:40" ht="12.75" customHeight="1" thickBot="1">
      <c r="B236" s="25" t="s">
        <v>2</v>
      </c>
      <c r="C236" s="85" t="s">
        <v>3</v>
      </c>
      <c r="D236" s="86" t="s">
        <v>4</v>
      </c>
      <c r="E236" s="93" t="s">
        <v>67</v>
      </c>
      <c r="F236" s="67"/>
      <c r="G236" s="67"/>
      <c r="H236" s="67"/>
      <c r="I236" s="67"/>
      <c r="J236" s="67"/>
      <c r="K236" s="67"/>
      <c r="L236" s="67"/>
      <c r="M236" s="53"/>
      <c r="O236" s="2" t="s">
        <v>323</v>
      </c>
      <c r="Q236" s="781"/>
      <c r="R236" s="781"/>
      <c r="S236" s="181" t="s">
        <v>837</v>
      </c>
      <c r="T236" s="781"/>
      <c r="U236" s="781"/>
      <c r="V236" s="781"/>
      <c r="W236" s="1914"/>
      <c r="Y236" s="419"/>
      <c r="Z236" s="311" t="s">
        <v>834</v>
      </c>
      <c r="AA236" s="49"/>
      <c r="AM236" s="311" t="s">
        <v>834</v>
      </c>
      <c r="AN236" s="2056"/>
    </row>
    <row r="237" spans="2:40" ht="16.5" thickBot="1">
      <c r="B237" s="286" t="s">
        <v>5</v>
      </c>
      <c r="C237"/>
      <c r="D237" s="287" t="s">
        <v>69</v>
      </c>
      <c r="E237" s="60"/>
      <c r="K237" s="29"/>
      <c r="L237" s="29"/>
      <c r="M237" s="73"/>
      <c r="O237" s="2060" t="s">
        <v>453</v>
      </c>
      <c r="P237" s="1880" t="s">
        <v>821</v>
      </c>
      <c r="Q237" s="1879"/>
      <c r="R237" s="1880" t="s">
        <v>823</v>
      </c>
      <c r="S237" s="1879"/>
      <c r="T237" s="1880" t="s">
        <v>833</v>
      </c>
      <c r="U237" s="1879"/>
      <c r="V237" s="1880" t="s">
        <v>831</v>
      </c>
      <c r="W237" s="1879"/>
      <c r="X237" s="1880" t="s">
        <v>832</v>
      </c>
      <c r="Y237" s="1879"/>
      <c r="Z237" s="1947" t="s">
        <v>629</v>
      </c>
      <c r="AA237" s="53"/>
      <c r="AB237" s="2057" t="s">
        <v>573</v>
      </c>
      <c r="AC237" s="1880" t="s">
        <v>821</v>
      </c>
      <c r="AD237" s="1879"/>
      <c r="AE237" s="1880" t="s">
        <v>823</v>
      </c>
      <c r="AF237" s="1879"/>
      <c r="AG237" s="1880" t="s">
        <v>830</v>
      </c>
      <c r="AH237" s="1879"/>
      <c r="AI237" s="1880" t="s">
        <v>831</v>
      </c>
      <c r="AJ237" s="1879"/>
      <c r="AK237" s="1880" t="s">
        <v>832</v>
      </c>
      <c r="AL237" s="1879"/>
      <c r="AM237" s="1947" t="s">
        <v>629</v>
      </c>
      <c r="AN237" s="53"/>
    </row>
    <row r="238" spans="2:40" ht="14.25" customHeight="1" thickBot="1">
      <c r="B238" s="795" t="s">
        <v>453</v>
      </c>
      <c r="C238" s="67"/>
      <c r="D238" s="67"/>
      <c r="E238" s="1520" t="s">
        <v>369</v>
      </c>
      <c r="F238" s="67"/>
      <c r="G238" s="53"/>
      <c r="H238" s="1045" t="s">
        <v>368</v>
      </c>
      <c r="I238" s="38"/>
      <c r="J238" s="38"/>
      <c r="K238" s="1205" t="s">
        <v>699</v>
      </c>
      <c r="L238" s="1047"/>
      <c r="M238" s="1048"/>
      <c r="O238" s="1936" t="s">
        <v>573</v>
      </c>
      <c r="P238" s="1008" t="s">
        <v>122</v>
      </c>
      <c r="Q238" s="1036" t="s">
        <v>123</v>
      </c>
      <c r="R238" s="1008" t="s">
        <v>122</v>
      </c>
      <c r="S238" s="1036" t="s">
        <v>123</v>
      </c>
      <c r="T238" s="1008" t="s">
        <v>122</v>
      </c>
      <c r="U238" s="1036" t="s">
        <v>123</v>
      </c>
      <c r="V238" s="1008" t="s">
        <v>122</v>
      </c>
      <c r="W238" s="1969" t="s">
        <v>123</v>
      </c>
      <c r="X238" s="1008" t="s">
        <v>122</v>
      </c>
      <c r="Y238" s="1036" t="s">
        <v>123</v>
      </c>
      <c r="Z238" s="106" t="s">
        <v>122</v>
      </c>
      <c r="AA238" s="143" t="s">
        <v>123</v>
      </c>
      <c r="AB238" s="80" t="s">
        <v>65</v>
      </c>
      <c r="AC238" s="110" t="s">
        <v>122</v>
      </c>
      <c r="AD238" s="163" t="s">
        <v>123</v>
      </c>
      <c r="AE238" s="110" t="s">
        <v>122</v>
      </c>
      <c r="AF238" s="163" t="s">
        <v>123</v>
      </c>
      <c r="AG238" s="110" t="s">
        <v>122</v>
      </c>
      <c r="AH238" s="163" t="s">
        <v>123</v>
      </c>
      <c r="AI238" s="110" t="s">
        <v>122</v>
      </c>
      <c r="AJ238" s="163" t="s">
        <v>123</v>
      </c>
      <c r="AK238" s="110" t="s">
        <v>122</v>
      </c>
      <c r="AL238" s="163" t="s">
        <v>123</v>
      </c>
      <c r="AM238" s="1948" t="s">
        <v>122</v>
      </c>
      <c r="AN238" s="1949" t="s">
        <v>123</v>
      </c>
    </row>
    <row r="239" spans="2:40" ht="12.75" customHeight="1" thickBot="1">
      <c r="B239" s="93"/>
      <c r="C239" s="172" t="s">
        <v>204</v>
      </c>
      <c r="D239" s="53"/>
      <c r="E239" s="1530" t="s">
        <v>367</v>
      </c>
      <c r="F239" s="29"/>
      <c r="G239" s="73"/>
      <c r="H239" s="281" t="s">
        <v>121</v>
      </c>
      <c r="I239" s="106" t="s">
        <v>122</v>
      </c>
      <c r="J239" s="290" t="s">
        <v>123</v>
      </c>
      <c r="K239" s="306" t="s">
        <v>121</v>
      </c>
      <c r="L239" s="106" t="s">
        <v>122</v>
      </c>
      <c r="M239" s="143" t="s">
        <v>123</v>
      </c>
      <c r="O239" s="755" t="s">
        <v>165</v>
      </c>
      <c r="P239" s="1876">
        <f>D246</f>
        <v>20</v>
      </c>
      <c r="Q239" s="1866">
        <f>D246</f>
        <v>20</v>
      </c>
      <c r="R239" s="1876">
        <f>D264</f>
        <v>30</v>
      </c>
      <c r="S239" s="1866">
        <f>D264</f>
        <v>30</v>
      </c>
      <c r="T239" s="1965">
        <f>D277</f>
        <v>20</v>
      </c>
      <c r="U239" s="1866">
        <f>D277</f>
        <v>20</v>
      </c>
      <c r="V239" s="1974">
        <f t="shared" ref="V239:V269" si="81">P239+R239</f>
        <v>50</v>
      </c>
      <c r="W239" s="1953">
        <f t="shared" ref="W239:W269" si="82">Q239+S239</f>
        <v>50</v>
      </c>
      <c r="X239" s="1979">
        <f t="shared" ref="X239:X269" si="83">R239+T239</f>
        <v>50</v>
      </c>
      <c r="Y239" s="1958">
        <f t="shared" ref="Y239:Y269" si="84">S239+U239</f>
        <v>50</v>
      </c>
      <c r="Z239" s="1970">
        <f t="shared" ref="Z239:Z269" si="85">P239+R239+T239</f>
        <v>70</v>
      </c>
      <c r="AA239" s="784">
        <f t="shared" ref="AA239:AA269" si="86">Q239+S239+U239</f>
        <v>70</v>
      </c>
      <c r="AB239" s="187" t="s">
        <v>160</v>
      </c>
      <c r="AC239" s="1918"/>
      <c r="AD239" s="761"/>
      <c r="AE239" s="1918"/>
      <c r="AF239" s="758"/>
      <c r="AG239" s="1918"/>
      <c r="AH239" s="777"/>
      <c r="AI239" s="2036">
        <f t="shared" ref="AI239:AI253" si="87">AC239+AE239</f>
        <v>0</v>
      </c>
      <c r="AJ239" s="770">
        <f t="shared" ref="AJ239:AJ253" si="88">AD239+AF239</f>
        <v>0</v>
      </c>
      <c r="AK239" s="2047">
        <f t="shared" ref="AK239:AK253" si="89">AE239+AG239</f>
        <v>0</v>
      </c>
      <c r="AL239" s="780">
        <f t="shared" ref="AL239:AL253" si="90">AF239+AH239</f>
        <v>0</v>
      </c>
      <c r="AM239" s="2051">
        <f t="shared" ref="AM239:AM254" si="91">AC239+AE239+AG239</f>
        <v>0</v>
      </c>
      <c r="AN239" s="1994">
        <f t="shared" ref="AN239:AN254" si="92">AD239+AF239+AH239</f>
        <v>0</v>
      </c>
    </row>
    <row r="240" spans="2:40" ht="13.5" customHeight="1" thickBot="1">
      <c r="B240" s="441" t="s">
        <v>355</v>
      </c>
      <c r="C240" s="247" t="s">
        <v>838</v>
      </c>
      <c r="D240" s="388">
        <v>60</v>
      </c>
      <c r="E240" s="164" t="s">
        <v>121</v>
      </c>
      <c r="F240" s="110" t="s">
        <v>122</v>
      </c>
      <c r="G240" s="163" t="s">
        <v>123</v>
      </c>
      <c r="H240" s="108" t="s">
        <v>100</v>
      </c>
      <c r="I240" s="131">
        <v>61.85</v>
      </c>
      <c r="J240" s="1049">
        <v>52.6</v>
      </c>
      <c r="K240" s="195" t="s">
        <v>452</v>
      </c>
      <c r="L240" s="245">
        <v>7.5</v>
      </c>
      <c r="M240" s="259">
        <v>7.5</v>
      </c>
      <c r="O240" s="755" t="s">
        <v>164</v>
      </c>
      <c r="P240" s="1876">
        <f>I242+D245</f>
        <v>44.4</v>
      </c>
      <c r="Q240" s="1867">
        <f>J242+D245</f>
        <v>44.4</v>
      </c>
      <c r="R240" s="1876">
        <f>D263</f>
        <v>50</v>
      </c>
      <c r="S240" s="1867">
        <f>D263</f>
        <v>50</v>
      </c>
      <c r="T240" s="1876">
        <f>F278</f>
        <v>18</v>
      </c>
      <c r="U240" s="1867">
        <f>G278</f>
        <v>18</v>
      </c>
      <c r="V240" s="1974">
        <f t="shared" si="81"/>
        <v>94.4</v>
      </c>
      <c r="W240" s="1953">
        <f t="shared" si="82"/>
        <v>94.4</v>
      </c>
      <c r="X240" s="1979">
        <f t="shared" si="83"/>
        <v>68</v>
      </c>
      <c r="Y240" s="1958">
        <f t="shared" si="84"/>
        <v>68</v>
      </c>
      <c r="Z240" s="1970">
        <f t="shared" si="85"/>
        <v>112.4</v>
      </c>
      <c r="AA240" s="784">
        <f t="shared" si="86"/>
        <v>112.4</v>
      </c>
      <c r="AB240" s="187" t="s">
        <v>68</v>
      </c>
      <c r="AC240" s="1918"/>
      <c r="AD240" s="762"/>
      <c r="AE240" s="1918"/>
      <c r="AF240" s="758"/>
      <c r="AG240" s="1918"/>
      <c r="AH240" s="777"/>
      <c r="AI240" s="2036">
        <f t="shared" si="87"/>
        <v>0</v>
      </c>
      <c r="AJ240" s="770">
        <f t="shared" si="88"/>
        <v>0</v>
      </c>
      <c r="AK240" s="2047">
        <f t="shared" si="89"/>
        <v>0</v>
      </c>
      <c r="AL240" s="780">
        <f t="shared" si="90"/>
        <v>0</v>
      </c>
      <c r="AM240" s="2051">
        <f t="shared" si="91"/>
        <v>0</v>
      </c>
      <c r="AN240" s="1994">
        <f t="shared" si="92"/>
        <v>0</v>
      </c>
    </row>
    <row r="241" spans="2:40">
      <c r="B241" s="1071" t="s">
        <v>849</v>
      </c>
      <c r="C241" s="264" t="s">
        <v>569</v>
      </c>
      <c r="D241" s="285">
        <v>90</v>
      </c>
      <c r="E241" s="267" t="s">
        <v>247</v>
      </c>
      <c r="F241" s="131">
        <v>193.24</v>
      </c>
      <c r="G241" s="1049">
        <v>144.30000000000001</v>
      </c>
      <c r="H241" s="751" t="s">
        <v>253</v>
      </c>
      <c r="I241" s="245">
        <v>21.8</v>
      </c>
      <c r="J241" s="248">
        <v>19.399999999999999</v>
      </c>
      <c r="K241" s="297" t="s">
        <v>55</v>
      </c>
      <c r="L241" s="262">
        <v>5</v>
      </c>
      <c r="M241" s="991">
        <v>5</v>
      </c>
      <c r="O241" s="88" t="s">
        <v>92</v>
      </c>
      <c r="P241" s="1876">
        <f>F250+I248</f>
        <v>9.94</v>
      </c>
      <c r="Q241" s="1864">
        <f>G250+J248</f>
        <v>9.94</v>
      </c>
      <c r="R241" s="1876">
        <f>F269+L261+L268</f>
        <v>19.649999999999999</v>
      </c>
      <c r="S241" s="1864">
        <f>M261+M268+G269</f>
        <v>19.649999999999999</v>
      </c>
      <c r="T241" s="1876"/>
      <c r="U241" s="1868"/>
      <c r="V241" s="1974">
        <f t="shared" si="81"/>
        <v>29.589999999999996</v>
      </c>
      <c r="W241" s="1953">
        <f t="shared" si="82"/>
        <v>29.589999999999996</v>
      </c>
      <c r="X241" s="1979">
        <f t="shared" si="83"/>
        <v>19.649999999999999</v>
      </c>
      <c r="Y241" s="1958">
        <f t="shared" si="84"/>
        <v>19.649999999999999</v>
      </c>
      <c r="Z241" s="1970">
        <f t="shared" si="85"/>
        <v>29.589999999999996</v>
      </c>
      <c r="AA241" s="784">
        <f t="shared" si="86"/>
        <v>29.589999999999996</v>
      </c>
      <c r="AB241" s="133" t="s">
        <v>70</v>
      </c>
      <c r="AC241" s="1918"/>
      <c r="AD241" s="763"/>
      <c r="AE241" s="1918"/>
      <c r="AF241" s="758"/>
      <c r="AG241" s="1918"/>
      <c r="AH241" s="777"/>
      <c r="AI241" s="2036">
        <f t="shared" si="87"/>
        <v>0</v>
      </c>
      <c r="AJ241" s="770">
        <f t="shared" si="88"/>
        <v>0</v>
      </c>
      <c r="AK241" s="2047">
        <f t="shared" si="89"/>
        <v>0</v>
      </c>
      <c r="AL241" s="780">
        <f t="shared" si="90"/>
        <v>0</v>
      </c>
      <c r="AM241" s="2051">
        <f t="shared" si="91"/>
        <v>0</v>
      </c>
      <c r="AN241" s="1994">
        <f t="shared" si="92"/>
        <v>0</v>
      </c>
    </row>
    <row r="242" spans="2:40">
      <c r="B242" s="362" t="s">
        <v>554</v>
      </c>
      <c r="C242" s="456" t="s">
        <v>369</v>
      </c>
      <c r="D242" s="176">
        <v>160</v>
      </c>
      <c r="E242" s="202" t="s">
        <v>78</v>
      </c>
      <c r="F242" s="245">
        <v>13.72</v>
      </c>
      <c r="G242" s="259">
        <v>9.8000000000000007</v>
      </c>
      <c r="H242" s="194" t="s">
        <v>91</v>
      </c>
      <c r="I242" s="245">
        <v>14.4</v>
      </c>
      <c r="J242" s="248">
        <v>14.4</v>
      </c>
      <c r="K242" s="195" t="s">
        <v>329</v>
      </c>
      <c r="L242" s="247">
        <v>3</v>
      </c>
      <c r="M242" s="250">
        <v>2.5</v>
      </c>
      <c r="O242" s="90" t="s">
        <v>166</v>
      </c>
      <c r="P242" s="1878">
        <f t="shared" ref="P242:U242" si="93">AC271</f>
        <v>0</v>
      </c>
      <c r="Q242" s="1869">
        <f t="shared" si="93"/>
        <v>0</v>
      </c>
      <c r="R242" s="1878">
        <f t="shared" si="93"/>
        <v>0</v>
      </c>
      <c r="S242" s="1869">
        <f t="shared" si="93"/>
        <v>0</v>
      </c>
      <c r="T242" s="1878">
        <f t="shared" si="93"/>
        <v>0</v>
      </c>
      <c r="U242" s="1869">
        <f t="shared" si="93"/>
        <v>0</v>
      </c>
      <c r="V242" s="1974">
        <f t="shared" si="81"/>
        <v>0</v>
      </c>
      <c r="W242" s="1953">
        <f t="shared" si="82"/>
        <v>0</v>
      </c>
      <c r="X242" s="1979">
        <f t="shared" si="83"/>
        <v>0</v>
      </c>
      <c r="Y242" s="1958">
        <f t="shared" si="84"/>
        <v>0</v>
      </c>
      <c r="Z242" s="1970">
        <f t="shared" si="85"/>
        <v>0</v>
      </c>
      <c r="AA242" s="784">
        <f t="shared" si="86"/>
        <v>0</v>
      </c>
      <c r="AB242" s="133" t="s">
        <v>72</v>
      </c>
      <c r="AC242" s="1918"/>
      <c r="AD242" s="764"/>
      <c r="AE242" s="1918"/>
      <c r="AF242" s="758"/>
      <c r="AG242" s="1918"/>
      <c r="AH242" s="777"/>
      <c r="AI242" s="2036">
        <f t="shared" si="87"/>
        <v>0</v>
      </c>
      <c r="AJ242" s="770">
        <f t="shared" si="88"/>
        <v>0</v>
      </c>
      <c r="AK242" s="2047">
        <f t="shared" si="89"/>
        <v>0</v>
      </c>
      <c r="AL242" s="780">
        <f t="shared" si="90"/>
        <v>0</v>
      </c>
      <c r="AM242" s="2051">
        <f t="shared" si="91"/>
        <v>0</v>
      </c>
      <c r="AN242" s="1994">
        <f t="shared" si="92"/>
        <v>0</v>
      </c>
    </row>
    <row r="243" spans="2:40">
      <c r="B243" s="1594" t="s">
        <v>451</v>
      </c>
      <c r="C243" s="458" t="s">
        <v>367</v>
      </c>
      <c r="D243" s="395"/>
      <c r="E243" s="202" t="s">
        <v>224</v>
      </c>
      <c r="F243" s="245">
        <v>7.68</v>
      </c>
      <c r="G243" s="259">
        <v>6.4</v>
      </c>
      <c r="H243" s="194" t="s">
        <v>66</v>
      </c>
      <c r="I243" s="245">
        <v>5.5</v>
      </c>
      <c r="J243" s="259">
        <v>5.5</v>
      </c>
      <c r="K243" s="195" t="s">
        <v>330</v>
      </c>
      <c r="L243" s="245">
        <v>100</v>
      </c>
      <c r="M243" s="259">
        <v>100</v>
      </c>
      <c r="N243" s="1534"/>
      <c r="O243" s="755" t="s">
        <v>126</v>
      </c>
      <c r="P243" s="1876"/>
      <c r="Q243" s="1866"/>
      <c r="R243" s="1876"/>
      <c r="S243" s="1866"/>
      <c r="T243" s="1876"/>
      <c r="U243" s="1866"/>
      <c r="V243" s="1974">
        <f t="shared" si="81"/>
        <v>0</v>
      </c>
      <c r="W243" s="1953">
        <f t="shared" si="82"/>
        <v>0</v>
      </c>
      <c r="X243" s="1979">
        <f t="shared" si="83"/>
        <v>0</v>
      </c>
      <c r="Y243" s="1958">
        <f t="shared" si="84"/>
        <v>0</v>
      </c>
      <c r="Z243" s="1970">
        <f t="shared" si="85"/>
        <v>0</v>
      </c>
      <c r="AA243" s="784">
        <f t="shared" si="86"/>
        <v>0</v>
      </c>
      <c r="AB243" s="134" t="s">
        <v>115</v>
      </c>
      <c r="AC243" s="1918">
        <f>F251</f>
        <v>2.2000000000000002</v>
      </c>
      <c r="AD243" s="763">
        <f>G251</f>
        <v>2.2000000000000002</v>
      </c>
      <c r="AE243" s="1918"/>
      <c r="AF243" s="758"/>
      <c r="AG243" s="1918"/>
      <c r="AH243" s="777"/>
      <c r="AI243" s="2036">
        <f t="shared" si="87"/>
        <v>2.2000000000000002</v>
      </c>
      <c r="AJ243" s="770">
        <f t="shared" si="88"/>
        <v>2.2000000000000002</v>
      </c>
      <c r="AK243" s="2047">
        <f t="shared" si="89"/>
        <v>0</v>
      </c>
      <c r="AL243" s="780">
        <f t="shared" si="90"/>
        <v>0</v>
      </c>
      <c r="AM243" s="2051">
        <f t="shared" si="91"/>
        <v>2.2000000000000002</v>
      </c>
      <c r="AN243" s="1994">
        <f t="shared" si="92"/>
        <v>2.2000000000000002</v>
      </c>
    </row>
    <row r="244" spans="2:40" ht="14.25" customHeight="1">
      <c r="B244" s="1625" t="s">
        <v>760</v>
      </c>
      <c r="C244" s="283" t="s">
        <v>698</v>
      </c>
      <c r="D244" s="176">
        <v>190</v>
      </c>
      <c r="E244" s="202" t="s">
        <v>96</v>
      </c>
      <c r="F244" s="245">
        <v>7.5</v>
      </c>
      <c r="G244" s="248">
        <v>7.5</v>
      </c>
      <c r="H244" s="202" t="s">
        <v>224</v>
      </c>
      <c r="I244" s="245">
        <v>10.8</v>
      </c>
      <c r="J244" s="259">
        <v>9</v>
      </c>
      <c r="K244" s="195" t="s">
        <v>179</v>
      </c>
      <c r="L244" s="275">
        <v>7.5</v>
      </c>
      <c r="M244" s="981">
        <v>7.5</v>
      </c>
      <c r="O244" s="529" t="s">
        <v>50</v>
      </c>
      <c r="P244" s="1876">
        <f>F241</f>
        <v>193.24</v>
      </c>
      <c r="Q244" s="1864">
        <f>G241</f>
        <v>144.30000000000001</v>
      </c>
      <c r="R244" s="1876">
        <f>F257+L259</f>
        <v>155.4</v>
      </c>
      <c r="S244" s="1868">
        <f>G257+M259</f>
        <v>116.3</v>
      </c>
      <c r="T244" s="1876"/>
      <c r="U244" s="1866"/>
      <c r="V244" s="1974">
        <f t="shared" si="81"/>
        <v>348.64</v>
      </c>
      <c r="W244" s="1953">
        <f t="shared" si="82"/>
        <v>260.60000000000002</v>
      </c>
      <c r="X244" s="1979">
        <f t="shared" si="83"/>
        <v>155.4</v>
      </c>
      <c r="Y244" s="1958">
        <f t="shared" si="84"/>
        <v>116.3</v>
      </c>
      <c r="Z244" s="1970">
        <f t="shared" si="85"/>
        <v>348.64</v>
      </c>
      <c r="AA244" s="784">
        <f t="shared" si="86"/>
        <v>260.60000000000002</v>
      </c>
      <c r="AB244" s="133" t="s">
        <v>162</v>
      </c>
      <c r="AC244" s="1918"/>
      <c r="AD244" s="763"/>
      <c r="AE244" s="1918"/>
      <c r="AF244" s="758"/>
      <c r="AG244" s="1918"/>
      <c r="AH244" s="777"/>
      <c r="AI244" s="2036">
        <f t="shared" si="87"/>
        <v>0</v>
      </c>
      <c r="AJ244" s="770">
        <f t="shared" si="88"/>
        <v>0</v>
      </c>
      <c r="AK244" s="2047">
        <f t="shared" si="89"/>
        <v>0</v>
      </c>
      <c r="AL244" s="780">
        <f t="shared" si="90"/>
        <v>0</v>
      </c>
      <c r="AM244" s="2051">
        <f t="shared" si="91"/>
        <v>0</v>
      </c>
      <c r="AN244" s="1994">
        <f t="shared" si="92"/>
        <v>0</v>
      </c>
    </row>
    <row r="245" spans="2:40" ht="13.5" customHeight="1">
      <c r="B245" s="201" t="s">
        <v>10</v>
      </c>
      <c r="C245" s="254" t="s">
        <v>11</v>
      </c>
      <c r="D245" s="253">
        <v>30</v>
      </c>
      <c r="E245" s="202" t="s">
        <v>232</v>
      </c>
      <c r="F245" s="1051">
        <v>1.0500000000000001E-2</v>
      </c>
      <c r="G245" s="1052">
        <v>1.0500000000000001E-2</v>
      </c>
      <c r="H245" s="194" t="s">
        <v>249</v>
      </c>
      <c r="I245" s="245" t="s">
        <v>250</v>
      </c>
      <c r="J245" s="248">
        <v>3.6</v>
      </c>
      <c r="K245" s="195" t="s">
        <v>95</v>
      </c>
      <c r="L245" s="245">
        <v>101.5</v>
      </c>
      <c r="M245" s="259">
        <v>101.5</v>
      </c>
      <c r="O245" s="96" t="s">
        <v>80</v>
      </c>
      <c r="P245" s="1876">
        <f t="shared" ref="P245:U245" si="94">AC254</f>
        <v>110.96000000000001</v>
      </c>
      <c r="Q245" s="1870">
        <f t="shared" si="94"/>
        <v>82</v>
      </c>
      <c r="R245" s="1876">
        <f t="shared" si="94"/>
        <v>109</v>
      </c>
      <c r="S245" s="1870">
        <f t="shared" si="94"/>
        <v>94</v>
      </c>
      <c r="T245" s="1876">
        <f t="shared" si="94"/>
        <v>9.6</v>
      </c>
      <c r="U245" s="1870">
        <f t="shared" si="94"/>
        <v>8</v>
      </c>
      <c r="V245" s="1974">
        <f t="shared" si="81"/>
        <v>219.96</v>
      </c>
      <c r="W245" s="1953">
        <f t="shared" si="82"/>
        <v>176</v>
      </c>
      <c r="X245" s="1979">
        <f t="shared" si="83"/>
        <v>118.6</v>
      </c>
      <c r="Y245" s="1958">
        <f t="shared" si="84"/>
        <v>102</v>
      </c>
      <c r="Z245" s="1970">
        <f t="shared" si="85"/>
        <v>229.56</v>
      </c>
      <c r="AA245" s="784">
        <f t="shared" si="86"/>
        <v>184</v>
      </c>
      <c r="AB245" s="133" t="s">
        <v>156</v>
      </c>
      <c r="AC245" s="1918"/>
      <c r="AD245" s="763"/>
      <c r="AE245" s="1918"/>
      <c r="AF245" s="758"/>
      <c r="AG245" s="1918"/>
      <c r="AH245" s="777"/>
      <c r="AI245" s="2036">
        <f t="shared" si="87"/>
        <v>0</v>
      </c>
      <c r="AJ245" s="770">
        <f t="shared" si="88"/>
        <v>0</v>
      </c>
      <c r="AK245" s="2047">
        <f t="shared" si="89"/>
        <v>0</v>
      </c>
      <c r="AL245" s="780">
        <f t="shared" si="90"/>
        <v>0</v>
      </c>
      <c r="AM245" s="2051">
        <f t="shared" si="91"/>
        <v>0</v>
      </c>
      <c r="AN245" s="1994">
        <f t="shared" si="92"/>
        <v>0</v>
      </c>
    </row>
    <row r="246" spans="2:40">
      <c r="B246" s="201" t="s">
        <v>10</v>
      </c>
      <c r="C246" s="254" t="s">
        <v>719</v>
      </c>
      <c r="D246" s="253">
        <v>20</v>
      </c>
      <c r="E246" s="323" t="s">
        <v>59</v>
      </c>
      <c r="F246" s="247">
        <v>0.65</v>
      </c>
      <c r="G246" s="250">
        <v>0.65</v>
      </c>
      <c r="H246" s="194" t="s">
        <v>59</v>
      </c>
      <c r="I246" s="245">
        <v>0.7</v>
      </c>
      <c r="J246" s="248">
        <v>0.7</v>
      </c>
      <c r="K246" s="60"/>
      <c r="M246" s="70"/>
      <c r="O246" s="755" t="s">
        <v>82</v>
      </c>
      <c r="P246" s="1877">
        <f>L242</f>
        <v>3</v>
      </c>
      <c r="Q246" s="1864">
        <f>M242</f>
        <v>2.5</v>
      </c>
      <c r="R246" s="1877">
        <f>I271</f>
        <v>156.44999999999999</v>
      </c>
      <c r="S246" s="1866">
        <f>D265</f>
        <v>105</v>
      </c>
      <c r="T246" s="1877">
        <f>L280</f>
        <v>7.5</v>
      </c>
      <c r="U246" s="1866">
        <f>M280</f>
        <v>7</v>
      </c>
      <c r="V246" s="1974">
        <f t="shared" si="81"/>
        <v>159.44999999999999</v>
      </c>
      <c r="W246" s="1953">
        <f t="shared" si="82"/>
        <v>107.5</v>
      </c>
      <c r="X246" s="1979">
        <f t="shared" si="83"/>
        <v>163.95</v>
      </c>
      <c r="Y246" s="1958">
        <f t="shared" si="84"/>
        <v>112</v>
      </c>
      <c r="Z246" s="1970">
        <f t="shared" si="85"/>
        <v>166.95</v>
      </c>
      <c r="AA246" s="784">
        <f t="shared" si="86"/>
        <v>114.5</v>
      </c>
      <c r="AB246" s="133" t="s">
        <v>159</v>
      </c>
      <c r="AC246" s="1918">
        <f>L251</f>
        <v>69.42</v>
      </c>
      <c r="AD246" s="765">
        <f>M251</f>
        <v>48.6</v>
      </c>
      <c r="AE246" s="1918"/>
      <c r="AF246" s="758"/>
      <c r="AG246" s="1918"/>
      <c r="AH246" s="777"/>
      <c r="AI246" s="2036">
        <f t="shared" si="87"/>
        <v>69.42</v>
      </c>
      <c r="AJ246" s="770">
        <f t="shared" si="88"/>
        <v>48.6</v>
      </c>
      <c r="AK246" s="2047">
        <f t="shared" si="89"/>
        <v>0</v>
      </c>
      <c r="AL246" s="780">
        <f t="shared" si="90"/>
        <v>0</v>
      </c>
      <c r="AM246" s="2051">
        <f t="shared" si="91"/>
        <v>69.42</v>
      </c>
      <c r="AN246" s="1994">
        <f t="shared" si="92"/>
        <v>48.6</v>
      </c>
    </row>
    <row r="247" spans="2:40" ht="12.75" customHeight="1">
      <c r="B247" s="60"/>
      <c r="C247" s="1107"/>
      <c r="D247" s="70"/>
      <c r="E247" s="323" t="s">
        <v>707</v>
      </c>
      <c r="F247" s="247"/>
      <c r="G247" s="250">
        <v>1.151</v>
      </c>
      <c r="H247" s="194" t="s">
        <v>136</v>
      </c>
      <c r="I247" s="245">
        <v>1.5</v>
      </c>
      <c r="J247" s="248">
        <v>1.5</v>
      </c>
      <c r="K247" s="60"/>
      <c r="M247" s="70"/>
      <c r="O247" s="756" t="s">
        <v>125</v>
      </c>
      <c r="P247" s="1876">
        <f>L240</f>
        <v>7.5</v>
      </c>
      <c r="Q247" s="1866">
        <f>M240</f>
        <v>7.5</v>
      </c>
      <c r="R247" s="1876"/>
      <c r="S247" s="1866"/>
      <c r="T247" s="1876"/>
      <c r="U247" s="1866"/>
      <c r="V247" s="1974">
        <f t="shared" si="81"/>
        <v>7.5</v>
      </c>
      <c r="W247" s="1953">
        <f t="shared" si="82"/>
        <v>7.5</v>
      </c>
      <c r="X247" s="1979">
        <f t="shared" si="83"/>
        <v>0</v>
      </c>
      <c r="Y247" s="1958">
        <f t="shared" si="84"/>
        <v>0</v>
      </c>
      <c r="Z247" s="1970">
        <f t="shared" si="85"/>
        <v>7.5</v>
      </c>
      <c r="AA247" s="784">
        <f t="shared" si="86"/>
        <v>7.5</v>
      </c>
      <c r="AB247" s="133" t="s">
        <v>102</v>
      </c>
      <c r="AC247" s="1918">
        <f>F243+I244+L252</f>
        <v>25.62</v>
      </c>
      <c r="AD247" s="765">
        <f>G243+J244+M252</f>
        <v>21.4</v>
      </c>
      <c r="AE247" s="1918">
        <f>F259+I260</f>
        <v>31.200000000000003</v>
      </c>
      <c r="AF247" s="758">
        <f>G259+J260</f>
        <v>26</v>
      </c>
      <c r="AG247" s="1918">
        <f>F280</f>
        <v>9.6</v>
      </c>
      <c r="AH247" s="777">
        <f>G280</f>
        <v>8</v>
      </c>
      <c r="AI247" s="2036">
        <f t="shared" si="87"/>
        <v>56.820000000000007</v>
      </c>
      <c r="AJ247" s="770">
        <f t="shared" si="88"/>
        <v>47.4</v>
      </c>
      <c r="AK247" s="2047">
        <f t="shared" si="89"/>
        <v>40.800000000000004</v>
      </c>
      <c r="AL247" s="780">
        <f t="shared" si="90"/>
        <v>34</v>
      </c>
      <c r="AM247" s="2051">
        <f t="shared" si="91"/>
        <v>66.42</v>
      </c>
      <c r="AN247" s="1994">
        <f t="shared" si="92"/>
        <v>55.4</v>
      </c>
    </row>
    <row r="248" spans="2:40" ht="15.75" thickBot="1">
      <c r="B248" s="60"/>
      <c r="C248" s="1107"/>
      <c r="D248" s="70"/>
      <c r="E248" s="1057" t="s">
        <v>113</v>
      </c>
      <c r="F248" s="245"/>
      <c r="G248" s="1058"/>
      <c r="H248" s="376" t="s">
        <v>92</v>
      </c>
      <c r="I248" s="1055">
        <v>7.54</v>
      </c>
      <c r="J248" s="1056">
        <v>7.54</v>
      </c>
      <c r="K248" s="56"/>
      <c r="L248" s="29"/>
      <c r="M248" s="73"/>
      <c r="O248" s="88" t="s">
        <v>163</v>
      </c>
      <c r="P248" s="1876">
        <f>L243</f>
        <v>100</v>
      </c>
      <c r="Q248" s="1866">
        <f>M243</f>
        <v>100</v>
      </c>
      <c r="R248" s="1876">
        <f>D262</f>
        <v>200</v>
      </c>
      <c r="S248" s="1866">
        <f>D262</f>
        <v>200</v>
      </c>
      <c r="T248" s="1876"/>
      <c r="U248" s="1866"/>
      <c r="V248" s="1974">
        <f t="shared" si="81"/>
        <v>300</v>
      </c>
      <c r="W248" s="1953">
        <f t="shared" si="82"/>
        <v>300</v>
      </c>
      <c r="X248" s="1979">
        <f t="shared" si="83"/>
        <v>200</v>
      </c>
      <c r="Y248" s="1958">
        <f t="shared" si="84"/>
        <v>200</v>
      </c>
      <c r="Z248" s="1970">
        <f t="shared" si="85"/>
        <v>300</v>
      </c>
      <c r="AA248" s="784">
        <f t="shared" si="86"/>
        <v>300</v>
      </c>
      <c r="AB248" s="133" t="s">
        <v>78</v>
      </c>
      <c r="AC248" s="1918">
        <f>F242</f>
        <v>13.72</v>
      </c>
      <c r="AD248" s="763">
        <f>G242</f>
        <v>9.8000000000000007</v>
      </c>
      <c r="AE248" s="1918">
        <f>F258</f>
        <v>10</v>
      </c>
      <c r="AF248" s="758">
        <f>G258</f>
        <v>8</v>
      </c>
      <c r="AG248" s="1918"/>
      <c r="AH248" s="777"/>
      <c r="AI248" s="2036">
        <f t="shared" si="87"/>
        <v>23.72</v>
      </c>
      <c r="AJ248" s="770">
        <f t="shared" si="88"/>
        <v>17.8</v>
      </c>
      <c r="AK248" s="2047">
        <f t="shared" si="89"/>
        <v>10</v>
      </c>
      <c r="AL248" s="780">
        <f t="shared" si="90"/>
        <v>8</v>
      </c>
      <c r="AM248" s="2051">
        <f t="shared" si="91"/>
        <v>23.72</v>
      </c>
      <c r="AN248" s="1994">
        <f t="shared" si="92"/>
        <v>17.8</v>
      </c>
    </row>
    <row r="249" spans="2:40" ht="15.75" thickBot="1">
      <c r="B249" s="60"/>
      <c r="C249" s="1107"/>
      <c r="D249" s="70"/>
      <c r="E249" s="202" t="s">
        <v>109</v>
      </c>
      <c r="F249" s="245">
        <v>8</v>
      </c>
      <c r="G249" s="248">
        <v>8</v>
      </c>
      <c r="H249" s="194" t="s">
        <v>104</v>
      </c>
      <c r="I249" s="245">
        <v>4</v>
      </c>
      <c r="J249" s="248">
        <v>4</v>
      </c>
      <c r="K249" s="2075" t="s">
        <v>838</v>
      </c>
      <c r="L249" s="38"/>
      <c r="M249" s="49"/>
      <c r="O249" s="202" t="s">
        <v>100</v>
      </c>
      <c r="P249" s="1876">
        <f>I240</f>
        <v>61.85</v>
      </c>
      <c r="Q249" s="1866">
        <f>J240</f>
        <v>52.6</v>
      </c>
      <c r="R249" s="1876"/>
      <c r="S249" s="1866"/>
      <c r="T249" s="1876">
        <f>F276</f>
        <v>55.02</v>
      </c>
      <c r="U249" s="1866">
        <f>G276</f>
        <v>46.76</v>
      </c>
      <c r="V249" s="1974">
        <f t="shared" si="81"/>
        <v>61.85</v>
      </c>
      <c r="W249" s="1953">
        <f t="shared" si="82"/>
        <v>52.6</v>
      </c>
      <c r="X249" s="1979">
        <f t="shared" si="83"/>
        <v>55.02</v>
      </c>
      <c r="Y249" s="1958">
        <f t="shared" si="84"/>
        <v>46.76</v>
      </c>
      <c r="Z249" s="1970">
        <f t="shared" si="85"/>
        <v>116.87</v>
      </c>
      <c r="AA249" s="784">
        <f t="shared" si="86"/>
        <v>99.36</v>
      </c>
      <c r="AB249" s="133" t="s">
        <v>86</v>
      </c>
      <c r="AC249" s="1918"/>
      <c r="AD249" s="766"/>
      <c r="AE249" s="1918"/>
      <c r="AF249" s="758"/>
      <c r="AG249" s="1918"/>
      <c r="AH249" s="777"/>
      <c r="AI249" s="2036">
        <f t="shared" si="87"/>
        <v>0</v>
      </c>
      <c r="AJ249" s="770">
        <f t="shared" si="88"/>
        <v>0</v>
      </c>
      <c r="AK249" s="2047">
        <f t="shared" si="89"/>
        <v>0</v>
      </c>
      <c r="AL249" s="780">
        <f t="shared" si="90"/>
        <v>0</v>
      </c>
      <c r="AM249" s="2051">
        <f t="shared" si="91"/>
        <v>0</v>
      </c>
      <c r="AN249" s="1994">
        <f t="shared" si="92"/>
        <v>0</v>
      </c>
    </row>
    <row r="250" spans="2:40" ht="15.75" thickBot="1">
      <c r="B250" s="60"/>
      <c r="C250" s="1107"/>
      <c r="D250" s="70"/>
      <c r="E250" s="202" t="s">
        <v>114</v>
      </c>
      <c r="F250" s="245">
        <v>2.4</v>
      </c>
      <c r="G250" s="248">
        <v>2.4</v>
      </c>
      <c r="H250" s="60"/>
      <c r="J250" s="70"/>
      <c r="K250" s="271" t="s">
        <v>121</v>
      </c>
      <c r="L250" s="106" t="s">
        <v>122</v>
      </c>
      <c r="M250" s="1003" t="s">
        <v>123</v>
      </c>
      <c r="O250" s="755" t="s">
        <v>454</v>
      </c>
      <c r="P250" s="1876">
        <f>I241</f>
        <v>21.8</v>
      </c>
      <c r="Q250" s="1864">
        <f>J241</f>
        <v>19.399999999999999</v>
      </c>
      <c r="R250" s="1876">
        <f>F264</f>
        <v>2.3559999999999999</v>
      </c>
      <c r="S250" s="1864">
        <f>G264</f>
        <v>2</v>
      </c>
      <c r="T250" s="1876">
        <f>F277</f>
        <v>20.440999999999999</v>
      </c>
      <c r="U250" s="1864">
        <f>G277</f>
        <v>18.184000000000001</v>
      </c>
      <c r="V250" s="1974">
        <f t="shared" si="81"/>
        <v>24.155999999999999</v>
      </c>
      <c r="W250" s="1953">
        <f t="shared" si="82"/>
        <v>21.4</v>
      </c>
      <c r="X250" s="1979">
        <f t="shared" si="83"/>
        <v>22.796999999999997</v>
      </c>
      <c r="Y250" s="1958">
        <f t="shared" si="84"/>
        <v>20.184000000000001</v>
      </c>
      <c r="Z250" s="1970">
        <f t="shared" si="85"/>
        <v>44.596999999999994</v>
      </c>
      <c r="AA250" s="784">
        <f t="shared" si="86"/>
        <v>39.584000000000003</v>
      </c>
      <c r="AB250" s="133" t="s">
        <v>161</v>
      </c>
      <c r="AC250" s="1918"/>
      <c r="AD250" s="767"/>
      <c r="AE250" s="1918">
        <f>F273</f>
        <v>67.8</v>
      </c>
      <c r="AF250" s="758">
        <f>G273</f>
        <v>60</v>
      </c>
      <c r="AG250" s="1918"/>
      <c r="AH250" s="777"/>
      <c r="AI250" s="2036">
        <f t="shared" si="87"/>
        <v>67.8</v>
      </c>
      <c r="AJ250" s="770">
        <f t="shared" si="88"/>
        <v>60</v>
      </c>
      <c r="AK250" s="2047">
        <f t="shared" si="89"/>
        <v>67.8</v>
      </c>
      <c r="AL250" s="780">
        <f t="shared" si="90"/>
        <v>60</v>
      </c>
      <c r="AM250" s="2051">
        <f t="shared" si="91"/>
        <v>67.8</v>
      </c>
      <c r="AN250" s="1994">
        <f t="shared" si="92"/>
        <v>60</v>
      </c>
    </row>
    <row r="251" spans="2:40">
      <c r="B251" s="60"/>
      <c r="C251" s="1107"/>
      <c r="D251" s="70"/>
      <c r="E251" s="202" t="s">
        <v>115</v>
      </c>
      <c r="F251" s="245">
        <v>2.2000000000000002</v>
      </c>
      <c r="G251" s="248">
        <v>2.2000000000000002</v>
      </c>
      <c r="H251" s="1501"/>
      <c r="J251" s="70"/>
      <c r="K251" s="1059" t="s">
        <v>356</v>
      </c>
      <c r="L251" s="264">
        <v>69.42</v>
      </c>
      <c r="M251" s="265">
        <v>48.6</v>
      </c>
      <c r="O251" s="755" t="s">
        <v>151</v>
      </c>
      <c r="P251" s="1876"/>
      <c r="Q251" s="1864"/>
      <c r="R251" s="1876">
        <f>I258</f>
        <v>107.56</v>
      </c>
      <c r="S251" s="1866">
        <f>J258</f>
        <v>74.400000000000006</v>
      </c>
      <c r="T251" s="1876"/>
      <c r="U251" s="1866"/>
      <c r="V251" s="1974">
        <f t="shared" si="81"/>
        <v>107.56</v>
      </c>
      <c r="W251" s="1953">
        <f t="shared" si="82"/>
        <v>74.400000000000006</v>
      </c>
      <c r="X251" s="1979">
        <f t="shared" si="83"/>
        <v>107.56</v>
      </c>
      <c r="Y251" s="1958">
        <f t="shared" si="84"/>
        <v>74.400000000000006</v>
      </c>
      <c r="Z251" s="1970">
        <f t="shared" si="85"/>
        <v>107.56</v>
      </c>
      <c r="AA251" s="784">
        <f t="shared" si="86"/>
        <v>74.400000000000006</v>
      </c>
      <c r="AB251" s="133" t="s">
        <v>158</v>
      </c>
      <c r="AC251" s="1918"/>
      <c r="AD251" s="767"/>
      <c r="AE251" s="1918"/>
      <c r="AF251" s="758"/>
      <c r="AG251" s="1918"/>
      <c r="AH251" s="777"/>
      <c r="AI251" s="2036">
        <f t="shared" si="87"/>
        <v>0</v>
      </c>
      <c r="AJ251" s="770">
        <f t="shared" si="88"/>
        <v>0</v>
      </c>
      <c r="AK251" s="2047">
        <f t="shared" si="89"/>
        <v>0</v>
      </c>
      <c r="AL251" s="780">
        <f t="shared" si="90"/>
        <v>0</v>
      </c>
      <c r="AM251" s="2051">
        <f t="shared" si="91"/>
        <v>0</v>
      </c>
      <c r="AN251" s="1994">
        <f t="shared" si="92"/>
        <v>0</v>
      </c>
    </row>
    <row r="252" spans="2:40" ht="14.25" customHeight="1">
      <c r="B252" s="60"/>
      <c r="C252" s="1107"/>
      <c r="D252" s="70"/>
      <c r="E252" s="202" t="s">
        <v>95</v>
      </c>
      <c r="F252" s="245">
        <v>25</v>
      </c>
      <c r="G252" s="248">
        <v>25</v>
      </c>
      <c r="H252" s="60"/>
      <c r="J252" s="70"/>
      <c r="K252" s="194" t="s">
        <v>224</v>
      </c>
      <c r="L252" s="264">
        <v>7.14</v>
      </c>
      <c r="M252" s="265">
        <v>6</v>
      </c>
      <c r="O252" s="755" t="s">
        <v>73</v>
      </c>
      <c r="P252" s="1876"/>
      <c r="Q252" s="1866"/>
      <c r="R252" s="1876"/>
      <c r="S252" s="1866"/>
      <c r="T252" s="1876"/>
      <c r="U252" s="1866"/>
      <c r="V252" s="1974">
        <f t="shared" si="81"/>
        <v>0</v>
      </c>
      <c r="W252" s="1953">
        <f t="shared" si="82"/>
        <v>0</v>
      </c>
      <c r="X252" s="1979">
        <f t="shared" si="83"/>
        <v>0</v>
      </c>
      <c r="Y252" s="1958">
        <f t="shared" si="84"/>
        <v>0</v>
      </c>
      <c r="Z252" s="1970">
        <f t="shared" si="85"/>
        <v>0</v>
      </c>
      <c r="AA252" s="784">
        <f t="shared" si="86"/>
        <v>0</v>
      </c>
      <c r="AB252" s="133" t="s">
        <v>157</v>
      </c>
      <c r="AC252" s="1918"/>
      <c r="AD252" s="766"/>
      <c r="AE252" s="1918"/>
      <c r="AF252" s="758"/>
      <c r="AG252" s="1918"/>
      <c r="AH252" s="777"/>
      <c r="AI252" s="2036">
        <f t="shared" si="87"/>
        <v>0</v>
      </c>
      <c r="AJ252" s="770">
        <f t="shared" si="88"/>
        <v>0</v>
      </c>
      <c r="AK252" s="2047">
        <f t="shared" si="89"/>
        <v>0</v>
      </c>
      <c r="AL252" s="780">
        <f t="shared" si="90"/>
        <v>0</v>
      </c>
      <c r="AM252" s="2051">
        <f t="shared" si="91"/>
        <v>0</v>
      </c>
      <c r="AN252" s="1994">
        <f t="shared" si="92"/>
        <v>0</v>
      </c>
    </row>
    <row r="253" spans="2:40" ht="12.75" customHeight="1">
      <c r="B253" s="60"/>
      <c r="C253" s="1107"/>
      <c r="D253" s="70"/>
      <c r="E253" s="202" t="s">
        <v>232</v>
      </c>
      <c r="F253" s="1051">
        <v>5.9999999999999995E-4</v>
      </c>
      <c r="G253" s="1052">
        <v>5.9999999999999995E-4</v>
      </c>
      <c r="H253" s="60"/>
      <c r="J253" s="70"/>
      <c r="K253" s="194" t="s">
        <v>55</v>
      </c>
      <c r="L253" s="245">
        <v>3</v>
      </c>
      <c r="M253" s="248">
        <v>3</v>
      </c>
      <c r="O253" s="757" t="s">
        <v>66</v>
      </c>
      <c r="P253" s="1878">
        <f>I243</f>
        <v>5.5</v>
      </c>
      <c r="Q253" s="1864">
        <f>J243</f>
        <v>5.5</v>
      </c>
      <c r="R253" s="1878">
        <f>F266+I259</f>
        <v>54.2</v>
      </c>
      <c r="S253" s="1864">
        <f>J259+G266</f>
        <v>54.2</v>
      </c>
      <c r="T253" s="1876">
        <f>F279</f>
        <v>10.4</v>
      </c>
      <c r="U253" s="1868">
        <f>G279</f>
        <v>10.4</v>
      </c>
      <c r="V253" s="1974">
        <f t="shared" si="81"/>
        <v>59.7</v>
      </c>
      <c r="W253" s="1953">
        <f t="shared" si="82"/>
        <v>59.7</v>
      </c>
      <c r="X253" s="1979">
        <f t="shared" si="83"/>
        <v>64.600000000000009</v>
      </c>
      <c r="Y253" s="1958">
        <f t="shared" si="84"/>
        <v>64.600000000000009</v>
      </c>
      <c r="Z253" s="1970">
        <f t="shared" si="85"/>
        <v>70.100000000000009</v>
      </c>
      <c r="AA253" s="784">
        <f t="shared" si="86"/>
        <v>70.100000000000009</v>
      </c>
      <c r="AB253" s="133" t="s">
        <v>574</v>
      </c>
      <c r="AC253" s="1918"/>
      <c r="AD253" s="768"/>
      <c r="AE253" s="1918"/>
      <c r="AF253" s="758"/>
      <c r="AG253" s="1918"/>
      <c r="AH253" s="777"/>
      <c r="AI253" s="2036">
        <f t="shared" si="87"/>
        <v>0</v>
      </c>
      <c r="AJ253" s="770">
        <f t="shared" si="88"/>
        <v>0</v>
      </c>
      <c r="AK253" s="2047">
        <f t="shared" si="89"/>
        <v>0</v>
      </c>
      <c r="AL253" s="780">
        <f t="shared" si="90"/>
        <v>0</v>
      </c>
      <c r="AM253" s="2051">
        <f t="shared" si="91"/>
        <v>0</v>
      </c>
      <c r="AN253" s="1994">
        <f t="shared" si="92"/>
        <v>0</v>
      </c>
    </row>
    <row r="254" spans="2:40" ht="14.25" customHeight="1" thickBot="1">
      <c r="B254" s="56"/>
      <c r="C254" s="1012"/>
      <c r="D254" s="73"/>
      <c r="E254" s="1060" t="s">
        <v>59</v>
      </c>
      <c r="F254" s="1031">
        <v>0.32</v>
      </c>
      <c r="G254" s="288">
        <v>0.32</v>
      </c>
      <c r="H254" s="60"/>
      <c r="J254" s="70"/>
      <c r="K254" s="195" t="s">
        <v>104</v>
      </c>
      <c r="L254" s="247">
        <v>3</v>
      </c>
      <c r="M254" s="249">
        <v>3</v>
      </c>
      <c r="O254" s="130" t="s">
        <v>171</v>
      </c>
      <c r="P254" s="1876"/>
      <c r="Q254" s="1866"/>
      <c r="R254" s="1876"/>
      <c r="S254" s="1866"/>
      <c r="T254" s="1876"/>
      <c r="U254" s="1866"/>
      <c r="V254" s="1974">
        <f t="shared" si="81"/>
        <v>0</v>
      </c>
      <c r="W254" s="1953">
        <f t="shared" si="82"/>
        <v>0</v>
      </c>
      <c r="X254" s="1979">
        <f t="shared" si="83"/>
        <v>0</v>
      </c>
      <c r="Y254" s="1958">
        <f t="shared" si="84"/>
        <v>0</v>
      </c>
      <c r="Z254" s="1971">
        <f t="shared" si="85"/>
        <v>0</v>
      </c>
      <c r="AA254" s="782">
        <f t="shared" si="86"/>
        <v>0</v>
      </c>
      <c r="AB254" s="189" t="s">
        <v>97</v>
      </c>
      <c r="AC254" s="1918">
        <f t="shared" ref="AC254:AL254" si="95">SUM(AC239:AC253)</f>
        <v>110.96000000000001</v>
      </c>
      <c r="AD254" s="1775">
        <f t="shared" si="95"/>
        <v>82</v>
      </c>
      <c r="AE254" s="1918">
        <f t="shared" si="95"/>
        <v>109</v>
      </c>
      <c r="AF254" s="758">
        <f t="shared" si="95"/>
        <v>94</v>
      </c>
      <c r="AG254" s="1918">
        <f t="shared" si="95"/>
        <v>9.6</v>
      </c>
      <c r="AH254" s="777">
        <f t="shared" si="95"/>
        <v>8</v>
      </c>
      <c r="AI254" s="2037">
        <f t="shared" si="95"/>
        <v>219.95999999999998</v>
      </c>
      <c r="AJ254" s="759">
        <f t="shared" si="95"/>
        <v>176</v>
      </c>
      <c r="AK254" s="2048">
        <f t="shared" si="95"/>
        <v>118.6</v>
      </c>
      <c r="AL254" s="223">
        <f t="shared" si="95"/>
        <v>102</v>
      </c>
      <c r="AM254" s="2051">
        <f t="shared" si="91"/>
        <v>229.56</v>
      </c>
      <c r="AN254" s="1994">
        <f t="shared" si="92"/>
        <v>184</v>
      </c>
    </row>
    <row r="255" spans="2:40" ht="14.25" customHeight="1" thickBot="1">
      <c r="B255" s="383"/>
      <c r="C255" s="172" t="s">
        <v>153</v>
      </c>
      <c r="D255" s="53"/>
      <c r="E255" s="999" t="s">
        <v>209</v>
      </c>
      <c r="F255" s="38"/>
      <c r="G255" s="49"/>
      <c r="H255" s="457" t="s">
        <v>481</v>
      </c>
      <c r="I255" s="1061"/>
      <c r="J255" s="1061"/>
      <c r="K255" s="1062" t="s">
        <v>415</v>
      </c>
      <c r="L255" s="1063"/>
      <c r="M255" s="1064"/>
      <c r="O255" s="130" t="s">
        <v>71</v>
      </c>
      <c r="P255" s="1876"/>
      <c r="Q255" s="1872"/>
      <c r="R255" s="1876">
        <f>L258</f>
        <v>88.96</v>
      </c>
      <c r="S255" s="1872">
        <f>M258</f>
        <v>87.5</v>
      </c>
      <c r="T255" s="1876"/>
      <c r="U255" s="1872"/>
      <c r="V255" s="1974">
        <f t="shared" si="81"/>
        <v>88.96</v>
      </c>
      <c r="W255" s="1953">
        <f t="shared" si="82"/>
        <v>87.5</v>
      </c>
      <c r="X255" s="1979">
        <f t="shared" si="83"/>
        <v>88.96</v>
      </c>
      <c r="Y255" s="1958">
        <f t="shared" si="84"/>
        <v>87.5</v>
      </c>
      <c r="Z255" s="1971">
        <f t="shared" si="85"/>
        <v>88.96</v>
      </c>
      <c r="AA255" s="782">
        <f t="shared" si="86"/>
        <v>87.5</v>
      </c>
      <c r="AB255" s="462" t="s">
        <v>167</v>
      </c>
      <c r="AC255" s="1918"/>
      <c r="AD255" s="754"/>
      <c r="AE255" s="1918"/>
      <c r="AF255" s="758"/>
      <c r="AG255" s="1918"/>
      <c r="AH255" s="758"/>
      <c r="AI255" s="2038"/>
      <c r="AJ255" s="237"/>
      <c r="AK255" s="2048"/>
      <c r="AL255" s="223"/>
      <c r="AM255" s="2052"/>
      <c r="AN255" s="1995"/>
    </row>
    <row r="256" spans="2:40" ht="13.5" customHeight="1" thickBot="1">
      <c r="B256" s="1498" t="s">
        <v>673</v>
      </c>
      <c r="C256" s="283" t="s">
        <v>371</v>
      </c>
      <c r="D256" s="176">
        <v>60</v>
      </c>
      <c r="E256" s="281" t="s">
        <v>121</v>
      </c>
      <c r="F256" s="106" t="s">
        <v>122</v>
      </c>
      <c r="G256" s="143" t="s">
        <v>123</v>
      </c>
      <c r="H256" s="785" t="s">
        <v>482</v>
      </c>
      <c r="I256" s="111"/>
      <c r="J256" s="111"/>
      <c r="K256" s="1065" t="s">
        <v>658</v>
      </c>
      <c r="L256" s="1066"/>
      <c r="M256" s="1067"/>
      <c r="O256" s="130" t="s">
        <v>52</v>
      </c>
      <c r="P256" s="1876"/>
      <c r="Q256" s="1872"/>
      <c r="R256" s="1876"/>
      <c r="S256" s="1872"/>
      <c r="T256" s="1876"/>
      <c r="U256" s="1872"/>
      <c r="V256" s="1974">
        <f t="shared" si="81"/>
        <v>0</v>
      </c>
      <c r="W256" s="1953">
        <f t="shared" si="82"/>
        <v>0</v>
      </c>
      <c r="X256" s="1979">
        <f t="shared" si="83"/>
        <v>0</v>
      </c>
      <c r="Y256" s="1958">
        <f t="shared" si="84"/>
        <v>0</v>
      </c>
      <c r="Z256" s="1971">
        <f t="shared" si="85"/>
        <v>0</v>
      </c>
      <c r="AA256" s="782">
        <f t="shared" si="86"/>
        <v>0</v>
      </c>
      <c r="AC256" s="1918"/>
      <c r="AE256" s="1918"/>
      <c r="AG256" s="1918"/>
      <c r="AI256" s="207"/>
      <c r="AK256" s="207"/>
      <c r="AM256" s="2032"/>
      <c r="AN256" s="103"/>
    </row>
    <row r="257" spans="2:40" ht="14.25" customHeight="1" thickBot="1">
      <c r="B257" s="1625" t="s">
        <v>761</v>
      </c>
      <c r="C257" s="254" t="s">
        <v>198</v>
      </c>
      <c r="D257" s="1039">
        <v>200</v>
      </c>
      <c r="E257" s="108" t="s">
        <v>247</v>
      </c>
      <c r="F257" s="131">
        <v>53.4</v>
      </c>
      <c r="G257" s="139">
        <v>40</v>
      </c>
      <c r="H257" s="281" t="s">
        <v>121</v>
      </c>
      <c r="I257" s="106" t="s">
        <v>122</v>
      </c>
      <c r="J257" s="290" t="s">
        <v>123</v>
      </c>
      <c r="K257" s="306" t="s">
        <v>121</v>
      </c>
      <c r="L257" s="109" t="s">
        <v>122</v>
      </c>
      <c r="M257" s="141" t="s">
        <v>123</v>
      </c>
      <c r="O257" s="130" t="s">
        <v>76</v>
      </c>
      <c r="P257" s="1876">
        <f>F249</f>
        <v>8</v>
      </c>
      <c r="Q257" s="1916">
        <f>G249</f>
        <v>8</v>
      </c>
      <c r="R257" s="1876">
        <f>L267</f>
        <v>7.5</v>
      </c>
      <c r="S257" s="1872">
        <f>M267</f>
        <v>7.5</v>
      </c>
      <c r="T257" s="1876"/>
      <c r="U257" s="1872"/>
      <c r="V257" s="1974">
        <f t="shared" si="81"/>
        <v>15.5</v>
      </c>
      <c r="W257" s="1953">
        <f t="shared" si="82"/>
        <v>15.5</v>
      </c>
      <c r="X257" s="1979">
        <f t="shared" si="83"/>
        <v>7.5</v>
      </c>
      <c r="Y257" s="1958">
        <f t="shared" si="84"/>
        <v>7.5</v>
      </c>
      <c r="Z257" s="1971">
        <f t="shared" si="85"/>
        <v>15.5</v>
      </c>
      <c r="AA257" s="782">
        <f t="shared" si="86"/>
        <v>15.5</v>
      </c>
      <c r="AB257" s="81" t="s">
        <v>420</v>
      </c>
      <c r="AC257" s="1918"/>
      <c r="AD257" s="769"/>
      <c r="AE257" s="1918"/>
      <c r="AF257" s="769"/>
      <c r="AG257" s="1918"/>
      <c r="AH257" s="769"/>
      <c r="AI257" s="2033"/>
      <c r="AJ257" s="769"/>
      <c r="AK257" s="2033"/>
      <c r="AL257" s="769"/>
      <c r="AM257" s="2032"/>
      <c r="AN257" s="103"/>
    </row>
    <row r="258" spans="2:40">
      <c r="B258" s="442" t="s">
        <v>483</v>
      </c>
      <c r="C258" s="283" t="s">
        <v>481</v>
      </c>
      <c r="D258" s="176">
        <v>90</v>
      </c>
      <c r="E258" s="194" t="s">
        <v>112</v>
      </c>
      <c r="F258" s="245">
        <v>10</v>
      </c>
      <c r="G258" s="248">
        <v>8</v>
      </c>
      <c r="H258" s="267" t="s">
        <v>151</v>
      </c>
      <c r="I258" s="186">
        <v>107.56</v>
      </c>
      <c r="J258" s="396">
        <v>74.400000000000006</v>
      </c>
      <c r="K258" s="108" t="s">
        <v>107</v>
      </c>
      <c r="L258" s="131">
        <v>88.96</v>
      </c>
      <c r="M258" s="139">
        <v>87.5</v>
      </c>
      <c r="N258" s="99"/>
      <c r="O258" s="130" t="s">
        <v>96</v>
      </c>
      <c r="P258" s="1876">
        <f>F244</f>
        <v>7.5</v>
      </c>
      <c r="Q258" s="1864">
        <f>G244</f>
        <v>7.5</v>
      </c>
      <c r="R258" s="1876">
        <f>F260+F267+L263</f>
        <v>12.45</v>
      </c>
      <c r="S258" s="1864">
        <f>G260+M263+G267</f>
        <v>12.45</v>
      </c>
      <c r="T258" s="1876">
        <f>I278</f>
        <v>0.5</v>
      </c>
      <c r="U258" s="1864">
        <f>J278</f>
        <v>0.5</v>
      </c>
      <c r="V258" s="1974">
        <f t="shared" si="81"/>
        <v>19.95</v>
      </c>
      <c r="W258" s="1953">
        <f t="shared" si="82"/>
        <v>19.95</v>
      </c>
      <c r="X258" s="1979">
        <f t="shared" si="83"/>
        <v>12.95</v>
      </c>
      <c r="Y258" s="1958">
        <f t="shared" si="84"/>
        <v>12.95</v>
      </c>
      <c r="Z258" s="1971">
        <f t="shared" si="85"/>
        <v>20.45</v>
      </c>
      <c r="AA258" s="782">
        <f t="shared" si="86"/>
        <v>20.45</v>
      </c>
      <c r="AB258" s="84" t="s">
        <v>124</v>
      </c>
      <c r="AC258" s="1918"/>
      <c r="AD258" s="225"/>
      <c r="AE258" s="1918"/>
      <c r="AF258" s="225"/>
      <c r="AG258" s="1918"/>
      <c r="AH258" s="225"/>
      <c r="AI258" s="2039">
        <f t="shared" ref="AI258:AI271" si="96">AC258+AE258</f>
        <v>0</v>
      </c>
      <c r="AJ258" s="760">
        <f t="shared" ref="AJ258:AJ271" si="97">AD258+AF258</f>
        <v>0</v>
      </c>
      <c r="AK258" s="2049">
        <f t="shared" ref="AK258:AK271" si="98">AE258+AG258</f>
        <v>0</v>
      </c>
      <c r="AL258" s="238">
        <f t="shared" ref="AL258:AL271" si="99">AF258+AH258</f>
        <v>0</v>
      </c>
      <c r="AM258" s="2032"/>
      <c r="AN258" s="103"/>
    </row>
    <row r="259" spans="2:40" ht="14.25" customHeight="1">
      <c r="B259" s="178"/>
      <c r="C259" s="750" t="s">
        <v>482</v>
      </c>
      <c r="D259" s="324"/>
      <c r="E259" s="194" t="s">
        <v>243</v>
      </c>
      <c r="F259" s="245">
        <v>9.6</v>
      </c>
      <c r="G259" s="248">
        <v>8</v>
      </c>
      <c r="H259" s="202" t="s">
        <v>94</v>
      </c>
      <c r="I259" s="264">
        <v>30</v>
      </c>
      <c r="J259" s="888">
        <v>30</v>
      </c>
      <c r="K259" s="171" t="s">
        <v>331</v>
      </c>
      <c r="L259" s="455">
        <v>102</v>
      </c>
      <c r="M259" s="1068">
        <v>76.3</v>
      </c>
      <c r="N259" s="4"/>
      <c r="O259" s="130" t="s">
        <v>104</v>
      </c>
      <c r="P259" s="1876">
        <f>I249+L254</f>
        <v>7</v>
      </c>
      <c r="Q259" s="1866">
        <f>J249+M254</f>
        <v>7</v>
      </c>
      <c r="R259" s="1876">
        <f>I261</f>
        <v>4</v>
      </c>
      <c r="S259" s="1866">
        <f>J261</f>
        <v>4</v>
      </c>
      <c r="T259" s="1876">
        <f>I279</f>
        <v>3.5</v>
      </c>
      <c r="U259" s="1866">
        <f>J279</f>
        <v>3.5</v>
      </c>
      <c r="V259" s="1974">
        <f t="shared" si="81"/>
        <v>11</v>
      </c>
      <c r="W259" s="1953">
        <f t="shared" si="82"/>
        <v>11</v>
      </c>
      <c r="X259" s="1979">
        <f t="shared" si="83"/>
        <v>7.5</v>
      </c>
      <c r="Y259" s="1958">
        <f t="shared" si="84"/>
        <v>7.5</v>
      </c>
      <c r="Z259" s="1971">
        <f t="shared" si="85"/>
        <v>14.5</v>
      </c>
      <c r="AA259" s="782">
        <f t="shared" si="86"/>
        <v>14.5</v>
      </c>
      <c r="AB259" s="87" t="s">
        <v>421</v>
      </c>
      <c r="AC259" s="1918"/>
      <c r="AD259" s="223">
        <f>SUM(AD257:AD258)</f>
        <v>0</v>
      </c>
      <c r="AE259" s="1918"/>
      <c r="AF259" s="223">
        <f>SUM(AF257:AF258)</f>
        <v>0</v>
      </c>
      <c r="AG259" s="1918"/>
      <c r="AH259" s="223">
        <f>SUM(AH257:AH258)</f>
        <v>0</v>
      </c>
      <c r="AI259" s="2039">
        <f t="shared" si="96"/>
        <v>0</v>
      </c>
      <c r="AJ259" s="760">
        <f t="shared" si="97"/>
        <v>0</v>
      </c>
      <c r="AK259" s="2049">
        <f t="shared" si="98"/>
        <v>0</v>
      </c>
      <c r="AL259" s="238">
        <f t="shared" si="99"/>
        <v>0</v>
      </c>
      <c r="AM259" s="2032"/>
      <c r="AN259" s="103"/>
    </row>
    <row r="260" spans="2:40" ht="15" customHeight="1">
      <c r="B260" s="165" t="s">
        <v>554</v>
      </c>
      <c r="C260" s="283" t="s">
        <v>415</v>
      </c>
      <c r="D260" s="831" t="s">
        <v>708</v>
      </c>
      <c r="E260" s="194" t="s">
        <v>96</v>
      </c>
      <c r="F260" s="245">
        <v>2</v>
      </c>
      <c r="G260" s="248">
        <v>2</v>
      </c>
      <c r="H260" s="202" t="s">
        <v>132</v>
      </c>
      <c r="I260" s="264">
        <v>21.6</v>
      </c>
      <c r="J260" s="888">
        <v>18</v>
      </c>
      <c r="K260" s="194" t="s">
        <v>249</v>
      </c>
      <c r="L260" s="245" t="s">
        <v>485</v>
      </c>
      <c r="M260" s="248">
        <v>5.8</v>
      </c>
      <c r="N260" s="4"/>
      <c r="O260" s="130" t="s">
        <v>835</v>
      </c>
      <c r="P260" s="1877">
        <f>Q260/1000/0.04</f>
        <v>0.09</v>
      </c>
      <c r="Q260" s="1864">
        <f>J245</f>
        <v>3.6</v>
      </c>
      <c r="R260" s="1924">
        <f>S260/1000/0.04</f>
        <v>0.25499999999999995</v>
      </c>
      <c r="S260" s="1864">
        <f>M260+G268</f>
        <v>10.199999999999999</v>
      </c>
      <c r="T260" s="1876">
        <f>U260/1000/0.04</f>
        <v>0.08</v>
      </c>
      <c r="U260" s="1864">
        <f>G281</f>
        <v>3.2</v>
      </c>
      <c r="V260" s="1974">
        <f t="shared" si="81"/>
        <v>0.34499999999999997</v>
      </c>
      <c r="W260" s="1953">
        <f t="shared" si="82"/>
        <v>13.799999999999999</v>
      </c>
      <c r="X260" s="1979">
        <f t="shared" si="83"/>
        <v>0.33499999999999996</v>
      </c>
      <c r="Y260" s="1958">
        <f t="shared" si="84"/>
        <v>13.399999999999999</v>
      </c>
      <c r="Z260" s="1971">
        <f t="shared" si="85"/>
        <v>0.42499999999999999</v>
      </c>
      <c r="AA260" s="782">
        <f t="shared" si="86"/>
        <v>17</v>
      </c>
      <c r="AB260" s="89" t="s">
        <v>422</v>
      </c>
      <c r="AC260" s="1918"/>
      <c r="AD260" s="226"/>
      <c r="AE260" s="1918"/>
      <c r="AF260" s="226"/>
      <c r="AG260" s="1918"/>
      <c r="AH260" s="226"/>
      <c r="AI260" s="2039">
        <f t="shared" si="96"/>
        <v>0</v>
      </c>
      <c r="AJ260" s="760">
        <f t="shared" si="97"/>
        <v>0</v>
      </c>
      <c r="AK260" s="2049">
        <f t="shared" si="98"/>
        <v>0</v>
      </c>
      <c r="AL260" s="238">
        <f t="shared" si="99"/>
        <v>0</v>
      </c>
      <c r="AM260" s="2032"/>
      <c r="AN260" s="103"/>
    </row>
    <row r="261" spans="2:40">
      <c r="B261" s="1070" t="s">
        <v>762</v>
      </c>
      <c r="C261" s="177" t="s">
        <v>658</v>
      </c>
      <c r="D261" s="324"/>
      <c r="E261" s="197" t="s">
        <v>98</v>
      </c>
      <c r="F261" s="276">
        <v>0.6</v>
      </c>
      <c r="G261" s="596">
        <v>0.6</v>
      </c>
      <c r="H261" s="202" t="s">
        <v>104</v>
      </c>
      <c r="I261" s="246">
        <v>4</v>
      </c>
      <c r="J261" s="303">
        <v>4</v>
      </c>
      <c r="K261" s="194" t="s">
        <v>114</v>
      </c>
      <c r="L261" s="245">
        <v>2</v>
      </c>
      <c r="M261" s="248">
        <v>2</v>
      </c>
      <c r="N261" s="4"/>
      <c r="O261" s="130" t="s">
        <v>55</v>
      </c>
      <c r="P261" s="1876">
        <f>L241+L253</f>
        <v>8</v>
      </c>
      <c r="Q261" s="1868">
        <f>M241+M253</f>
        <v>8</v>
      </c>
      <c r="R261" s="1876"/>
      <c r="S261" s="1868"/>
      <c r="T261" s="1876">
        <f>L278</f>
        <v>6</v>
      </c>
      <c r="U261" s="1868">
        <f>M278</f>
        <v>6</v>
      </c>
      <c r="V261" s="1974">
        <f t="shared" si="81"/>
        <v>8</v>
      </c>
      <c r="W261" s="1953">
        <f t="shared" si="82"/>
        <v>8</v>
      </c>
      <c r="X261" s="1979">
        <f t="shared" si="83"/>
        <v>6</v>
      </c>
      <c r="Y261" s="1958">
        <f t="shared" si="84"/>
        <v>6</v>
      </c>
      <c r="Z261" s="1971">
        <f t="shared" si="85"/>
        <v>14</v>
      </c>
      <c r="AA261" s="782">
        <f t="shared" si="86"/>
        <v>14</v>
      </c>
      <c r="AB261" s="89" t="s">
        <v>191</v>
      </c>
      <c r="AC261" s="1918"/>
      <c r="AD261" s="226"/>
      <c r="AE261" s="1918"/>
      <c r="AF261" s="226"/>
      <c r="AG261" s="1918"/>
      <c r="AH261" s="226"/>
      <c r="AI261" s="2039">
        <f t="shared" si="96"/>
        <v>0</v>
      </c>
      <c r="AJ261" s="760">
        <f t="shared" si="97"/>
        <v>0</v>
      </c>
      <c r="AK261" s="2049">
        <f t="shared" si="98"/>
        <v>0</v>
      </c>
      <c r="AL261" s="238">
        <f t="shared" si="99"/>
        <v>0</v>
      </c>
      <c r="AM261" s="2032"/>
      <c r="AN261" s="103"/>
    </row>
    <row r="262" spans="2:40">
      <c r="B262" s="201" t="s">
        <v>9</v>
      </c>
      <c r="C262" s="254" t="s">
        <v>580</v>
      </c>
      <c r="D262" s="253">
        <v>200</v>
      </c>
      <c r="E262" s="197" t="s">
        <v>225</v>
      </c>
      <c r="F262" s="246">
        <v>8.0000000000000002E-3</v>
      </c>
      <c r="G262" s="249">
        <v>8.0000000000000002E-3</v>
      </c>
      <c r="K262" s="194" t="s">
        <v>594</v>
      </c>
      <c r="L262" s="245">
        <v>0.25</v>
      </c>
      <c r="M262" s="248">
        <v>0.25</v>
      </c>
      <c r="N262" s="99"/>
      <c r="O262" s="130" t="s">
        <v>172</v>
      </c>
      <c r="P262" s="1876"/>
      <c r="Q262" s="1866"/>
      <c r="R262" s="1876"/>
      <c r="S262" s="1866"/>
      <c r="T262" s="1876"/>
      <c r="U262" s="1866"/>
      <c r="V262" s="1974">
        <f t="shared" si="81"/>
        <v>0</v>
      </c>
      <c r="W262" s="1953">
        <f t="shared" si="82"/>
        <v>0</v>
      </c>
      <c r="X262" s="1979">
        <f t="shared" si="83"/>
        <v>0</v>
      </c>
      <c r="Y262" s="1958">
        <f t="shared" si="84"/>
        <v>0</v>
      </c>
      <c r="Z262" s="1971">
        <f t="shared" si="85"/>
        <v>0</v>
      </c>
      <c r="AA262" s="782">
        <f t="shared" si="86"/>
        <v>0</v>
      </c>
      <c r="AB262" s="91" t="s">
        <v>77</v>
      </c>
      <c r="AC262" s="1918"/>
      <c r="AD262" s="223">
        <f>SUM(AD260:AD261)</f>
        <v>0</v>
      </c>
      <c r="AE262" s="1918"/>
      <c r="AF262" s="223">
        <f>SUM(AF260:AF261)</f>
        <v>0</v>
      </c>
      <c r="AG262" s="1918"/>
      <c r="AH262" s="223">
        <f>SUM(AH260:AH261)</f>
        <v>0</v>
      </c>
      <c r="AI262" s="2039">
        <f t="shared" si="96"/>
        <v>0</v>
      </c>
      <c r="AJ262" s="760">
        <f t="shared" si="97"/>
        <v>0</v>
      </c>
      <c r="AK262" s="2049">
        <f t="shared" si="98"/>
        <v>0</v>
      </c>
      <c r="AL262" s="238">
        <f t="shared" si="99"/>
        <v>0</v>
      </c>
      <c r="AM262" s="2032"/>
      <c r="AN262" s="103"/>
    </row>
    <row r="263" spans="2:40">
      <c r="B263" s="1071" t="s">
        <v>10</v>
      </c>
      <c r="C263" s="254" t="s">
        <v>11</v>
      </c>
      <c r="D263" s="253">
        <v>50</v>
      </c>
      <c r="E263" s="1607" t="s">
        <v>842</v>
      </c>
      <c r="F263" s="261">
        <v>155</v>
      </c>
      <c r="G263" s="263">
        <v>155</v>
      </c>
      <c r="K263" s="194" t="s">
        <v>96</v>
      </c>
      <c r="L263" s="245">
        <v>8.6999999999999993</v>
      </c>
      <c r="M263" s="248">
        <v>8.6999999999999993</v>
      </c>
      <c r="O263" s="130" t="s">
        <v>57</v>
      </c>
      <c r="P263" s="1876"/>
      <c r="Q263" s="1866"/>
      <c r="R263" s="1876"/>
      <c r="S263" s="1866"/>
      <c r="T263" s="1876">
        <f>L276</f>
        <v>0.5</v>
      </c>
      <c r="U263" s="1866">
        <f>M276</f>
        <v>0.5</v>
      </c>
      <c r="V263" s="1974">
        <f t="shared" si="81"/>
        <v>0</v>
      </c>
      <c r="W263" s="1953">
        <f t="shared" si="82"/>
        <v>0</v>
      </c>
      <c r="X263" s="1979">
        <f t="shared" si="83"/>
        <v>0.5</v>
      </c>
      <c r="Y263" s="1958">
        <f t="shared" si="84"/>
        <v>0.5</v>
      </c>
      <c r="Z263" s="1971">
        <f t="shared" si="85"/>
        <v>0.5</v>
      </c>
      <c r="AA263" s="782">
        <f t="shared" si="86"/>
        <v>0.5</v>
      </c>
      <c r="AB263" s="94" t="s">
        <v>210</v>
      </c>
      <c r="AC263" s="1918"/>
      <c r="AD263" s="221"/>
      <c r="AE263" s="1918"/>
      <c r="AF263" s="221"/>
      <c r="AG263" s="1918"/>
      <c r="AH263" s="221"/>
      <c r="AI263" s="2039">
        <f t="shared" si="96"/>
        <v>0</v>
      </c>
      <c r="AJ263" s="760">
        <f t="shared" si="97"/>
        <v>0</v>
      </c>
      <c r="AK263" s="2049">
        <f t="shared" si="98"/>
        <v>0</v>
      </c>
      <c r="AL263" s="238">
        <f t="shared" si="99"/>
        <v>0</v>
      </c>
      <c r="AM263" s="2032"/>
      <c r="AN263" s="103"/>
    </row>
    <row r="264" spans="2:40">
      <c r="B264" s="201" t="s">
        <v>10</v>
      </c>
      <c r="C264" s="254" t="s">
        <v>719</v>
      </c>
      <c r="D264" s="253">
        <v>30</v>
      </c>
      <c r="E264" s="822" t="s">
        <v>327</v>
      </c>
      <c r="F264" s="261">
        <v>2.3559999999999999</v>
      </c>
      <c r="G264" s="312">
        <v>2</v>
      </c>
      <c r="K264" s="194" t="s">
        <v>119</v>
      </c>
      <c r="L264" s="245">
        <v>6</v>
      </c>
      <c r="M264" s="248">
        <v>6</v>
      </c>
      <c r="O264" s="130" t="s">
        <v>170</v>
      </c>
      <c r="P264" s="1876"/>
      <c r="Q264" s="1866"/>
      <c r="R264" s="1876"/>
      <c r="S264" s="1866"/>
      <c r="T264" s="1876"/>
      <c r="U264" s="1866"/>
      <c r="V264" s="1974">
        <f t="shared" si="81"/>
        <v>0</v>
      </c>
      <c r="W264" s="1953">
        <f t="shared" si="82"/>
        <v>0</v>
      </c>
      <c r="X264" s="1979">
        <f t="shared" si="83"/>
        <v>0</v>
      </c>
      <c r="Y264" s="1958">
        <f t="shared" si="84"/>
        <v>0</v>
      </c>
      <c r="Z264" s="1971">
        <f t="shared" si="85"/>
        <v>0</v>
      </c>
      <c r="AA264" s="782">
        <f t="shared" si="86"/>
        <v>0</v>
      </c>
      <c r="AB264" s="94" t="s">
        <v>81</v>
      </c>
      <c r="AC264" s="1918"/>
      <c r="AD264" s="221"/>
      <c r="AE264" s="1918"/>
      <c r="AF264" s="221"/>
      <c r="AG264" s="1918"/>
      <c r="AH264" s="221"/>
      <c r="AI264" s="2039">
        <f t="shared" si="96"/>
        <v>0</v>
      </c>
      <c r="AJ264" s="760">
        <f t="shared" si="97"/>
        <v>0</v>
      </c>
      <c r="AK264" s="2049">
        <f t="shared" si="98"/>
        <v>0</v>
      </c>
      <c r="AL264" s="238">
        <f t="shared" si="99"/>
        <v>0</v>
      </c>
      <c r="AM264" s="2032"/>
      <c r="AN264" s="103"/>
    </row>
    <row r="265" spans="2:40">
      <c r="B265" s="1625" t="s">
        <v>857</v>
      </c>
      <c r="C265" s="254" t="s">
        <v>860</v>
      </c>
      <c r="D265" s="364">
        <v>105</v>
      </c>
      <c r="E265" s="1510" t="s">
        <v>133</v>
      </c>
      <c r="F265" s="315"/>
      <c r="G265" s="1133"/>
      <c r="K265" s="1457" t="s">
        <v>660</v>
      </c>
      <c r="M265" s="70"/>
      <c r="O265" s="130" t="s">
        <v>169</v>
      </c>
      <c r="P265" s="1876"/>
      <c r="Q265" s="1873"/>
      <c r="R265" s="1876"/>
      <c r="S265" s="1873"/>
      <c r="T265" s="1876"/>
      <c r="U265" s="1873"/>
      <c r="V265" s="1974">
        <f t="shared" si="81"/>
        <v>0</v>
      </c>
      <c r="W265" s="1953">
        <f t="shared" si="82"/>
        <v>0</v>
      </c>
      <c r="X265" s="1979">
        <f t="shared" si="83"/>
        <v>0</v>
      </c>
      <c r="Y265" s="1958">
        <f t="shared" si="84"/>
        <v>0</v>
      </c>
      <c r="Z265" s="1971">
        <f t="shared" si="85"/>
        <v>0</v>
      </c>
      <c r="AA265" s="782">
        <f t="shared" si="86"/>
        <v>0</v>
      </c>
      <c r="AB265" s="94" t="s">
        <v>83</v>
      </c>
      <c r="AC265" s="1918"/>
      <c r="AD265" s="98"/>
      <c r="AE265" s="1920"/>
      <c r="AF265" s="98"/>
      <c r="AG265" s="1920"/>
      <c r="AH265" s="98"/>
      <c r="AI265" s="2039">
        <f t="shared" si="96"/>
        <v>0</v>
      </c>
      <c r="AJ265" s="760">
        <f t="shared" si="97"/>
        <v>0</v>
      </c>
      <c r="AK265" s="2049">
        <f t="shared" si="98"/>
        <v>0</v>
      </c>
      <c r="AL265" s="238">
        <f t="shared" si="99"/>
        <v>0</v>
      </c>
      <c r="AM265" s="2032"/>
      <c r="AN265" s="103"/>
    </row>
    <row r="266" spans="2:40">
      <c r="B266" s="60"/>
      <c r="C266" s="1107"/>
      <c r="D266" s="70"/>
      <c r="E266" s="1511" t="s">
        <v>94</v>
      </c>
      <c r="F266" s="264">
        <v>24.2</v>
      </c>
      <c r="G266" s="265">
        <v>24.2</v>
      </c>
      <c r="K266" s="1072" t="s">
        <v>183</v>
      </c>
      <c r="L266" s="223"/>
      <c r="M266" s="1133"/>
      <c r="O266" s="130" t="s">
        <v>89</v>
      </c>
      <c r="P266" s="1876"/>
      <c r="Q266" s="1873"/>
      <c r="R266" s="1876"/>
      <c r="S266" s="1873"/>
      <c r="T266" s="1876"/>
      <c r="U266" s="1873"/>
      <c r="V266" s="1974">
        <f t="shared" si="81"/>
        <v>0</v>
      </c>
      <c r="W266" s="1953">
        <f t="shared" si="82"/>
        <v>0</v>
      </c>
      <c r="X266" s="1979">
        <f t="shared" si="83"/>
        <v>0</v>
      </c>
      <c r="Y266" s="1958">
        <f t="shared" si="84"/>
        <v>0</v>
      </c>
      <c r="Z266" s="1971">
        <f t="shared" si="85"/>
        <v>0</v>
      </c>
      <c r="AA266" s="782">
        <f t="shared" si="86"/>
        <v>0</v>
      </c>
      <c r="AB266" s="94" t="s">
        <v>84</v>
      </c>
      <c r="AC266" s="1918"/>
      <c r="AD266" s="98"/>
      <c r="AE266" s="1918"/>
      <c r="AF266" s="98"/>
      <c r="AG266" s="1918"/>
      <c r="AH266" s="98"/>
      <c r="AI266" s="2039">
        <f t="shared" si="96"/>
        <v>0</v>
      </c>
      <c r="AJ266" s="760">
        <f t="shared" si="97"/>
        <v>0</v>
      </c>
      <c r="AK266" s="2049">
        <f t="shared" si="98"/>
        <v>0</v>
      </c>
      <c r="AL266" s="238">
        <f t="shared" si="99"/>
        <v>0</v>
      </c>
      <c r="AM266" s="2032"/>
      <c r="AN266" s="103"/>
    </row>
    <row r="267" spans="2:40">
      <c r="B267" s="60"/>
      <c r="C267" s="1107"/>
      <c r="D267" s="70"/>
      <c r="E267" s="194" t="s">
        <v>96</v>
      </c>
      <c r="F267" s="245">
        <v>1.75</v>
      </c>
      <c r="G267" s="248">
        <v>1.75</v>
      </c>
      <c r="K267" s="194" t="s">
        <v>109</v>
      </c>
      <c r="L267" s="245">
        <v>7.5</v>
      </c>
      <c r="M267" s="248">
        <v>7.5</v>
      </c>
      <c r="O267" s="130" t="s">
        <v>59</v>
      </c>
      <c r="P267" s="1876">
        <f>F246+F254+I246</f>
        <v>1.67</v>
      </c>
      <c r="Q267" s="1873">
        <f>G246+G254+J246</f>
        <v>1.67</v>
      </c>
      <c r="R267" s="1876">
        <f>F261+F270+L271</f>
        <v>1.35</v>
      </c>
      <c r="S267" s="1873">
        <f>G261+M271+G270</f>
        <v>1.3499999999999999</v>
      </c>
      <c r="T267" s="1876">
        <f>I276</f>
        <v>0.8</v>
      </c>
      <c r="U267" s="1873">
        <f>J276</f>
        <v>0.8</v>
      </c>
      <c r="V267" s="1974">
        <f t="shared" si="81"/>
        <v>3.02</v>
      </c>
      <c r="W267" s="1953">
        <f t="shared" si="82"/>
        <v>3.0199999999999996</v>
      </c>
      <c r="X267" s="1979">
        <f t="shared" si="83"/>
        <v>2.1500000000000004</v>
      </c>
      <c r="Y267" s="1958">
        <f t="shared" si="84"/>
        <v>2.15</v>
      </c>
      <c r="Z267" s="1971">
        <f t="shared" si="85"/>
        <v>3.8200000000000003</v>
      </c>
      <c r="AA267" s="782">
        <f t="shared" si="86"/>
        <v>3.8199999999999994</v>
      </c>
      <c r="AB267" s="94" t="s">
        <v>85</v>
      </c>
      <c r="AC267" s="1918"/>
      <c r="AD267" s="95"/>
      <c r="AE267" s="1918"/>
      <c r="AF267" s="95"/>
      <c r="AG267" s="1918"/>
      <c r="AH267" s="95"/>
      <c r="AI267" s="2039">
        <f t="shared" si="96"/>
        <v>0</v>
      </c>
      <c r="AJ267" s="760">
        <f t="shared" si="97"/>
        <v>0</v>
      </c>
      <c r="AK267" s="2049">
        <f t="shared" si="98"/>
        <v>0</v>
      </c>
      <c r="AL267" s="238">
        <f t="shared" si="99"/>
        <v>0</v>
      </c>
      <c r="AM267" s="2032"/>
      <c r="AN267" s="103"/>
    </row>
    <row r="268" spans="2:40" ht="15.75" thickBot="1">
      <c r="B268" s="60"/>
      <c r="C268" s="1107"/>
      <c r="D268" s="70"/>
      <c r="E268" s="1512" t="s">
        <v>229</v>
      </c>
      <c r="F268" s="247" t="s">
        <v>174</v>
      </c>
      <c r="G268" s="265">
        <v>4.4000000000000004</v>
      </c>
      <c r="K268" s="194" t="s">
        <v>114</v>
      </c>
      <c r="L268" s="245">
        <v>2.25</v>
      </c>
      <c r="M268" s="248">
        <v>2.25</v>
      </c>
      <c r="O268" s="130" t="s">
        <v>144</v>
      </c>
      <c r="P268" s="1876">
        <f>L244</f>
        <v>7.5</v>
      </c>
      <c r="Q268" s="1873">
        <f>M244</f>
        <v>7.5</v>
      </c>
      <c r="R268" s="1876">
        <f>L262</f>
        <v>0.25</v>
      </c>
      <c r="S268" s="1873">
        <f>M262</f>
        <v>0.25</v>
      </c>
      <c r="T268" s="1876"/>
      <c r="U268" s="1873"/>
      <c r="V268" s="1974">
        <f t="shared" si="81"/>
        <v>7.75</v>
      </c>
      <c r="W268" s="1953">
        <f t="shared" si="82"/>
        <v>7.75</v>
      </c>
      <c r="X268" s="1979">
        <f t="shared" si="83"/>
        <v>0.25</v>
      </c>
      <c r="Y268" s="1958">
        <f t="shared" si="84"/>
        <v>0.25</v>
      </c>
      <c r="Z268" s="1971">
        <f t="shared" si="85"/>
        <v>7.75</v>
      </c>
      <c r="AA268" s="782">
        <f t="shared" si="86"/>
        <v>7.75</v>
      </c>
      <c r="AB268" s="94" t="s">
        <v>87</v>
      </c>
      <c r="AC268" s="1918"/>
      <c r="AD268" s="101"/>
      <c r="AE268" s="1918"/>
      <c r="AF268" s="95"/>
      <c r="AG268" s="1918"/>
      <c r="AH268" s="95"/>
      <c r="AI268" s="2039">
        <f t="shared" si="96"/>
        <v>0</v>
      </c>
      <c r="AJ268" s="760">
        <f t="shared" si="97"/>
        <v>0</v>
      </c>
      <c r="AK268" s="2049">
        <f t="shared" si="98"/>
        <v>0</v>
      </c>
      <c r="AL268" s="238">
        <f t="shared" si="99"/>
        <v>0</v>
      </c>
      <c r="AM268" s="2032"/>
      <c r="AN268" s="103"/>
    </row>
    <row r="269" spans="2:40" ht="15.75" thickBot="1">
      <c r="B269" s="60"/>
      <c r="C269" s="1107"/>
      <c r="D269" s="70"/>
      <c r="E269" s="194" t="s">
        <v>92</v>
      </c>
      <c r="F269" s="264">
        <v>15.4</v>
      </c>
      <c r="G269" s="265">
        <v>15.4</v>
      </c>
      <c r="H269" s="1195" t="s">
        <v>860</v>
      </c>
      <c r="I269" s="38"/>
      <c r="J269" s="49"/>
      <c r="K269" s="194" t="s">
        <v>95</v>
      </c>
      <c r="L269" s="245">
        <v>22.5</v>
      </c>
      <c r="M269" s="248">
        <v>22.5</v>
      </c>
      <c r="O269" s="444" t="s">
        <v>234</v>
      </c>
      <c r="P269" s="1917">
        <f>P270+P271+P272+P273</f>
        <v>1.1621000000000001</v>
      </c>
      <c r="Q269" s="1915">
        <f>Q270+Q271+Q272+Q273</f>
        <v>1.1621000000000001</v>
      </c>
      <c r="R269" s="1917">
        <f>R270+R271+R272+R273</f>
        <v>8.8999999999999999E-3</v>
      </c>
      <c r="S269" s="1915">
        <f>S270+S271+S272+S273</f>
        <v>8.8999999999999999E-3</v>
      </c>
      <c r="T269" s="1927">
        <f>T270+T271+T272</f>
        <v>0</v>
      </c>
      <c r="U269" s="1915">
        <f>U270+U271+U272+U273</f>
        <v>0</v>
      </c>
      <c r="V269" s="1974">
        <f t="shared" si="81"/>
        <v>1.171</v>
      </c>
      <c r="W269" s="1953">
        <f t="shared" si="82"/>
        <v>1.171</v>
      </c>
      <c r="X269" s="2014">
        <f t="shared" si="83"/>
        <v>8.8999999999999999E-3</v>
      </c>
      <c r="Y269" s="1963">
        <f t="shared" si="84"/>
        <v>8.8999999999999999E-3</v>
      </c>
      <c r="Z269" s="1971">
        <f t="shared" si="85"/>
        <v>1.171</v>
      </c>
      <c r="AA269" s="782">
        <f t="shared" si="86"/>
        <v>1.171</v>
      </c>
      <c r="AB269" s="94" t="s">
        <v>88</v>
      </c>
      <c r="AC269" s="1918"/>
      <c r="AD269" s="221"/>
      <c r="AE269" s="1918"/>
      <c r="AF269" s="221"/>
      <c r="AG269" s="1918"/>
      <c r="AH269" s="221"/>
      <c r="AI269" s="2039">
        <f t="shared" si="96"/>
        <v>0</v>
      </c>
      <c r="AJ269" s="760">
        <f t="shared" si="97"/>
        <v>0</v>
      </c>
      <c r="AK269" s="2049">
        <f t="shared" si="98"/>
        <v>0</v>
      </c>
      <c r="AL269" s="238">
        <f t="shared" si="99"/>
        <v>0</v>
      </c>
      <c r="AM269" s="2032"/>
      <c r="AN269" s="103"/>
    </row>
    <row r="270" spans="2:40" ht="15.75" thickBot="1">
      <c r="B270" s="60"/>
      <c r="C270" s="1107"/>
      <c r="D270" s="70"/>
      <c r="E270" s="1513" t="s">
        <v>59</v>
      </c>
      <c r="F270" s="1095">
        <v>0.45</v>
      </c>
      <c r="G270" s="1514">
        <v>0.45</v>
      </c>
      <c r="H270" s="281" t="s">
        <v>121</v>
      </c>
      <c r="I270" s="106" t="s">
        <v>122</v>
      </c>
      <c r="J270" s="143" t="s">
        <v>123</v>
      </c>
      <c r="K270" s="194" t="s">
        <v>225</v>
      </c>
      <c r="L270" s="1051">
        <v>8.9999999999999998E-4</v>
      </c>
      <c r="M270" s="1052">
        <v>8.9999999999999998E-4</v>
      </c>
      <c r="O270" s="445" t="s">
        <v>225</v>
      </c>
      <c r="P270" s="1924">
        <f>F245+F253</f>
        <v>1.11E-2</v>
      </c>
      <c r="Q270" s="1874">
        <f>G245+G253</f>
        <v>1.11E-2</v>
      </c>
      <c r="R270" s="1924">
        <f>F262+L270</f>
        <v>8.8999999999999999E-3</v>
      </c>
      <c r="S270" s="1874">
        <f>G262+M270</f>
        <v>8.8999999999999999E-3</v>
      </c>
      <c r="T270" s="1876"/>
      <c r="U270" s="1874"/>
      <c r="V270" s="1975"/>
      <c r="W270" s="1874"/>
      <c r="X270" s="1980"/>
      <c r="Y270" s="1959"/>
      <c r="Z270" s="1972"/>
      <c r="AA270" s="783"/>
      <c r="AB270" s="94" t="s">
        <v>90</v>
      </c>
      <c r="AC270" s="1919"/>
      <c r="AD270" s="222"/>
      <c r="AE270" s="1919"/>
      <c r="AF270" s="222"/>
      <c r="AG270" s="1919"/>
      <c r="AH270" s="222"/>
      <c r="AI270" s="2039">
        <f t="shared" si="96"/>
        <v>0</v>
      </c>
      <c r="AJ270" s="760">
        <f t="shared" si="97"/>
        <v>0</v>
      </c>
      <c r="AK270" s="2049">
        <f t="shared" si="98"/>
        <v>0</v>
      </c>
      <c r="AL270" s="238">
        <f t="shared" si="99"/>
        <v>0</v>
      </c>
      <c r="AM270" s="2032"/>
      <c r="AN270" s="103"/>
    </row>
    <row r="271" spans="2:40" ht="12" customHeight="1" thickBot="1">
      <c r="B271" s="60"/>
      <c r="C271" s="1107"/>
      <c r="D271" s="70"/>
      <c r="E271" s="1495" t="s">
        <v>393</v>
      </c>
      <c r="F271" s="38"/>
      <c r="G271" s="49"/>
      <c r="H271" s="443" t="s">
        <v>581</v>
      </c>
      <c r="I271" s="313">
        <v>156.44999999999999</v>
      </c>
      <c r="J271" s="391">
        <v>105</v>
      </c>
      <c r="K271" s="194" t="s">
        <v>59</v>
      </c>
      <c r="L271" s="247">
        <v>0.3</v>
      </c>
      <c r="M271" s="250">
        <v>0.3</v>
      </c>
      <c r="O271" s="1925" t="s">
        <v>707</v>
      </c>
      <c r="P271" s="1876">
        <f>G247</f>
        <v>1.151</v>
      </c>
      <c r="Q271" s="1875">
        <f>G247</f>
        <v>1.151</v>
      </c>
      <c r="R271" s="1876"/>
      <c r="S271" s="1875"/>
      <c r="T271" s="1876"/>
      <c r="U271" s="1875"/>
      <c r="V271" s="1976"/>
      <c r="W271" s="1875"/>
      <c r="X271" s="1981"/>
      <c r="Y271" s="1960"/>
      <c r="Z271" s="2021"/>
      <c r="AB271" s="1935" t="s">
        <v>93</v>
      </c>
      <c r="AC271" s="1933">
        <f t="shared" ref="AC271:AH271" si="100">SUM(AC263:AC270)</f>
        <v>0</v>
      </c>
      <c r="AD271" s="1024">
        <f t="shared" si="100"/>
        <v>0</v>
      </c>
      <c r="AE271" s="1918">
        <f t="shared" si="100"/>
        <v>0</v>
      </c>
      <c r="AF271" s="223">
        <f t="shared" si="100"/>
        <v>0</v>
      </c>
      <c r="AG271" s="1918">
        <f t="shared" si="100"/>
        <v>0</v>
      </c>
      <c r="AH271" s="223">
        <f t="shared" si="100"/>
        <v>0</v>
      </c>
      <c r="AI271" s="2039">
        <f t="shared" si="96"/>
        <v>0</v>
      </c>
      <c r="AJ271" s="760">
        <f t="shared" si="97"/>
        <v>0</v>
      </c>
      <c r="AK271" s="2049">
        <f t="shared" si="98"/>
        <v>0</v>
      </c>
      <c r="AL271" s="238">
        <f t="shared" si="99"/>
        <v>0</v>
      </c>
      <c r="AM271" s="2032"/>
      <c r="AN271" s="103"/>
    </row>
    <row r="272" spans="2:40" ht="14.25" customHeight="1" thickBot="1">
      <c r="B272" s="60"/>
      <c r="C272" s="1107"/>
      <c r="D272" s="70"/>
      <c r="E272" s="271" t="s">
        <v>121</v>
      </c>
      <c r="F272" s="106" t="s">
        <v>122</v>
      </c>
      <c r="G272" s="1003" t="s">
        <v>123</v>
      </c>
      <c r="H272" s="460"/>
      <c r="I272" s="193"/>
      <c r="J272" s="175"/>
      <c r="K272" s="1457" t="s">
        <v>659</v>
      </c>
      <c r="L272" s="1458"/>
      <c r="M272" s="1459"/>
      <c r="O272" s="461" t="s">
        <v>433</v>
      </c>
      <c r="P272" s="1876"/>
      <c r="Q272" s="1865"/>
      <c r="R272" s="1876"/>
      <c r="S272" s="1865"/>
      <c r="T272" s="1876"/>
      <c r="U272" s="1865"/>
      <c r="V272" s="1977"/>
      <c r="W272" s="1865"/>
      <c r="X272" s="1982"/>
      <c r="Y272" s="1961"/>
      <c r="Z272" s="2021"/>
      <c r="AB272" s="549"/>
      <c r="AC272" s="193"/>
      <c r="AD272" s="193"/>
      <c r="AI272" s="207"/>
      <c r="AK272" s="207"/>
      <c r="AM272" s="2055"/>
      <c r="AN272" s="295"/>
    </row>
    <row r="273" spans="2:42" ht="12" customHeight="1" thickBot="1">
      <c r="B273" s="56"/>
      <c r="C273" s="1012"/>
      <c r="D273" s="73"/>
      <c r="E273" s="260" t="s">
        <v>192</v>
      </c>
      <c r="F273" s="261">
        <v>67.8</v>
      </c>
      <c r="G273" s="291">
        <v>60</v>
      </c>
      <c r="H273" s="56"/>
      <c r="I273" s="29"/>
      <c r="J273" s="73"/>
      <c r="K273" s="56"/>
      <c r="L273" s="29"/>
      <c r="M273" s="73"/>
      <c r="O273" s="461" t="s">
        <v>168</v>
      </c>
      <c r="P273" s="1876"/>
      <c r="Q273" s="1865"/>
      <c r="R273" s="1168"/>
      <c r="S273" s="1865"/>
      <c r="T273" s="1168"/>
      <c r="U273" s="1865"/>
      <c r="V273" s="1977"/>
      <c r="W273" s="1865"/>
      <c r="X273" s="1982"/>
      <c r="Y273" s="1961"/>
      <c r="Z273" s="2021"/>
      <c r="AI273" s="207"/>
      <c r="AK273" s="207"/>
      <c r="AM273" s="2050"/>
      <c r="AN273" s="2050"/>
    </row>
    <row r="274" spans="2:42" ht="14.25" customHeight="1" thickBot="1">
      <c r="B274" s="383"/>
      <c r="C274" s="172" t="s">
        <v>343</v>
      </c>
      <c r="D274" s="668"/>
      <c r="E274" s="1187" t="s">
        <v>808</v>
      </c>
      <c r="F274" s="38"/>
      <c r="G274" s="38"/>
      <c r="H274" s="111"/>
      <c r="I274" s="111"/>
      <c r="J274" s="73"/>
      <c r="K274" s="438" t="s">
        <v>577</v>
      </c>
      <c r="L274" s="879"/>
      <c r="M274" s="49"/>
      <c r="O274" s="254" t="s">
        <v>119</v>
      </c>
      <c r="P274" s="1876">
        <f>I247</f>
        <v>1.5</v>
      </c>
      <c r="Q274" s="1921">
        <f>J247</f>
        <v>1.5</v>
      </c>
      <c r="R274" s="237">
        <f>L264</f>
        <v>6</v>
      </c>
      <c r="S274" s="1921">
        <f>M264</f>
        <v>6</v>
      </c>
      <c r="T274" s="237">
        <f>I277</f>
        <v>9</v>
      </c>
      <c r="U274" s="1921">
        <f>J277</f>
        <v>9</v>
      </c>
      <c r="V274" s="2008"/>
      <c r="W274" s="1921"/>
      <c r="X274" s="2016"/>
      <c r="Y274" s="1962"/>
      <c r="Z274" s="2025"/>
      <c r="AA274" s="47"/>
      <c r="AB274" s="4"/>
      <c r="AD274" s="8"/>
      <c r="AI274" s="207"/>
      <c r="AK274" s="207"/>
      <c r="AM274" s="628"/>
      <c r="AN274" s="628"/>
      <c r="AP274" s="144"/>
    </row>
    <row r="275" spans="2:42" ht="14.25" customHeight="1" thickBot="1">
      <c r="B275" s="1625" t="s">
        <v>751</v>
      </c>
      <c r="C275" s="283" t="s">
        <v>577</v>
      </c>
      <c r="D275" s="398">
        <v>200</v>
      </c>
      <c r="E275" s="281" t="s">
        <v>121</v>
      </c>
      <c r="F275" s="106" t="s">
        <v>122</v>
      </c>
      <c r="G275" s="290" t="s">
        <v>123</v>
      </c>
      <c r="H275" s="306" t="s">
        <v>121</v>
      </c>
      <c r="I275" s="106" t="s">
        <v>122</v>
      </c>
      <c r="J275" s="143" t="s">
        <v>123</v>
      </c>
      <c r="K275" s="309" t="s">
        <v>121</v>
      </c>
      <c r="L275" s="110" t="s">
        <v>122</v>
      </c>
      <c r="M275" s="1075" t="s">
        <v>123</v>
      </c>
      <c r="P275" s="715"/>
      <c r="Q275" s="1914"/>
      <c r="S275" s="1914"/>
      <c r="U275" s="1914"/>
      <c r="V275" s="2011"/>
      <c r="W275" s="1914"/>
      <c r="X275" s="2018"/>
      <c r="Y275" s="419"/>
      <c r="Z275" s="2021"/>
      <c r="AI275" s="207"/>
      <c r="AK275" s="207"/>
      <c r="AM275" s="2032"/>
      <c r="AN275" s="103"/>
      <c r="AP275" s="132"/>
    </row>
    <row r="276" spans="2:42" ht="13.5" customHeight="1">
      <c r="B276" s="165" t="s">
        <v>809</v>
      </c>
      <c r="C276" s="1791" t="s">
        <v>808</v>
      </c>
      <c r="D276" s="398">
        <v>90</v>
      </c>
      <c r="E276" s="108" t="s">
        <v>100</v>
      </c>
      <c r="F276" s="131">
        <v>55.02</v>
      </c>
      <c r="G276" s="1076">
        <v>46.76</v>
      </c>
      <c r="H276" s="978" t="s">
        <v>59</v>
      </c>
      <c r="I276" s="131">
        <v>0.8</v>
      </c>
      <c r="J276" s="139">
        <v>0.8</v>
      </c>
      <c r="K276" s="267" t="s">
        <v>108</v>
      </c>
      <c r="L276" s="131">
        <v>0.5</v>
      </c>
      <c r="M276" s="139">
        <v>0.5</v>
      </c>
      <c r="P276" s="715"/>
      <c r="Q276" s="1914"/>
      <c r="S276" s="1914"/>
      <c r="U276" s="1914"/>
      <c r="V276" s="2011"/>
      <c r="W276" s="1914"/>
      <c r="X276" s="2018"/>
      <c r="Y276" s="419"/>
      <c r="Z276" s="2021"/>
      <c r="AI276" s="207"/>
      <c r="AK276" s="207"/>
      <c r="AM276" s="2032"/>
      <c r="AN276" s="103"/>
    </row>
    <row r="277" spans="2:42">
      <c r="B277" s="201" t="s">
        <v>10</v>
      </c>
      <c r="C277" s="254" t="s">
        <v>719</v>
      </c>
      <c r="D277" s="1793">
        <v>20</v>
      </c>
      <c r="E277" s="751" t="s">
        <v>253</v>
      </c>
      <c r="F277" s="245">
        <v>20.440999999999999</v>
      </c>
      <c r="G277" s="203">
        <v>18.184000000000001</v>
      </c>
      <c r="H277" s="254" t="s">
        <v>136</v>
      </c>
      <c r="I277" s="245">
        <v>9</v>
      </c>
      <c r="J277" s="248">
        <v>9</v>
      </c>
      <c r="K277" s="456" t="s">
        <v>95</v>
      </c>
      <c r="L277" s="261">
        <v>66</v>
      </c>
      <c r="M277" s="263">
        <v>66</v>
      </c>
      <c r="O277" s="707"/>
      <c r="P277" s="715"/>
      <c r="Q277" s="1914"/>
      <c r="S277" s="1914"/>
      <c r="U277" s="1914"/>
      <c r="V277" s="2011"/>
      <c r="W277" s="1914"/>
      <c r="X277" s="2018"/>
      <c r="Y277" s="419"/>
      <c r="Z277" s="2021"/>
      <c r="AI277" s="207"/>
      <c r="AK277" s="207"/>
      <c r="AM277" s="2032"/>
      <c r="AN277" s="103"/>
    </row>
    <row r="278" spans="2:42">
      <c r="B278" s="60"/>
      <c r="C278" s="1186"/>
      <c r="D278" s="70"/>
      <c r="E278" s="194" t="s">
        <v>91</v>
      </c>
      <c r="F278" s="245">
        <v>18</v>
      </c>
      <c r="G278" s="203">
        <v>18</v>
      </c>
      <c r="H278" s="283" t="s">
        <v>96</v>
      </c>
      <c r="I278" s="261">
        <v>0.5</v>
      </c>
      <c r="J278" s="263">
        <v>0.5</v>
      </c>
      <c r="K278" s="323" t="s">
        <v>55</v>
      </c>
      <c r="L278" s="262">
        <v>6</v>
      </c>
      <c r="M278" s="291">
        <v>6</v>
      </c>
      <c r="O278" s="641"/>
      <c r="P278" s="715"/>
      <c r="Q278" s="1914"/>
      <c r="S278" s="1914"/>
      <c r="U278" s="1914"/>
      <c r="V278" s="2011"/>
      <c r="W278" s="1914"/>
      <c r="X278" s="2018"/>
      <c r="Y278" s="419"/>
      <c r="Z278" s="2021"/>
      <c r="AI278" s="207"/>
      <c r="AK278" s="207"/>
      <c r="AM278" s="2032"/>
      <c r="AN278" s="103"/>
    </row>
    <row r="279" spans="2:42" ht="14.25" customHeight="1">
      <c r="B279" s="60"/>
      <c r="C279" s="1107"/>
      <c r="D279" s="70"/>
      <c r="E279" s="194" t="s">
        <v>66</v>
      </c>
      <c r="F279" s="245">
        <v>10.4</v>
      </c>
      <c r="G279" s="980">
        <v>10.4</v>
      </c>
      <c r="H279" s="254" t="s">
        <v>104</v>
      </c>
      <c r="I279" s="245">
        <v>3.5</v>
      </c>
      <c r="J279" s="248">
        <v>3.5</v>
      </c>
      <c r="K279" s="456" t="s">
        <v>95</v>
      </c>
      <c r="L279" s="261">
        <v>145</v>
      </c>
      <c r="M279" s="263">
        <v>145</v>
      </c>
      <c r="O279" s="707"/>
      <c r="P279" s="715"/>
      <c r="Q279" s="350"/>
      <c r="S279" s="350"/>
      <c r="U279" s="1914"/>
      <c r="V279" s="2011"/>
      <c r="W279" s="1914"/>
      <c r="X279" s="2018"/>
      <c r="Y279" s="419"/>
      <c r="Z279" s="2021"/>
      <c r="AI279" s="207"/>
      <c r="AK279" s="207"/>
      <c r="AM279" s="2032"/>
      <c r="AN279" s="103"/>
    </row>
    <row r="280" spans="2:42">
      <c r="B280" s="60"/>
      <c r="C280" s="1107"/>
      <c r="D280" s="70"/>
      <c r="E280" s="194" t="s">
        <v>224</v>
      </c>
      <c r="F280" s="245">
        <v>9.6</v>
      </c>
      <c r="G280" s="1014">
        <v>8</v>
      </c>
      <c r="J280" s="70"/>
      <c r="K280" s="202" t="s">
        <v>582</v>
      </c>
      <c r="L280" s="275">
        <v>7.5</v>
      </c>
      <c r="M280" s="981">
        <v>7</v>
      </c>
      <c r="O280" s="40"/>
      <c r="P280" s="715"/>
      <c r="Q280" s="1914"/>
      <c r="S280" s="1914"/>
      <c r="U280" s="1914"/>
      <c r="V280" s="2011"/>
      <c r="W280" s="1914"/>
      <c r="X280" s="2018"/>
      <c r="Y280" s="419"/>
      <c r="Z280" s="2021"/>
      <c r="AI280" s="207"/>
      <c r="AK280" s="207"/>
      <c r="AM280" s="2032"/>
      <c r="AN280" s="103"/>
    </row>
    <row r="281" spans="2:42" ht="13.5" customHeight="1" thickBot="1">
      <c r="B281" s="56"/>
      <c r="C281" s="1012"/>
      <c r="D281" s="73"/>
      <c r="E281" s="205" t="s">
        <v>249</v>
      </c>
      <c r="F281" s="278" t="s">
        <v>522</v>
      </c>
      <c r="G281" s="1153">
        <v>3.2</v>
      </c>
      <c r="H281" s="1027"/>
      <c r="I281" s="1794"/>
      <c r="J281" s="73"/>
      <c r="K281" s="113"/>
      <c r="L281" s="1155"/>
      <c r="M281" s="1156"/>
      <c r="O281" s="641"/>
      <c r="P281" s="715"/>
      <c r="Q281" s="1914"/>
      <c r="S281" s="1914"/>
      <c r="U281" s="1914"/>
      <c r="V281" s="2011"/>
      <c r="W281" s="1914"/>
      <c r="X281" s="2018"/>
      <c r="Y281" s="419"/>
      <c r="Z281" s="2021"/>
      <c r="AI281" s="207"/>
      <c r="AK281" s="207"/>
      <c r="AM281" s="2032"/>
      <c r="AN281" s="103"/>
    </row>
    <row r="282" spans="2:42" ht="14.25" customHeight="1">
      <c r="O282" s="641"/>
      <c r="P282" s="715"/>
      <c r="Q282" s="1914"/>
      <c r="S282" s="1914"/>
      <c r="U282" s="1914"/>
      <c r="V282" s="2011"/>
      <c r="W282" s="1914"/>
      <c r="X282" s="2018"/>
      <c r="Y282" s="419"/>
      <c r="Z282" s="2021"/>
      <c r="AI282" s="207"/>
      <c r="AK282" s="207"/>
      <c r="AM282" s="2032"/>
      <c r="AN282" s="103"/>
    </row>
    <row r="283" spans="2:42" ht="15" customHeight="1">
      <c r="C283" s="1417"/>
      <c r="O283" s="641"/>
      <c r="P283" s="715"/>
      <c r="Q283" s="1914"/>
      <c r="S283" s="1914"/>
      <c r="U283" s="1914"/>
      <c r="V283" s="2011"/>
      <c r="W283" s="1914"/>
      <c r="X283" s="2018"/>
      <c r="Y283" s="419"/>
      <c r="Z283" s="2021"/>
      <c r="AI283" s="207"/>
      <c r="AK283" s="207"/>
      <c r="AM283" s="2032"/>
      <c r="AN283" s="103"/>
    </row>
    <row r="284" spans="2:42" ht="14.25" customHeight="1">
      <c r="O284" s="707"/>
      <c r="P284" s="715"/>
      <c r="Q284" s="1914"/>
      <c r="S284" s="1914"/>
      <c r="U284" s="1914"/>
      <c r="V284" s="2011"/>
      <c r="W284" s="1914"/>
      <c r="X284" s="2018"/>
      <c r="Y284" s="419"/>
      <c r="Z284" s="2021"/>
      <c r="AI284" s="207"/>
      <c r="AK284" s="207"/>
      <c r="AM284" s="2032"/>
      <c r="AN284" s="103"/>
    </row>
    <row r="285" spans="2:42">
      <c r="O285" s="22"/>
      <c r="P285" s="715"/>
      <c r="Q285" s="1914"/>
      <c r="S285" s="1914"/>
      <c r="U285" s="1914"/>
      <c r="V285" s="2011"/>
      <c r="W285" s="1914"/>
      <c r="X285" s="2018"/>
      <c r="Y285" s="419"/>
      <c r="Z285" s="2021"/>
      <c r="AI285" s="207"/>
      <c r="AK285" s="207"/>
      <c r="AM285" s="2032"/>
      <c r="AN285" s="103"/>
    </row>
    <row r="286" spans="2:42">
      <c r="O286" s="1"/>
      <c r="P286" s="715"/>
      <c r="Q286" s="1914"/>
      <c r="S286" s="1914"/>
      <c r="U286" s="1914"/>
      <c r="V286" s="2011"/>
      <c r="W286" s="1914"/>
      <c r="X286" s="2018"/>
      <c r="Y286" s="419"/>
      <c r="Z286" s="2021"/>
      <c r="AI286" s="207"/>
      <c r="AK286" s="207"/>
      <c r="AM286" s="2032"/>
      <c r="AN286" s="103"/>
    </row>
    <row r="287" spans="2:42">
      <c r="O287" s="1"/>
      <c r="P287" s="715"/>
      <c r="Q287" s="1914"/>
      <c r="S287" s="1914"/>
      <c r="U287" s="1914"/>
      <c r="V287" s="2011"/>
      <c r="W287" s="1914"/>
      <c r="X287" s="2018"/>
      <c r="Y287" s="419"/>
      <c r="Z287" s="2021"/>
      <c r="AI287" s="207"/>
      <c r="AK287" s="207"/>
      <c r="AM287" s="2032"/>
      <c r="AN287" s="103"/>
    </row>
    <row r="288" spans="2:42">
      <c r="O288" s="707"/>
      <c r="P288" s="715"/>
      <c r="Q288" s="1914"/>
      <c r="S288" s="1914"/>
      <c r="U288" s="1914"/>
      <c r="V288" s="2011"/>
      <c r="W288" s="1914"/>
      <c r="X288" s="2018"/>
      <c r="Y288" s="419"/>
      <c r="Z288" s="2021"/>
      <c r="AI288" s="207"/>
      <c r="AK288" s="207"/>
      <c r="AM288" s="2032"/>
      <c r="AN288" s="103"/>
    </row>
    <row r="289" spans="2:51">
      <c r="P289" s="715"/>
      <c r="Q289" s="1914"/>
      <c r="S289" s="1914"/>
      <c r="U289" s="1914"/>
      <c r="V289" s="2011"/>
      <c r="W289" s="1914"/>
      <c r="X289" s="2018"/>
      <c r="Y289" s="419"/>
      <c r="Z289" s="2021"/>
      <c r="AI289" s="207"/>
      <c r="AK289" s="207"/>
      <c r="AM289" s="2032"/>
      <c r="AN289" s="103"/>
    </row>
    <row r="290" spans="2:51">
      <c r="P290" s="715"/>
      <c r="Q290" s="1914"/>
      <c r="S290" s="1914"/>
      <c r="U290" s="1914"/>
      <c r="V290" s="2011"/>
      <c r="W290" s="1914"/>
      <c r="X290" s="2018"/>
      <c r="Y290" s="419"/>
      <c r="Z290" s="2021"/>
      <c r="AI290" s="207"/>
      <c r="AK290" s="207"/>
      <c r="AM290" s="2032"/>
      <c r="AN290" s="103"/>
    </row>
    <row r="291" spans="2:51">
      <c r="C291" s="181" t="s">
        <v>373</v>
      </c>
      <c r="G291" s="2"/>
      <c r="H291" s="2"/>
      <c r="I291" s="2"/>
      <c r="L291" s="2"/>
      <c r="P291" s="715"/>
      <c r="Q291" s="1914"/>
      <c r="S291" s="1914"/>
      <c r="U291" s="1914"/>
      <c r="V291" s="2011"/>
      <c r="W291" s="1914"/>
      <c r="X291" s="2018"/>
      <c r="Y291" s="419"/>
      <c r="Z291" s="2021"/>
      <c r="AI291" s="207"/>
      <c r="AK291" s="207"/>
      <c r="AM291" s="2032"/>
      <c r="AN291" s="103"/>
    </row>
    <row r="292" spans="2:51">
      <c r="O292" s="329" t="s">
        <v>336</v>
      </c>
      <c r="W292" s="1914"/>
      <c r="X292" s="2018"/>
      <c r="Y292" s="419"/>
      <c r="Z292" s="2021"/>
      <c r="AI292" s="207"/>
      <c r="AK292" s="207"/>
      <c r="AM292" s="2032"/>
      <c r="AN292" s="103"/>
    </row>
    <row r="293" spans="2:51" ht="16.5" thickBot="1">
      <c r="D293" s="336" t="s">
        <v>372</v>
      </c>
      <c r="O293" s="336" t="s">
        <v>824</v>
      </c>
      <c r="R293" s="112" t="s">
        <v>826</v>
      </c>
      <c r="V293" t="s">
        <v>825</v>
      </c>
      <c r="W293" s="1914"/>
      <c r="X293" s="2018"/>
      <c r="Y293" s="419"/>
      <c r="Z293" s="2021"/>
      <c r="AI293" s="207"/>
      <c r="AK293" s="207"/>
      <c r="AM293" s="2032"/>
      <c r="AN293" s="103"/>
    </row>
    <row r="294" spans="2:51" ht="15.75" thickBot="1">
      <c r="O294" s="2" t="s">
        <v>323</v>
      </c>
      <c r="Q294" s="781"/>
      <c r="R294" s="781"/>
      <c r="S294" s="181" t="s">
        <v>837</v>
      </c>
      <c r="T294" s="781"/>
      <c r="U294" s="781"/>
      <c r="V294" s="781"/>
      <c r="W294" s="1914"/>
      <c r="Y294" s="419"/>
      <c r="Z294" s="311" t="s">
        <v>834</v>
      </c>
      <c r="AA294" s="49"/>
      <c r="AM294" s="311" t="s">
        <v>834</v>
      </c>
      <c r="AN294" s="2056"/>
    </row>
    <row r="295" spans="2:51" ht="16.5" thickBot="1">
      <c r="B295" s="2" t="s">
        <v>323</v>
      </c>
      <c r="C295" s="2"/>
      <c r="D295" s="82"/>
      <c r="F295" s="138" t="s">
        <v>176</v>
      </c>
      <c r="I295" s="83"/>
      <c r="K295" s="329" t="s">
        <v>336</v>
      </c>
      <c r="O295" s="2061" t="s">
        <v>458</v>
      </c>
      <c r="P295" s="1880" t="s">
        <v>821</v>
      </c>
      <c r="Q295" s="1879"/>
      <c r="R295" s="1880" t="s">
        <v>823</v>
      </c>
      <c r="S295" s="1879"/>
      <c r="T295" s="1880" t="s">
        <v>833</v>
      </c>
      <c r="U295" s="1879"/>
      <c r="V295" s="1880" t="s">
        <v>831</v>
      </c>
      <c r="W295" s="1879"/>
      <c r="X295" s="1880" t="s">
        <v>832</v>
      </c>
      <c r="Y295" s="1879"/>
      <c r="Z295" s="1947" t="s">
        <v>629</v>
      </c>
      <c r="AA295" s="53"/>
      <c r="AB295" s="2057" t="s">
        <v>573</v>
      </c>
      <c r="AC295" s="1880" t="s">
        <v>821</v>
      </c>
      <c r="AD295" s="1879"/>
      <c r="AE295" s="1880" t="s">
        <v>823</v>
      </c>
      <c r="AF295" s="1879"/>
      <c r="AG295" s="1880" t="s">
        <v>830</v>
      </c>
      <c r="AH295" s="1879"/>
      <c r="AI295" s="1880" t="s">
        <v>831</v>
      </c>
      <c r="AJ295" s="1879"/>
      <c r="AK295" s="1880" t="s">
        <v>832</v>
      </c>
      <c r="AL295" s="1879"/>
      <c r="AM295" s="1947" t="s">
        <v>629</v>
      </c>
      <c r="AN295" s="53"/>
    </row>
    <row r="296" spans="2:51" ht="15.75" thickBot="1">
      <c r="O296" s="1936" t="s">
        <v>573</v>
      </c>
      <c r="P296" s="1008" t="s">
        <v>122</v>
      </c>
      <c r="Q296" s="1036" t="s">
        <v>123</v>
      </c>
      <c r="R296" s="1008" t="s">
        <v>122</v>
      </c>
      <c r="S296" s="1036" t="s">
        <v>123</v>
      </c>
      <c r="T296" s="1008" t="s">
        <v>122</v>
      </c>
      <c r="U296" s="1036" t="s">
        <v>123</v>
      </c>
      <c r="V296" s="1008" t="s">
        <v>122</v>
      </c>
      <c r="W296" s="1969" t="s">
        <v>123</v>
      </c>
      <c r="X296" s="1008" t="s">
        <v>122</v>
      </c>
      <c r="Y296" s="1036" t="s">
        <v>123</v>
      </c>
      <c r="Z296" s="106" t="s">
        <v>122</v>
      </c>
      <c r="AA296" s="143" t="s">
        <v>123</v>
      </c>
      <c r="AB296" s="80" t="s">
        <v>65</v>
      </c>
      <c r="AC296" s="110" t="s">
        <v>122</v>
      </c>
      <c r="AD296" s="163" t="s">
        <v>123</v>
      </c>
      <c r="AE296" s="110" t="s">
        <v>122</v>
      </c>
      <c r="AF296" s="163" t="s">
        <v>123</v>
      </c>
      <c r="AG296" s="110" t="s">
        <v>122</v>
      </c>
      <c r="AH296" s="163" t="s">
        <v>123</v>
      </c>
      <c r="AI296" s="110" t="s">
        <v>122</v>
      </c>
      <c r="AJ296" s="163" t="s">
        <v>123</v>
      </c>
      <c r="AK296" s="110" t="s">
        <v>122</v>
      </c>
      <c r="AL296" s="163" t="s">
        <v>123</v>
      </c>
      <c r="AM296" s="1948" t="s">
        <v>122</v>
      </c>
      <c r="AN296" s="1949" t="s">
        <v>123</v>
      </c>
    </row>
    <row r="297" spans="2:51">
      <c r="B297" s="25" t="s">
        <v>2</v>
      </c>
      <c r="C297" s="85" t="s">
        <v>3</v>
      </c>
      <c r="D297" s="86" t="s">
        <v>4</v>
      </c>
      <c r="E297" s="93" t="s">
        <v>67</v>
      </c>
      <c r="F297" s="67"/>
      <c r="G297" s="67"/>
      <c r="H297" s="67"/>
      <c r="I297" s="67"/>
      <c r="J297" s="67"/>
      <c r="K297" s="67"/>
      <c r="L297" s="67"/>
      <c r="M297" s="53"/>
      <c r="O297" s="755" t="s">
        <v>165</v>
      </c>
      <c r="P297" s="1876">
        <f>D306</f>
        <v>20</v>
      </c>
      <c r="Q297" s="1866">
        <f>D306</f>
        <v>20</v>
      </c>
      <c r="R297" s="1876">
        <f>D315</f>
        <v>30</v>
      </c>
      <c r="S297" s="1866">
        <f>D315</f>
        <v>30</v>
      </c>
      <c r="T297" s="1965"/>
      <c r="U297" s="1866"/>
      <c r="V297" s="1974">
        <f t="shared" ref="V297:V327" si="101">P297+R297</f>
        <v>50</v>
      </c>
      <c r="W297" s="1953">
        <f t="shared" ref="W297:W327" si="102">Q297+S297</f>
        <v>50</v>
      </c>
      <c r="X297" s="1979">
        <f t="shared" ref="X297:X327" si="103">R297+T297</f>
        <v>30</v>
      </c>
      <c r="Y297" s="1958">
        <f t="shared" ref="Y297:Y327" si="104">S297+U297</f>
        <v>30</v>
      </c>
      <c r="Z297" s="1970">
        <f t="shared" ref="Z297:Z327" si="105">P297+R297+T297</f>
        <v>50</v>
      </c>
      <c r="AA297" s="784">
        <f t="shared" ref="AA297:AA327" si="106">Q297+S297+U297</f>
        <v>50</v>
      </c>
      <c r="AB297" s="187" t="s">
        <v>514</v>
      </c>
      <c r="AC297" s="1918"/>
      <c r="AD297" s="761"/>
      <c r="AE297" s="1918"/>
      <c r="AF297" s="816"/>
      <c r="AG297" s="1918">
        <f>F329</f>
        <v>12</v>
      </c>
      <c r="AH297" s="777">
        <f>G329</f>
        <v>7.2</v>
      </c>
      <c r="AI297" s="2036">
        <f t="shared" ref="AI297:AI311" si="107">AC297+AE297</f>
        <v>0</v>
      </c>
      <c r="AJ297" s="770">
        <f t="shared" ref="AJ297:AJ311" si="108">AD297+AF297</f>
        <v>0</v>
      </c>
      <c r="AK297" s="2047">
        <f t="shared" ref="AK297:AK311" si="109">AE297+AG297</f>
        <v>12</v>
      </c>
      <c r="AL297" s="780">
        <f t="shared" ref="AL297:AL311" si="110">AF297+AH297</f>
        <v>7.2</v>
      </c>
      <c r="AM297" s="2051">
        <f t="shared" ref="AM297:AM312" si="111">AC297+AE297+AG297</f>
        <v>12</v>
      </c>
      <c r="AN297" s="1994">
        <f t="shared" ref="AN297:AN312" si="112">AD297+AF297+AH297</f>
        <v>7.2</v>
      </c>
    </row>
    <row r="298" spans="2:51" ht="15.75" thickBot="1">
      <c r="B298" s="286" t="s">
        <v>5</v>
      </c>
      <c r="C298"/>
      <c r="D298" s="287" t="s">
        <v>69</v>
      </c>
      <c r="E298" s="56"/>
      <c r="F298" s="29"/>
      <c r="G298" s="29"/>
      <c r="H298" s="29"/>
      <c r="I298" s="29"/>
      <c r="J298" s="29"/>
      <c r="M298" s="70"/>
      <c r="O298" s="755" t="s">
        <v>164</v>
      </c>
      <c r="P298" s="1876">
        <f>D305</f>
        <v>40</v>
      </c>
      <c r="Q298" s="1867">
        <f>D305</f>
        <v>40</v>
      </c>
      <c r="R298" s="1876">
        <f>I312+D314</f>
        <v>71.099999999999994</v>
      </c>
      <c r="S298" s="1867">
        <f>J312+D314</f>
        <v>71.099999999999994</v>
      </c>
      <c r="T298" s="1876"/>
      <c r="U298" s="1867"/>
      <c r="V298" s="1974">
        <f t="shared" si="101"/>
        <v>111.1</v>
      </c>
      <c r="W298" s="1953">
        <f t="shared" si="102"/>
        <v>111.1</v>
      </c>
      <c r="X298" s="1979">
        <f t="shared" si="103"/>
        <v>71.099999999999994</v>
      </c>
      <c r="Y298" s="1958">
        <f t="shared" si="104"/>
        <v>71.099999999999994</v>
      </c>
      <c r="Z298" s="1970">
        <f t="shared" si="105"/>
        <v>111.1</v>
      </c>
      <c r="AA298" s="784">
        <f t="shared" si="106"/>
        <v>111.1</v>
      </c>
      <c r="AB298" s="187" t="s">
        <v>530</v>
      </c>
      <c r="AC298" s="1918"/>
      <c r="AD298" s="762"/>
      <c r="AE298" s="1918"/>
      <c r="AF298" s="816"/>
      <c r="AG298" s="1918"/>
      <c r="AH298" s="777"/>
      <c r="AI298" s="2036">
        <f t="shared" si="107"/>
        <v>0</v>
      </c>
      <c r="AJ298" s="770">
        <f t="shared" si="108"/>
        <v>0</v>
      </c>
      <c r="AK298" s="2047">
        <f t="shared" si="109"/>
        <v>0</v>
      </c>
      <c r="AL298" s="780">
        <f t="shared" si="110"/>
        <v>0</v>
      </c>
      <c r="AM298" s="2051">
        <f t="shared" si="111"/>
        <v>0</v>
      </c>
      <c r="AN298" s="1994">
        <f t="shared" si="112"/>
        <v>0</v>
      </c>
      <c r="AQ298" s="62"/>
      <c r="AR298" s="123"/>
      <c r="AS298" s="65"/>
    </row>
    <row r="299" spans="2:51" ht="16.5" thickBot="1">
      <c r="B299" s="1189" t="s">
        <v>458</v>
      </c>
      <c r="C299" s="67"/>
      <c r="D299" s="431"/>
      <c r="E299" s="676" t="s">
        <v>455</v>
      </c>
      <c r="F299" s="67"/>
      <c r="G299" s="53"/>
      <c r="H299" s="438" t="s">
        <v>862</v>
      </c>
      <c r="I299" s="38"/>
      <c r="J299" s="38"/>
      <c r="K299" s="676" t="s">
        <v>587</v>
      </c>
      <c r="L299" s="1198"/>
      <c r="M299" s="1199"/>
      <c r="O299" s="88" t="s">
        <v>92</v>
      </c>
      <c r="P299" s="1876"/>
      <c r="Q299" s="1868"/>
      <c r="R299" s="1878">
        <f>L320</f>
        <v>2.73</v>
      </c>
      <c r="S299" s="1864">
        <f>M320</f>
        <v>2.73</v>
      </c>
      <c r="T299" s="1876">
        <f>I327</f>
        <v>1.65</v>
      </c>
      <c r="U299" s="1864">
        <f>J327</f>
        <v>1.65</v>
      </c>
      <c r="V299" s="1974">
        <f t="shared" si="101"/>
        <v>2.73</v>
      </c>
      <c r="W299" s="1953">
        <f t="shared" si="102"/>
        <v>2.73</v>
      </c>
      <c r="X299" s="1979">
        <f t="shared" si="103"/>
        <v>4.38</v>
      </c>
      <c r="Y299" s="1958">
        <f t="shared" si="104"/>
        <v>4.38</v>
      </c>
      <c r="Z299" s="1970">
        <f t="shared" si="105"/>
        <v>4.38</v>
      </c>
      <c r="AA299" s="784">
        <f t="shared" si="106"/>
        <v>4.38</v>
      </c>
      <c r="AB299" s="133" t="s">
        <v>703</v>
      </c>
      <c r="AC299" s="1918"/>
      <c r="AD299" s="763"/>
      <c r="AE299" s="1920">
        <f>L313</f>
        <v>31.5</v>
      </c>
      <c r="AF299" s="816">
        <f>M313</f>
        <v>24</v>
      </c>
      <c r="AG299" s="1918"/>
      <c r="AH299" s="777"/>
      <c r="AI299" s="2036">
        <f t="shared" si="107"/>
        <v>31.5</v>
      </c>
      <c r="AJ299" s="770">
        <f t="shared" si="108"/>
        <v>24</v>
      </c>
      <c r="AK299" s="2047">
        <f t="shared" si="109"/>
        <v>31.5</v>
      </c>
      <c r="AL299" s="780">
        <f t="shared" si="110"/>
        <v>24</v>
      </c>
      <c r="AM299" s="2051">
        <f t="shared" si="111"/>
        <v>31.5</v>
      </c>
      <c r="AN299" s="1994">
        <f t="shared" si="112"/>
        <v>24</v>
      </c>
      <c r="AQ299" s="32"/>
      <c r="AR299" s="4"/>
      <c r="AS299" s="9"/>
    </row>
    <row r="300" spans="2:51" ht="15.75" thickBot="1">
      <c r="B300" s="731"/>
      <c r="C300" s="173" t="s">
        <v>204</v>
      </c>
      <c r="D300" s="744"/>
      <c r="E300" s="281" t="s">
        <v>121</v>
      </c>
      <c r="F300" s="106" t="s">
        <v>122</v>
      </c>
      <c r="G300" s="143" t="s">
        <v>123</v>
      </c>
      <c r="H300" s="271" t="s">
        <v>121</v>
      </c>
      <c r="I300" s="106" t="s">
        <v>122</v>
      </c>
      <c r="J300" s="290" t="s">
        <v>123</v>
      </c>
      <c r="K300" s="785" t="s">
        <v>588</v>
      </c>
      <c r="L300" s="29"/>
      <c r="M300" s="73"/>
      <c r="O300" s="90" t="s">
        <v>166</v>
      </c>
      <c r="P300" s="1878">
        <f t="shared" ref="P300:U300" si="113">AC329</f>
        <v>0</v>
      </c>
      <c r="Q300" s="1869">
        <f t="shared" si="113"/>
        <v>0</v>
      </c>
      <c r="R300" s="1878">
        <f t="shared" si="113"/>
        <v>4</v>
      </c>
      <c r="S300" s="1869">
        <f t="shared" si="113"/>
        <v>4</v>
      </c>
      <c r="T300" s="1878">
        <f t="shared" si="113"/>
        <v>0</v>
      </c>
      <c r="U300" s="1869">
        <f t="shared" si="113"/>
        <v>0</v>
      </c>
      <c r="V300" s="1974">
        <f t="shared" si="101"/>
        <v>4</v>
      </c>
      <c r="W300" s="1953">
        <f t="shared" si="102"/>
        <v>4</v>
      </c>
      <c r="X300" s="1979">
        <f t="shared" si="103"/>
        <v>4</v>
      </c>
      <c r="Y300" s="1958">
        <f t="shared" si="104"/>
        <v>4</v>
      </c>
      <c r="Z300" s="1970">
        <f t="shared" si="105"/>
        <v>4</v>
      </c>
      <c r="AA300" s="784">
        <f t="shared" si="106"/>
        <v>4</v>
      </c>
      <c r="AB300" s="133" t="s">
        <v>72</v>
      </c>
      <c r="AC300" s="1918"/>
      <c r="AD300" s="764"/>
      <c r="AE300" s="1918"/>
      <c r="AF300" s="758"/>
      <c r="AG300" s="1918"/>
      <c r="AH300" s="777"/>
      <c r="AI300" s="2036">
        <f t="shared" si="107"/>
        <v>0</v>
      </c>
      <c r="AJ300" s="770">
        <f t="shared" si="108"/>
        <v>0</v>
      </c>
      <c r="AK300" s="2047">
        <f t="shared" si="109"/>
        <v>0</v>
      </c>
      <c r="AL300" s="780">
        <f t="shared" si="110"/>
        <v>0</v>
      </c>
      <c r="AM300" s="2051">
        <f t="shared" si="111"/>
        <v>0</v>
      </c>
      <c r="AN300" s="1994">
        <f t="shared" si="112"/>
        <v>0</v>
      </c>
      <c r="AQ300" s="162"/>
      <c r="AT300" s="12"/>
      <c r="AW300" s="47"/>
    </row>
    <row r="301" spans="2:51" ht="15.75" thickBot="1">
      <c r="B301" s="1498" t="s">
        <v>673</v>
      </c>
      <c r="C301" s="801" t="s">
        <v>429</v>
      </c>
      <c r="D301" s="318">
        <v>60</v>
      </c>
      <c r="E301" s="819" t="s">
        <v>246</v>
      </c>
      <c r="F301" s="1078">
        <v>76.5</v>
      </c>
      <c r="G301" s="152">
        <v>68.099999999999994</v>
      </c>
      <c r="H301" s="443" t="s">
        <v>457</v>
      </c>
      <c r="I301" s="808">
        <v>153</v>
      </c>
      <c r="J301" s="391">
        <v>105</v>
      </c>
      <c r="K301" s="1035" t="s">
        <v>121</v>
      </c>
      <c r="L301" s="1008" t="s">
        <v>122</v>
      </c>
      <c r="M301" s="1036" t="s">
        <v>123</v>
      </c>
      <c r="O301" s="755" t="s">
        <v>126</v>
      </c>
      <c r="P301" s="1876"/>
      <c r="Q301" s="1866"/>
      <c r="R301" s="1876"/>
      <c r="S301" s="1866"/>
      <c r="T301" s="1877">
        <f>F326</f>
        <v>15</v>
      </c>
      <c r="U301" s="1864">
        <f>G326</f>
        <v>15</v>
      </c>
      <c r="V301" s="1974">
        <f t="shared" si="101"/>
        <v>0</v>
      </c>
      <c r="W301" s="1953">
        <f t="shared" si="102"/>
        <v>0</v>
      </c>
      <c r="X301" s="1979">
        <f t="shared" si="103"/>
        <v>15</v>
      </c>
      <c r="Y301" s="1958">
        <f t="shared" si="104"/>
        <v>15</v>
      </c>
      <c r="Z301" s="1970">
        <f t="shared" si="105"/>
        <v>15</v>
      </c>
      <c r="AA301" s="784">
        <f t="shared" si="106"/>
        <v>15</v>
      </c>
      <c r="AB301" s="134" t="s">
        <v>115</v>
      </c>
      <c r="AC301" s="1918"/>
      <c r="AD301" s="763"/>
      <c r="AE301" s="1918"/>
      <c r="AF301" s="816"/>
      <c r="AG301" s="1918"/>
      <c r="AH301" s="777"/>
      <c r="AI301" s="2036">
        <f t="shared" si="107"/>
        <v>0</v>
      </c>
      <c r="AJ301" s="770">
        <f t="shared" si="108"/>
        <v>0</v>
      </c>
      <c r="AK301" s="2047">
        <f t="shared" si="109"/>
        <v>0</v>
      </c>
      <c r="AL301" s="780">
        <f t="shared" si="110"/>
        <v>0</v>
      </c>
      <c r="AM301" s="2051">
        <f t="shared" si="111"/>
        <v>0</v>
      </c>
      <c r="AN301" s="1994">
        <f t="shared" si="112"/>
        <v>0</v>
      </c>
      <c r="AQ301" s="164"/>
      <c r="AR301" s="92"/>
      <c r="AS301" s="144"/>
      <c r="AT301" s="164"/>
      <c r="AU301" s="92"/>
      <c r="AV301" s="144"/>
      <c r="AW301" s="164"/>
      <c r="AX301" s="92"/>
      <c r="AY301" s="144"/>
    </row>
    <row r="302" spans="2:51" ht="15.75" thickBot="1">
      <c r="B302" s="1625" t="s">
        <v>754</v>
      </c>
      <c r="C302" s="503" t="s">
        <v>456</v>
      </c>
      <c r="D302" s="253">
        <v>150</v>
      </c>
      <c r="E302" s="195" t="s">
        <v>197</v>
      </c>
      <c r="F302" s="245">
        <v>19.241</v>
      </c>
      <c r="G302" s="203">
        <v>16.305</v>
      </c>
      <c r="H302" s="460"/>
      <c r="I302" s="193"/>
      <c r="J302" s="175"/>
      <c r="K302" s="443" t="s">
        <v>66</v>
      </c>
      <c r="L302" s="1079">
        <v>200</v>
      </c>
      <c r="M302" s="1080">
        <v>200</v>
      </c>
      <c r="O302" s="529" t="s">
        <v>50</v>
      </c>
      <c r="P302" s="1876"/>
      <c r="Q302" s="1864"/>
      <c r="R302" s="1876">
        <f>F310+L310</f>
        <v>148.94</v>
      </c>
      <c r="S302" s="1866">
        <f>G310+M310</f>
        <v>111.3</v>
      </c>
      <c r="T302" s="1876"/>
      <c r="U302" s="1864"/>
      <c r="V302" s="1974">
        <f t="shared" si="101"/>
        <v>148.94</v>
      </c>
      <c r="W302" s="1953">
        <f t="shared" si="102"/>
        <v>111.3</v>
      </c>
      <c r="X302" s="1979">
        <f t="shared" si="103"/>
        <v>148.94</v>
      </c>
      <c r="Y302" s="1958">
        <f t="shared" si="104"/>
        <v>111.3</v>
      </c>
      <c r="Z302" s="1970">
        <f t="shared" si="105"/>
        <v>148.94</v>
      </c>
      <c r="AA302" s="784">
        <f t="shared" si="106"/>
        <v>111.3</v>
      </c>
      <c r="AB302" s="133" t="s">
        <v>162</v>
      </c>
      <c r="AC302" s="1918"/>
      <c r="AD302" s="763"/>
      <c r="AE302" s="1918"/>
      <c r="AF302" s="758"/>
      <c r="AG302" s="1918"/>
      <c r="AH302" s="777"/>
      <c r="AI302" s="2036">
        <f t="shared" si="107"/>
        <v>0</v>
      </c>
      <c r="AJ302" s="770">
        <f t="shared" si="108"/>
        <v>0</v>
      </c>
      <c r="AK302" s="2047">
        <f t="shared" si="109"/>
        <v>0</v>
      </c>
      <c r="AL302" s="780">
        <f t="shared" si="110"/>
        <v>0</v>
      </c>
      <c r="AM302" s="2051">
        <f t="shared" si="111"/>
        <v>0</v>
      </c>
      <c r="AN302" s="1994">
        <f t="shared" si="112"/>
        <v>0</v>
      </c>
      <c r="AQ302" s="4"/>
      <c r="AR302" s="123"/>
      <c r="AS302" s="148"/>
      <c r="AT302" s="4"/>
      <c r="AU302" s="8"/>
      <c r="AV302" s="145"/>
      <c r="AW302" s="47"/>
      <c r="AX302" s="8"/>
      <c r="AY302" s="132"/>
    </row>
    <row r="303" spans="2:51" ht="15.75" thickBot="1">
      <c r="B303" s="387" t="s">
        <v>554</v>
      </c>
      <c r="C303" s="801" t="s">
        <v>587</v>
      </c>
      <c r="D303" s="883">
        <v>200</v>
      </c>
      <c r="E303" s="194" t="s">
        <v>181</v>
      </c>
      <c r="F303" s="317">
        <v>10.42</v>
      </c>
      <c r="G303" s="277">
        <v>10</v>
      </c>
      <c r="H303" s="271" t="s">
        <v>469</v>
      </c>
      <c r="I303" s="279"/>
      <c r="J303" s="49"/>
      <c r="K303" s="1081" t="s">
        <v>129</v>
      </c>
      <c r="L303" s="247">
        <v>5</v>
      </c>
      <c r="M303" s="250">
        <v>5</v>
      </c>
      <c r="O303" s="96" t="s">
        <v>80</v>
      </c>
      <c r="P303" s="1876">
        <f t="shared" ref="P303:U303" si="114">AC312</f>
        <v>87.040999999999997</v>
      </c>
      <c r="Q303" s="1870">
        <f t="shared" si="114"/>
        <v>76.305000000000007</v>
      </c>
      <c r="R303" s="1876">
        <f t="shared" si="114"/>
        <v>209.35999999999996</v>
      </c>
      <c r="S303" s="1870">
        <f t="shared" si="114"/>
        <v>172</v>
      </c>
      <c r="T303" s="1876">
        <f t="shared" si="114"/>
        <v>74.8</v>
      </c>
      <c r="U303" s="1870">
        <f t="shared" si="114"/>
        <v>57.2</v>
      </c>
      <c r="V303" s="1974">
        <f t="shared" si="101"/>
        <v>296.40099999999995</v>
      </c>
      <c r="W303" s="1953">
        <f t="shared" si="102"/>
        <v>248.30500000000001</v>
      </c>
      <c r="X303" s="1979">
        <f t="shared" si="103"/>
        <v>284.15999999999997</v>
      </c>
      <c r="Y303" s="1958">
        <f t="shared" si="104"/>
        <v>229.2</v>
      </c>
      <c r="Z303" s="1970">
        <f t="shared" si="105"/>
        <v>371.20099999999996</v>
      </c>
      <c r="AA303" s="784">
        <f t="shared" si="106"/>
        <v>305.505</v>
      </c>
      <c r="AB303" s="133" t="s">
        <v>156</v>
      </c>
      <c r="AC303" s="1918"/>
      <c r="AD303" s="763"/>
      <c r="AE303" s="1920">
        <f>L314</f>
        <v>37.5</v>
      </c>
      <c r="AF303" s="816">
        <f>M314</f>
        <v>30</v>
      </c>
      <c r="AG303" s="1918"/>
      <c r="AH303" s="777"/>
      <c r="AI303" s="2036">
        <f t="shared" si="107"/>
        <v>37.5</v>
      </c>
      <c r="AJ303" s="770">
        <f t="shared" si="108"/>
        <v>30</v>
      </c>
      <c r="AK303" s="2047">
        <f t="shared" si="109"/>
        <v>37.5</v>
      </c>
      <c r="AL303" s="780">
        <f t="shared" si="110"/>
        <v>30</v>
      </c>
      <c r="AM303" s="2051">
        <f t="shared" si="111"/>
        <v>37.5</v>
      </c>
      <c r="AN303" s="1994">
        <f t="shared" si="112"/>
        <v>30</v>
      </c>
      <c r="AQ303" s="4"/>
      <c r="AR303" s="8"/>
      <c r="AS303" s="132"/>
      <c r="AT303" s="4"/>
      <c r="AU303" s="8"/>
      <c r="AV303" s="145"/>
      <c r="AW303" s="4"/>
      <c r="AX303" s="8"/>
      <c r="AY303" s="150"/>
    </row>
    <row r="304" spans="2:51" ht="15.75" thickBot="1">
      <c r="B304" s="384" t="s">
        <v>763</v>
      </c>
      <c r="C304" s="1449" t="s">
        <v>588</v>
      </c>
      <c r="D304" s="70"/>
      <c r="E304" s="194" t="s">
        <v>110</v>
      </c>
      <c r="F304" s="275" t="s">
        <v>479</v>
      </c>
      <c r="G304" s="277">
        <v>77.48</v>
      </c>
      <c r="H304" s="271" t="s">
        <v>121</v>
      </c>
      <c r="I304" s="106" t="s">
        <v>122</v>
      </c>
      <c r="J304" s="386" t="s">
        <v>123</v>
      </c>
      <c r="K304" s="297" t="s">
        <v>55</v>
      </c>
      <c r="L304" s="298">
        <v>5</v>
      </c>
      <c r="M304" s="312">
        <v>5</v>
      </c>
      <c r="O304" s="755" t="s">
        <v>82</v>
      </c>
      <c r="P304" s="1877">
        <f>I301</f>
        <v>153</v>
      </c>
      <c r="Q304" s="1864">
        <f>J301</f>
        <v>105</v>
      </c>
      <c r="R304" s="1877"/>
      <c r="S304" s="1866"/>
      <c r="T304" s="1877"/>
      <c r="U304" s="1866"/>
      <c r="V304" s="1974">
        <f t="shared" si="101"/>
        <v>153</v>
      </c>
      <c r="W304" s="1953">
        <f t="shared" si="102"/>
        <v>105</v>
      </c>
      <c r="X304" s="1979">
        <f t="shared" si="103"/>
        <v>0</v>
      </c>
      <c r="Y304" s="1958">
        <f t="shared" si="104"/>
        <v>0</v>
      </c>
      <c r="Z304" s="1970">
        <f t="shared" si="105"/>
        <v>153</v>
      </c>
      <c r="AA304" s="784">
        <f t="shared" si="106"/>
        <v>105</v>
      </c>
      <c r="AB304" s="133" t="s">
        <v>159</v>
      </c>
      <c r="AC304" s="1918"/>
      <c r="AD304" s="765"/>
      <c r="AE304" s="1918"/>
      <c r="AF304" s="758"/>
      <c r="AG304" s="1918"/>
      <c r="AH304" s="777"/>
      <c r="AI304" s="2036">
        <f t="shared" si="107"/>
        <v>0</v>
      </c>
      <c r="AJ304" s="770">
        <f t="shared" si="108"/>
        <v>0</v>
      </c>
      <c r="AK304" s="2047">
        <f t="shared" si="109"/>
        <v>0</v>
      </c>
      <c r="AL304" s="780">
        <f t="shared" si="110"/>
        <v>0</v>
      </c>
      <c r="AM304" s="2051">
        <f t="shared" si="111"/>
        <v>0</v>
      </c>
      <c r="AN304" s="1994">
        <f t="shared" si="112"/>
        <v>0</v>
      </c>
      <c r="AQ304" s="4"/>
      <c r="AR304" s="8"/>
      <c r="AS304" s="132"/>
      <c r="AT304" s="4"/>
      <c r="AU304" s="8"/>
      <c r="AV304" s="145"/>
      <c r="AW304" s="4"/>
      <c r="AX304" s="8"/>
      <c r="AY304" s="150"/>
    </row>
    <row r="305" spans="2:51">
      <c r="B305" s="201" t="s">
        <v>10</v>
      </c>
      <c r="C305" s="503" t="s">
        <v>11</v>
      </c>
      <c r="D305" s="253">
        <v>40</v>
      </c>
      <c r="E305" s="194" t="s">
        <v>94</v>
      </c>
      <c r="F305" s="245">
        <v>28.9</v>
      </c>
      <c r="G305" s="277">
        <v>28.9</v>
      </c>
      <c r="H305" s="135" t="s">
        <v>161</v>
      </c>
      <c r="I305" s="1082">
        <v>67.8</v>
      </c>
      <c r="J305" s="140">
        <v>60</v>
      </c>
      <c r="K305" s="195" t="s">
        <v>95</v>
      </c>
      <c r="L305" s="247">
        <v>20</v>
      </c>
      <c r="M305" s="250">
        <v>20</v>
      </c>
      <c r="O305" s="756" t="s">
        <v>125</v>
      </c>
      <c r="P305" s="1876"/>
      <c r="Q305" s="1866"/>
      <c r="R305" s="1876"/>
      <c r="S305" s="1866"/>
      <c r="T305" s="1876"/>
      <c r="U305" s="1866"/>
      <c r="V305" s="1974">
        <f t="shared" si="101"/>
        <v>0</v>
      </c>
      <c r="W305" s="1953">
        <f t="shared" si="102"/>
        <v>0</v>
      </c>
      <c r="X305" s="1979">
        <f t="shared" si="103"/>
        <v>0</v>
      </c>
      <c r="Y305" s="1958">
        <f t="shared" si="104"/>
        <v>0</v>
      </c>
      <c r="Z305" s="1970">
        <f t="shared" si="105"/>
        <v>0</v>
      </c>
      <c r="AA305" s="784">
        <f t="shared" si="106"/>
        <v>0</v>
      </c>
      <c r="AB305" s="133" t="s">
        <v>102</v>
      </c>
      <c r="AC305" s="1918"/>
      <c r="AD305" s="765"/>
      <c r="AE305" s="1918">
        <f>F313+L312</f>
        <v>24.6</v>
      </c>
      <c r="AF305" s="758">
        <f>G313+M312</f>
        <v>20</v>
      </c>
      <c r="AG305" s="1918"/>
      <c r="AH305" s="777"/>
      <c r="AI305" s="2036">
        <f t="shared" si="107"/>
        <v>24.6</v>
      </c>
      <c r="AJ305" s="770">
        <f t="shared" si="108"/>
        <v>20</v>
      </c>
      <c r="AK305" s="2047">
        <f t="shared" si="109"/>
        <v>24.6</v>
      </c>
      <c r="AL305" s="780">
        <f t="shared" si="110"/>
        <v>20</v>
      </c>
      <c r="AM305" s="2051">
        <f t="shared" si="111"/>
        <v>24.6</v>
      </c>
      <c r="AN305" s="1994">
        <f t="shared" si="112"/>
        <v>20</v>
      </c>
      <c r="AQ305" s="4"/>
      <c r="AR305" s="46"/>
      <c r="AS305" s="132"/>
      <c r="AT305" s="4"/>
      <c r="AU305" s="333"/>
      <c r="AV305" s="334"/>
      <c r="AW305" s="4"/>
      <c r="AX305" s="8"/>
      <c r="AY305" s="150"/>
    </row>
    <row r="306" spans="2:51">
      <c r="B306" s="201" t="s">
        <v>10</v>
      </c>
      <c r="C306" s="503" t="s">
        <v>719</v>
      </c>
      <c r="D306" s="253">
        <v>20</v>
      </c>
      <c r="E306" s="260" t="s">
        <v>59</v>
      </c>
      <c r="F306" s="261">
        <v>0.5</v>
      </c>
      <c r="G306" s="447">
        <v>0.5</v>
      </c>
      <c r="H306" s="60"/>
      <c r="J306" s="70"/>
      <c r="K306" s="310"/>
      <c r="L306" s="92"/>
      <c r="M306" s="1084"/>
      <c r="O306" s="88" t="s">
        <v>163</v>
      </c>
      <c r="P306" s="1876"/>
      <c r="Q306" s="1866"/>
      <c r="R306" s="1876">
        <f>D313</f>
        <v>200</v>
      </c>
      <c r="S306" s="1866">
        <f>D313</f>
        <v>200</v>
      </c>
      <c r="T306" s="1876"/>
      <c r="U306" s="1866"/>
      <c r="V306" s="1974">
        <f t="shared" si="101"/>
        <v>200</v>
      </c>
      <c r="W306" s="1953">
        <f t="shared" si="102"/>
        <v>200</v>
      </c>
      <c r="X306" s="1979">
        <f t="shared" si="103"/>
        <v>200</v>
      </c>
      <c r="Y306" s="1958">
        <f t="shared" si="104"/>
        <v>200</v>
      </c>
      <c r="Z306" s="1970">
        <f t="shared" si="105"/>
        <v>200</v>
      </c>
      <c r="AA306" s="784">
        <f t="shared" si="106"/>
        <v>200</v>
      </c>
      <c r="AB306" s="133" t="s">
        <v>78</v>
      </c>
      <c r="AC306" s="1918"/>
      <c r="AD306" s="763"/>
      <c r="AE306" s="1918">
        <f>F312+L311</f>
        <v>41.26</v>
      </c>
      <c r="AF306" s="758">
        <f>G312+M311</f>
        <v>33</v>
      </c>
      <c r="AG306" s="1918">
        <f>F330</f>
        <v>62.8</v>
      </c>
      <c r="AH306" s="777">
        <f>G330</f>
        <v>50</v>
      </c>
      <c r="AI306" s="2036">
        <f t="shared" si="107"/>
        <v>41.26</v>
      </c>
      <c r="AJ306" s="770">
        <f t="shared" si="108"/>
        <v>33</v>
      </c>
      <c r="AK306" s="2047">
        <f t="shared" si="109"/>
        <v>104.06</v>
      </c>
      <c r="AL306" s="780">
        <f t="shared" si="110"/>
        <v>83</v>
      </c>
      <c r="AM306" s="2051">
        <f t="shared" si="111"/>
        <v>104.06</v>
      </c>
      <c r="AN306" s="1994">
        <f t="shared" si="112"/>
        <v>83</v>
      </c>
      <c r="AQ306" s="4"/>
      <c r="AR306" s="8"/>
      <c r="AS306" s="132"/>
      <c r="AT306" s="4"/>
      <c r="AU306" s="333"/>
      <c r="AV306" s="334"/>
      <c r="AW306" s="99"/>
      <c r="AX306" s="224"/>
      <c r="AY306" s="335"/>
    </row>
    <row r="307" spans="2:51" ht="15.75" thickBot="1">
      <c r="B307" s="1625" t="s">
        <v>857</v>
      </c>
      <c r="C307" s="503" t="s">
        <v>862</v>
      </c>
      <c r="D307" s="253">
        <v>105</v>
      </c>
      <c r="E307" s="1085" t="s">
        <v>96</v>
      </c>
      <c r="F307" s="1031">
        <v>4</v>
      </c>
      <c r="G307" s="1086">
        <v>4</v>
      </c>
      <c r="H307" s="56"/>
      <c r="I307" s="29"/>
      <c r="J307" s="73"/>
      <c r="K307" s="1030"/>
      <c r="L307" s="1087"/>
      <c r="M307" s="1088"/>
      <c r="O307" s="202" t="s">
        <v>100</v>
      </c>
      <c r="P307" s="1876"/>
      <c r="Q307" s="1866"/>
      <c r="R307" s="1876">
        <f>I310</f>
        <v>37.840000000000003</v>
      </c>
      <c r="S307" s="1866">
        <f>J310</f>
        <v>29.5</v>
      </c>
      <c r="T307" s="1876"/>
      <c r="U307" s="1866"/>
      <c r="V307" s="1974">
        <f t="shared" si="101"/>
        <v>37.840000000000003</v>
      </c>
      <c r="W307" s="1953">
        <f t="shared" si="102"/>
        <v>29.5</v>
      </c>
      <c r="X307" s="1979">
        <f t="shared" si="103"/>
        <v>37.840000000000003</v>
      </c>
      <c r="Y307" s="1958">
        <f t="shared" si="104"/>
        <v>29.5</v>
      </c>
      <c r="Z307" s="1970">
        <f t="shared" si="105"/>
        <v>37.840000000000003</v>
      </c>
      <c r="AA307" s="784">
        <f t="shared" si="106"/>
        <v>29.5</v>
      </c>
      <c r="AB307" s="133" t="s">
        <v>86</v>
      </c>
      <c r="AC307" s="1918"/>
      <c r="AD307" s="766"/>
      <c r="AE307" s="1918"/>
      <c r="AF307" s="758"/>
      <c r="AG307" s="1918"/>
      <c r="AH307" s="777"/>
      <c r="AI307" s="2036">
        <f t="shared" si="107"/>
        <v>0</v>
      </c>
      <c r="AJ307" s="770">
        <f t="shared" si="108"/>
        <v>0</v>
      </c>
      <c r="AK307" s="2047">
        <f t="shared" si="109"/>
        <v>0</v>
      </c>
      <c r="AL307" s="780">
        <f t="shared" si="110"/>
        <v>0</v>
      </c>
      <c r="AM307" s="2051">
        <f t="shared" si="111"/>
        <v>0</v>
      </c>
      <c r="AN307" s="1994">
        <f t="shared" si="112"/>
        <v>0</v>
      </c>
      <c r="AQ307" s="47"/>
      <c r="AR307" s="46"/>
      <c r="AS307" s="132"/>
      <c r="AT307" s="4"/>
      <c r="AU307" s="333"/>
      <c r="AV307" s="972"/>
      <c r="AW307" s="99"/>
      <c r="AX307" s="8"/>
      <c r="AY307" s="132"/>
    </row>
    <row r="308" spans="2:51" ht="15.75" thickBot="1">
      <c r="B308" s="383"/>
      <c r="C308" s="172" t="s">
        <v>153</v>
      </c>
      <c r="D308" s="67"/>
      <c r="E308" s="1531" t="s">
        <v>395</v>
      </c>
      <c r="F308" s="38"/>
      <c r="G308" s="49"/>
      <c r="H308" s="316" t="s">
        <v>251</v>
      </c>
      <c r="I308" s="38"/>
      <c r="J308" s="49"/>
      <c r="K308" s="126" t="s">
        <v>252</v>
      </c>
      <c r="L308" s="38"/>
      <c r="M308" s="49"/>
      <c r="O308" s="755" t="s">
        <v>454</v>
      </c>
      <c r="P308" s="1878">
        <f>F301</f>
        <v>76.5</v>
      </c>
      <c r="Q308" s="1864">
        <f>G301</f>
        <v>68.099999999999994</v>
      </c>
      <c r="R308" s="1876">
        <f>F319+I311</f>
        <v>40.916000000000004</v>
      </c>
      <c r="S308" s="1864">
        <f>G319+J311</f>
        <v>36</v>
      </c>
      <c r="T308" s="1876"/>
      <c r="U308" s="1864"/>
      <c r="V308" s="1974">
        <f t="shared" si="101"/>
        <v>117.416</v>
      </c>
      <c r="W308" s="1953">
        <f t="shared" si="102"/>
        <v>104.1</v>
      </c>
      <c r="X308" s="1979">
        <f t="shared" si="103"/>
        <v>40.916000000000004</v>
      </c>
      <c r="Y308" s="1958">
        <f t="shared" si="104"/>
        <v>36</v>
      </c>
      <c r="Z308" s="1970">
        <f t="shared" si="105"/>
        <v>117.416</v>
      </c>
      <c r="AA308" s="784">
        <f t="shared" si="106"/>
        <v>104.1</v>
      </c>
      <c r="AB308" s="133" t="s">
        <v>161</v>
      </c>
      <c r="AC308" s="1918">
        <f>F302+I305</f>
        <v>87.040999999999997</v>
      </c>
      <c r="AD308" s="767">
        <f>G302+J305</f>
        <v>76.305000000000007</v>
      </c>
      <c r="AE308" s="1918"/>
      <c r="AF308" s="758"/>
      <c r="AG308" s="1918"/>
      <c r="AH308" s="777"/>
      <c r="AI308" s="2036">
        <f t="shared" si="107"/>
        <v>87.040999999999997</v>
      </c>
      <c r="AJ308" s="770">
        <f t="shared" si="108"/>
        <v>76.305000000000007</v>
      </c>
      <c r="AK308" s="2047">
        <f t="shared" si="109"/>
        <v>0</v>
      </c>
      <c r="AL308" s="780">
        <f t="shared" si="110"/>
        <v>0</v>
      </c>
      <c r="AM308" s="2051">
        <f t="shared" si="111"/>
        <v>87.040999999999997</v>
      </c>
      <c r="AN308" s="1994">
        <f t="shared" si="112"/>
        <v>76.305000000000007</v>
      </c>
      <c r="AQ308" s="4"/>
      <c r="AR308" s="32"/>
      <c r="AS308" s="132"/>
      <c r="AT308" s="99"/>
      <c r="AU308" s="292"/>
      <c r="AV308" s="145"/>
    </row>
    <row r="309" spans="2:51" ht="15.75" thickBot="1">
      <c r="B309" s="595" t="s">
        <v>672</v>
      </c>
      <c r="C309" s="547" t="s">
        <v>346</v>
      </c>
      <c r="D309" s="176">
        <v>60</v>
      </c>
      <c r="E309" s="271" t="s">
        <v>121</v>
      </c>
      <c r="F309" s="106" t="s">
        <v>122</v>
      </c>
      <c r="G309" s="143" t="s">
        <v>123</v>
      </c>
      <c r="H309" s="271" t="s">
        <v>121</v>
      </c>
      <c r="I309" s="106" t="s">
        <v>122</v>
      </c>
      <c r="J309" s="143" t="s">
        <v>123</v>
      </c>
      <c r="K309" s="310" t="s">
        <v>121</v>
      </c>
      <c r="L309" s="110" t="s">
        <v>122</v>
      </c>
      <c r="M309" s="163" t="s">
        <v>123</v>
      </c>
      <c r="O309" s="755" t="s">
        <v>151</v>
      </c>
      <c r="P309" s="1876"/>
      <c r="Q309" s="1864"/>
      <c r="R309" s="1876"/>
      <c r="S309" s="1866"/>
      <c r="T309" s="1876"/>
      <c r="U309" s="1866"/>
      <c r="V309" s="1974">
        <f t="shared" si="101"/>
        <v>0</v>
      </c>
      <c r="W309" s="1953">
        <f t="shared" si="102"/>
        <v>0</v>
      </c>
      <c r="X309" s="1979">
        <f t="shared" si="103"/>
        <v>0</v>
      </c>
      <c r="Y309" s="1958">
        <f t="shared" si="104"/>
        <v>0</v>
      </c>
      <c r="Z309" s="1970">
        <f t="shared" si="105"/>
        <v>0</v>
      </c>
      <c r="AA309" s="784">
        <f t="shared" si="106"/>
        <v>0</v>
      </c>
      <c r="AB309" s="133" t="s">
        <v>158</v>
      </c>
      <c r="AC309" s="1918"/>
      <c r="AD309" s="767"/>
      <c r="AE309" s="1920">
        <f>I319</f>
        <v>67.8</v>
      </c>
      <c r="AF309" s="816">
        <f>J319</f>
        <v>60</v>
      </c>
      <c r="AG309" s="1918"/>
      <c r="AH309" s="777"/>
      <c r="AI309" s="2036">
        <f t="shared" si="107"/>
        <v>67.8</v>
      </c>
      <c r="AJ309" s="770">
        <f t="shared" si="108"/>
        <v>60</v>
      </c>
      <c r="AK309" s="2047">
        <f t="shared" si="109"/>
        <v>67.8</v>
      </c>
      <c r="AL309" s="780">
        <f t="shared" si="110"/>
        <v>60</v>
      </c>
      <c r="AM309" s="2051">
        <f t="shared" si="111"/>
        <v>67.8</v>
      </c>
      <c r="AN309" s="1994">
        <f t="shared" si="112"/>
        <v>60</v>
      </c>
      <c r="AQ309" s="99"/>
      <c r="AR309" s="8"/>
      <c r="AS309" s="132"/>
      <c r="AT309" s="99"/>
      <c r="AU309" s="8"/>
      <c r="AV309" s="145"/>
    </row>
    <row r="310" spans="2:51">
      <c r="B310" s="1625" t="s">
        <v>764</v>
      </c>
      <c r="C310" s="547" t="s">
        <v>395</v>
      </c>
      <c r="D310" s="1089">
        <v>200</v>
      </c>
      <c r="E310" s="108" t="s">
        <v>50</v>
      </c>
      <c r="F310" s="186">
        <v>80</v>
      </c>
      <c r="G310" s="272">
        <v>60</v>
      </c>
      <c r="H310" s="108" t="s">
        <v>100</v>
      </c>
      <c r="I310" s="131">
        <v>37.840000000000003</v>
      </c>
      <c r="J310" s="1049">
        <v>29.5</v>
      </c>
      <c r="K310" s="108" t="s">
        <v>50</v>
      </c>
      <c r="L310" s="131">
        <v>68.94</v>
      </c>
      <c r="M310" s="1049">
        <v>51.3</v>
      </c>
      <c r="O310" s="755" t="s">
        <v>73</v>
      </c>
      <c r="P310" s="1876"/>
      <c r="Q310" s="1866"/>
      <c r="R310" s="1876"/>
      <c r="S310" s="1866"/>
      <c r="T310" s="1876"/>
      <c r="U310" s="1866"/>
      <c r="V310" s="1974">
        <f t="shared" si="101"/>
        <v>0</v>
      </c>
      <c r="W310" s="1953">
        <f t="shared" si="102"/>
        <v>0</v>
      </c>
      <c r="X310" s="1979">
        <f t="shared" si="103"/>
        <v>0</v>
      </c>
      <c r="Y310" s="1958">
        <f t="shared" si="104"/>
        <v>0</v>
      </c>
      <c r="Z310" s="1970">
        <f t="shared" si="105"/>
        <v>0</v>
      </c>
      <c r="AA310" s="784">
        <f t="shared" si="106"/>
        <v>0</v>
      </c>
      <c r="AB310" s="133" t="s">
        <v>157</v>
      </c>
      <c r="AC310" s="1918"/>
      <c r="AD310" s="766"/>
      <c r="AE310" s="1918">
        <f>F315</f>
        <v>6.7</v>
      </c>
      <c r="AF310" s="758">
        <f>G315</f>
        <v>5</v>
      </c>
      <c r="AG310" s="1918"/>
      <c r="AH310" s="777"/>
      <c r="AI310" s="2036">
        <f t="shared" si="107"/>
        <v>6.7</v>
      </c>
      <c r="AJ310" s="770">
        <f t="shared" si="108"/>
        <v>5</v>
      </c>
      <c r="AK310" s="2047">
        <f t="shared" si="109"/>
        <v>6.7</v>
      </c>
      <c r="AL310" s="780">
        <f t="shared" si="110"/>
        <v>5</v>
      </c>
      <c r="AM310" s="2051">
        <f t="shared" si="111"/>
        <v>6.7</v>
      </c>
      <c r="AN310" s="1994">
        <f t="shared" si="112"/>
        <v>5</v>
      </c>
      <c r="AQ310" s="4"/>
      <c r="AR310" s="8"/>
      <c r="AS310" s="150"/>
      <c r="AT310" s="47"/>
      <c r="AU310" s="8"/>
      <c r="AV310" s="132"/>
    </row>
    <row r="311" spans="2:51" ht="15.75">
      <c r="B311" s="201" t="s">
        <v>206</v>
      </c>
      <c r="C311" s="503" t="s">
        <v>254</v>
      </c>
      <c r="D311" s="284">
        <v>150</v>
      </c>
      <c r="E311" s="194" t="s">
        <v>410</v>
      </c>
      <c r="F311" s="264">
        <v>4</v>
      </c>
      <c r="G311" s="265">
        <v>4</v>
      </c>
      <c r="H311" s="751" t="s">
        <v>253</v>
      </c>
      <c r="I311" s="245">
        <v>38.56</v>
      </c>
      <c r="J311" s="248">
        <v>34</v>
      </c>
      <c r="K311" s="194" t="s">
        <v>112</v>
      </c>
      <c r="L311" s="245">
        <v>30</v>
      </c>
      <c r="M311" s="259">
        <v>24</v>
      </c>
      <c r="O311" s="757" t="s">
        <v>66</v>
      </c>
      <c r="P311" s="1923">
        <f>F305+L302</f>
        <v>228.9</v>
      </c>
      <c r="Q311" s="1871">
        <f>G305+M302</f>
        <v>228.9</v>
      </c>
      <c r="R311" s="1876">
        <f>I313</f>
        <v>20.61</v>
      </c>
      <c r="S311" s="1864">
        <f>J313</f>
        <v>20.61</v>
      </c>
      <c r="T311" s="1923">
        <f>F332+I326+L327</f>
        <v>147.4</v>
      </c>
      <c r="U311" s="1871">
        <f>G332+J326+M327</f>
        <v>147.4</v>
      </c>
      <c r="V311" s="1974">
        <f t="shared" si="101"/>
        <v>249.51</v>
      </c>
      <c r="W311" s="1953">
        <f t="shared" si="102"/>
        <v>249.51</v>
      </c>
      <c r="X311" s="1979">
        <f t="shared" si="103"/>
        <v>168.01</v>
      </c>
      <c r="Y311" s="1958">
        <f t="shared" si="104"/>
        <v>168.01</v>
      </c>
      <c r="Z311" s="1970">
        <f t="shared" si="105"/>
        <v>396.90999999999997</v>
      </c>
      <c r="AA311" s="784">
        <f t="shared" si="106"/>
        <v>396.90999999999997</v>
      </c>
      <c r="AB311" s="136" t="s">
        <v>211</v>
      </c>
      <c r="AC311" s="1918"/>
      <c r="AD311" s="768"/>
      <c r="AE311" s="1918"/>
      <c r="AF311" s="758"/>
      <c r="AG311" s="1918"/>
      <c r="AH311" s="777"/>
      <c r="AI311" s="2036">
        <f t="shared" si="107"/>
        <v>0</v>
      </c>
      <c r="AJ311" s="770">
        <f t="shared" si="108"/>
        <v>0</v>
      </c>
      <c r="AK311" s="2047">
        <f t="shared" si="109"/>
        <v>0</v>
      </c>
      <c r="AL311" s="780">
        <f t="shared" si="110"/>
        <v>0</v>
      </c>
      <c r="AM311" s="2051">
        <f t="shared" si="111"/>
        <v>0</v>
      </c>
      <c r="AN311" s="1994">
        <f t="shared" si="112"/>
        <v>0</v>
      </c>
      <c r="AQ311" s="973"/>
      <c r="AT311" s="47"/>
      <c r="AU311" s="8"/>
      <c r="AV311" s="132"/>
    </row>
    <row r="312" spans="2:51">
      <c r="B312" s="165" t="s">
        <v>850</v>
      </c>
      <c r="C312" s="1190" t="s">
        <v>529</v>
      </c>
      <c r="D312" s="1089">
        <v>90</v>
      </c>
      <c r="E312" s="194" t="s">
        <v>78</v>
      </c>
      <c r="F312" s="245">
        <v>11.26</v>
      </c>
      <c r="G312" s="248">
        <v>9</v>
      </c>
      <c r="H312" s="194" t="s">
        <v>91</v>
      </c>
      <c r="I312" s="245">
        <v>21.1</v>
      </c>
      <c r="J312" s="248">
        <v>21.1</v>
      </c>
      <c r="K312" s="194" t="s">
        <v>224</v>
      </c>
      <c r="L312" s="245">
        <v>15</v>
      </c>
      <c r="M312" s="259">
        <v>12</v>
      </c>
      <c r="O312" s="130" t="s">
        <v>171</v>
      </c>
      <c r="P312" s="1876"/>
      <c r="Q312" s="1866"/>
      <c r="R312" s="1876"/>
      <c r="S312" s="1866"/>
      <c r="T312" s="1876"/>
      <c r="U312" s="1866"/>
      <c r="V312" s="1974">
        <f t="shared" si="101"/>
        <v>0</v>
      </c>
      <c r="W312" s="1953">
        <f t="shared" si="102"/>
        <v>0</v>
      </c>
      <c r="X312" s="1979">
        <f t="shared" si="103"/>
        <v>0</v>
      </c>
      <c r="Y312" s="1958">
        <f t="shared" si="104"/>
        <v>0</v>
      </c>
      <c r="Z312" s="1971">
        <f t="shared" si="105"/>
        <v>0</v>
      </c>
      <c r="AA312" s="782">
        <f t="shared" si="106"/>
        <v>0</v>
      </c>
      <c r="AB312" s="189" t="s">
        <v>97</v>
      </c>
      <c r="AC312" s="1918">
        <f t="shared" ref="AC312:AL312" si="115">SUM(AC297:AC311)</f>
        <v>87.040999999999997</v>
      </c>
      <c r="AD312" s="1775">
        <f t="shared" si="115"/>
        <v>76.305000000000007</v>
      </c>
      <c r="AE312" s="1918">
        <f t="shared" si="115"/>
        <v>209.35999999999996</v>
      </c>
      <c r="AF312" s="816">
        <f t="shared" si="115"/>
        <v>172</v>
      </c>
      <c r="AG312" s="1918">
        <f t="shared" si="115"/>
        <v>74.8</v>
      </c>
      <c r="AH312" s="777">
        <f t="shared" si="115"/>
        <v>57.2</v>
      </c>
      <c r="AI312" s="2037">
        <f t="shared" si="115"/>
        <v>296.40099999999995</v>
      </c>
      <c r="AJ312" s="759">
        <f t="shared" si="115"/>
        <v>248.30500000000001</v>
      </c>
      <c r="AK312" s="2048">
        <f t="shared" si="115"/>
        <v>284.15999999999997</v>
      </c>
      <c r="AL312" s="223">
        <f t="shared" si="115"/>
        <v>229.2</v>
      </c>
      <c r="AM312" s="2051">
        <f t="shared" si="111"/>
        <v>371.20099999999996</v>
      </c>
      <c r="AN312" s="1994">
        <f t="shared" si="112"/>
        <v>305.505</v>
      </c>
    </row>
    <row r="313" spans="2:51">
      <c r="B313" s="201" t="s">
        <v>9</v>
      </c>
      <c r="C313" s="503" t="s">
        <v>584</v>
      </c>
      <c r="D313" s="284">
        <v>200</v>
      </c>
      <c r="E313" s="194" t="s">
        <v>224</v>
      </c>
      <c r="F313" s="245">
        <v>9.6</v>
      </c>
      <c r="G313" s="248">
        <v>8</v>
      </c>
      <c r="H313" s="194" t="s">
        <v>66</v>
      </c>
      <c r="I313" s="245">
        <v>20.61</v>
      </c>
      <c r="J313" s="259">
        <v>20.61</v>
      </c>
      <c r="K313" s="194" t="s">
        <v>703</v>
      </c>
      <c r="L313" s="1053">
        <v>31.5</v>
      </c>
      <c r="M313" s="1612">
        <v>24</v>
      </c>
      <c r="O313" s="130" t="s">
        <v>71</v>
      </c>
      <c r="P313" s="1876"/>
      <c r="Q313" s="1872"/>
      <c r="R313" s="1876"/>
      <c r="S313" s="1872"/>
      <c r="T313" s="1876"/>
      <c r="U313" s="1872"/>
      <c r="V313" s="1974">
        <f t="shared" si="101"/>
        <v>0</v>
      </c>
      <c r="W313" s="1953">
        <f t="shared" si="102"/>
        <v>0</v>
      </c>
      <c r="X313" s="1979">
        <f t="shared" si="103"/>
        <v>0</v>
      </c>
      <c r="Y313" s="1958">
        <f t="shared" si="104"/>
        <v>0</v>
      </c>
      <c r="Z313" s="1971">
        <f t="shared" si="105"/>
        <v>0</v>
      </c>
      <c r="AA313" s="782">
        <f t="shared" si="106"/>
        <v>0</v>
      </c>
      <c r="AB313" s="462" t="s">
        <v>167</v>
      </c>
      <c r="AC313" s="1918"/>
      <c r="AD313" s="754"/>
      <c r="AE313" s="1918"/>
      <c r="AF313" s="816">
        <f>G312+G313+G315+J319+M311+M312+M313+M314</f>
        <v>172</v>
      </c>
      <c r="AG313" s="1918"/>
      <c r="AH313" s="758"/>
      <c r="AI313" s="2038"/>
      <c r="AJ313" s="237"/>
      <c r="AK313" s="2048"/>
      <c r="AL313" s="223"/>
      <c r="AM313" s="2052"/>
      <c r="AN313" s="1995"/>
    </row>
    <row r="314" spans="2:51" ht="12.75" customHeight="1">
      <c r="B314" s="201" t="s">
        <v>10</v>
      </c>
      <c r="C314" s="503" t="s">
        <v>11</v>
      </c>
      <c r="D314" s="284">
        <v>50</v>
      </c>
      <c r="E314" s="194" t="s">
        <v>96</v>
      </c>
      <c r="F314" s="264">
        <v>4</v>
      </c>
      <c r="G314" s="265">
        <v>4</v>
      </c>
      <c r="H314" s="195" t="s">
        <v>136</v>
      </c>
      <c r="I314" s="247">
        <v>9</v>
      </c>
      <c r="J314" s="249">
        <v>9</v>
      </c>
      <c r="K314" s="194" t="s">
        <v>802</v>
      </c>
      <c r="L314" s="1053">
        <v>37.5</v>
      </c>
      <c r="M314" s="1612">
        <v>30</v>
      </c>
      <c r="O314" s="130" t="s">
        <v>52</v>
      </c>
      <c r="P314" s="1878">
        <f>F303</f>
        <v>10.42</v>
      </c>
      <c r="Q314" s="1872">
        <f>G303</f>
        <v>10</v>
      </c>
      <c r="R314" s="1876"/>
      <c r="S314" s="1872"/>
      <c r="T314" s="1876"/>
      <c r="U314" s="1872"/>
      <c r="V314" s="1974">
        <f t="shared" si="101"/>
        <v>10.42</v>
      </c>
      <c r="W314" s="1953">
        <f t="shared" si="102"/>
        <v>10</v>
      </c>
      <c r="X314" s="1979">
        <f t="shared" si="103"/>
        <v>0</v>
      </c>
      <c r="Y314" s="1958">
        <f t="shared" si="104"/>
        <v>0</v>
      </c>
      <c r="Z314" s="1971">
        <f t="shared" si="105"/>
        <v>10.42</v>
      </c>
      <c r="AA314" s="782">
        <f t="shared" si="106"/>
        <v>10</v>
      </c>
      <c r="AC314" s="1918"/>
      <c r="AE314" s="1918"/>
      <c r="AG314" s="1918"/>
      <c r="AI314" s="207"/>
      <c r="AK314" s="207"/>
      <c r="AM314" s="2032"/>
      <c r="AN314" s="103"/>
    </row>
    <row r="315" spans="2:51">
      <c r="B315" s="201" t="s">
        <v>10</v>
      </c>
      <c r="C315" s="503" t="s">
        <v>719</v>
      </c>
      <c r="D315" s="284">
        <v>30</v>
      </c>
      <c r="E315" s="194" t="s">
        <v>396</v>
      </c>
      <c r="F315" s="245">
        <v>6.7</v>
      </c>
      <c r="G315" s="248">
        <v>5</v>
      </c>
      <c r="H315" s="194" t="s">
        <v>104</v>
      </c>
      <c r="I315" s="245">
        <v>4</v>
      </c>
      <c r="J315" s="248">
        <v>4</v>
      </c>
      <c r="K315" s="323" t="s">
        <v>104</v>
      </c>
      <c r="L315" s="1091">
        <v>3.1</v>
      </c>
      <c r="M315" s="259">
        <v>3.1</v>
      </c>
      <c r="O315" s="130" t="s">
        <v>76</v>
      </c>
      <c r="P315" s="1876"/>
      <c r="Q315" s="1916"/>
      <c r="R315" s="1878">
        <f>L319</f>
        <v>8.1</v>
      </c>
      <c r="S315" s="1930">
        <f>M319</f>
        <v>8.1</v>
      </c>
      <c r="T315" s="1876"/>
      <c r="U315" s="1872"/>
      <c r="V315" s="1974">
        <f t="shared" si="101"/>
        <v>8.1</v>
      </c>
      <c r="W315" s="1953">
        <f t="shared" si="102"/>
        <v>8.1</v>
      </c>
      <c r="X315" s="1979">
        <f t="shared" si="103"/>
        <v>8.1</v>
      </c>
      <c r="Y315" s="1958">
        <f t="shared" si="104"/>
        <v>8.1</v>
      </c>
      <c r="Z315" s="1971">
        <f t="shared" si="105"/>
        <v>8.1</v>
      </c>
      <c r="AA315" s="782">
        <f t="shared" si="106"/>
        <v>8.1</v>
      </c>
      <c r="AB315" s="81" t="s">
        <v>420</v>
      </c>
      <c r="AC315" s="1918"/>
      <c r="AD315" s="769"/>
      <c r="AE315" s="1918"/>
      <c r="AF315" s="769"/>
      <c r="AG315" s="1918"/>
      <c r="AH315" s="769"/>
      <c r="AI315" s="2033"/>
      <c r="AJ315" s="769"/>
      <c r="AK315" s="2033"/>
      <c r="AL315" s="769"/>
      <c r="AM315" s="2032"/>
      <c r="AN315" s="103"/>
    </row>
    <row r="316" spans="2:51" ht="14.25" customHeight="1" thickBot="1">
      <c r="B316" s="60"/>
      <c r="C316" s="896"/>
      <c r="E316" s="197" t="s">
        <v>98</v>
      </c>
      <c r="F316" s="276">
        <v>0.6</v>
      </c>
      <c r="G316" s="596">
        <v>0.6</v>
      </c>
      <c r="H316" s="60"/>
      <c r="J316" s="70"/>
      <c r="K316" s="194" t="s">
        <v>96</v>
      </c>
      <c r="L316" s="247">
        <v>2.9</v>
      </c>
      <c r="M316" s="249">
        <v>2.9</v>
      </c>
      <c r="O316" s="130" t="s">
        <v>96</v>
      </c>
      <c r="P316" s="1876">
        <f>F307</f>
        <v>4</v>
      </c>
      <c r="Q316" s="1871">
        <f>G307</f>
        <v>4</v>
      </c>
      <c r="R316" s="1876">
        <f>F314+L316</f>
        <v>6.9</v>
      </c>
      <c r="S316" s="1864">
        <f>G314+M316</f>
        <v>6.9</v>
      </c>
      <c r="T316" s="1876">
        <f>F328+F333</f>
        <v>5</v>
      </c>
      <c r="U316" s="1864">
        <f>G328+G333</f>
        <v>5</v>
      </c>
      <c r="V316" s="1974">
        <f t="shared" si="101"/>
        <v>10.9</v>
      </c>
      <c r="W316" s="1953">
        <f t="shared" si="102"/>
        <v>10.9</v>
      </c>
      <c r="X316" s="1979">
        <f t="shared" si="103"/>
        <v>11.9</v>
      </c>
      <c r="Y316" s="1958">
        <f t="shared" si="104"/>
        <v>11.9</v>
      </c>
      <c r="Z316" s="1971">
        <f t="shared" si="105"/>
        <v>15.9</v>
      </c>
      <c r="AA316" s="782">
        <f t="shared" si="106"/>
        <v>15.9</v>
      </c>
      <c r="AB316" s="84" t="s">
        <v>124</v>
      </c>
      <c r="AC316" s="1918"/>
      <c r="AD316" s="225"/>
      <c r="AE316" s="1918"/>
      <c r="AF316" s="225"/>
      <c r="AG316" s="1918"/>
      <c r="AH316" s="225"/>
      <c r="AI316" s="2039">
        <f t="shared" ref="AI316:AI329" si="116">AC316+AE316</f>
        <v>0</v>
      </c>
      <c r="AJ316" s="760">
        <f t="shared" ref="AJ316:AJ329" si="117">AD316+AF316</f>
        <v>0</v>
      </c>
      <c r="AK316" s="2049">
        <f t="shared" ref="AK316:AK329" si="118">AE316+AG316</f>
        <v>0</v>
      </c>
      <c r="AL316" s="238">
        <f t="shared" ref="AL316:AL329" si="119">AF316+AH316</f>
        <v>0</v>
      </c>
      <c r="AM316" s="2032"/>
      <c r="AN316" s="103"/>
    </row>
    <row r="317" spans="2:51" ht="14.25" customHeight="1" thickBot="1">
      <c r="B317" s="60"/>
      <c r="C317" s="896"/>
      <c r="E317" s="197" t="s">
        <v>225</v>
      </c>
      <c r="F317" s="246">
        <v>8.0000000000000002E-3</v>
      </c>
      <c r="G317" s="249">
        <v>8.0000000000000002E-3</v>
      </c>
      <c r="H317" s="990" t="s">
        <v>443</v>
      </c>
      <c r="I317" s="279"/>
      <c r="J317" s="49"/>
      <c r="K317" s="1090" t="s">
        <v>225</v>
      </c>
      <c r="L317" s="261">
        <v>1.41E-2</v>
      </c>
      <c r="M317" s="291">
        <v>1.41E-2</v>
      </c>
      <c r="O317" s="130" t="s">
        <v>104</v>
      </c>
      <c r="P317" s="1876"/>
      <c r="Q317" s="1866"/>
      <c r="R317" s="1926">
        <f>I315+L315</f>
        <v>7.1</v>
      </c>
      <c r="S317" s="1866">
        <f>J315+M315</f>
        <v>7.1</v>
      </c>
      <c r="T317" s="1876"/>
      <c r="U317" s="1866"/>
      <c r="V317" s="1974">
        <f t="shared" si="101"/>
        <v>7.1</v>
      </c>
      <c r="W317" s="1953">
        <f t="shared" si="102"/>
        <v>7.1</v>
      </c>
      <c r="X317" s="1979">
        <f t="shared" si="103"/>
        <v>7.1</v>
      </c>
      <c r="Y317" s="1958">
        <f t="shared" si="104"/>
        <v>7.1</v>
      </c>
      <c r="Z317" s="1971">
        <f t="shared" si="105"/>
        <v>7.1</v>
      </c>
      <c r="AA317" s="782">
        <f t="shared" si="106"/>
        <v>7.1</v>
      </c>
      <c r="AB317" s="87" t="s">
        <v>421</v>
      </c>
      <c r="AC317" s="1918"/>
      <c r="AD317" s="223">
        <f>SUM(AD315:AD316)</f>
        <v>0</v>
      </c>
      <c r="AE317" s="1918"/>
      <c r="AF317" s="223">
        <f>SUM(AF315:AF316)</f>
        <v>0</v>
      </c>
      <c r="AG317" s="1918"/>
      <c r="AH317" s="223">
        <f>SUM(AH315:AH316)</f>
        <v>0</v>
      </c>
      <c r="AI317" s="2039">
        <f t="shared" si="116"/>
        <v>0</v>
      </c>
      <c r="AJ317" s="760">
        <f t="shared" si="117"/>
        <v>0</v>
      </c>
      <c r="AK317" s="2049">
        <f t="shared" si="118"/>
        <v>0</v>
      </c>
      <c r="AL317" s="238">
        <f t="shared" si="119"/>
        <v>0</v>
      </c>
      <c r="AM317" s="2032"/>
      <c r="AN317" s="103"/>
      <c r="AP317" s="144"/>
    </row>
    <row r="318" spans="2:51" ht="15.75" thickBot="1">
      <c r="B318" s="60"/>
      <c r="C318" s="896"/>
      <c r="E318" s="1607" t="s">
        <v>842</v>
      </c>
      <c r="F318" s="261">
        <v>150</v>
      </c>
      <c r="G318" s="263">
        <v>150</v>
      </c>
      <c r="H318" s="322" t="s">
        <v>121</v>
      </c>
      <c r="I318" s="109" t="s">
        <v>122</v>
      </c>
      <c r="J318" s="141" t="s">
        <v>123</v>
      </c>
      <c r="K318" s="194" t="s">
        <v>113</v>
      </c>
      <c r="L318" s="315"/>
      <c r="M318" s="1133"/>
      <c r="O318" s="130" t="s">
        <v>835</v>
      </c>
      <c r="P318" s="1877">
        <f>Q318/1000/0.04</f>
        <v>1.9370000000000001</v>
      </c>
      <c r="Q318" s="1864">
        <f>G304</f>
        <v>77.48</v>
      </c>
      <c r="R318" s="1876"/>
      <c r="S318" s="1864"/>
      <c r="T318" s="1876">
        <f>U318/1000/0.04</f>
        <v>0.5</v>
      </c>
      <c r="U318" s="1864">
        <f>G331</f>
        <v>20</v>
      </c>
      <c r="V318" s="1974">
        <f t="shared" si="101"/>
        <v>1.9370000000000001</v>
      </c>
      <c r="W318" s="1953">
        <f t="shared" si="102"/>
        <v>77.48</v>
      </c>
      <c r="X318" s="1979">
        <f t="shared" si="103"/>
        <v>0.5</v>
      </c>
      <c r="Y318" s="1958">
        <f t="shared" si="104"/>
        <v>20</v>
      </c>
      <c r="Z318" s="1971">
        <f t="shared" si="105"/>
        <v>2.4370000000000003</v>
      </c>
      <c r="AA318" s="782">
        <f t="shared" si="106"/>
        <v>97.48</v>
      </c>
      <c r="AB318" s="89" t="s">
        <v>422</v>
      </c>
      <c r="AC318" s="1918"/>
      <c r="AD318" s="226"/>
      <c r="AE318" s="1918"/>
      <c r="AF318" s="226"/>
      <c r="AG318" s="1918"/>
      <c r="AH318" s="226"/>
      <c r="AI318" s="2039">
        <f t="shared" si="116"/>
        <v>0</v>
      </c>
      <c r="AJ318" s="760">
        <f t="shared" si="117"/>
        <v>0</v>
      </c>
      <c r="AK318" s="2049">
        <f t="shared" si="118"/>
        <v>0</v>
      </c>
      <c r="AL318" s="238">
        <f t="shared" si="119"/>
        <v>0</v>
      </c>
      <c r="AM318" s="2042"/>
      <c r="AN318" s="92"/>
      <c r="AP318" s="132"/>
    </row>
    <row r="319" spans="2:51" ht="15" customHeight="1">
      <c r="B319" s="60"/>
      <c r="C319" s="896"/>
      <c r="E319" s="822" t="s">
        <v>327</v>
      </c>
      <c r="F319" s="261">
        <v>2.3559999999999999</v>
      </c>
      <c r="G319" s="312">
        <v>2</v>
      </c>
      <c r="H319" s="1041" t="s">
        <v>64</v>
      </c>
      <c r="I319" s="280">
        <v>67.8</v>
      </c>
      <c r="J319" s="979">
        <v>60</v>
      </c>
      <c r="K319" s="194" t="s">
        <v>109</v>
      </c>
      <c r="L319" s="1053">
        <v>8.1</v>
      </c>
      <c r="M319" s="1612">
        <v>8.1</v>
      </c>
      <c r="N319" s="216"/>
      <c r="O319" s="130" t="s">
        <v>55</v>
      </c>
      <c r="P319" s="1876">
        <f>L304</f>
        <v>5</v>
      </c>
      <c r="Q319" s="1868">
        <f>M304</f>
        <v>5</v>
      </c>
      <c r="R319" s="1876"/>
      <c r="S319" s="1868"/>
      <c r="T319" s="1876">
        <f>L329</f>
        <v>2.4</v>
      </c>
      <c r="U319" s="1868">
        <f>M329</f>
        <v>2.4</v>
      </c>
      <c r="V319" s="1974">
        <f t="shared" si="101"/>
        <v>5</v>
      </c>
      <c r="W319" s="1953">
        <f t="shared" si="102"/>
        <v>5</v>
      </c>
      <c r="X319" s="1979">
        <f t="shared" si="103"/>
        <v>2.4</v>
      </c>
      <c r="Y319" s="1958">
        <f t="shared" si="104"/>
        <v>2.4</v>
      </c>
      <c r="Z319" s="1971">
        <f t="shared" si="105"/>
        <v>7.4</v>
      </c>
      <c r="AA319" s="782">
        <f t="shared" si="106"/>
        <v>7.4</v>
      </c>
      <c r="AB319" s="89" t="s">
        <v>191</v>
      </c>
      <c r="AC319" s="1918"/>
      <c r="AD319" s="226"/>
      <c r="AE319" s="1918"/>
      <c r="AF319" s="226"/>
      <c r="AG319" s="1918"/>
      <c r="AH319" s="226"/>
      <c r="AI319" s="2039">
        <f t="shared" si="116"/>
        <v>0</v>
      </c>
      <c r="AJ319" s="760">
        <f t="shared" si="117"/>
        <v>0</v>
      </c>
      <c r="AK319" s="2049">
        <f t="shared" si="118"/>
        <v>0</v>
      </c>
      <c r="AL319" s="238">
        <f t="shared" si="119"/>
        <v>0</v>
      </c>
      <c r="AM319" s="2032"/>
      <c r="AN319" s="103"/>
    </row>
    <row r="320" spans="2:51">
      <c r="B320" s="60"/>
      <c r="C320" s="896"/>
      <c r="E320" s="460"/>
      <c r="F320" s="193"/>
      <c r="G320" s="175"/>
      <c r="H320" s="60"/>
      <c r="J320" s="70"/>
      <c r="K320" s="194" t="s">
        <v>114</v>
      </c>
      <c r="L320" s="1053">
        <v>2.73</v>
      </c>
      <c r="M320" s="1612">
        <v>2.73</v>
      </c>
      <c r="O320" s="130" t="s">
        <v>172</v>
      </c>
      <c r="P320" s="1876"/>
      <c r="Q320" s="1866"/>
      <c r="R320" s="1876"/>
      <c r="S320" s="1866"/>
      <c r="T320" s="1876"/>
      <c r="U320" s="1866"/>
      <c r="V320" s="1974">
        <f t="shared" si="101"/>
        <v>0</v>
      </c>
      <c r="W320" s="1953">
        <f t="shared" si="102"/>
        <v>0</v>
      </c>
      <c r="X320" s="1979">
        <f t="shared" si="103"/>
        <v>0</v>
      </c>
      <c r="Y320" s="1958">
        <f t="shared" si="104"/>
        <v>0</v>
      </c>
      <c r="Z320" s="1971">
        <f t="shared" si="105"/>
        <v>0</v>
      </c>
      <c r="AA320" s="782">
        <f t="shared" si="106"/>
        <v>0</v>
      </c>
      <c r="AB320" s="91" t="s">
        <v>77</v>
      </c>
      <c r="AC320" s="1918"/>
      <c r="AD320" s="223">
        <f>SUM(AD318:AD319)</f>
        <v>0</v>
      </c>
      <c r="AE320" s="1918"/>
      <c r="AF320" s="223">
        <f>SUM(AF318:AF319)</f>
        <v>0</v>
      </c>
      <c r="AG320" s="1918"/>
      <c r="AH320" s="223">
        <f>SUM(AH318:AH319)</f>
        <v>0</v>
      </c>
      <c r="AI320" s="2039">
        <f t="shared" si="116"/>
        <v>0</v>
      </c>
      <c r="AJ320" s="760">
        <f t="shared" si="117"/>
        <v>0</v>
      </c>
      <c r="AK320" s="2049">
        <f t="shared" si="118"/>
        <v>0</v>
      </c>
      <c r="AL320" s="238">
        <f t="shared" si="119"/>
        <v>0</v>
      </c>
      <c r="AM320" s="2032"/>
      <c r="AN320" s="103"/>
    </row>
    <row r="321" spans="2:40">
      <c r="B321" s="60"/>
      <c r="C321" s="896"/>
      <c r="E321" s="287"/>
      <c r="F321" s="150"/>
      <c r="G321" s="70"/>
      <c r="H321" s="1501"/>
      <c r="I321" s="216"/>
      <c r="J321" s="70"/>
      <c r="K321" s="194" t="s">
        <v>95</v>
      </c>
      <c r="L321" s="1053">
        <v>42.1</v>
      </c>
      <c r="M321" s="1612">
        <v>42.1</v>
      </c>
      <c r="O321" s="130" t="s">
        <v>57</v>
      </c>
      <c r="P321" s="1876"/>
      <c r="Q321" s="1866"/>
      <c r="R321" s="1876"/>
      <c r="S321" s="1866"/>
      <c r="T321" s="1876"/>
      <c r="U321" s="1866"/>
      <c r="V321" s="1974">
        <f t="shared" si="101"/>
        <v>0</v>
      </c>
      <c r="W321" s="1953">
        <f t="shared" si="102"/>
        <v>0</v>
      </c>
      <c r="X321" s="1979">
        <f t="shared" si="103"/>
        <v>0</v>
      </c>
      <c r="Y321" s="1958">
        <f t="shared" si="104"/>
        <v>0</v>
      </c>
      <c r="Z321" s="1971">
        <f t="shared" si="105"/>
        <v>0</v>
      </c>
      <c r="AA321" s="782">
        <f t="shared" si="106"/>
        <v>0</v>
      </c>
      <c r="AB321" s="94" t="s">
        <v>210</v>
      </c>
      <c r="AC321" s="1918"/>
      <c r="AD321" s="221"/>
      <c r="AE321" s="1918"/>
      <c r="AF321" s="221"/>
      <c r="AG321" s="1918"/>
      <c r="AH321" s="221"/>
      <c r="AI321" s="2039">
        <f t="shared" si="116"/>
        <v>0</v>
      </c>
      <c r="AJ321" s="760">
        <f t="shared" si="117"/>
        <v>0</v>
      </c>
      <c r="AK321" s="2049">
        <f t="shared" si="118"/>
        <v>0</v>
      </c>
      <c r="AL321" s="238">
        <f t="shared" si="119"/>
        <v>0</v>
      </c>
      <c r="AM321" s="2032"/>
      <c r="AN321" s="103"/>
    </row>
    <row r="322" spans="2:40">
      <c r="B322" s="60"/>
      <c r="C322" s="896"/>
      <c r="E322" s="389"/>
      <c r="F322" s="8"/>
      <c r="G322" s="793"/>
      <c r="H322" s="1501"/>
      <c r="J322" s="70"/>
      <c r="K322" s="194" t="s">
        <v>99</v>
      </c>
      <c r="L322" s="1091">
        <v>8.9999999999999998E-4</v>
      </c>
      <c r="M322" s="259">
        <v>8.9999999999999998E-4</v>
      </c>
      <c r="O322" s="130" t="s">
        <v>170</v>
      </c>
      <c r="P322" s="1876"/>
      <c r="Q322" s="1866"/>
      <c r="R322" s="1876"/>
      <c r="S322" s="1866"/>
      <c r="T322" s="1876"/>
      <c r="U322" s="1866"/>
      <c r="V322" s="1974">
        <f t="shared" si="101"/>
        <v>0</v>
      </c>
      <c r="W322" s="1953">
        <f t="shared" si="102"/>
        <v>0</v>
      </c>
      <c r="X322" s="1979">
        <f t="shared" si="103"/>
        <v>0</v>
      </c>
      <c r="Y322" s="1958">
        <f t="shared" si="104"/>
        <v>0</v>
      </c>
      <c r="Z322" s="1971">
        <f t="shared" si="105"/>
        <v>0</v>
      </c>
      <c r="AA322" s="782">
        <f t="shared" si="106"/>
        <v>0</v>
      </c>
      <c r="AB322" s="94" t="s">
        <v>81</v>
      </c>
      <c r="AC322" s="1918"/>
      <c r="AD322" s="221"/>
      <c r="AE322" s="1918"/>
      <c r="AF322" s="221"/>
      <c r="AG322" s="1918"/>
      <c r="AH322" s="221"/>
      <c r="AI322" s="2039">
        <f t="shared" si="116"/>
        <v>0</v>
      </c>
      <c r="AJ322" s="760">
        <f t="shared" si="117"/>
        <v>0</v>
      </c>
      <c r="AK322" s="2049">
        <f t="shared" si="118"/>
        <v>0</v>
      </c>
      <c r="AL322" s="238">
        <f t="shared" si="119"/>
        <v>0</v>
      </c>
      <c r="AM322" s="2032"/>
      <c r="AN322" s="103"/>
    </row>
    <row r="323" spans="2:40" ht="15.75" thickBot="1">
      <c r="B323" s="60"/>
      <c r="C323" s="896"/>
      <c r="E323" s="56"/>
      <c r="F323" s="29"/>
      <c r="G323" s="73"/>
      <c r="H323" s="1502"/>
      <c r="I323" s="29"/>
      <c r="J323" s="73"/>
      <c r="K323" s="196" t="s">
        <v>59</v>
      </c>
      <c r="L323" s="278">
        <v>0.45</v>
      </c>
      <c r="M323" s="1073">
        <v>0.45</v>
      </c>
      <c r="O323" s="130" t="s">
        <v>169</v>
      </c>
      <c r="P323" s="1876">
        <f>L303</f>
        <v>5</v>
      </c>
      <c r="Q323" s="1873">
        <f>M303</f>
        <v>5</v>
      </c>
      <c r="R323" s="1876"/>
      <c r="S323" s="1873"/>
      <c r="T323" s="1876">
        <f>L328</f>
        <v>2</v>
      </c>
      <c r="U323" s="1873">
        <f>M328</f>
        <v>2</v>
      </c>
      <c r="V323" s="1974">
        <f t="shared" si="101"/>
        <v>5</v>
      </c>
      <c r="W323" s="1953">
        <f t="shared" si="102"/>
        <v>5</v>
      </c>
      <c r="X323" s="1979">
        <f t="shared" si="103"/>
        <v>2</v>
      </c>
      <c r="Y323" s="1958">
        <f t="shared" si="104"/>
        <v>2</v>
      </c>
      <c r="Z323" s="1971">
        <f t="shared" si="105"/>
        <v>7</v>
      </c>
      <c r="AA323" s="782">
        <f t="shared" si="106"/>
        <v>7</v>
      </c>
      <c r="AB323" s="94" t="s">
        <v>83</v>
      </c>
      <c r="AC323" s="1918"/>
      <c r="AD323" s="98"/>
      <c r="AE323" s="1920"/>
      <c r="AF323" s="98"/>
      <c r="AG323" s="1920"/>
      <c r="AH323" s="98"/>
      <c r="AI323" s="2039">
        <f t="shared" si="116"/>
        <v>0</v>
      </c>
      <c r="AJ323" s="760">
        <f t="shared" si="117"/>
        <v>0</v>
      </c>
      <c r="AK323" s="2049">
        <f t="shared" si="118"/>
        <v>0</v>
      </c>
      <c r="AL323" s="238">
        <f t="shared" si="119"/>
        <v>0</v>
      </c>
      <c r="AM323" s="2032"/>
      <c r="AN323" s="103"/>
    </row>
    <row r="324" spans="2:40" ht="15.75" thickBot="1">
      <c r="B324" s="383"/>
      <c r="C324" s="172" t="s">
        <v>343</v>
      </c>
      <c r="D324" s="668"/>
      <c r="E324" s="990" t="s">
        <v>510</v>
      </c>
      <c r="F324" s="803"/>
      <c r="G324" s="305"/>
      <c r="H324" s="305"/>
      <c r="I324" s="305" t="s">
        <v>509</v>
      </c>
      <c r="J324" s="49"/>
      <c r="K324" s="676" t="s">
        <v>587</v>
      </c>
      <c r="L324" s="1198"/>
      <c r="M324" s="1199"/>
      <c r="O324" s="130" t="s">
        <v>89</v>
      </c>
      <c r="P324" s="1876"/>
      <c r="Q324" s="1873"/>
      <c r="R324" s="1876"/>
      <c r="S324" s="1873"/>
      <c r="T324" s="1876"/>
      <c r="U324" s="1873"/>
      <c r="V324" s="1974">
        <f t="shared" si="101"/>
        <v>0</v>
      </c>
      <c r="W324" s="1953">
        <f t="shared" si="102"/>
        <v>0</v>
      </c>
      <c r="X324" s="1979">
        <f t="shared" si="103"/>
        <v>0</v>
      </c>
      <c r="Y324" s="1958">
        <f t="shared" si="104"/>
        <v>0</v>
      </c>
      <c r="Z324" s="1971">
        <f t="shared" si="105"/>
        <v>0</v>
      </c>
      <c r="AA324" s="782">
        <f t="shared" si="106"/>
        <v>0</v>
      </c>
      <c r="AB324" s="94" t="s">
        <v>84</v>
      </c>
      <c r="AC324" s="1918"/>
      <c r="AD324" s="98"/>
      <c r="AE324" s="1918"/>
      <c r="AF324" s="98"/>
      <c r="AG324" s="1918"/>
      <c r="AH324" s="98"/>
      <c r="AI324" s="2039">
        <f t="shared" si="116"/>
        <v>0</v>
      </c>
      <c r="AJ324" s="760">
        <f t="shared" si="117"/>
        <v>0</v>
      </c>
      <c r="AK324" s="2049">
        <f t="shared" si="118"/>
        <v>0</v>
      </c>
      <c r="AL324" s="238">
        <f t="shared" si="119"/>
        <v>0</v>
      </c>
      <c r="AM324" s="2032"/>
      <c r="AN324" s="103"/>
    </row>
    <row r="325" spans="2:40" ht="15.75" thickBot="1">
      <c r="B325" s="165" t="s">
        <v>554</v>
      </c>
      <c r="C325" s="547" t="s">
        <v>587</v>
      </c>
      <c r="D325" s="831">
        <v>200</v>
      </c>
      <c r="E325" s="306" t="s">
        <v>121</v>
      </c>
      <c r="F325" s="110" t="s">
        <v>122</v>
      </c>
      <c r="G325" s="163" t="s">
        <v>123</v>
      </c>
      <c r="H325" s="306" t="s">
        <v>121</v>
      </c>
      <c r="I325" s="109" t="s">
        <v>122</v>
      </c>
      <c r="J325" s="141" t="s">
        <v>123</v>
      </c>
      <c r="K325" s="785" t="s">
        <v>588</v>
      </c>
      <c r="L325" s="29"/>
      <c r="M325" s="73"/>
      <c r="O325" s="130" t="s">
        <v>59</v>
      </c>
      <c r="P325" s="1876">
        <f>F306</f>
        <v>0.5</v>
      </c>
      <c r="Q325" s="1873">
        <f>G306</f>
        <v>0.5</v>
      </c>
      <c r="R325" s="1876">
        <f>F316+L323</f>
        <v>1.05</v>
      </c>
      <c r="S325" s="1873">
        <f>G316+M323</f>
        <v>1.05</v>
      </c>
      <c r="T325" s="1876">
        <f>I329</f>
        <v>0.15</v>
      </c>
      <c r="U325" s="1873">
        <f>J329</f>
        <v>0.15</v>
      </c>
      <c r="V325" s="1974">
        <f t="shared" si="101"/>
        <v>1.55</v>
      </c>
      <c r="W325" s="1953">
        <f t="shared" si="102"/>
        <v>1.55</v>
      </c>
      <c r="X325" s="1979">
        <f t="shared" si="103"/>
        <v>1.2</v>
      </c>
      <c r="Y325" s="1958">
        <f t="shared" si="104"/>
        <v>1.2</v>
      </c>
      <c r="Z325" s="1971">
        <f t="shared" si="105"/>
        <v>1.7</v>
      </c>
      <c r="AA325" s="782">
        <f t="shared" si="106"/>
        <v>1.7</v>
      </c>
      <c r="AB325" s="94" t="s">
        <v>85</v>
      </c>
      <c r="AC325" s="1918"/>
      <c r="AD325" s="95"/>
      <c r="AE325" s="1918">
        <f>F311</f>
        <v>4</v>
      </c>
      <c r="AF325" s="95">
        <f>G311</f>
        <v>4</v>
      </c>
      <c r="AG325" s="1918"/>
      <c r="AH325" s="95"/>
      <c r="AI325" s="2039">
        <f t="shared" si="116"/>
        <v>4</v>
      </c>
      <c r="AJ325" s="760">
        <f t="shared" si="117"/>
        <v>4</v>
      </c>
      <c r="AK325" s="2049">
        <f t="shared" si="118"/>
        <v>4</v>
      </c>
      <c r="AL325" s="238">
        <f t="shared" si="119"/>
        <v>4</v>
      </c>
      <c r="AM325" s="2032"/>
      <c r="AN325" s="103"/>
    </row>
    <row r="326" spans="2:40" ht="15.75" thickBot="1">
      <c r="B326" s="1070" t="s">
        <v>763</v>
      </c>
      <c r="C326" s="1200" t="s">
        <v>588</v>
      </c>
      <c r="D326" s="324"/>
      <c r="E326" s="135" t="s">
        <v>126</v>
      </c>
      <c r="F326" s="1121">
        <v>15</v>
      </c>
      <c r="G326" s="2099">
        <v>15</v>
      </c>
      <c r="H326" s="978" t="s">
        <v>94</v>
      </c>
      <c r="I326" s="131">
        <v>17</v>
      </c>
      <c r="J326" s="1049">
        <v>17</v>
      </c>
      <c r="K326" s="281" t="s">
        <v>121</v>
      </c>
      <c r="L326" s="106" t="s">
        <v>122</v>
      </c>
      <c r="M326" s="143" t="s">
        <v>123</v>
      </c>
      <c r="O326" s="130" t="s">
        <v>144</v>
      </c>
      <c r="P326" s="1876"/>
      <c r="Q326" s="1873"/>
      <c r="R326" s="1876"/>
      <c r="S326" s="1873"/>
      <c r="T326" s="1876"/>
      <c r="U326" s="1873"/>
      <c r="V326" s="1974">
        <f t="shared" si="101"/>
        <v>0</v>
      </c>
      <c r="W326" s="1953">
        <f t="shared" si="102"/>
        <v>0</v>
      </c>
      <c r="X326" s="1979">
        <f t="shared" si="103"/>
        <v>0</v>
      </c>
      <c r="Y326" s="1958">
        <f t="shared" si="104"/>
        <v>0</v>
      </c>
      <c r="Z326" s="1971">
        <f t="shared" si="105"/>
        <v>0</v>
      </c>
      <c r="AA326" s="782">
        <f t="shared" si="106"/>
        <v>0</v>
      </c>
      <c r="AB326" s="94" t="s">
        <v>87</v>
      </c>
      <c r="AC326" s="1918"/>
      <c r="AD326" s="101"/>
      <c r="AE326" s="1918"/>
      <c r="AF326" s="95"/>
      <c r="AG326" s="1918"/>
      <c r="AH326" s="95"/>
      <c r="AI326" s="2039">
        <f t="shared" si="116"/>
        <v>0</v>
      </c>
      <c r="AJ326" s="760">
        <f t="shared" si="117"/>
        <v>0</v>
      </c>
      <c r="AK326" s="2049">
        <f t="shared" si="118"/>
        <v>0</v>
      </c>
      <c r="AL326" s="238">
        <f t="shared" si="119"/>
        <v>0</v>
      </c>
      <c r="AM326" s="2032"/>
      <c r="AN326" s="103"/>
    </row>
    <row r="327" spans="2:40">
      <c r="B327" s="165" t="s">
        <v>554</v>
      </c>
      <c r="C327" s="801" t="s">
        <v>521</v>
      </c>
      <c r="D327" s="883" t="s">
        <v>244</v>
      </c>
      <c r="E327" s="260" t="s">
        <v>95</v>
      </c>
      <c r="F327" s="245">
        <v>90</v>
      </c>
      <c r="G327" s="980">
        <v>90</v>
      </c>
      <c r="H327" s="177" t="s">
        <v>92</v>
      </c>
      <c r="I327" s="245">
        <v>1.65</v>
      </c>
      <c r="J327" s="248">
        <v>1.65</v>
      </c>
      <c r="K327" s="1034" t="s">
        <v>66</v>
      </c>
      <c r="L327" s="1079">
        <v>105</v>
      </c>
      <c r="M327" s="1080">
        <v>105</v>
      </c>
      <c r="O327" s="444" t="s">
        <v>234</v>
      </c>
      <c r="P327" s="1917">
        <f t="shared" ref="P327:U327" si="120">P328+P329+P330+P331</f>
        <v>0</v>
      </c>
      <c r="Q327" s="1915">
        <f t="shared" si="120"/>
        <v>0</v>
      </c>
      <c r="R327" s="1917">
        <f t="shared" si="120"/>
        <v>2.3000000000000003E-2</v>
      </c>
      <c r="S327" s="1915">
        <f t="shared" si="120"/>
        <v>2.3000000000000003E-2</v>
      </c>
      <c r="T327" s="1917">
        <f t="shared" si="120"/>
        <v>3.0000000000000001E-3</v>
      </c>
      <c r="U327" s="1915">
        <f t="shared" si="120"/>
        <v>3.0000000000000001E-3</v>
      </c>
      <c r="V327" s="1974">
        <f t="shared" si="101"/>
        <v>2.3000000000000003E-2</v>
      </c>
      <c r="W327" s="1953">
        <f t="shared" si="102"/>
        <v>2.3000000000000003E-2</v>
      </c>
      <c r="X327" s="2014">
        <f t="shared" si="103"/>
        <v>2.6000000000000002E-2</v>
      </c>
      <c r="Y327" s="1963">
        <f t="shared" si="104"/>
        <v>2.6000000000000002E-2</v>
      </c>
      <c r="Z327" s="1971">
        <f t="shared" si="105"/>
        <v>2.6000000000000002E-2</v>
      </c>
      <c r="AA327" s="782">
        <f t="shared" si="106"/>
        <v>2.6000000000000002E-2</v>
      </c>
      <c r="AB327" s="94" t="s">
        <v>88</v>
      </c>
      <c r="AC327" s="1918"/>
      <c r="AD327" s="221"/>
      <c r="AE327" s="1918"/>
      <c r="AF327" s="221"/>
      <c r="AG327" s="1918"/>
      <c r="AH327" s="221"/>
      <c r="AI327" s="2039">
        <f t="shared" si="116"/>
        <v>0</v>
      </c>
      <c r="AJ327" s="760">
        <f t="shared" si="117"/>
        <v>0</v>
      </c>
      <c r="AK327" s="2049">
        <f t="shared" si="118"/>
        <v>0</v>
      </c>
      <c r="AL327" s="238">
        <f t="shared" si="119"/>
        <v>0</v>
      </c>
      <c r="AM327" s="2032"/>
      <c r="AN327" s="103"/>
    </row>
    <row r="328" spans="2:40">
      <c r="B328" s="1070" t="s">
        <v>765</v>
      </c>
      <c r="C328" s="1200" t="s">
        <v>511</v>
      </c>
      <c r="D328" s="324"/>
      <c r="E328" s="194" t="s">
        <v>96</v>
      </c>
      <c r="F328" s="245">
        <v>2</v>
      </c>
      <c r="G328" s="203">
        <v>2</v>
      </c>
      <c r="H328" s="1093" t="s">
        <v>99</v>
      </c>
      <c r="I328" s="245">
        <v>3.0000000000000001E-3</v>
      </c>
      <c r="J328" s="259">
        <v>3.0000000000000001E-3</v>
      </c>
      <c r="K328" s="1094" t="s">
        <v>129</v>
      </c>
      <c r="L328" s="247">
        <v>2</v>
      </c>
      <c r="M328" s="250">
        <v>2</v>
      </c>
      <c r="O328" s="445" t="s">
        <v>225</v>
      </c>
      <c r="P328" s="1876"/>
      <c r="Q328" s="1874"/>
      <c r="R328" s="1876">
        <f>F317+L317+L322</f>
        <v>2.3000000000000003E-2</v>
      </c>
      <c r="S328" s="1874">
        <f>G317+M317+M322</f>
        <v>2.3000000000000003E-2</v>
      </c>
      <c r="T328" s="1876">
        <f>I328</f>
        <v>3.0000000000000001E-3</v>
      </c>
      <c r="U328" s="1874">
        <f>J328</f>
        <v>3.0000000000000001E-3</v>
      </c>
      <c r="V328" s="1975"/>
      <c r="W328" s="1874"/>
      <c r="X328" s="1980"/>
      <c r="Y328" s="1959"/>
      <c r="Z328" s="1972"/>
      <c r="AA328" s="783"/>
      <c r="AB328" s="94" t="s">
        <v>90</v>
      </c>
      <c r="AC328" s="1919"/>
      <c r="AD328" s="222"/>
      <c r="AE328" s="1919"/>
      <c r="AF328" s="222"/>
      <c r="AG328" s="1919"/>
      <c r="AH328" s="222"/>
      <c r="AI328" s="2039">
        <f t="shared" si="116"/>
        <v>0</v>
      </c>
      <c r="AJ328" s="760">
        <f t="shared" si="117"/>
        <v>0</v>
      </c>
      <c r="AK328" s="2049">
        <f t="shared" si="118"/>
        <v>0</v>
      </c>
      <c r="AL328" s="238">
        <f t="shared" si="119"/>
        <v>0</v>
      </c>
      <c r="AM328" s="2032"/>
      <c r="AN328" s="103"/>
    </row>
    <row r="329" spans="2:40">
      <c r="B329" s="60"/>
      <c r="C329" s="896"/>
      <c r="D329" s="70"/>
      <c r="E329" s="194" t="s">
        <v>512</v>
      </c>
      <c r="F329" s="245">
        <v>12</v>
      </c>
      <c r="G329" s="980">
        <v>7.2</v>
      </c>
      <c r="H329" s="283" t="s">
        <v>98</v>
      </c>
      <c r="I329" s="261">
        <v>0.15</v>
      </c>
      <c r="J329" s="291">
        <v>0.15</v>
      </c>
      <c r="K329" s="323" t="s">
        <v>55</v>
      </c>
      <c r="L329" s="262">
        <v>2.4</v>
      </c>
      <c r="M329" s="291">
        <v>2.4</v>
      </c>
      <c r="O329" s="446" t="s">
        <v>226</v>
      </c>
      <c r="P329" s="1876"/>
      <c r="Q329" s="1875"/>
      <c r="R329" s="1876"/>
      <c r="S329" s="1875"/>
      <c r="T329" s="1876"/>
      <c r="U329" s="1875"/>
      <c r="V329" s="1976"/>
      <c r="W329" s="1875"/>
      <c r="X329" s="1981"/>
      <c r="Y329" s="1960"/>
      <c r="Z329" s="2021"/>
      <c r="AB329" s="1935" t="s">
        <v>93</v>
      </c>
      <c r="AC329" s="1933">
        <f t="shared" ref="AC329:AH329" si="121">SUM(AC321:AC328)</f>
        <v>0</v>
      </c>
      <c r="AD329" s="1024">
        <f t="shared" si="121"/>
        <v>0</v>
      </c>
      <c r="AE329" s="1918">
        <f t="shared" si="121"/>
        <v>4</v>
      </c>
      <c r="AF329" s="223">
        <f t="shared" si="121"/>
        <v>4</v>
      </c>
      <c r="AG329" s="1918">
        <f t="shared" si="121"/>
        <v>0</v>
      </c>
      <c r="AH329" s="223">
        <f t="shared" si="121"/>
        <v>0</v>
      </c>
      <c r="AI329" s="2039">
        <f t="shared" si="116"/>
        <v>4</v>
      </c>
      <c r="AJ329" s="760">
        <f t="shared" si="117"/>
        <v>4</v>
      </c>
      <c r="AK329" s="2049">
        <f t="shared" si="118"/>
        <v>4</v>
      </c>
      <c r="AL329" s="238">
        <f t="shared" si="119"/>
        <v>4</v>
      </c>
      <c r="AM329" s="2032"/>
      <c r="AN329" s="103"/>
    </row>
    <row r="330" spans="2:40">
      <c r="B330" s="60"/>
      <c r="C330" s="896"/>
      <c r="D330" s="70"/>
      <c r="E330" s="194" t="s">
        <v>78</v>
      </c>
      <c r="F330" s="245">
        <v>62.8</v>
      </c>
      <c r="G330" s="980">
        <v>50</v>
      </c>
      <c r="H330" s="1024"/>
      <c r="I330" s="193"/>
      <c r="J330" s="175"/>
      <c r="K330" s="323" t="s">
        <v>95</v>
      </c>
      <c r="L330" s="247">
        <v>115</v>
      </c>
      <c r="M330" s="250">
        <v>115</v>
      </c>
      <c r="O330" s="461" t="s">
        <v>433</v>
      </c>
      <c r="P330" s="1876"/>
      <c r="Q330" s="1865"/>
      <c r="R330" s="1876"/>
      <c r="S330" s="1865"/>
      <c r="T330" s="1876"/>
      <c r="U330" s="1865"/>
      <c r="V330" s="1977"/>
      <c r="W330" s="1865"/>
      <c r="X330" s="1982"/>
      <c r="Y330" s="1961"/>
      <c r="Z330" s="2021"/>
      <c r="AB330" s="549"/>
      <c r="AC330" s="193"/>
      <c r="AD330" s="193"/>
      <c r="AI330" s="207"/>
      <c r="AK330" s="207"/>
      <c r="AM330" s="2032"/>
      <c r="AN330" s="103"/>
    </row>
    <row r="331" spans="2:40" ht="14.25" customHeight="1">
      <c r="B331" s="60"/>
      <c r="C331" s="896"/>
      <c r="D331" s="70"/>
      <c r="E331" s="194" t="s">
        <v>229</v>
      </c>
      <c r="F331" s="275" t="s">
        <v>513</v>
      </c>
      <c r="G331" s="277">
        <v>20</v>
      </c>
      <c r="H331" s="592"/>
      <c r="I331" s="8"/>
      <c r="J331" s="793"/>
      <c r="M331" s="70"/>
      <c r="O331" s="461" t="s">
        <v>168</v>
      </c>
      <c r="P331" s="1876"/>
      <c r="Q331" s="1865"/>
      <c r="R331" s="1168"/>
      <c r="S331" s="1865"/>
      <c r="T331" s="1168"/>
      <c r="U331" s="1865"/>
      <c r="V331" s="1977"/>
      <c r="W331" s="1865"/>
      <c r="X331" s="1982"/>
      <c r="Y331" s="1961"/>
      <c r="Z331" s="2021"/>
      <c r="AI331" s="207"/>
      <c r="AK331" s="207"/>
      <c r="AM331" s="2032"/>
      <c r="AN331" s="103"/>
    </row>
    <row r="332" spans="2:40" ht="12.75" customHeight="1">
      <c r="B332" s="60"/>
      <c r="C332" s="896"/>
      <c r="D332" s="70"/>
      <c r="E332" s="194" t="s">
        <v>94</v>
      </c>
      <c r="F332" s="245">
        <v>25.4</v>
      </c>
      <c r="G332" s="277">
        <v>25.4</v>
      </c>
      <c r="H332" s="592"/>
      <c r="I332" s="8"/>
      <c r="J332" s="793"/>
      <c r="M332" s="70"/>
      <c r="O332" s="254" t="s">
        <v>119</v>
      </c>
      <c r="P332" s="1876"/>
      <c r="Q332" s="1921"/>
      <c r="R332" s="237">
        <f>I314</f>
        <v>9</v>
      </c>
      <c r="S332" s="2058">
        <f>J314</f>
        <v>9</v>
      </c>
      <c r="T332" s="237"/>
      <c r="U332" s="2059"/>
      <c r="V332" s="2008"/>
      <c r="W332" s="1921"/>
      <c r="X332" s="2016"/>
      <c r="Y332" s="1962"/>
      <c r="Z332" s="2025"/>
      <c r="AA332" s="47"/>
      <c r="AB332" s="4"/>
      <c r="AD332" s="8"/>
      <c r="AI332" s="207"/>
      <c r="AK332" s="207"/>
      <c r="AM332" s="2032"/>
      <c r="AN332" s="103"/>
    </row>
    <row r="333" spans="2:40" ht="13.5" customHeight="1" thickBot="1">
      <c r="B333" s="56"/>
      <c r="C333" s="794"/>
      <c r="D333" s="73"/>
      <c r="E333" s="205" t="s">
        <v>96</v>
      </c>
      <c r="F333" s="1095">
        <v>3</v>
      </c>
      <c r="G333" s="1096">
        <v>3</v>
      </c>
      <c r="H333" s="1027"/>
      <c r="I333" s="29"/>
      <c r="J333" s="73"/>
      <c r="K333" s="29"/>
      <c r="L333" s="29"/>
      <c r="M333" s="73"/>
      <c r="P333" s="715"/>
      <c r="Q333" s="1914"/>
      <c r="S333" s="1914"/>
      <c r="T333" s="237"/>
      <c r="U333" s="1914"/>
      <c r="V333" s="2011"/>
      <c r="W333" s="1914"/>
      <c r="X333" s="2018"/>
      <c r="Y333" s="419"/>
      <c r="Z333" s="2021"/>
      <c r="AI333" s="207"/>
      <c r="AK333" s="207"/>
      <c r="AM333" s="2032"/>
      <c r="AN333" s="103"/>
    </row>
    <row r="334" spans="2:40" ht="12" customHeight="1">
      <c r="P334" s="715"/>
      <c r="Q334" s="1914"/>
      <c r="S334" s="1914"/>
      <c r="U334" s="1914"/>
      <c r="V334" s="2011"/>
      <c r="W334" s="1914"/>
      <c r="X334" s="2018"/>
      <c r="Y334" s="419"/>
      <c r="Z334" s="2021"/>
      <c r="AI334" s="207"/>
      <c r="AK334" s="207"/>
      <c r="AM334" s="2032"/>
      <c r="AN334" s="103"/>
    </row>
    <row r="335" spans="2:40">
      <c r="P335" s="715"/>
      <c r="Q335" s="1914"/>
      <c r="S335" s="1914"/>
      <c r="U335" s="1914"/>
      <c r="V335" s="2011"/>
      <c r="W335" s="1914"/>
      <c r="X335" s="2018"/>
      <c r="Y335" s="419"/>
      <c r="Z335" s="2021"/>
      <c r="AI335" s="207"/>
      <c r="AK335" s="207"/>
      <c r="AM335" s="2032"/>
      <c r="AN335" s="103"/>
    </row>
    <row r="336" spans="2:40" ht="13.5" customHeight="1">
      <c r="P336" s="715"/>
      <c r="Q336" s="1914"/>
      <c r="S336" s="1914"/>
      <c r="U336" s="1914"/>
      <c r="V336" s="2011"/>
      <c r="W336" s="1914"/>
      <c r="X336" s="2018"/>
      <c r="Y336" s="419"/>
      <c r="Z336" s="2021"/>
      <c r="AI336" s="207"/>
      <c r="AK336" s="207"/>
      <c r="AM336" s="2032"/>
      <c r="AN336" s="103"/>
    </row>
    <row r="337" spans="2:40">
      <c r="P337" s="715"/>
      <c r="Q337" s="1914"/>
      <c r="S337" s="1914"/>
      <c r="U337" s="1914"/>
      <c r="V337" s="2011"/>
      <c r="W337" s="1914"/>
      <c r="X337" s="2018"/>
      <c r="Y337" s="419"/>
      <c r="Z337" s="2021"/>
      <c r="AI337" s="207"/>
      <c r="AK337" s="207"/>
      <c r="AM337" s="2032"/>
      <c r="AN337" s="103"/>
    </row>
    <row r="338" spans="2:40" ht="13.5" customHeight="1">
      <c r="P338" s="715"/>
      <c r="Q338" s="1914"/>
      <c r="S338" s="1914"/>
      <c r="U338" s="1914"/>
      <c r="V338" s="2011"/>
      <c r="W338" s="1914"/>
      <c r="X338" s="2018"/>
      <c r="Y338" s="419"/>
      <c r="Z338" s="2021"/>
      <c r="AI338" s="207"/>
      <c r="AK338" s="207"/>
      <c r="AM338" s="2032"/>
      <c r="AN338" s="103"/>
    </row>
    <row r="339" spans="2:40">
      <c r="P339" s="715"/>
      <c r="Q339" s="1914"/>
      <c r="S339" s="1914"/>
      <c r="U339" s="1914"/>
      <c r="V339" s="2011"/>
      <c r="W339" s="1914"/>
      <c r="X339" s="2018"/>
      <c r="Y339" s="419"/>
      <c r="Z339" s="2021"/>
      <c r="AI339" s="207"/>
      <c r="AK339" s="207"/>
      <c r="AM339" s="2032"/>
      <c r="AN339" s="103"/>
    </row>
    <row r="340" spans="2:40">
      <c r="P340" s="715"/>
      <c r="Q340" s="1914"/>
      <c r="S340" s="1914"/>
      <c r="U340" s="1951"/>
      <c r="V340" s="2011"/>
      <c r="W340" s="1914"/>
      <c r="X340" s="2018"/>
      <c r="Y340" s="419"/>
      <c r="Z340" s="2028"/>
      <c r="AA340" s="150"/>
      <c r="AF340" s="164"/>
      <c r="AH340" s="92"/>
      <c r="AI340" s="2040"/>
      <c r="AJ340" s="144"/>
      <c r="AK340" s="207"/>
      <c r="AM340" s="2032"/>
      <c r="AN340" s="103"/>
    </row>
    <row r="341" spans="2:40">
      <c r="P341" s="715"/>
      <c r="Q341" s="1914"/>
      <c r="S341" s="1914"/>
      <c r="U341" s="1914"/>
      <c r="V341" s="2011"/>
      <c r="W341" s="1914"/>
      <c r="X341" s="2019"/>
      <c r="Y341" s="1955"/>
      <c r="Z341" s="2021"/>
      <c r="AF341" s="4"/>
      <c r="AH341" s="8"/>
      <c r="AI341" s="1222"/>
      <c r="AJ341" s="145"/>
      <c r="AK341" s="207"/>
      <c r="AM341" s="2032"/>
      <c r="AN341" s="103"/>
    </row>
    <row r="342" spans="2:40">
      <c r="P342" s="715"/>
      <c r="Q342" s="1914"/>
      <c r="S342" s="1914"/>
      <c r="U342" s="1914"/>
      <c r="V342" s="2011"/>
      <c r="W342" s="1914"/>
      <c r="X342" s="2019"/>
      <c r="Y342" s="1955"/>
      <c r="Z342" s="2021"/>
      <c r="AF342" s="4"/>
      <c r="AH342" s="8"/>
      <c r="AI342" s="1222"/>
      <c r="AJ342" s="145"/>
      <c r="AK342" s="207"/>
      <c r="AM342" s="2032"/>
      <c r="AN342" s="103"/>
    </row>
    <row r="343" spans="2:40">
      <c r="P343" s="715"/>
      <c r="Q343" s="1914"/>
      <c r="S343" s="1914"/>
      <c r="U343" s="1914"/>
      <c r="V343" s="2011"/>
      <c r="W343" s="1914"/>
      <c r="X343" s="2019"/>
      <c r="Y343" s="1955"/>
      <c r="Z343" s="2021"/>
      <c r="AF343" s="4"/>
      <c r="AH343" s="8"/>
      <c r="AI343" s="1222"/>
      <c r="AJ343" s="145"/>
      <c r="AK343" s="207"/>
      <c r="AM343" s="2032"/>
      <c r="AN343" s="103"/>
    </row>
    <row r="344" spans="2:40">
      <c r="P344" s="715"/>
      <c r="Q344" s="1914"/>
      <c r="S344" s="1914"/>
      <c r="U344" s="1914"/>
      <c r="V344" s="2011"/>
      <c r="W344" s="1914"/>
      <c r="X344" s="2019"/>
      <c r="Y344" s="1955"/>
      <c r="Z344" s="2021"/>
      <c r="AF344" s="4"/>
      <c r="AH344" s="8"/>
      <c r="AI344" s="628"/>
      <c r="AJ344" s="150"/>
      <c r="AK344" s="207"/>
      <c r="AM344" s="2032"/>
      <c r="AN344" s="103"/>
    </row>
    <row r="345" spans="2:40">
      <c r="P345" s="715"/>
      <c r="Q345" s="1914"/>
      <c r="S345" s="1914"/>
      <c r="U345" s="1914"/>
      <c r="V345" s="2011"/>
      <c r="W345" s="1914"/>
      <c r="X345" s="2019"/>
      <c r="Y345" s="1955"/>
      <c r="Z345" s="2021"/>
      <c r="AF345" s="47"/>
      <c r="AH345" s="46"/>
      <c r="AI345" s="2041"/>
      <c r="AJ345" s="132"/>
      <c r="AK345" s="207"/>
      <c r="AM345" s="2032"/>
      <c r="AN345" s="103"/>
    </row>
    <row r="346" spans="2:40">
      <c r="P346" s="715"/>
      <c r="Q346" s="1914"/>
      <c r="S346" s="1914"/>
      <c r="U346" s="1914"/>
      <c r="V346" s="2011"/>
      <c r="W346" s="1914"/>
      <c r="X346" s="2018"/>
      <c r="Y346" s="419"/>
      <c r="Z346" s="2021"/>
      <c r="AF346" s="753"/>
      <c r="AH346" s="46"/>
      <c r="AI346" s="2041"/>
      <c r="AJ346" s="132"/>
      <c r="AK346" s="207"/>
      <c r="AM346" s="2032"/>
      <c r="AN346" s="103"/>
    </row>
    <row r="347" spans="2:40">
      <c r="C347" s="181" t="s">
        <v>373</v>
      </c>
      <c r="G347" s="2"/>
      <c r="H347" s="2"/>
      <c r="I347" s="2"/>
      <c r="L347" s="2"/>
      <c r="P347" s="715"/>
      <c r="Q347" s="1914"/>
      <c r="S347" s="1914"/>
      <c r="U347" s="1914"/>
      <c r="V347" s="2011"/>
      <c r="W347" s="1914"/>
      <c r="X347" s="2018"/>
      <c r="Y347" s="419"/>
      <c r="Z347" s="2021"/>
      <c r="AF347" s="4"/>
      <c r="AH347" s="8"/>
      <c r="AI347" s="628"/>
      <c r="AJ347" s="150"/>
      <c r="AK347" s="207"/>
      <c r="AM347" s="2032"/>
      <c r="AN347" s="103"/>
    </row>
    <row r="348" spans="2:40" ht="15.75">
      <c r="D348" s="336" t="s">
        <v>372</v>
      </c>
      <c r="O348" s="329" t="s">
        <v>336</v>
      </c>
      <c r="W348" s="1914"/>
      <c r="X348" s="2018"/>
      <c r="Y348" s="419"/>
      <c r="Z348" s="2021"/>
      <c r="AF348" s="4"/>
      <c r="AH348" s="8"/>
      <c r="AI348" s="628"/>
      <c r="AJ348" s="150"/>
      <c r="AK348" s="207"/>
      <c r="AM348" s="2032"/>
      <c r="AN348" s="103"/>
    </row>
    <row r="349" spans="2:40" ht="16.5" thickBot="1">
      <c r="B349" s="2" t="s">
        <v>323</v>
      </c>
      <c r="C349" s="2"/>
      <c r="D349" s="82"/>
      <c r="F349" s="138" t="s">
        <v>176</v>
      </c>
      <c r="I349" s="83"/>
      <c r="K349" s="329" t="s">
        <v>336</v>
      </c>
      <c r="N349" s="1"/>
      <c r="O349" s="336" t="s">
        <v>824</v>
      </c>
      <c r="R349" s="112" t="s">
        <v>826</v>
      </c>
      <c r="V349" t="s">
        <v>825</v>
      </c>
      <c r="W349" s="1914"/>
      <c r="X349" s="2018"/>
      <c r="Y349" s="419"/>
      <c r="Z349" s="2021"/>
      <c r="AF349" s="4"/>
      <c r="AH349" s="8"/>
      <c r="AI349" s="628"/>
      <c r="AJ349" s="150"/>
      <c r="AK349" s="4"/>
      <c r="AL349" s="4"/>
      <c r="AM349" s="400"/>
      <c r="AN349" s="400"/>
    </row>
    <row r="350" spans="2:40" ht="15.75" thickBot="1">
      <c r="B350" s="25" t="s">
        <v>2</v>
      </c>
      <c r="C350" s="85" t="s">
        <v>3</v>
      </c>
      <c r="D350" s="86" t="s">
        <v>4</v>
      </c>
      <c r="E350" s="93" t="s">
        <v>67</v>
      </c>
      <c r="F350" s="67"/>
      <c r="G350" s="67"/>
      <c r="H350" s="67"/>
      <c r="I350" s="67"/>
      <c r="J350" s="67"/>
      <c r="K350" s="67"/>
      <c r="L350" s="67"/>
      <c r="M350" s="53"/>
      <c r="O350" s="2" t="s">
        <v>323</v>
      </c>
      <c r="Q350" s="781"/>
      <c r="R350" s="781"/>
      <c r="S350" s="181" t="s">
        <v>837</v>
      </c>
      <c r="T350" s="781"/>
      <c r="U350" s="781"/>
      <c r="V350" s="781"/>
      <c r="W350" s="1914"/>
      <c r="Y350" s="419"/>
      <c r="Z350" s="311" t="s">
        <v>834</v>
      </c>
      <c r="AA350" s="49"/>
      <c r="AM350" s="311" t="s">
        <v>834</v>
      </c>
      <c r="AN350" s="2056"/>
    </row>
    <row r="351" spans="2:40" ht="16.5" thickBot="1">
      <c r="B351" s="286" t="s">
        <v>5</v>
      </c>
      <c r="C351"/>
      <c r="D351" s="287" t="s">
        <v>69</v>
      </c>
      <c r="E351" s="1097"/>
      <c r="F351" s="29"/>
      <c r="G351" s="29"/>
      <c r="H351" s="29"/>
      <c r="I351" s="29"/>
      <c r="J351" s="29"/>
      <c r="K351" s="799"/>
      <c r="L351" s="29"/>
      <c r="M351" s="73"/>
      <c r="O351" s="2060" t="s">
        <v>463</v>
      </c>
      <c r="P351" s="1880" t="s">
        <v>821</v>
      </c>
      <c r="Q351" s="1879"/>
      <c r="R351" s="1880" t="s">
        <v>823</v>
      </c>
      <c r="S351" s="1879"/>
      <c r="T351" s="1880" t="s">
        <v>833</v>
      </c>
      <c r="U351" s="1879"/>
      <c r="V351" s="1880" t="s">
        <v>831</v>
      </c>
      <c r="W351" s="1879"/>
      <c r="X351" s="1880" t="s">
        <v>832</v>
      </c>
      <c r="Y351" s="1879"/>
      <c r="Z351" s="1947" t="s">
        <v>629</v>
      </c>
      <c r="AA351" s="53"/>
      <c r="AB351" s="2057" t="s">
        <v>573</v>
      </c>
      <c r="AC351" s="1880" t="s">
        <v>821</v>
      </c>
      <c r="AD351" s="1879"/>
      <c r="AE351" s="1880" t="s">
        <v>823</v>
      </c>
      <c r="AF351" s="1879"/>
      <c r="AG351" s="1880" t="s">
        <v>830</v>
      </c>
      <c r="AH351" s="1879"/>
      <c r="AI351" s="1880" t="s">
        <v>831</v>
      </c>
      <c r="AJ351" s="1879"/>
      <c r="AK351" s="1880" t="s">
        <v>832</v>
      </c>
      <c r="AL351" s="1879"/>
      <c r="AM351" s="1947" t="s">
        <v>629</v>
      </c>
      <c r="AN351" s="53"/>
    </row>
    <row r="352" spans="2:40" ht="16.5" thickBot="1">
      <c r="B352" s="871" t="s">
        <v>463</v>
      </c>
      <c r="C352" s="872"/>
      <c r="D352" s="433"/>
      <c r="E352" s="1098" t="s">
        <v>230</v>
      </c>
      <c r="F352" s="38"/>
      <c r="G352" s="38"/>
      <c r="H352" s="38" t="s">
        <v>113</v>
      </c>
      <c r="I352" s="38"/>
      <c r="J352" s="38"/>
      <c r="K352" s="676" t="s">
        <v>350</v>
      </c>
      <c r="L352" s="827"/>
      <c r="M352" s="828"/>
      <c r="O352" s="1936" t="s">
        <v>573</v>
      </c>
      <c r="P352" s="1008" t="s">
        <v>122</v>
      </c>
      <c r="Q352" s="1036" t="s">
        <v>123</v>
      </c>
      <c r="R352" s="1008" t="s">
        <v>122</v>
      </c>
      <c r="S352" s="1036" t="s">
        <v>123</v>
      </c>
      <c r="T352" s="1008" t="s">
        <v>122</v>
      </c>
      <c r="U352" s="1036" t="s">
        <v>123</v>
      </c>
      <c r="V352" s="1008" t="s">
        <v>122</v>
      </c>
      <c r="W352" s="1969" t="s">
        <v>123</v>
      </c>
      <c r="X352" s="1008" t="s">
        <v>122</v>
      </c>
      <c r="Y352" s="1036" t="s">
        <v>123</v>
      </c>
      <c r="Z352" s="106" t="s">
        <v>122</v>
      </c>
      <c r="AA352" s="143" t="s">
        <v>123</v>
      </c>
      <c r="AB352" s="80" t="s">
        <v>65</v>
      </c>
      <c r="AC352" s="110" t="s">
        <v>122</v>
      </c>
      <c r="AD352" s="163" t="s">
        <v>123</v>
      </c>
      <c r="AE352" s="110" t="s">
        <v>122</v>
      </c>
      <c r="AF352" s="163" t="s">
        <v>123</v>
      </c>
      <c r="AG352" s="110" t="s">
        <v>122</v>
      </c>
      <c r="AH352" s="163" t="s">
        <v>123</v>
      </c>
      <c r="AI352" s="110" t="s">
        <v>122</v>
      </c>
      <c r="AJ352" s="163" t="s">
        <v>123</v>
      </c>
      <c r="AK352" s="110" t="s">
        <v>122</v>
      </c>
      <c r="AL352" s="163" t="s">
        <v>123</v>
      </c>
      <c r="AM352" s="1948" t="s">
        <v>122</v>
      </c>
      <c r="AN352" s="1949" t="s">
        <v>123</v>
      </c>
    </row>
    <row r="353" spans="2:42" ht="15.75" thickBot="1">
      <c r="B353" s="93"/>
      <c r="C353" s="172" t="s">
        <v>204</v>
      </c>
      <c r="D353" s="53"/>
      <c r="E353" s="1084" t="s">
        <v>121</v>
      </c>
      <c r="F353" s="110" t="s">
        <v>122</v>
      </c>
      <c r="G353" s="144" t="s">
        <v>123</v>
      </c>
      <c r="H353" s="1099" t="s">
        <v>121</v>
      </c>
      <c r="I353" s="1008" t="s">
        <v>122</v>
      </c>
      <c r="J353" s="1100" t="s">
        <v>123</v>
      </c>
      <c r="K353" s="1101" t="s">
        <v>401</v>
      </c>
      <c r="L353" s="1102"/>
      <c r="M353" s="1006"/>
      <c r="O353" s="755" t="s">
        <v>165</v>
      </c>
      <c r="P353" s="1876">
        <f>D361</f>
        <v>20</v>
      </c>
      <c r="Q353" s="1866">
        <f>D361</f>
        <v>20</v>
      </c>
      <c r="R353" s="1876">
        <f>D373</f>
        <v>30</v>
      </c>
      <c r="S353" s="1866">
        <f>D373</f>
        <v>30</v>
      </c>
      <c r="T353" s="1965">
        <f>D384</f>
        <v>20</v>
      </c>
      <c r="U353" s="1866">
        <f>D384</f>
        <v>20</v>
      </c>
      <c r="V353" s="1974">
        <f t="shared" ref="V353:V383" si="122">P353+R353</f>
        <v>50</v>
      </c>
      <c r="W353" s="1953">
        <f t="shared" ref="W353:W383" si="123">Q353+S353</f>
        <v>50</v>
      </c>
      <c r="X353" s="1979">
        <f t="shared" ref="X353:X383" si="124">R353+T353</f>
        <v>50</v>
      </c>
      <c r="Y353" s="1958">
        <f t="shared" ref="Y353:Y383" si="125">S353+U353</f>
        <v>50</v>
      </c>
      <c r="Z353" s="1970">
        <f t="shared" ref="Z353:Z383" si="126">P353+R353+T353</f>
        <v>70</v>
      </c>
      <c r="AA353" s="784">
        <f t="shared" ref="AA353:AA383" si="127">Q353+S353+U353</f>
        <v>70</v>
      </c>
      <c r="AB353" s="187" t="s">
        <v>160</v>
      </c>
      <c r="AC353" s="1918"/>
      <c r="AD353" s="761"/>
      <c r="AE353" s="1918"/>
      <c r="AF353" s="816"/>
      <c r="AG353" s="1918"/>
      <c r="AH353" s="777"/>
      <c r="AI353" s="2036">
        <f t="shared" ref="AI353:AI367" si="128">AC353+AE353</f>
        <v>0</v>
      </c>
      <c r="AJ353" s="770">
        <f t="shared" ref="AJ353:AJ367" si="129">AD353+AF353</f>
        <v>0</v>
      </c>
      <c r="AK353" s="2047">
        <f t="shared" ref="AK353:AK367" si="130">AE353+AG353</f>
        <v>0</v>
      </c>
      <c r="AL353" s="780">
        <f t="shared" ref="AL353:AL367" si="131">AF353+AH353</f>
        <v>0</v>
      </c>
      <c r="AM353" s="2051">
        <f t="shared" ref="AM353:AM368" si="132">AC353+AE353+AG353</f>
        <v>0</v>
      </c>
      <c r="AN353" s="1994">
        <f t="shared" ref="AN353:AN368" si="133">AD353+AF353+AH353</f>
        <v>0</v>
      </c>
    </row>
    <row r="354" spans="2:42" ht="15.75" thickBot="1">
      <c r="B354" s="1498" t="s">
        <v>672</v>
      </c>
      <c r="C354" s="254" t="s">
        <v>346</v>
      </c>
      <c r="D354" s="253">
        <v>60</v>
      </c>
      <c r="E354" s="267" t="s">
        <v>73</v>
      </c>
      <c r="F354" s="186">
        <v>92.6</v>
      </c>
      <c r="G354" s="396">
        <v>75</v>
      </c>
      <c r="H354" s="978" t="s">
        <v>109</v>
      </c>
      <c r="I354" s="131">
        <v>4.9000000000000004</v>
      </c>
      <c r="J354" s="1013">
        <v>4.9000000000000004</v>
      </c>
      <c r="K354" s="306" t="s">
        <v>121</v>
      </c>
      <c r="L354" s="106" t="s">
        <v>122</v>
      </c>
      <c r="M354" s="143" t="s">
        <v>123</v>
      </c>
      <c r="N354" s="600"/>
      <c r="O354" s="755" t="s">
        <v>164</v>
      </c>
      <c r="P354" s="1876">
        <f>D360</f>
        <v>30</v>
      </c>
      <c r="Q354" s="1867">
        <f>D360</f>
        <v>30</v>
      </c>
      <c r="R354" s="1876">
        <f>D372</f>
        <v>50</v>
      </c>
      <c r="S354" s="1867">
        <f>D372</f>
        <v>50</v>
      </c>
      <c r="T354" s="1876">
        <f>F383</f>
        <v>4.2</v>
      </c>
      <c r="U354" s="1867">
        <f>G383</f>
        <v>4.2</v>
      </c>
      <c r="V354" s="1974">
        <f t="shared" si="122"/>
        <v>80</v>
      </c>
      <c r="W354" s="1953">
        <f t="shared" si="123"/>
        <v>80</v>
      </c>
      <c r="X354" s="1979">
        <f t="shared" si="124"/>
        <v>54.2</v>
      </c>
      <c r="Y354" s="1958">
        <f t="shared" si="125"/>
        <v>54.2</v>
      </c>
      <c r="Z354" s="1970">
        <f t="shared" si="126"/>
        <v>84.2</v>
      </c>
      <c r="AA354" s="784">
        <f t="shared" si="127"/>
        <v>84.2</v>
      </c>
      <c r="AB354" s="187" t="s">
        <v>68</v>
      </c>
      <c r="AC354" s="1918"/>
      <c r="AD354" s="762"/>
      <c r="AE354" s="1918"/>
      <c r="AF354" s="758"/>
      <c r="AG354" s="1918"/>
      <c r="AH354" s="777"/>
      <c r="AI354" s="2036">
        <f t="shared" si="128"/>
        <v>0</v>
      </c>
      <c r="AJ354" s="770">
        <f t="shared" si="129"/>
        <v>0</v>
      </c>
      <c r="AK354" s="2047">
        <f t="shared" si="130"/>
        <v>0</v>
      </c>
      <c r="AL354" s="780">
        <f t="shared" si="131"/>
        <v>0</v>
      </c>
      <c r="AM354" s="2051">
        <f t="shared" si="132"/>
        <v>0</v>
      </c>
      <c r="AN354" s="1994">
        <f t="shared" si="133"/>
        <v>0</v>
      </c>
    </row>
    <row r="355" spans="2:42">
      <c r="B355" s="362" t="s">
        <v>349</v>
      </c>
      <c r="C355" s="283" t="s">
        <v>350</v>
      </c>
      <c r="D355" s="176">
        <v>150</v>
      </c>
      <c r="E355" s="202" t="s">
        <v>104</v>
      </c>
      <c r="F355" s="1091">
        <v>4.2</v>
      </c>
      <c r="G355" s="980">
        <v>4.2</v>
      </c>
      <c r="H355" s="254" t="s">
        <v>92</v>
      </c>
      <c r="I355" s="245">
        <v>1.38</v>
      </c>
      <c r="J355" s="203">
        <v>1.38</v>
      </c>
      <c r="K355" s="108" t="s">
        <v>74</v>
      </c>
      <c r="L355" s="131">
        <v>37.5</v>
      </c>
      <c r="M355" s="1049">
        <v>37.5</v>
      </c>
      <c r="O355" s="88" t="s">
        <v>92</v>
      </c>
      <c r="P355" s="1876">
        <f>F356+I355</f>
        <v>5.58</v>
      </c>
      <c r="Q355" s="1864">
        <f>G356+J355</f>
        <v>5.58</v>
      </c>
      <c r="R355" s="1876">
        <f>L370</f>
        <v>5.5</v>
      </c>
      <c r="S355" s="1868">
        <f>M370</f>
        <v>5.5</v>
      </c>
      <c r="T355" s="1876">
        <f>I383</f>
        <v>0.69</v>
      </c>
      <c r="U355" s="1864">
        <f>J383</f>
        <v>0.69</v>
      </c>
      <c r="V355" s="1974">
        <f t="shared" si="122"/>
        <v>11.08</v>
      </c>
      <c r="W355" s="1953">
        <f t="shared" si="123"/>
        <v>11.08</v>
      </c>
      <c r="X355" s="1979">
        <f t="shared" si="124"/>
        <v>6.1899999999999995</v>
      </c>
      <c r="Y355" s="1958">
        <f t="shared" si="125"/>
        <v>6.1899999999999995</v>
      </c>
      <c r="Z355" s="1970">
        <f t="shared" si="126"/>
        <v>11.77</v>
      </c>
      <c r="AA355" s="784">
        <f t="shared" si="127"/>
        <v>11.77</v>
      </c>
      <c r="AB355" s="133" t="s">
        <v>70</v>
      </c>
      <c r="AC355" s="1918"/>
      <c r="AD355" s="763"/>
      <c r="AE355" s="1918"/>
      <c r="AF355" s="816"/>
      <c r="AG355" s="1918"/>
      <c r="AH355" s="777"/>
      <c r="AI355" s="2036">
        <f t="shared" si="128"/>
        <v>0</v>
      </c>
      <c r="AJ355" s="770">
        <f t="shared" si="129"/>
        <v>0</v>
      </c>
      <c r="AK355" s="2047">
        <f t="shared" si="130"/>
        <v>0</v>
      </c>
      <c r="AL355" s="780">
        <f t="shared" si="131"/>
        <v>0</v>
      </c>
      <c r="AM355" s="2051">
        <f t="shared" si="132"/>
        <v>0</v>
      </c>
      <c r="AN355" s="1994">
        <f t="shared" si="133"/>
        <v>0</v>
      </c>
    </row>
    <row r="356" spans="2:42">
      <c r="B356" s="670"/>
      <c r="C356" s="177" t="s">
        <v>248</v>
      </c>
      <c r="D356" s="70"/>
      <c r="E356" s="202" t="s">
        <v>92</v>
      </c>
      <c r="F356" s="1091">
        <v>4.2</v>
      </c>
      <c r="G356" s="980">
        <v>4.2</v>
      </c>
      <c r="H356" s="254" t="s">
        <v>95</v>
      </c>
      <c r="I356" s="264">
        <v>13.8</v>
      </c>
      <c r="J356" s="888">
        <v>13.8</v>
      </c>
      <c r="K356" s="194" t="s">
        <v>78</v>
      </c>
      <c r="L356" s="245">
        <v>38.229999999999997</v>
      </c>
      <c r="M356" s="250">
        <v>30.57</v>
      </c>
      <c r="O356" s="90" t="s">
        <v>166</v>
      </c>
      <c r="P356" s="1878">
        <f t="shared" ref="P356:U356" si="134">AC385</f>
        <v>0</v>
      </c>
      <c r="Q356" s="1869">
        <f t="shared" si="134"/>
        <v>0</v>
      </c>
      <c r="R356" s="1878">
        <f t="shared" si="134"/>
        <v>20</v>
      </c>
      <c r="S356" s="1869">
        <f t="shared" si="134"/>
        <v>20</v>
      </c>
      <c r="T356" s="1878">
        <f t="shared" si="134"/>
        <v>0</v>
      </c>
      <c r="U356" s="1869">
        <f t="shared" si="134"/>
        <v>0</v>
      </c>
      <c r="V356" s="1974">
        <f t="shared" si="122"/>
        <v>20</v>
      </c>
      <c r="W356" s="1953">
        <f t="shared" si="123"/>
        <v>20</v>
      </c>
      <c r="X356" s="1979">
        <f t="shared" si="124"/>
        <v>20</v>
      </c>
      <c r="Y356" s="1958">
        <f t="shared" si="125"/>
        <v>20</v>
      </c>
      <c r="Z356" s="1970">
        <f t="shared" si="126"/>
        <v>20</v>
      </c>
      <c r="AA356" s="784">
        <f t="shared" si="127"/>
        <v>20</v>
      </c>
      <c r="AB356" s="133" t="s">
        <v>72</v>
      </c>
      <c r="AC356" s="1918"/>
      <c r="AD356" s="764"/>
      <c r="AE356" s="1918"/>
      <c r="AF356" s="758"/>
      <c r="AG356" s="1918"/>
      <c r="AH356" s="777"/>
      <c r="AI356" s="2036">
        <f t="shared" si="128"/>
        <v>0</v>
      </c>
      <c r="AJ356" s="770">
        <f t="shared" si="129"/>
        <v>0</v>
      </c>
      <c r="AK356" s="2047">
        <f t="shared" si="130"/>
        <v>0</v>
      </c>
      <c r="AL356" s="780">
        <f t="shared" si="131"/>
        <v>0</v>
      </c>
      <c r="AM356" s="2051">
        <f t="shared" si="132"/>
        <v>0</v>
      </c>
      <c r="AN356" s="1994">
        <f t="shared" si="133"/>
        <v>0</v>
      </c>
    </row>
    <row r="357" spans="2:42">
      <c r="B357" s="1625" t="s">
        <v>766</v>
      </c>
      <c r="C357" s="1103" t="s">
        <v>230</v>
      </c>
      <c r="D357" s="1104" t="s">
        <v>464</v>
      </c>
      <c r="E357" s="202" t="s">
        <v>94</v>
      </c>
      <c r="F357" s="245">
        <v>36.4</v>
      </c>
      <c r="G357" s="277">
        <v>36.4</v>
      </c>
      <c r="H357" s="300" t="s">
        <v>225</v>
      </c>
      <c r="I357" s="245">
        <v>4.0000000000000002E-4</v>
      </c>
      <c r="J357" s="203">
        <v>4.0000000000000002E-4</v>
      </c>
      <c r="K357" s="194" t="s">
        <v>224</v>
      </c>
      <c r="L357" s="245">
        <v>20.37</v>
      </c>
      <c r="M357" s="250">
        <v>17.149999999999999</v>
      </c>
      <c r="O357" s="755" t="s">
        <v>126</v>
      </c>
      <c r="P357" s="1876">
        <f>L355</f>
        <v>37.5</v>
      </c>
      <c r="Q357" s="1866">
        <f>M355</f>
        <v>37.5</v>
      </c>
      <c r="R357" s="1876"/>
      <c r="S357" s="1866"/>
      <c r="T357" s="1876"/>
      <c r="U357" s="1866"/>
      <c r="V357" s="1974">
        <f t="shared" si="122"/>
        <v>37.5</v>
      </c>
      <c r="W357" s="1953">
        <f t="shared" si="123"/>
        <v>37.5</v>
      </c>
      <c r="X357" s="1979">
        <f t="shared" si="124"/>
        <v>0</v>
      </c>
      <c r="Y357" s="1958">
        <f t="shared" si="125"/>
        <v>0</v>
      </c>
      <c r="Z357" s="1970">
        <f t="shared" si="126"/>
        <v>37.5</v>
      </c>
      <c r="AA357" s="784">
        <f t="shared" si="127"/>
        <v>37.5</v>
      </c>
      <c r="AB357" s="134" t="s">
        <v>115</v>
      </c>
      <c r="AC357" s="1918">
        <f>L358</f>
        <v>2</v>
      </c>
      <c r="AD357" s="763">
        <f>M358</f>
        <v>2</v>
      </c>
      <c r="AE357" s="1918"/>
      <c r="AF357" s="758"/>
      <c r="AG357" s="1918"/>
      <c r="AH357" s="777"/>
      <c r="AI357" s="2036">
        <f t="shared" si="128"/>
        <v>2</v>
      </c>
      <c r="AJ357" s="770">
        <f t="shared" si="129"/>
        <v>2</v>
      </c>
      <c r="AK357" s="2047">
        <f t="shared" si="130"/>
        <v>0</v>
      </c>
      <c r="AL357" s="780">
        <f t="shared" si="131"/>
        <v>0</v>
      </c>
      <c r="AM357" s="2051">
        <f t="shared" si="132"/>
        <v>2</v>
      </c>
      <c r="AN357" s="1994">
        <f t="shared" si="133"/>
        <v>2</v>
      </c>
    </row>
    <row r="358" spans="2:42">
      <c r="B358" s="1591" t="s">
        <v>554</v>
      </c>
      <c r="C358" s="456" t="s">
        <v>235</v>
      </c>
      <c r="D358" s="398">
        <v>200</v>
      </c>
      <c r="E358" s="202" t="s">
        <v>224</v>
      </c>
      <c r="F358" s="245">
        <v>12.46</v>
      </c>
      <c r="G358" s="277">
        <v>10.5</v>
      </c>
      <c r="H358" s="254" t="s">
        <v>98</v>
      </c>
      <c r="I358" s="275">
        <v>0.2</v>
      </c>
      <c r="J358" s="203">
        <v>0.2</v>
      </c>
      <c r="K358" s="260" t="s">
        <v>115</v>
      </c>
      <c r="L358" s="298">
        <v>2</v>
      </c>
      <c r="M358" s="312">
        <v>2</v>
      </c>
      <c r="O358" s="529" t="s">
        <v>50</v>
      </c>
      <c r="P358" s="1876"/>
      <c r="Q358" s="1864"/>
      <c r="R358" s="1876">
        <f>I371</f>
        <v>117.42</v>
      </c>
      <c r="S358" s="1866">
        <f>J371</f>
        <v>88.1</v>
      </c>
      <c r="T358" s="1876">
        <f>F386</f>
        <v>79.55</v>
      </c>
      <c r="U358" s="1866">
        <f>G386</f>
        <v>59.81</v>
      </c>
      <c r="V358" s="1974">
        <f t="shared" si="122"/>
        <v>117.42</v>
      </c>
      <c r="W358" s="1953">
        <f t="shared" si="123"/>
        <v>88.1</v>
      </c>
      <c r="X358" s="1979">
        <f t="shared" si="124"/>
        <v>196.97</v>
      </c>
      <c r="Y358" s="1958">
        <f t="shared" si="125"/>
        <v>147.91</v>
      </c>
      <c r="Z358" s="1970">
        <f t="shared" si="126"/>
        <v>196.97</v>
      </c>
      <c r="AA358" s="784">
        <f t="shared" si="127"/>
        <v>147.91</v>
      </c>
      <c r="AB358" s="133" t="s">
        <v>162</v>
      </c>
      <c r="AC358" s="1918"/>
      <c r="AD358" s="763"/>
      <c r="AE358" s="1918"/>
      <c r="AF358" s="758"/>
      <c r="AG358" s="1918"/>
      <c r="AH358" s="777"/>
      <c r="AI358" s="2036">
        <f t="shared" si="128"/>
        <v>0</v>
      </c>
      <c r="AJ358" s="770">
        <f t="shared" si="129"/>
        <v>0</v>
      </c>
      <c r="AK358" s="2047">
        <f t="shared" si="130"/>
        <v>0</v>
      </c>
      <c r="AL358" s="780">
        <f t="shared" si="131"/>
        <v>0</v>
      </c>
      <c r="AM358" s="2051">
        <f t="shared" si="132"/>
        <v>0</v>
      </c>
      <c r="AN358" s="1994">
        <f t="shared" si="133"/>
        <v>0</v>
      </c>
    </row>
    <row r="359" spans="2:42" ht="15.75" thickBot="1">
      <c r="B359" s="1632" t="s">
        <v>14</v>
      </c>
      <c r="C359" s="458" t="s">
        <v>335</v>
      </c>
      <c r="D359" s="324"/>
      <c r="E359" s="202" t="s">
        <v>96</v>
      </c>
      <c r="F359" s="275">
        <v>1.4</v>
      </c>
      <c r="G359" s="203">
        <v>1.4</v>
      </c>
      <c r="H359" s="254" t="s">
        <v>224</v>
      </c>
      <c r="I359" s="245">
        <v>4.76</v>
      </c>
      <c r="J359" s="203">
        <v>4</v>
      </c>
      <c r="K359" s="297" t="s">
        <v>104</v>
      </c>
      <c r="L359" s="1105">
        <v>6.5</v>
      </c>
      <c r="M359" s="312">
        <v>6.5</v>
      </c>
      <c r="O359" s="96" t="s">
        <v>80</v>
      </c>
      <c r="P359" s="1876">
        <f t="shared" ref="P359:U359" si="135">AC368</f>
        <v>145.62</v>
      </c>
      <c r="Q359" s="1870">
        <f t="shared" si="135"/>
        <v>124.22</v>
      </c>
      <c r="R359" s="1876">
        <f t="shared" si="135"/>
        <v>107.83</v>
      </c>
      <c r="S359" s="1870">
        <f t="shared" si="135"/>
        <v>80.599999999999994</v>
      </c>
      <c r="T359" s="1876">
        <f t="shared" si="135"/>
        <v>2.38</v>
      </c>
      <c r="U359" s="1870">
        <f t="shared" si="135"/>
        <v>2</v>
      </c>
      <c r="V359" s="1974">
        <f t="shared" si="122"/>
        <v>253.45</v>
      </c>
      <c r="W359" s="1953">
        <f t="shared" si="123"/>
        <v>204.82</v>
      </c>
      <c r="X359" s="1979">
        <f t="shared" si="124"/>
        <v>110.21</v>
      </c>
      <c r="Y359" s="1958">
        <f t="shared" si="125"/>
        <v>82.6</v>
      </c>
      <c r="Z359" s="1970">
        <f t="shared" si="126"/>
        <v>255.82999999999998</v>
      </c>
      <c r="AA359" s="784">
        <f t="shared" si="127"/>
        <v>206.82</v>
      </c>
      <c r="AB359" s="133" t="s">
        <v>156</v>
      </c>
      <c r="AC359" s="1918"/>
      <c r="AD359" s="763"/>
      <c r="AE359" s="1918"/>
      <c r="AF359" s="816"/>
      <c r="AG359" s="1918"/>
      <c r="AH359" s="777"/>
      <c r="AI359" s="2036">
        <f t="shared" si="128"/>
        <v>0</v>
      </c>
      <c r="AJ359" s="770">
        <f t="shared" si="129"/>
        <v>0</v>
      </c>
      <c r="AK359" s="2047">
        <f t="shared" si="130"/>
        <v>0</v>
      </c>
      <c r="AL359" s="780">
        <f t="shared" si="131"/>
        <v>0</v>
      </c>
      <c r="AM359" s="2051">
        <f t="shared" si="132"/>
        <v>0</v>
      </c>
      <c r="AN359" s="1994">
        <f t="shared" si="133"/>
        <v>0</v>
      </c>
    </row>
    <row r="360" spans="2:42" ht="15.75" thickBot="1">
      <c r="B360" s="1050" t="s">
        <v>10</v>
      </c>
      <c r="C360" s="177" t="s">
        <v>11</v>
      </c>
      <c r="D360" s="395">
        <v>30</v>
      </c>
      <c r="E360" s="202" t="s">
        <v>229</v>
      </c>
      <c r="F360" s="245" t="s">
        <v>465</v>
      </c>
      <c r="G360" s="277">
        <v>6.16</v>
      </c>
      <c r="H360" s="254" t="s">
        <v>96</v>
      </c>
      <c r="I360" s="245">
        <v>0.4</v>
      </c>
      <c r="J360" s="248">
        <v>0.4</v>
      </c>
      <c r="K360" s="1106" t="s">
        <v>460</v>
      </c>
      <c r="L360" s="38"/>
      <c r="M360" s="289"/>
      <c r="O360" s="755" t="s">
        <v>82</v>
      </c>
      <c r="P360" s="1877"/>
      <c r="Q360" s="1864"/>
      <c r="R360" s="1877">
        <f>I378</f>
        <v>119.175</v>
      </c>
      <c r="S360" s="1866">
        <f>D374</f>
        <v>105</v>
      </c>
      <c r="T360" s="1877"/>
      <c r="U360" s="1866"/>
      <c r="V360" s="1974">
        <f t="shared" si="122"/>
        <v>119.175</v>
      </c>
      <c r="W360" s="1953">
        <f t="shared" si="123"/>
        <v>105</v>
      </c>
      <c r="X360" s="1979">
        <f t="shared" si="124"/>
        <v>119.175</v>
      </c>
      <c r="Y360" s="1958">
        <f t="shared" si="125"/>
        <v>105</v>
      </c>
      <c r="Z360" s="1970">
        <f t="shared" si="126"/>
        <v>119.175</v>
      </c>
      <c r="AA360" s="784">
        <f t="shared" si="127"/>
        <v>105</v>
      </c>
      <c r="AB360" s="133" t="s">
        <v>159</v>
      </c>
      <c r="AC360" s="1918"/>
      <c r="AD360" s="765"/>
      <c r="AE360" s="1918">
        <f>L376</f>
        <v>69.42</v>
      </c>
      <c r="AF360" s="758">
        <f>M376</f>
        <v>48.6</v>
      </c>
      <c r="AG360" s="1918"/>
      <c r="AH360" s="777"/>
      <c r="AI360" s="2036">
        <f t="shared" si="128"/>
        <v>69.42</v>
      </c>
      <c r="AJ360" s="770">
        <f t="shared" si="129"/>
        <v>48.6</v>
      </c>
      <c r="AK360" s="2047">
        <f t="shared" si="130"/>
        <v>69.42</v>
      </c>
      <c r="AL360" s="780">
        <f t="shared" si="131"/>
        <v>48.6</v>
      </c>
      <c r="AM360" s="2051">
        <f t="shared" si="132"/>
        <v>69.42</v>
      </c>
      <c r="AN360" s="1994">
        <f t="shared" si="133"/>
        <v>48.6</v>
      </c>
    </row>
    <row r="361" spans="2:42" ht="15.75" thickBot="1">
      <c r="B361" s="201" t="s">
        <v>10</v>
      </c>
      <c r="C361" s="254" t="s">
        <v>719</v>
      </c>
      <c r="D361" s="253">
        <v>20</v>
      </c>
      <c r="E361" s="456" t="s">
        <v>59</v>
      </c>
      <c r="F361" s="261">
        <v>0.4</v>
      </c>
      <c r="G361" s="447">
        <v>0.4</v>
      </c>
      <c r="H361" s="1024"/>
      <c r="K361" s="302" t="s">
        <v>121</v>
      </c>
      <c r="L361" s="109" t="s">
        <v>122</v>
      </c>
      <c r="M361" s="141" t="s">
        <v>123</v>
      </c>
      <c r="O361" s="756" t="s">
        <v>125</v>
      </c>
      <c r="P361" s="1876">
        <f>L362</f>
        <v>15</v>
      </c>
      <c r="Q361" s="1866">
        <f>M362</f>
        <v>15</v>
      </c>
      <c r="R361" s="1876"/>
      <c r="S361" s="1866"/>
      <c r="T361" s="1876">
        <f>L382</f>
        <v>15</v>
      </c>
      <c r="U361" s="1866">
        <f>M382</f>
        <v>15</v>
      </c>
      <c r="V361" s="1974">
        <f t="shared" si="122"/>
        <v>15</v>
      </c>
      <c r="W361" s="1953">
        <f t="shared" si="123"/>
        <v>15</v>
      </c>
      <c r="X361" s="1979">
        <f t="shared" si="124"/>
        <v>15</v>
      </c>
      <c r="Y361" s="1958">
        <f t="shared" si="125"/>
        <v>15</v>
      </c>
      <c r="Z361" s="1970">
        <f t="shared" si="126"/>
        <v>30</v>
      </c>
      <c r="AA361" s="784">
        <f t="shared" si="127"/>
        <v>30</v>
      </c>
      <c r="AB361" s="133" t="s">
        <v>102</v>
      </c>
      <c r="AC361" s="1918">
        <f>F358+I359+L357</f>
        <v>37.590000000000003</v>
      </c>
      <c r="AD361" s="765">
        <f>G358+J359+M357</f>
        <v>31.65</v>
      </c>
      <c r="AE361" s="1918">
        <f>F370+I369+L377</f>
        <v>28.41</v>
      </c>
      <c r="AF361" s="758">
        <f>G370+J369+M377</f>
        <v>24</v>
      </c>
      <c r="AG361" s="1918">
        <f>I387</f>
        <v>2.38</v>
      </c>
      <c r="AH361" s="777">
        <f>J387</f>
        <v>2</v>
      </c>
      <c r="AI361" s="2036">
        <f t="shared" si="128"/>
        <v>66</v>
      </c>
      <c r="AJ361" s="770">
        <f t="shared" si="129"/>
        <v>55.65</v>
      </c>
      <c r="AK361" s="2047">
        <f t="shared" si="130"/>
        <v>30.79</v>
      </c>
      <c r="AL361" s="780">
        <f t="shared" si="131"/>
        <v>26</v>
      </c>
      <c r="AM361" s="2051">
        <f t="shared" si="132"/>
        <v>68.38</v>
      </c>
      <c r="AN361" s="1994">
        <f t="shared" si="133"/>
        <v>57.65</v>
      </c>
    </row>
    <row r="362" spans="2:42" ht="15.75" thickBot="1">
      <c r="B362" s="60"/>
      <c r="C362" s="1107"/>
      <c r="D362" s="70"/>
      <c r="E362" s="456" t="s">
        <v>119</v>
      </c>
      <c r="F362" s="261">
        <v>3</v>
      </c>
      <c r="G362" s="447">
        <v>3</v>
      </c>
      <c r="H362" s="1108"/>
      <c r="K362" s="108" t="s">
        <v>101</v>
      </c>
      <c r="L362" s="131">
        <v>15</v>
      </c>
      <c r="M362" s="1049">
        <v>15</v>
      </c>
      <c r="O362" s="88" t="s">
        <v>163</v>
      </c>
      <c r="P362" s="1876"/>
      <c r="Q362" s="1866"/>
      <c r="R362" s="1876">
        <f>D371</f>
        <v>200</v>
      </c>
      <c r="S362" s="1866">
        <f>D371</f>
        <v>200</v>
      </c>
      <c r="T362" s="1876"/>
      <c r="U362" s="1866"/>
      <c r="V362" s="1974">
        <f t="shared" si="122"/>
        <v>200</v>
      </c>
      <c r="W362" s="1953">
        <f t="shared" si="123"/>
        <v>200</v>
      </c>
      <c r="X362" s="1979">
        <f t="shared" si="124"/>
        <v>200</v>
      </c>
      <c r="Y362" s="1958">
        <f t="shared" si="125"/>
        <v>200</v>
      </c>
      <c r="Z362" s="1970">
        <f t="shared" si="126"/>
        <v>200</v>
      </c>
      <c r="AA362" s="784">
        <f t="shared" si="127"/>
        <v>200</v>
      </c>
      <c r="AB362" s="133" t="s">
        <v>78</v>
      </c>
      <c r="AC362" s="1918">
        <f>L356</f>
        <v>38.229999999999997</v>
      </c>
      <c r="AD362" s="763">
        <f>M356</f>
        <v>30.57</v>
      </c>
      <c r="AE362" s="1918">
        <f>F369</f>
        <v>10</v>
      </c>
      <c r="AF362" s="758">
        <f>G369</f>
        <v>8</v>
      </c>
      <c r="AG362" s="1918"/>
      <c r="AH362" s="777"/>
      <c r="AI362" s="2036">
        <f t="shared" si="128"/>
        <v>48.23</v>
      </c>
      <c r="AJ362" s="770">
        <f t="shared" si="129"/>
        <v>38.57</v>
      </c>
      <c r="AK362" s="2047">
        <f t="shared" si="130"/>
        <v>10</v>
      </c>
      <c r="AL362" s="780">
        <f t="shared" si="131"/>
        <v>8</v>
      </c>
      <c r="AM362" s="2051">
        <f t="shared" si="132"/>
        <v>48.23</v>
      </c>
      <c r="AN362" s="1994">
        <f t="shared" si="133"/>
        <v>38.57</v>
      </c>
    </row>
    <row r="363" spans="2:42" ht="15.75" thickBot="1">
      <c r="B363" s="60"/>
      <c r="C363" s="1107"/>
      <c r="D363" s="70"/>
      <c r="E363" s="990" t="s">
        <v>443</v>
      </c>
      <c r="F363" s="305"/>
      <c r="G363" s="1109"/>
      <c r="K363" s="194" t="s">
        <v>55</v>
      </c>
      <c r="L363" s="245">
        <v>6</v>
      </c>
      <c r="M363" s="259">
        <v>6</v>
      </c>
      <c r="O363" s="202" t="s">
        <v>100</v>
      </c>
      <c r="P363" s="1876"/>
      <c r="Q363" s="1866"/>
      <c r="R363" s="1876"/>
      <c r="S363" s="1866"/>
      <c r="T363" s="1876"/>
      <c r="U363" s="1866"/>
      <c r="V363" s="1974">
        <f t="shared" si="122"/>
        <v>0</v>
      </c>
      <c r="W363" s="1953">
        <f t="shared" si="123"/>
        <v>0</v>
      </c>
      <c r="X363" s="1979">
        <f t="shared" si="124"/>
        <v>0</v>
      </c>
      <c r="Y363" s="1958">
        <f t="shared" si="125"/>
        <v>0</v>
      </c>
      <c r="Z363" s="1970">
        <f t="shared" si="126"/>
        <v>0</v>
      </c>
      <c r="AA363" s="784">
        <f t="shared" si="127"/>
        <v>0</v>
      </c>
      <c r="AB363" s="133" t="s">
        <v>86</v>
      </c>
      <c r="AC363" s="1918"/>
      <c r="AD363" s="766"/>
      <c r="AE363" s="1918"/>
      <c r="AF363" s="758"/>
      <c r="AG363" s="1918"/>
      <c r="AH363" s="777"/>
      <c r="AI363" s="2036">
        <f t="shared" si="128"/>
        <v>0</v>
      </c>
      <c r="AJ363" s="770">
        <f t="shared" si="129"/>
        <v>0</v>
      </c>
      <c r="AK363" s="2047">
        <f t="shared" si="130"/>
        <v>0</v>
      </c>
      <c r="AL363" s="780">
        <f t="shared" si="131"/>
        <v>0</v>
      </c>
      <c r="AM363" s="2051">
        <f t="shared" si="132"/>
        <v>0</v>
      </c>
      <c r="AN363" s="1994">
        <f t="shared" si="133"/>
        <v>0</v>
      </c>
    </row>
    <row r="364" spans="2:42" ht="15.75" thickBot="1">
      <c r="B364" s="60"/>
      <c r="C364" s="1107"/>
      <c r="D364" s="70"/>
      <c r="E364" s="271" t="s">
        <v>121</v>
      </c>
      <c r="F364" s="106" t="s">
        <v>122</v>
      </c>
      <c r="G364" s="143" t="s">
        <v>123</v>
      </c>
      <c r="K364" s="171" t="s">
        <v>462</v>
      </c>
      <c r="L364" s="455">
        <v>0.2</v>
      </c>
      <c r="M364" s="1110">
        <v>0.2</v>
      </c>
      <c r="N364" s="1"/>
      <c r="O364" s="755" t="s">
        <v>454</v>
      </c>
      <c r="P364" s="1876"/>
      <c r="Q364" s="1864"/>
      <c r="R364" s="1876">
        <f>F375</f>
        <v>2.3559999999999999</v>
      </c>
      <c r="S364" s="1864">
        <f>G375</f>
        <v>2</v>
      </c>
      <c r="T364" s="1876"/>
      <c r="U364" s="1864"/>
      <c r="V364" s="1974">
        <f t="shared" si="122"/>
        <v>2.3559999999999999</v>
      </c>
      <c r="W364" s="1953">
        <f t="shared" si="123"/>
        <v>2</v>
      </c>
      <c r="X364" s="1979">
        <f t="shared" si="124"/>
        <v>2.3559999999999999</v>
      </c>
      <c r="Y364" s="1958">
        <f t="shared" si="125"/>
        <v>2</v>
      </c>
      <c r="Z364" s="1970">
        <f t="shared" si="126"/>
        <v>2.3559999999999999</v>
      </c>
      <c r="AA364" s="784">
        <f t="shared" si="127"/>
        <v>2</v>
      </c>
      <c r="AB364" s="133" t="s">
        <v>161</v>
      </c>
      <c r="AC364" s="1918"/>
      <c r="AD364" s="767"/>
      <c r="AE364" s="1918"/>
      <c r="AF364" s="816"/>
      <c r="AG364" s="1918"/>
      <c r="AH364" s="777"/>
      <c r="AI364" s="2036">
        <f t="shared" si="128"/>
        <v>0</v>
      </c>
      <c r="AJ364" s="770">
        <f t="shared" si="129"/>
        <v>0</v>
      </c>
      <c r="AK364" s="2047">
        <f t="shared" si="130"/>
        <v>0</v>
      </c>
      <c r="AL364" s="780">
        <f t="shared" si="131"/>
        <v>0</v>
      </c>
      <c r="AM364" s="2051">
        <f t="shared" si="132"/>
        <v>0</v>
      </c>
      <c r="AN364" s="1994">
        <f t="shared" si="133"/>
        <v>0</v>
      </c>
    </row>
    <row r="365" spans="2:42" ht="15.75" thickBot="1">
      <c r="B365" s="1111"/>
      <c r="C365" s="1112"/>
      <c r="D365" s="1113"/>
      <c r="E365" s="1114" t="s">
        <v>557</v>
      </c>
      <c r="F365" s="1115">
        <v>67.8</v>
      </c>
      <c r="G365" s="734">
        <v>60</v>
      </c>
      <c r="H365" s="29"/>
      <c r="I365" s="29"/>
      <c r="J365" s="29"/>
      <c r="K365" s="205" t="s">
        <v>95</v>
      </c>
      <c r="L365" s="278">
        <v>190</v>
      </c>
      <c r="M365" s="1073">
        <v>190</v>
      </c>
      <c r="O365" s="755" t="s">
        <v>151</v>
      </c>
      <c r="P365" s="1876"/>
      <c r="Q365" s="1864"/>
      <c r="R365" s="1876">
        <f>I368</f>
        <v>101.3</v>
      </c>
      <c r="S365" s="1866">
        <f>J368</f>
        <v>70.31</v>
      </c>
      <c r="T365" s="1876"/>
      <c r="U365" s="1866"/>
      <c r="V365" s="1974">
        <f t="shared" si="122"/>
        <v>101.3</v>
      </c>
      <c r="W365" s="1953">
        <f t="shared" si="123"/>
        <v>70.31</v>
      </c>
      <c r="X365" s="1979">
        <f t="shared" si="124"/>
        <v>101.3</v>
      </c>
      <c r="Y365" s="1958">
        <f t="shared" si="125"/>
        <v>70.31</v>
      </c>
      <c r="Z365" s="1970">
        <f t="shared" si="126"/>
        <v>101.3</v>
      </c>
      <c r="AA365" s="784">
        <f t="shared" si="127"/>
        <v>70.31</v>
      </c>
      <c r="AB365" s="133" t="s">
        <v>158</v>
      </c>
      <c r="AC365" s="1918">
        <f>F365</f>
        <v>67.8</v>
      </c>
      <c r="AD365" s="767">
        <f>G365</f>
        <v>60</v>
      </c>
      <c r="AE365" s="1918"/>
      <c r="AF365" s="758"/>
      <c r="AG365" s="1918"/>
      <c r="AH365" s="777"/>
      <c r="AI365" s="2036">
        <f t="shared" si="128"/>
        <v>67.8</v>
      </c>
      <c r="AJ365" s="770">
        <f t="shared" si="129"/>
        <v>60</v>
      </c>
      <c r="AK365" s="2047">
        <f t="shared" si="130"/>
        <v>0</v>
      </c>
      <c r="AL365" s="780">
        <f t="shared" si="131"/>
        <v>0</v>
      </c>
      <c r="AM365" s="2051">
        <f t="shared" si="132"/>
        <v>67.8</v>
      </c>
      <c r="AN365" s="1994">
        <f t="shared" si="133"/>
        <v>60</v>
      </c>
    </row>
    <row r="366" spans="2:42" ht="15.75" thickBot="1">
      <c r="B366" s="383"/>
      <c r="C366" s="172" t="s">
        <v>153</v>
      </c>
      <c r="D366" s="53"/>
      <c r="E366" s="126" t="s">
        <v>236</v>
      </c>
      <c r="F366" s="38"/>
      <c r="G366" s="49"/>
      <c r="H366" s="813" t="s">
        <v>219</v>
      </c>
      <c r="I366" s="67"/>
      <c r="J366" s="53"/>
      <c r="K366" s="1116"/>
      <c r="L366" s="67"/>
      <c r="M366" s="53"/>
      <c r="O366" s="755" t="s">
        <v>73</v>
      </c>
      <c r="P366" s="1876">
        <f>F354</f>
        <v>92.6</v>
      </c>
      <c r="Q366" s="1866">
        <f>G354</f>
        <v>75</v>
      </c>
      <c r="R366" s="1876"/>
      <c r="S366" s="1866"/>
      <c r="T366" s="1926">
        <f>F382</f>
        <v>35</v>
      </c>
      <c r="U366" s="1864">
        <f>G382</f>
        <v>30</v>
      </c>
      <c r="V366" s="1974">
        <f t="shared" si="122"/>
        <v>92.6</v>
      </c>
      <c r="W366" s="1953">
        <f t="shared" si="123"/>
        <v>75</v>
      </c>
      <c r="X366" s="1979">
        <f t="shared" si="124"/>
        <v>35</v>
      </c>
      <c r="Y366" s="1958">
        <f t="shared" si="125"/>
        <v>30</v>
      </c>
      <c r="Z366" s="1970">
        <f t="shared" si="126"/>
        <v>127.6</v>
      </c>
      <c r="AA366" s="784">
        <f t="shared" si="127"/>
        <v>105</v>
      </c>
      <c r="AB366" s="133" t="s">
        <v>157</v>
      </c>
      <c r="AC366" s="1918"/>
      <c r="AD366" s="766"/>
      <c r="AE366" s="1918"/>
      <c r="AF366" s="758"/>
      <c r="AG366" s="1918"/>
      <c r="AH366" s="777"/>
      <c r="AI366" s="2036">
        <f t="shared" si="128"/>
        <v>0</v>
      </c>
      <c r="AJ366" s="770">
        <f t="shared" si="129"/>
        <v>0</v>
      </c>
      <c r="AK366" s="2047">
        <f t="shared" si="130"/>
        <v>0</v>
      </c>
      <c r="AL366" s="780">
        <f t="shared" si="131"/>
        <v>0</v>
      </c>
      <c r="AM366" s="2051">
        <f t="shared" si="132"/>
        <v>0</v>
      </c>
      <c r="AN366" s="1994">
        <f t="shared" si="133"/>
        <v>0</v>
      </c>
      <c r="AP366" s="144"/>
    </row>
    <row r="367" spans="2:42" ht="15.75" thickBot="1">
      <c r="B367" s="441" t="s">
        <v>355</v>
      </c>
      <c r="C367" s="2122" t="s">
        <v>838</v>
      </c>
      <c r="D367" s="388">
        <v>60</v>
      </c>
      <c r="E367" s="271" t="s">
        <v>121</v>
      </c>
      <c r="F367" s="106" t="s">
        <v>122</v>
      </c>
      <c r="G367" s="143" t="s">
        <v>123</v>
      </c>
      <c r="H367" s="302" t="s">
        <v>121</v>
      </c>
      <c r="I367" s="109" t="s">
        <v>122</v>
      </c>
      <c r="J367" s="141" t="s">
        <v>123</v>
      </c>
      <c r="K367" s="302" t="s">
        <v>121</v>
      </c>
      <c r="L367" s="109" t="s">
        <v>122</v>
      </c>
      <c r="M367" s="141" t="s">
        <v>123</v>
      </c>
      <c r="O367" s="757" t="s">
        <v>66</v>
      </c>
      <c r="P367" s="1876">
        <f>F357</f>
        <v>36.4</v>
      </c>
      <c r="Q367" s="1868">
        <f>G357</f>
        <v>36.4</v>
      </c>
      <c r="R367" s="1876">
        <f>I372+L368</f>
        <v>67.22</v>
      </c>
      <c r="S367" s="1946">
        <f>J372+M368</f>
        <v>66.39</v>
      </c>
      <c r="T367" s="1876"/>
      <c r="U367" s="1871"/>
      <c r="V367" s="1974">
        <f t="shared" si="122"/>
        <v>103.62</v>
      </c>
      <c r="W367" s="1953">
        <f t="shared" si="123"/>
        <v>102.78999999999999</v>
      </c>
      <c r="X367" s="1979">
        <f t="shared" si="124"/>
        <v>67.22</v>
      </c>
      <c r="Y367" s="1958">
        <f t="shared" si="125"/>
        <v>66.39</v>
      </c>
      <c r="Z367" s="1970">
        <f t="shared" si="126"/>
        <v>103.62</v>
      </c>
      <c r="AA367" s="784">
        <f t="shared" si="127"/>
        <v>102.78999999999999</v>
      </c>
      <c r="AB367" s="136" t="s">
        <v>211</v>
      </c>
      <c r="AC367" s="1918"/>
      <c r="AD367" s="768"/>
      <c r="AE367" s="1918"/>
      <c r="AF367" s="758"/>
      <c r="AG367" s="1918"/>
      <c r="AH367" s="777"/>
      <c r="AI367" s="2036">
        <f t="shared" si="128"/>
        <v>0</v>
      </c>
      <c r="AJ367" s="770">
        <f t="shared" si="129"/>
        <v>0</v>
      </c>
      <c r="AK367" s="2047">
        <f t="shared" si="130"/>
        <v>0</v>
      </c>
      <c r="AL367" s="780">
        <f t="shared" si="131"/>
        <v>0</v>
      </c>
      <c r="AM367" s="2051">
        <f t="shared" si="132"/>
        <v>0</v>
      </c>
      <c r="AN367" s="1994">
        <f t="shared" si="133"/>
        <v>0</v>
      </c>
      <c r="AP367" s="132"/>
    </row>
    <row r="368" spans="2:42">
      <c r="B368" s="1625" t="s">
        <v>767</v>
      </c>
      <c r="C368" s="503" t="s">
        <v>843</v>
      </c>
      <c r="D368" s="1039">
        <v>200</v>
      </c>
      <c r="E368" s="108" t="s">
        <v>332</v>
      </c>
      <c r="F368" s="186">
        <v>20</v>
      </c>
      <c r="G368" s="272">
        <v>20</v>
      </c>
      <c r="H368" s="108" t="s">
        <v>151</v>
      </c>
      <c r="I368" s="186">
        <v>101.3</v>
      </c>
      <c r="J368" s="1117">
        <v>70.31</v>
      </c>
      <c r="K368" s="1004" t="s">
        <v>94</v>
      </c>
      <c r="L368" s="186">
        <v>50.94</v>
      </c>
      <c r="M368" s="272">
        <v>50.94</v>
      </c>
      <c r="O368" s="130" t="s">
        <v>171</v>
      </c>
      <c r="P368" s="1876"/>
      <c r="Q368" s="1866"/>
      <c r="R368" s="1876"/>
      <c r="S368" s="1866"/>
      <c r="T368" s="1876"/>
      <c r="U368" s="1866"/>
      <c r="V368" s="1974">
        <f t="shared" si="122"/>
        <v>0</v>
      </c>
      <c r="W368" s="1953">
        <f t="shared" si="123"/>
        <v>0</v>
      </c>
      <c r="X368" s="1979">
        <f t="shared" si="124"/>
        <v>0</v>
      </c>
      <c r="Y368" s="1958">
        <f t="shared" si="125"/>
        <v>0</v>
      </c>
      <c r="Z368" s="1971">
        <f t="shared" si="126"/>
        <v>0</v>
      </c>
      <c r="AA368" s="782">
        <f t="shared" si="127"/>
        <v>0</v>
      </c>
      <c r="AB368" s="189" t="s">
        <v>97</v>
      </c>
      <c r="AC368" s="1918">
        <f t="shared" ref="AC368:AL368" si="136">SUM(AC353:AC367)</f>
        <v>145.62</v>
      </c>
      <c r="AD368" s="1775">
        <f t="shared" si="136"/>
        <v>124.22</v>
      </c>
      <c r="AE368" s="1918">
        <f t="shared" si="136"/>
        <v>107.83</v>
      </c>
      <c r="AF368" s="816">
        <f t="shared" si="136"/>
        <v>80.599999999999994</v>
      </c>
      <c r="AG368" s="1918">
        <f t="shared" si="136"/>
        <v>2.38</v>
      </c>
      <c r="AH368" s="777">
        <f t="shared" si="136"/>
        <v>2</v>
      </c>
      <c r="AI368" s="2037">
        <f t="shared" si="136"/>
        <v>253.45</v>
      </c>
      <c r="AJ368" s="759">
        <f t="shared" si="136"/>
        <v>204.82</v>
      </c>
      <c r="AK368" s="2048">
        <f t="shared" si="136"/>
        <v>110.21000000000001</v>
      </c>
      <c r="AL368" s="223">
        <f t="shared" si="136"/>
        <v>82.6</v>
      </c>
      <c r="AM368" s="2051">
        <f t="shared" si="132"/>
        <v>255.82999999999998</v>
      </c>
      <c r="AN368" s="1994">
        <f t="shared" si="133"/>
        <v>206.82</v>
      </c>
    </row>
    <row r="369" spans="2:40">
      <c r="B369" s="165" t="s">
        <v>217</v>
      </c>
      <c r="C369" s="547" t="s">
        <v>486</v>
      </c>
      <c r="D369" s="176">
        <v>200</v>
      </c>
      <c r="E369" s="194" t="s">
        <v>78</v>
      </c>
      <c r="F369" s="264">
        <v>10</v>
      </c>
      <c r="G369" s="265">
        <v>8</v>
      </c>
      <c r="H369" s="194" t="s">
        <v>132</v>
      </c>
      <c r="I369" s="264">
        <v>11.67</v>
      </c>
      <c r="J369" s="448">
        <v>10</v>
      </c>
      <c r="K369" s="775" t="s">
        <v>96</v>
      </c>
      <c r="L369" s="264">
        <v>5.5</v>
      </c>
      <c r="M369" s="265">
        <v>5.5</v>
      </c>
      <c r="O369" s="130" t="s">
        <v>71</v>
      </c>
      <c r="P369" s="1876"/>
      <c r="Q369" s="1872"/>
      <c r="R369" s="1876"/>
      <c r="S369" s="1872"/>
      <c r="T369" s="1876"/>
      <c r="U369" s="1872"/>
      <c r="V369" s="1974">
        <f t="shared" si="122"/>
        <v>0</v>
      </c>
      <c r="W369" s="1953">
        <f t="shared" si="123"/>
        <v>0</v>
      </c>
      <c r="X369" s="1979">
        <f t="shared" si="124"/>
        <v>0</v>
      </c>
      <c r="Y369" s="1958">
        <f t="shared" si="125"/>
        <v>0</v>
      </c>
      <c r="Z369" s="1971">
        <f t="shared" si="126"/>
        <v>0</v>
      </c>
      <c r="AA369" s="782">
        <f t="shared" si="127"/>
        <v>0</v>
      </c>
      <c r="AB369" s="462" t="s">
        <v>167</v>
      </c>
      <c r="AC369" s="1918"/>
      <c r="AD369" s="754">
        <f>G358+G365+J359+M356+M357+M358</f>
        <v>124.22</v>
      </c>
      <c r="AE369" s="1918"/>
      <c r="AF369" s="816">
        <f>G369+G370+J369+M376+M377</f>
        <v>80.599999999999994</v>
      </c>
      <c r="AG369" s="1918"/>
      <c r="AH369" s="758"/>
      <c r="AI369" s="2038"/>
      <c r="AJ369" s="237"/>
      <c r="AK369" s="2048"/>
      <c r="AL369" s="223"/>
      <c r="AM369" s="2052"/>
      <c r="AN369" s="1995"/>
    </row>
    <row r="370" spans="2:40">
      <c r="B370" s="60"/>
      <c r="C370" s="885" t="s">
        <v>218</v>
      </c>
      <c r="D370" s="70"/>
      <c r="E370" s="194" t="s">
        <v>132</v>
      </c>
      <c r="F370" s="264">
        <v>9.6</v>
      </c>
      <c r="G370" s="265">
        <v>8</v>
      </c>
      <c r="H370" s="449" t="s">
        <v>487</v>
      </c>
      <c r="I370" s="245">
        <v>5.0999999999999996</v>
      </c>
      <c r="J370" s="304">
        <v>5</v>
      </c>
      <c r="K370" s="775" t="s">
        <v>47</v>
      </c>
      <c r="L370" s="245">
        <v>5.5</v>
      </c>
      <c r="M370" s="248">
        <v>5.5</v>
      </c>
      <c r="O370" s="130" t="s">
        <v>52</v>
      </c>
      <c r="P370" s="1876"/>
      <c r="Q370" s="1872"/>
      <c r="R370" s="1876">
        <f>I370</f>
        <v>5.0999999999999996</v>
      </c>
      <c r="S370" s="1872">
        <f>J370</f>
        <v>5</v>
      </c>
      <c r="T370" s="1876"/>
      <c r="U370" s="1872"/>
      <c r="V370" s="1974">
        <f t="shared" si="122"/>
        <v>5.0999999999999996</v>
      </c>
      <c r="W370" s="1953">
        <f t="shared" si="123"/>
        <v>5</v>
      </c>
      <c r="X370" s="1979">
        <f t="shared" si="124"/>
        <v>5.0999999999999996</v>
      </c>
      <c r="Y370" s="1958">
        <f t="shared" si="125"/>
        <v>5</v>
      </c>
      <c r="Z370" s="1971">
        <f t="shared" si="126"/>
        <v>5.0999999999999996</v>
      </c>
      <c r="AA370" s="782">
        <f t="shared" si="127"/>
        <v>5</v>
      </c>
      <c r="AC370" s="1918"/>
      <c r="AD370" s="769" t="s">
        <v>416</v>
      </c>
      <c r="AE370" s="1918"/>
      <c r="AF370" s="769" t="s">
        <v>296</v>
      </c>
      <c r="AG370" s="1918"/>
      <c r="AH370" s="769" t="s">
        <v>417</v>
      </c>
      <c r="AI370" s="207"/>
      <c r="AK370" s="207"/>
      <c r="AM370" s="2032"/>
      <c r="AN370" s="103"/>
    </row>
    <row r="371" spans="2:40">
      <c r="B371" s="201" t="s">
        <v>9</v>
      </c>
      <c r="C371" s="503" t="s">
        <v>583</v>
      </c>
      <c r="D371" s="253">
        <v>200</v>
      </c>
      <c r="E371" s="194" t="s">
        <v>96</v>
      </c>
      <c r="F371" s="264">
        <v>4</v>
      </c>
      <c r="G371" s="265">
        <v>4</v>
      </c>
      <c r="H371" s="194" t="s">
        <v>50</v>
      </c>
      <c r="I371" s="245">
        <v>117.42</v>
      </c>
      <c r="J371" s="1016">
        <v>88.1</v>
      </c>
      <c r="K371" s="254" t="s">
        <v>232</v>
      </c>
      <c r="L371" s="245">
        <v>1E-3</v>
      </c>
      <c r="M371" s="250">
        <v>1E-3</v>
      </c>
      <c r="O371" s="130" t="s">
        <v>76</v>
      </c>
      <c r="P371" s="1876">
        <f>I354</f>
        <v>4.9000000000000004</v>
      </c>
      <c r="Q371" s="1916">
        <f>J354</f>
        <v>4.9000000000000004</v>
      </c>
      <c r="R371" s="1876"/>
      <c r="S371" s="1872"/>
      <c r="T371" s="1876">
        <f>I382</f>
        <v>2.4500000000000002</v>
      </c>
      <c r="U371" s="1872">
        <f>J382</f>
        <v>2.4500000000000002</v>
      </c>
      <c r="V371" s="1974">
        <f t="shared" si="122"/>
        <v>4.9000000000000004</v>
      </c>
      <c r="W371" s="1953">
        <f t="shared" si="123"/>
        <v>4.9000000000000004</v>
      </c>
      <c r="X371" s="1979">
        <f t="shared" si="124"/>
        <v>2.4500000000000002</v>
      </c>
      <c r="Y371" s="1958">
        <f t="shared" si="125"/>
        <v>2.4500000000000002</v>
      </c>
      <c r="Z371" s="1971">
        <f t="shared" si="126"/>
        <v>7.3500000000000005</v>
      </c>
      <c r="AA371" s="782">
        <f t="shared" si="127"/>
        <v>7.3500000000000005</v>
      </c>
      <c r="AB371" s="81" t="s">
        <v>420</v>
      </c>
      <c r="AC371" s="1918"/>
      <c r="AD371" s="769"/>
      <c r="AE371" s="1918"/>
      <c r="AF371" s="769"/>
      <c r="AG371" s="1918"/>
      <c r="AH371" s="769"/>
      <c r="AI371" s="2033"/>
      <c r="AJ371" s="769"/>
      <c r="AK371" s="2033"/>
      <c r="AL371" s="769"/>
      <c r="AM371" s="2032"/>
      <c r="AN371" s="103"/>
    </row>
    <row r="372" spans="2:40">
      <c r="B372" s="201" t="s">
        <v>10</v>
      </c>
      <c r="C372" s="503" t="s">
        <v>11</v>
      </c>
      <c r="D372" s="253">
        <v>50</v>
      </c>
      <c r="E372" s="197" t="s">
        <v>225</v>
      </c>
      <c r="F372" s="246">
        <v>8.0000000000000002E-3</v>
      </c>
      <c r="G372" s="249">
        <v>8.0000000000000002E-3</v>
      </c>
      <c r="H372" s="194" t="s">
        <v>94</v>
      </c>
      <c r="I372" s="245">
        <v>16.28</v>
      </c>
      <c r="J372" s="1014">
        <v>15.45</v>
      </c>
      <c r="K372" s="202" t="s">
        <v>98</v>
      </c>
      <c r="L372" s="245">
        <v>0.5</v>
      </c>
      <c r="M372" s="259">
        <v>0.5</v>
      </c>
      <c r="N372" s="657"/>
      <c r="O372" s="130" t="s">
        <v>96</v>
      </c>
      <c r="P372" s="1876">
        <f>F359+I360</f>
        <v>1.7999999999999998</v>
      </c>
      <c r="Q372" s="1868">
        <f>G359+J360</f>
        <v>1.7999999999999998</v>
      </c>
      <c r="R372" s="1876">
        <f>F371+I373+L369</f>
        <v>16.91</v>
      </c>
      <c r="S372" s="1864">
        <f>G371+J373+M369</f>
        <v>16.91</v>
      </c>
      <c r="T372" s="1876">
        <f>F384+F385+F388+I388</f>
        <v>6</v>
      </c>
      <c r="U372" s="1864">
        <f>G384+G385+G388+J388</f>
        <v>6</v>
      </c>
      <c r="V372" s="1974">
        <f t="shared" si="122"/>
        <v>18.71</v>
      </c>
      <c r="W372" s="1953">
        <f t="shared" si="123"/>
        <v>18.71</v>
      </c>
      <c r="X372" s="1979">
        <f t="shared" si="124"/>
        <v>22.91</v>
      </c>
      <c r="Y372" s="1958">
        <f t="shared" si="125"/>
        <v>22.91</v>
      </c>
      <c r="Z372" s="1971">
        <f t="shared" si="126"/>
        <v>24.71</v>
      </c>
      <c r="AA372" s="782">
        <f t="shared" si="127"/>
        <v>24.71</v>
      </c>
      <c r="AB372" s="84" t="s">
        <v>124</v>
      </c>
      <c r="AC372" s="1918"/>
      <c r="AD372" s="225"/>
      <c r="AE372" s="1918"/>
      <c r="AF372" s="225"/>
      <c r="AG372" s="1918"/>
      <c r="AH372" s="225"/>
      <c r="AI372" s="2039">
        <f t="shared" ref="AI372:AI385" si="137">AC372+AE372</f>
        <v>0</v>
      </c>
      <c r="AJ372" s="760">
        <f t="shared" ref="AJ372:AJ385" si="138">AD372+AF372</f>
        <v>0</v>
      </c>
      <c r="AK372" s="2049">
        <f t="shared" ref="AK372:AK385" si="139">AE372+AG372</f>
        <v>0</v>
      </c>
      <c r="AL372" s="238">
        <f t="shared" ref="AL372:AL385" si="140">AF372+AH372</f>
        <v>0</v>
      </c>
      <c r="AM372" s="2032"/>
      <c r="AN372" s="103"/>
    </row>
    <row r="373" spans="2:40" ht="15.75" thickBot="1">
      <c r="B373" s="201" t="s">
        <v>10</v>
      </c>
      <c r="C373" s="503" t="s">
        <v>719</v>
      </c>
      <c r="D373" s="253">
        <v>30</v>
      </c>
      <c r="E373" s="197" t="s">
        <v>98</v>
      </c>
      <c r="F373" s="276">
        <v>0.5</v>
      </c>
      <c r="G373" s="596">
        <v>0.5</v>
      </c>
      <c r="H373" s="195" t="s">
        <v>127</v>
      </c>
      <c r="I373" s="245">
        <v>7.41</v>
      </c>
      <c r="J373" s="980">
        <v>7.41</v>
      </c>
      <c r="K373" s="1118" t="s">
        <v>95</v>
      </c>
      <c r="L373" s="245">
        <v>7</v>
      </c>
      <c r="M373" s="248">
        <v>7</v>
      </c>
      <c r="N373" s="216"/>
      <c r="O373" s="130" t="s">
        <v>104</v>
      </c>
      <c r="P373" s="1926">
        <f>F355+L359</f>
        <v>10.7</v>
      </c>
      <c r="Q373" s="1866">
        <f>G355+M359</f>
        <v>10.7</v>
      </c>
      <c r="R373" s="1876">
        <f>L379</f>
        <v>3</v>
      </c>
      <c r="S373" s="1866">
        <f>M379</f>
        <v>3</v>
      </c>
      <c r="T373" s="1876"/>
      <c r="U373" s="1866"/>
      <c r="V373" s="1974">
        <f t="shared" si="122"/>
        <v>13.7</v>
      </c>
      <c r="W373" s="1953">
        <f t="shared" si="123"/>
        <v>13.7</v>
      </c>
      <c r="X373" s="1979">
        <f t="shared" si="124"/>
        <v>3</v>
      </c>
      <c r="Y373" s="1958">
        <f t="shared" si="125"/>
        <v>3</v>
      </c>
      <c r="Z373" s="1971">
        <f t="shared" si="126"/>
        <v>13.7</v>
      </c>
      <c r="AA373" s="782">
        <f t="shared" si="127"/>
        <v>13.7</v>
      </c>
      <c r="AB373" s="87" t="s">
        <v>421</v>
      </c>
      <c r="AC373" s="1918"/>
      <c r="AD373" s="223">
        <f>SUM(AD371:AD372)</f>
        <v>0</v>
      </c>
      <c r="AE373" s="1918"/>
      <c r="AF373" s="223">
        <f>SUM(AF371:AF372)</f>
        <v>0</v>
      </c>
      <c r="AG373" s="1918"/>
      <c r="AH373" s="223">
        <f>SUM(AH371:AH372)</f>
        <v>0</v>
      </c>
      <c r="AI373" s="2039">
        <f t="shared" si="137"/>
        <v>0</v>
      </c>
      <c r="AJ373" s="760">
        <f t="shared" si="138"/>
        <v>0</v>
      </c>
      <c r="AK373" s="2049">
        <f t="shared" si="139"/>
        <v>0</v>
      </c>
      <c r="AL373" s="238">
        <f t="shared" si="140"/>
        <v>0</v>
      </c>
      <c r="AM373" s="2032"/>
      <c r="AN373" s="103"/>
    </row>
    <row r="374" spans="2:40" ht="15.75" thickBot="1">
      <c r="B374" s="1625" t="s">
        <v>857</v>
      </c>
      <c r="C374" s="503" t="s">
        <v>852</v>
      </c>
      <c r="D374" s="284">
        <v>105</v>
      </c>
      <c r="E374" s="1607" t="s">
        <v>842</v>
      </c>
      <c r="F374" s="261">
        <v>200</v>
      </c>
      <c r="G374" s="263">
        <v>200</v>
      </c>
      <c r="H374" s="195"/>
      <c r="I374" s="245"/>
      <c r="J374" s="1014"/>
      <c r="K374" s="674" t="s">
        <v>839</v>
      </c>
      <c r="L374" s="38"/>
      <c r="M374" s="49"/>
      <c r="O374" s="130" t="s">
        <v>835</v>
      </c>
      <c r="P374" s="1876">
        <f>Q374/1000/0.04</f>
        <v>0.154</v>
      </c>
      <c r="Q374" s="1864">
        <f>G360</f>
        <v>6.16</v>
      </c>
      <c r="R374" s="1876"/>
      <c r="S374" s="1864"/>
      <c r="T374" s="1876"/>
      <c r="U374" s="1864"/>
      <c r="V374" s="1974">
        <f t="shared" si="122"/>
        <v>0.154</v>
      </c>
      <c r="W374" s="1953">
        <f t="shared" si="123"/>
        <v>6.16</v>
      </c>
      <c r="X374" s="1979">
        <f t="shared" si="124"/>
        <v>0</v>
      </c>
      <c r="Y374" s="1958">
        <f t="shared" si="125"/>
        <v>0</v>
      </c>
      <c r="Z374" s="1971">
        <f t="shared" si="126"/>
        <v>0.154</v>
      </c>
      <c r="AA374" s="782">
        <f t="shared" si="127"/>
        <v>6.16</v>
      </c>
      <c r="AB374" s="89" t="s">
        <v>422</v>
      </c>
      <c r="AC374" s="1918"/>
      <c r="AD374" s="226"/>
      <c r="AE374" s="1918"/>
      <c r="AF374" s="226"/>
      <c r="AG374" s="1918"/>
      <c r="AH374" s="226"/>
      <c r="AI374" s="2039">
        <f t="shared" si="137"/>
        <v>0</v>
      </c>
      <c r="AJ374" s="760">
        <f t="shared" si="138"/>
        <v>0</v>
      </c>
      <c r="AK374" s="2049">
        <f t="shared" si="139"/>
        <v>0</v>
      </c>
      <c r="AL374" s="238">
        <f t="shared" si="140"/>
        <v>0</v>
      </c>
      <c r="AM374" s="2032"/>
      <c r="AN374" s="103"/>
    </row>
    <row r="375" spans="2:40" ht="15.75" thickBot="1">
      <c r="B375" s="60"/>
      <c r="C375" s="896"/>
      <c r="D375" s="70"/>
      <c r="E375" s="1000" t="s">
        <v>327</v>
      </c>
      <c r="F375" s="245">
        <v>2.3559999999999999</v>
      </c>
      <c r="G375" s="250">
        <v>2</v>
      </c>
      <c r="H375" s="1119"/>
      <c r="K375" s="271" t="s">
        <v>121</v>
      </c>
      <c r="L375" s="106" t="s">
        <v>122</v>
      </c>
      <c r="M375" s="1003" t="s">
        <v>123</v>
      </c>
      <c r="N375" s="1534"/>
      <c r="O375" s="130" t="s">
        <v>55</v>
      </c>
      <c r="P375" s="1876">
        <f>L363</f>
        <v>6</v>
      </c>
      <c r="Q375" s="1871">
        <f>M363</f>
        <v>6</v>
      </c>
      <c r="R375" s="1876">
        <f>L378</f>
        <v>3</v>
      </c>
      <c r="S375" s="1868">
        <f>M378</f>
        <v>3</v>
      </c>
      <c r="T375" s="1876">
        <f>L383</f>
        <v>4</v>
      </c>
      <c r="U375" s="1868">
        <f>M383</f>
        <v>4</v>
      </c>
      <c r="V375" s="1974">
        <f t="shared" si="122"/>
        <v>9</v>
      </c>
      <c r="W375" s="1953">
        <f t="shared" si="123"/>
        <v>9</v>
      </c>
      <c r="X375" s="1979">
        <f t="shared" si="124"/>
        <v>7</v>
      </c>
      <c r="Y375" s="1958">
        <f t="shared" si="125"/>
        <v>7</v>
      </c>
      <c r="Z375" s="1971">
        <f t="shared" si="126"/>
        <v>13</v>
      </c>
      <c r="AA375" s="782">
        <f t="shared" si="127"/>
        <v>13</v>
      </c>
      <c r="AB375" s="89" t="s">
        <v>191</v>
      </c>
      <c r="AC375" s="1918"/>
      <c r="AD375" s="226"/>
      <c r="AE375" s="1918"/>
      <c r="AF375" s="226"/>
      <c r="AG375" s="1918"/>
      <c r="AH375" s="226"/>
      <c r="AI375" s="2039">
        <f t="shared" si="137"/>
        <v>0</v>
      </c>
      <c r="AJ375" s="760">
        <f t="shared" si="138"/>
        <v>0</v>
      </c>
      <c r="AK375" s="2049">
        <f t="shared" si="139"/>
        <v>0</v>
      </c>
      <c r="AL375" s="238">
        <f t="shared" si="140"/>
        <v>0</v>
      </c>
      <c r="AM375" s="2032"/>
      <c r="AN375" s="103"/>
    </row>
    <row r="376" spans="2:40" ht="15.75" thickBot="1">
      <c r="B376" s="60"/>
      <c r="C376" s="896"/>
      <c r="D376" s="70"/>
      <c r="E376" s="60"/>
      <c r="G376" s="70"/>
      <c r="H376" s="438" t="s">
        <v>852</v>
      </c>
      <c r="I376" s="38"/>
      <c r="J376" s="49"/>
      <c r="K376" s="1059" t="s">
        <v>356</v>
      </c>
      <c r="L376" s="264">
        <v>69.42</v>
      </c>
      <c r="M376" s="265">
        <v>48.6</v>
      </c>
      <c r="O376" s="130" t="s">
        <v>172</v>
      </c>
      <c r="P376" s="1876"/>
      <c r="Q376" s="1866"/>
      <c r="R376" s="1876"/>
      <c r="S376" s="1866"/>
      <c r="T376" s="1876"/>
      <c r="U376" s="1866"/>
      <c r="V376" s="1974">
        <f t="shared" si="122"/>
        <v>0</v>
      </c>
      <c r="W376" s="1953">
        <f t="shared" si="123"/>
        <v>0</v>
      </c>
      <c r="X376" s="1979">
        <f t="shared" si="124"/>
        <v>0</v>
      </c>
      <c r="Y376" s="1958">
        <f t="shared" si="125"/>
        <v>0</v>
      </c>
      <c r="Z376" s="2024">
        <f t="shared" si="126"/>
        <v>0</v>
      </c>
      <c r="AA376" s="970">
        <f t="shared" si="127"/>
        <v>0</v>
      </c>
      <c r="AB376" s="91" t="s">
        <v>77</v>
      </c>
      <c r="AC376" s="1918"/>
      <c r="AD376" s="223">
        <f>SUM(AD374:AD375)</f>
        <v>0</v>
      </c>
      <c r="AE376" s="1918"/>
      <c r="AF376" s="223">
        <f>SUM(AF374:AF375)</f>
        <v>0</v>
      </c>
      <c r="AG376" s="1918"/>
      <c r="AH376" s="223">
        <f>SUM(AH374:AH375)</f>
        <v>0</v>
      </c>
      <c r="AI376" s="2039">
        <f t="shared" si="137"/>
        <v>0</v>
      </c>
      <c r="AJ376" s="760">
        <f t="shared" si="138"/>
        <v>0</v>
      </c>
      <c r="AK376" s="2049">
        <f t="shared" si="139"/>
        <v>0</v>
      </c>
      <c r="AL376" s="238">
        <f t="shared" si="140"/>
        <v>0</v>
      </c>
      <c r="AM376" s="2042"/>
      <c r="AN376" s="92"/>
    </row>
    <row r="377" spans="2:40" ht="15.75" thickBot="1">
      <c r="B377" s="60"/>
      <c r="C377" s="896"/>
      <c r="D377" s="70"/>
      <c r="E377" s="60"/>
      <c r="G377" s="70"/>
      <c r="H377" s="271" t="s">
        <v>121</v>
      </c>
      <c r="I377" s="106" t="s">
        <v>122</v>
      </c>
      <c r="J377" s="143" t="s">
        <v>123</v>
      </c>
      <c r="K377" s="194" t="s">
        <v>224</v>
      </c>
      <c r="L377" s="264">
        <v>7.14</v>
      </c>
      <c r="M377" s="265">
        <v>6</v>
      </c>
      <c r="O377" s="130" t="s">
        <v>57</v>
      </c>
      <c r="P377" s="1876"/>
      <c r="Q377" s="1866"/>
      <c r="R377" s="1876"/>
      <c r="S377" s="1866"/>
      <c r="T377" s="1876"/>
      <c r="U377" s="1866"/>
      <c r="V377" s="1974">
        <f t="shared" si="122"/>
        <v>0</v>
      </c>
      <c r="W377" s="1953">
        <f t="shared" si="123"/>
        <v>0</v>
      </c>
      <c r="X377" s="1979">
        <f t="shared" si="124"/>
        <v>0</v>
      </c>
      <c r="Y377" s="1958">
        <f t="shared" si="125"/>
        <v>0</v>
      </c>
      <c r="Z377" s="1971">
        <f t="shared" si="126"/>
        <v>0</v>
      </c>
      <c r="AA377" s="782">
        <f t="shared" si="127"/>
        <v>0</v>
      </c>
      <c r="AB377" s="94" t="s">
        <v>210</v>
      </c>
      <c r="AC377" s="1918"/>
      <c r="AD377" s="221"/>
      <c r="AE377" s="1918"/>
      <c r="AF377" s="221"/>
      <c r="AG377" s="1918"/>
      <c r="AH377" s="221"/>
      <c r="AI377" s="2039">
        <f t="shared" si="137"/>
        <v>0</v>
      </c>
      <c r="AJ377" s="760">
        <f t="shared" si="138"/>
        <v>0</v>
      </c>
      <c r="AK377" s="2049">
        <f t="shared" si="139"/>
        <v>0</v>
      </c>
      <c r="AL377" s="238">
        <f t="shared" si="140"/>
        <v>0</v>
      </c>
      <c r="AM377" s="2032"/>
      <c r="AN377" s="103"/>
    </row>
    <row r="378" spans="2:40">
      <c r="B378" s="60"/>
      <c r="C378" s="896"/>
      <c r="D378" s="70"/>
      <c r="E378" s="60"/>
      <c r="G378" s="70"/>
      <c r="H378" s="108" t="s">
        <v>348</v>
      </c>
      <c r="I378" s="1092">
        <v>119.175</v>
      </c>
      <c r="J378" s="139">
        <v>105</v>
      </c>
      <c r="K378" s="194" t="s">
        <v>55</v>
      </c>
      <c r="L378" s="245">
        <v>3</v>
      </c>
      <c r="M378" s="248">
        <v>3</v>
      </c>
      <c r="O378" s="130" t="s">
        <v>170</v>
      </c>
      <c r="P378" s="1876"/>
      <c r="Q378" s="1866"/>
      <c r="R378" s="1876"/>
      <c r="S378" s="1866"/>
      <c r="T378" s="1876"/>
      <c r="U378" s="1866"/>
      <c r="V378" s="1974">
        <f t="shared" si="122"/>
        <v>0</v>
      </c>
      <c r="W378" s="1953">
        <f t="shared" si="123"/>
        <v>0</v>
      </c>
      <c r="X378" s="1979">
        <f t="shared" si="124"/>
        <v>0</v>
      </c>
      <c r="Y378" s="1958">
        <f t="shared" si="125"/>
        <v>0</v>
      </c>
      <c r="Z378" s="1971">
        <f t="shared" si="126"/>
        <v>0</v>
      </c>
      <c r="AA378" s="782">
        <f t="shared" si="127"/>
        <v>0</v>
      </c>
      <c r="AB378" s="94" t="s">
        <v>81</v>
      </c>
      <c r="AC378" s="1918"/>
      <c r="AD378" s="221"/>
      <c r="AE378" s="1918"/>
      <c r="AF378" s="221"/>
      <c r="AG378" s="1918"/>
      <c r="AH378" s="221"/>
      <c r="AI378" s="2039">
        <f t="shared" si="137"/>
        <v>0</v>
      </c>
      <c r="AJ378" s="760">
        <f t="shared" si="138"/>
        <v>0</v>
      </c>
      <c r="AK378" s="2049">
        <f t="shared" si="139"/>
        <v>0</v>
      </c>
      <c r="AL378" s="238">
        <f t="shared" si="140"/>
        <v>0</v>
      </c>
      <c r="AM378" s="2032"/>
      <c r="AN378" s="103"/>
    </row>
    <row r="379" spans="2:40" ht="15.75" thickBot="1">
      <c r="B379" s="1111"/>
      <c r="C379" s="884"/>
      <c r="D379" s="1113"/>
      <c r="E379" s="56"/>
      <c r="F379" s="29"/>
      <c r="G379" s="73"/>
      <c r="H379" s="56"/>
      <c r="I379" s="29"/>
      <c r="J379" s="29"/>
      <c r="K379" s="196" t="s">
        <v>104</v>
      </c>
      <c r="L379" s="1031">
        <v>3</v>
      </c>
      <c r="M379" s="415">
        <v>3</v>
      </c>
      <c r="O379" s="130" t="s">
        <v>169</v>
      </c>
      <c r="P379" s="1876"/>
      <c r="Q379" s="1873"/>
      <c r="R379" s="1876"/>
      <c r="S379" s="1873"/>
      <c r="T379" s="1876"/>
      <c r="U379" s="1873"/>
      <c r="V379" s="1974">
        <f t="shared" si="122"/>
        <v>0</v>
      </c>
      <c r="W379" s="1953">
        <f t="shared" si="123"/>
        <v>0</v>
      </c>
      <c r="X379" s="1979">
        <f t="shared" si="124"/>
        <v>0</v>
      </c>
      <c r="Y379" s="1958">
        <f t="shared" si="125"/>
        <v>0</v>
      </c>
      <c r="Z379" s="1971">
        <f t="shared" si="126"/>
        <v>0</v>
      </c>
      <c r="AA379" s="782">
        <f t="shared" si="127"/>
        <v>0</v>
      </c>
      <c r="AB379" s="94" t="s">
        <v>83</v>
      </c>
      <c r="AC379" s="1918"/>
      <c r="AD379" s="98"/>
      <c r="AE379" s="1920"/>
      <c r="AF379" s="98"/>
      <c r="AG379" s="1920"/>
      <c r="AH379" s="98"/>
      <c r="AI379" s="2039">
        <f t="shared" si="137"/>
        <v>0</v>
      </c>
      <c r="AJ379" s="760">
        <f t="shared" si="138"/>
        <v>0</v>
      </c>
      <c r="AK379" s="2049">
        <f t="shared" si="139"/>
        <v>0</v>
      </c>
      <c r="AL379" s="238">
        <f t="shared" si="140"/>
        <v>0</v>
      </c>
      <c r="AM379" s="2032"/>
      <c r="AN379" s="103"/>
    </row>
    <row r="380" spans="2:40" ht="15.75" thickBot="1">
      <c r="B380" s="383"/>
      <c r="C380" s="172" t="s">
        <v>343</v>
      </c>
      <c r="D380" s="668"/>
      <c r="E380" s="1120" t="s">
        <v>519</v>
      </c>
      <c r="F380" s="803"/>
      <c r="G380" s="305"/>
      <c r="H380" s="305"/>
      <c r="I380" s="305" t="s">
        <v>509</v>
      </c>
      <c r="J380" s="49"/>
      <c r="K380" s="1106" t="s">
        <v>460</v>
      </c>
      <c r="L380" s="38"/>
      <c r="M380" s="289"/>
      <c r="O380" s="130" t="s">
        <v>89</v>
      </c>
      <c r="P380" s="1876"/>
      <c r="Q380" s="1873"/>
      <c r="R380" s="1876"/>
      <c r="S380" s="1873"/>
      <c r="T380" s="1876"/>
      <c r="U380" s="1873"/>
      <c r="V380" s="1974">
        <f t="shared" si="122"/>
        <v>0</v>
      </c>
      <c r="W380" s="1953">
        <f t="shared" si="123"/>
        <v>0</v>
      </c>
      <c r="X380" s="1979">
        <f t="shared" si="124"/>
        <v>0</v>
      </c>
      <c r="Y380" s="1958">
        <f t="shared" si="125"/>
        <v>0</v>
      </c>
      <c r="Z380" s="1971">
        <f t="shared" si="126"/>
        <v>0</v>
      </c>
      <c r="AA380" s="782">
        <f t="shared" si="127"/>
        <v>0</v>
      </c>
      <c r="AB380" s="94" t="s">
        <v>84</v>
      </c>
      <c r="AC380" s="1918"/>
      <c r="AD380" s="98"/>
      <c r="AE380" s="1918"/>
      <c r="AF380" s="98"/>
      <c r="AG380" s="1918"/>
      <c r="AH380" s="98"/>
      <c r="AI380" s="2039">
        <f t="shared" si="137"/>
        <v>0</v>
      </c>
      <c r="AJ380" s="760">
        <f t="shared" si="138"/>
        <v>0</v>
      </c>
      <c r="AK380" s="2049">
        <f t="shared" si="139"/>
        <v>0</v>
      </c>
      <c r="AL380" s="238">
        <f t="shared" si="140"/>
        <v>0</v>
      </c>
      <c r="AM380" s="2032"/>
      <c r="AN380" s="103"/>
    </row>
    <row r="381" spans="2:40" ht="15.75" thickBot="1">
      <c r="B381" s="165" t="s">
        <v>554</v>
      </c>
      <c r="C381" s="547" t="s">
        <v>235</v>
      </c>
      <c r="D381" s="398">
        <v>180</v>
      </c>
      <c r="E381" s="306" t="s">
        <v>121</v>
      </c>
      <c r="F381" s="106" t="s">
        <v>122</v>
      </c>
      <c r="G381" s="143" t="s">
        <v>123</v>
      </c>
      <c r="H381" s="306" t="s">
        <v>121</v>
      </c>
      <c r="I381" s="106" t="s">
        <v>122</v>
      </c>
      <c r="J381" s="143" t="s">
        <v>123</v>
      </c>
      <c r="K381" s="302" t="s">
        <v>121</v>
      </c>
      <c r="L381" s="109" t="s">
        <v>122</v>
      </c>
      <c r="M381" s="141" t="s">
        <v>123</v>
      </c>
      <c r="O381" s="130" t="s">
        <v>59</v>
      </c>
      <c r="P381" s="1876">
        <f>F361+I358</f>
        <v>0.60000000000000009</v>
      </c>
      <c r="Q381" s="1873">
        <f>G361+J358</f>
        <v>0.60000000000000009</v>
      </c>
      <c r="R381" s="1876">
        <f>F373+L372</f>
        <v>1</v>
      </c>
      <c r="S381" s="1873">
        <f>G373+M372</f>
        <v>1</v>
      </c>
      <c r="T381" s="1876">
        <f>I386</f>
        <v>0.1</v>
      </c>
      <c r="U381" s="1873">
        <f>J386</f>
        <v>0.1</v>
      </c>
      <c r="V381" s="1974">
        <f t="shared" si="122"/>
        <v>1.6</v>
      </c>
      <c r="W381" s="1953">
        <f t="shared" si="123"/>
        <v>1.6</v>
      </c>
      <c r="X381" s="1979">
        <f t="shared" si="124"/>
        <v>1.1000000000000001</v>
      </c>
      <c r="Y381" s="1958">
        <f t="shared" si="125"/>
        <v>1.1000000000000001</v>
      </c>
      <c r="Z381" s="1971">
        <f t="shared" si="126"/>
        <v>1.7000000000000002</v>
      </c>
      <c r="AA381" s="782">
        <f t="shared" si="127"/>
        <v>1.7000000000000002</v>
      </c>
      <c r="AB381" s="94" t="s">
        <v>85</v>
      </c>
      <c r="AC381" s="1918"/>
      <c r="AD381" s="95"/>
      <c r="AE381" s="1918"/>
      <c r="AF381" s="95"/>
      <c r="AG381" s="1918"/>
      <c r="AH381" s="95"/>
      <c r="AI381" s="2039">
        <f t="shared" si="137"/>
        <v>0</v>
      </c>
      <c r="AJ381" s="760">
        <f t="shared" si="138"/>
        <v>0</v>
      </c>
      <c r="AK381" s="2049">
        <f t="shared" si="139"/>
        <v>0</v>
      </c>
      <c r="AL381" s="238">
        <f t="shared" si="140"/>
        <v>0</v>
      </c>
      <c r="AM381" s="2032"/>
      <c r="AN381" s="103"/>
    </row>
    <row r="382" spans="2:40">
      <c r="B382" s="1070" t="s">
        <v>14</v>
      </c>
      <c r="C382" s="546" t="s">
        <v>335</v>
      </c>
      <c r="D382" s="324"/>
      <c r="E382" s="135" t="s">
        <v>73</v>
      </c>
      <c r="F382" s="1121">
        <v>35</v>
      </c>
      <c r="G382" s="1122">
        <v>30</v>
      </c>
      <c r="H382" s="978" t="s">
        <v>109</v>
      </c>
      <c r="I382" s="131">
        <v>2.4500000000000002</v>
      </c>
      <c r="J382" s="139">
        <v>2.4500000000000002</v>
      </c>
      <c r="K382" s="108" t="s">
        <v>101</v>
      </c>
      <c r="L382" s="131">
        <v>15</v>
      </c>
      <c r="M382" s="1049">
        <v>15</v>
      </c>
      <c r="O382" s="130" t="s">
        <v>144</v>
      </c>
      <c r="P382" s="1876"/>
      <c r="Q382" s="1873"/>
      <c r="R382" s="1876"/>
      <c r="S382" s="1873"/>
      <c r="T382" s="1876">
        <f>F387</f>
        <v>3</v>
      </c>
      <c r="U382" s="1873">
        <f>G387</f>
        <v>3</v>
      </c>
      <c r="V382" s="1974">
        <f t="shared" si="122"/>
        <v>0</v>
      </c>
      <c r="W382" s="1953">
        <f t="shared" si="123"/>
        <v>0</v>
      </c>
      <c r="X382" s="1979">
        <f t="shared" si="124"/>
        <v>3</v>
      </c>
      <c r="Y382" s="1958">
        <f t="shared" si="125"/>
        <v>3</v>
      </c>
      <c r="Z382" s="1971">
        <f t="shared" si="126"/>
        <v>3</v>
      </c>
      <c r="AA382" s="782">
        <f t="shared" si="127"/>
        <v>3</v>
      </c>
      <c r="AB382" s="94" t="s">
        <v>87</v>
      </c>
      <c r="AC382" s="1918"/>
      <c r="AD382" s="101"/>
      <c r="AE382" s="1918"/>
      <c r="AF382" s="95"/>
      <c r="AG382" s="1918"/>
      <c r="AH382" s="95"/>
      <c r="AI382" s="2039">
        <f t="shared" si="137"/>
        <v>0</v>
      </c>
      <c r="AJ382" s="760">
        <f t="shared" si="138"/>
        <v>0</v>
      </c>
      <c r="AK382" s="2049">
        <f t="shared" si="139"/>
        <v>0</v>
      </c>
      <c r="AL382" s="238">
        <f t="shared" si="140"/>
        <v>0</v>
      </c>
      <c r="AM382" s="2032"/>
      <c r="AN382" s="103"/>
    </row>
    <row r="383" spans="2:40">
      <c r="B383" s="2107" t="s">
        <v>851</v>
      </c>
      <c r="C383" s="547" t="s">
        <v>519</v>
      </c>
      <c r="D383" s="44" t="s">
        <v>715</v>
      </c>
      <c r="E383" s="195" t="s">
        <v>91</v>
      </c>
      <c r="F383" s="245">
        <v>4.2</v>
      </c>
      <c r="G383" s="1014">
        <v>4.2</v>
      </c>
      <c r="H383" s="254" t="s">
        <v>92</v>
      </c>
      <c r="I383" s="245">
        <v>0.69</v>
      </c>
      <c r="J383" s="248">
        <v>0.69</v>
      </c>
      <c r="K383" s="194" t="s">
        <v>55</v>
      </c>
      <c r="L383" s="245">
        <v>4</v>
      </c>
      <c r="M383" s="259">
        <v>4</v>
      </c>
      <c r="O383" s="444" t="s">
        <v>234</v>
      </c>
      <c r="P383" s="1917">
        <f t="shared" ref="P383:U383" si="141">P384+P385+P386+P387</f>
        <v>0.20040000000000002</v>
      </c>
      <c r="Q383" s="1915">
        <f t="shared" si="141"/>
        <v>0.20040000000000002</v>
      </c>
      <c r="R383" s="1917">
        <f t="shared" si="141"/>
        <v>9.0000000000000011E-3</v>
      </c>
      <c r="S383" s="1915">
        <f t="shared" si="141"/>
        <v>9.0000000000000011E-3</v>
      </c>
      <c r="T383" s="1917">
        <f t="shared" si="141"/>
        <v>0.1802</v>
      </c>
      <c r="U383" s="1915">
        <f t="shared" si="141"/>
        <v>0.1802</v>
      </c>
      <c r="V383" s="1974">
        <f t="shared" si="122"/>
        <v>0.20940000000000003</v>
      </c>
      <c r="W383" s="1953">
        <f t="shared" si="123"/>
        <v>0.20940000000000003</v>
      </c>
      <c r="X383" s="2014">
        <f t="shared" si="124"/>
        <v>0.18920000000000001</v>
      </c>
      <c r="Y383" s="1963">
        <f t="shared" si="125"/>
        <v>0.18920000000000001</v>
      </c>
      <c r="Z383" s="1971">
        <f t="shared" si="126"/>
        <v>0.38960000000000006</v>
      </c>
      <c r="AA383" s="782">
        <f t="shared" si="127"/>
        <v>0.38960000000000006</v>
      </c>
      <c r="AB383" s="94" t="s">
        <v>88</v>
      </c>
      <c r="AC383" s="1918"/>
      <c r="AD383" s="221"/>
      <c r="AE383" s="1918">
        <f>F368</f>
        <v>20</v>
      </c>
      <c r="AF383" s="221">
        <f>G368</f>
        <v>20</v>
      </c>
      <c r="AG383" s="1918"/>
      <c r="AH383" s="221"/>
      <c r="AI383" s="2039">
        <f t="shared" si="137"/>
        <v>20</v>
      </c>
      <c r="AJ383" s="760">
        <f t="shared" si="138"/>
        <v>20</v>
      </c>
      <c r="AK383" s="2049">
        <f t="shared" si="139"/>
        <v>20</v>
      </c>
      <c r="AL383" s="238">
        <f t="shared" si="140"/>
        <v>20</v>
      </c>
      <c r="AM383" s="2032"/>
      <c r="AN383" s="103"/>
    </row>
    <row r="384" spans="2:40">
      <c r="B384" s="201" t="s">
        <v>10</v>
      </c>
      <c r="C384" s="503" t="s">
        <v>719</v>
      </c>
      <c r="D384" s="284">
        <v>20</v>
      </c>
      <c r="E384" s="194" t="s">
        <v>520</v>
      </c>
      <c r="F384" s="245">
        <v>1.1599999999999999</v>
      </c>
      <c r="G384" s="1014">
        <v>1.1599999999999999</v>
      </c>
      <c r="H384" s="254" t="s">
        <v>95</v>
      </c>
      <c r="I384" s="264">
        <v>6.9</v>
      </c>
      <c r="J384" s="265">
        <v>6.9</v>
      </c>
      <c r="K384" s="171" t="s">
        <v>462</v>
      </c>
      <c r="L384" s="455">
        <v>0.18</v>
      </c>
      <c r="M384" s="1110">
        <v>0.18</v>
      </c>
      <c r="O384" s="445" t="s">
        <v>225</v>
      </c>
      <c r="P384" s="1876">
        <f>I357</f>
        <v>4.0000000000000002E-4</v>
      </c>
      <c r="Q384" s="1874">
        <f>J357</f>
        <v>4.0000000000000002E-4</v>
      </c>
      <c r="R384" s="1876">
        <f>F372+L371</f>
        <v>9.0000000000000011E-3</v>
      </c>
      <c r="S384" s="1874">
        <f>G372+M371</f>
        <v>9.0000000000000011E-3</v>
      </c>
      <c r="T384" s="1876">
        <f>I385</f>
        <v>2.0000000000000001E-4</v>
      </c>
      <c r="U384" s="1874">
        <f>J385</f>
        <v>2.0000000000000001E-4</v>
      </c>
      <c r="V384" s="1975"/>
      <c r="W384" s="1874"/>
      <c r="X384" s="1980"/>
      <c r="Y384" s="1959"/>
      <c r="Z384" s="1972"/>
      <c r="AA384" s="783"/>
      <c r="AB384" s="94" t="s">
        <v>90</v>
      </c>
      <c r="AC384" s="1919"/>
      <c r="AD384" s="222"/>
      <c r="AE384" s="1919"/>
      <c r="AF384" s="222"/>
      <c r="AG384" s="1919"/>
      <c r="AH384" s="222"/>
      <c r="AI384" s="2039">
        <f t="shared" si="137"/>
        <v>0</v>
      </c>
      <c r="AJ384" s="760">
        <f t="shared" si="138"/>
        <v>0</v>
      </c>
      <c r="AK384" s="2049">
        <f t="shared" si="139"/>
        <v>0</v>
      </c>
      <c r="AL384" s="238">
        <f t="shared" si="140"/>
        <v>0</v>
      </c>
      <c r="AM384" s="2032"/>
      <c r="AN384" s="103"/>
    </row>
    <row r="385" spans="2:40">
      <c r="B385" s="60"/>
      <c r="C385" s="896"/>
      <c r="E385" s="194" t="s">
        <v>520</v>
      </c>
      <c r="F385" s="275">
        <v>1.74</v>
      </c>
      <c r="G385" s="1123">
        <v>1.74</v>
      </c>
      <c r="H385" s="300" t="s">
        <v>225</v>
      </c>
      <c r="I385" s="245">
        <v>2.0000000000000001E-4</v>
      </c>
      <c r="J385" s="248">
        <v>2.0000000000000001E-4</v>
      </c>
      <c r="K385" s="260" t="s">
        <v>95</v>
      </c>
      <c r="L385" s="261">
        <v>180</v>
      </c>
      <c r="M385" s="291">
        <v>180</v>
      </c>
      <c r="O385" s="446" t="s">
        <v>226</v>
      </c>
      <c r="P385" s="1876"/>
      <c r="Q385" s="1875"/>
      <c r="R385" s="1876"/>
      <c r="S385" s="1875"/>
      <c r="T385" s="1876"/>
      <c r="U385" s="1875"/>
      <c r="V385" s="1976"/>
      <c r="W385" s="1875"/>
      <c r="X385" s="1981"/>
      <c r="Y385" s="1960"/>
      <c r="Z385" s="2021"/>
      <c r="AB385" s="1935" t="s">
        <v>93</v>
      </c>
      <c r="AC385" s="1933">
        <f t="shared" ref="AC385:AH385" si="142">SUM(AC377:AC384)</f>
        <v>0</v>
      </c>
      <c r="AD385" s="1024">
        <f t="shared" si="142"/>
        <v>0</v>
      </c>
      <c r="AE385" s="1918">
        <f t="shared" si="142"/>
        <v>20</v>
      </c>
      <c r="AF385" s="223">
        <f t="shared" si="142"/>
        <v>20</v>
      </c>
      <c r="AG385" s="1918">
        <f t="shared" si="142"/>
        <v>0</v>
      </c>
      <c r="AH385" s="223">
        <f t="shared" si="142"/>
        <v>0</v>
      </c>
      <c r="AI385" s="2039">
        <f t="shared" si="137"/>
        <v>20</v>
      </c>
      <c r="AJ385" s="760">
        <f t="shared" si="138"/>
        <v>20</v>
      </c>
      <c r="AK385" s="2049">
        <f t="shared" si="139"/>
        <v>20</v>
      </c>
      <c r="AL385" s="238">
        <f t="shared" si="140"/>
        <v>20</v>
      </c>
      <c r="AM385" s="2032"/>
      <c r="AN385" s="103"/>
    </row>
    <row r="386" spans="2:40">
      <c r="B386" s="60"/>
      <c r="C386" s="896"/>
      <c r="E386" s="194" t="s">
        <v>50</v>
      </c>
      <c r="F386" s="245">
        <v>79.55</v>
      </c>
      <c r="G386" s="1123">
        <v>59.81</v>
      </c>
      <c r="H386" s="254" t="s">
        <v>98</v>
      </c>
      <c r="I386" s="275">
        <v>0.1</v>
      </c>
      <c r="J386" s="248">
        <v>0.1</v>
      </c>
      <c r="K386" s="453"/>
      <c r="L386" s="1069"/>
      <c r="M386" s="1124"/>
      <c r="O386" s="461" t="s">
        <v>433</v>
      </c>
      <c r="P386" s="1876"/>
      <c r="Q386" s="1865"/>
      <c r="R386" s="1876"/>
      <c r="S386" s="1865"/>
      <c r="T386" s="1876"/>
      <c r="U386" s="1865"/>
      <c r="V386" s="1977"/>
      <c r="W386" s="1865"/>
      <c r="X386" s="1982"/>
      <c r="Y386" s="1961"/>
      <c r="Z386" s="2021"/>
      <c r="AB386" s="549"/>
      <c r="AC386" s="193"/>
      <c r="AD386" s="193"/>
      <c r="AI386" s="207"/>
      <c r="AK386" s="207"/>
      <c r="AM386" s="2032"/>
      <c r="AN386" s="103"/>
    </row>
    <row r="387" spans="2:40">
      <c r="B387" s="60"/>
      <c r="C387" s="896"/>
      <c r="E387" s="194" t="s">
        <v>179</v>
      </c>
      <c r="F387" s="245">
        <v>3</v>
      </c>
      <c r="G387" s="1123">
        <v>3</v>
      </c>
      <c r="H387" s="254" t="s">
        <v>224</v>
      </c>
      <c r="I387" s="245">
        <v>2.38</v>
      </c>
      <c r="J387" s="248">
        <v>2</v>
      </c>
      <c r="K387" s="389"/>
      <c r="L387" s="32"/>
      <c r="M387" s="1125"/>
      <c r="O387" s="461" t="s">
        <v>168</v>
      </c>
      <c r="P387" s="1876">
        <f>L364</f>
        <v>0.2</v>
      </c>
      <c r="Q387" s="1865">
        <f>M364</f>
        <v>0.2</v>
      </c>
      <c r="R387" s="1168"/>
      <c r="S387" s="1865"/>
      <c r="T387" s="1168">
        <f>L384</f>
        <v>0.18</v>
      </c>
      <c r="U387" s="1865">
        <f>M384</f>
        <v>0.18</v>
      </c>
      <c r="V387" s="1977"/>
      <c r="W387" s="1865"/>
      <c r="X387" s="1982"/>
      <c r="Y387" s="1961"/>
      <c r="Z387" s="2021"/>
      <c r="AI387" s="207"/>
      <c r="AK387" s="207"/>
      <c r="AM387" s="2032"/>
      <c r="AN387" s="103"/>
    </row>
    <row r="388" spans="2:40" ht="15.75" thickBot="1">
      <c r="B388" s="1111"/>
      <c r="C388" s="884"/>
      <c r="D388" s="1043"/>
      <c r="E388" s="205" t="s">
        <v>96</v>
      </c>
      <c r="F388" s="1095">
        <v>2.9</v>
      </c>
      <c r="G388" s="1126">
        <v>2.9</v>
      </c>
      <c r="H388" s="198" t="s">
        <v>96</v>
      </c>
      <c r="I388" s="278">
        <v>0.2</v>
      </c>
      <c r="J388" s="266">
        <v>0.2</v>
      </c>
      <c r="K388" s="56"/>
      <c r="L388" s="29"/>
      <c r="M388" s="73"/>
      <c r="O388" s="254" t="s">
        <v>119</v>
      </c>
      <c r="P388" s="1876">
        <f>F362</f>
        <v>3</v>
      </c>
      <c r="Q388" s="1921">
        <f>G362</f>
        <v>3</v>
      </c>
      <c r="R388" s="237"/>
      <c r="S388" s="1921"/>
      <c r="T388" s="237"/>
      <c r="U388" s="1921"/>
      <c r="V388" s="2008"/>
      <c r="W388" s="1921"/>
      <c r="X388" s="2016"/>
      <c r="Y388" s="1962"/>
      <c r="Z388" s="2025"/>
      <c r="AA388" s="47"/>
      <c r="AB388" s="4"/>
      <c r="AD388" s="8"/>
      <c r="AI388" s="207"/>
      <c r="AK388" s="207"/>
      <c r="AM388" s="2032"/>
      <c r="AN388" s="103"/>
    </row>
    <row r="389" spans="2:40">
      <c r="P389" s="715"/>
      <c r="Q389" s="1914"/>
      <c r="S389" s="1914"/>
      <c r="U389" s="1914"/>
      <c r="V389" s="2011"/>
      <c r="W389" s="1914"/>
      <c r="X389" s="2018"/>
      <c r="Y389" s="419"/>
      <c r="Z389" s="2021"/>
      <c r="AI389" s="207"/>
      <c r="AK389" s="207"/>
      <c r="AM389" s="2032"/>
      <c r="AN389" s="103"/>
    </row>
    <row r="390" spans="2:40">
      <c r="P390" s="715"/>
      <c r="Q390" s="1914"/>
      <c r="S390" s="1914"/>
      <c r="U390" s="1914"/>
      <c r="V390" s="2011"/>
      <c r="W390" s="1914"/>
      <c r="X390" s="2018"/>
      <c r="Y390" s="419"/>
      <c r="Z390" s="2021"/>
      <c r="AI390" s="207"/>
      <c r="AK390" s="207"/>
      <c r="AM390" s="2032"/>
      <c r="AN390" s="103"/>
    </row>
    <row r="391" spans="2:40">
      <c r="P391" s="715"/>
      <c r="Q391" s="1914"/>
      <c r="S391" s="1914"/>
      <c r="U391" s="1914"/>
      <c r="V391" s="2011"/>
      <c r="W391" s="1914"/>
      <c r="X391" s="2018"/>
      <c r="Y391" s="419"/>
      <c r="Z391" s="2021"/>
      <c r="AH391" s="47"/>
      <c r="AI391" s="207"/>
      <c r="AK391" s="207"/>
      <c r="AM391" s="2032"/>
      <c r="AN391" s="103"/>
    </row>
    <row r="392" spans="2:40">
      <c r="P392" s="715"/>
      <c r="Q392" s="1914"/>
      <c r="S392" s="1914"/>
      <c r="U392" s="1914"/>
      <c r="V392" s="2011"/>
      <c r="W392" s="1914"/>
      <c r="X392" s="2018"/>
      <c r="Y392" s="419"/>
      <c r="Z392" s="2021"/>
      <c r="AH392" s="164"/>
      <c r="AI392" s="2042"/>
      <c r="AJ392" s="92"/>
      <c r="AK392" s="2040"/>
      <c r="AL392" s="144"/>
      <c r="AM392" s="2032"/>
      <c r="AN392" s="103"/>
    </row>
    <row r="396" spans="2:40">
      <c r="P396" s="715"/>
      <c r="Q396" s="1914"/>
      <c r="S396" s="1914"/>
      <c r="U396" s="1914"/>
      <c r="V396" s="2011"/>
      <c r="W396" s="1914"/>
      <c r="X396" s="2018"/>
      <c r="Y396" s="419"/>
      <c r="Z396" s="2021"/>
      <c r="AI396" s="207"/>
      <c r="AK396" s="207"/>
      <c r="AM396" s="2032"/>
      <c r="AN396" s="103"/>
    </row>
    <row r="397" spans="2:40">
      <c r="P397" s="715"/>
      <c r="Q397" s="1914"/>
      <c r="S397" s="1914"/>
      <c r="U397" s="1914"/>
      <c r="V397" s="2011"/>
      <c r="W397" s="1914"/>
      <c r="X397" s="2018"/>
      <c r="Y397" s="419"/>
      <c r="Z397" s="2021"/>
      <c r="AI397" s="207"/>
      <c r="AK397" s="207"/>
      <c r="AM397" s="2032"/>
      <c r="AN397" s="103"/>
    </row>
    <row r="398" spans="2:40">
      <c r="P398" s="715"/>
      <c r="Q398" s="1914"/>
      <c r="S398" s="1914"/>
      <c r="U398" s="1914"/>
      <c r="V398" s="2011"/>
      <c r="W398" s="1914"/>
      <c r="X398" s="2018"/>
      <c r="Y398" s="419"/>
      <c r="Z398" s="2021"/>
      <c r="AI398" s="207"/>
      <c r="AK398" s="207"/>
      <c r="AM398" s="2032"/>
      <c r="AN398" s="103"/>
    </row>
    <row r="399" spans="2:40">
      <c r="P399" s="715"/>
      <c r="Q399" s="1914"/>
      <c r="S399" s="1914"/>
      <c r="U399" s="1914"/>
      <c r="V399" s="2011"/>
      <c r="W399" s="1914"/>
      <c r="X399" s="2018"/>
      <c r="Y399" s="419"/>
      <c r="Z399" s="2021"/>
      <c r="AI399" s="207"/>
      <c r="AK399" s="207"/>
      <c r="AM399" s="2032"/>
      <c r="AN399" s="103"/>
    </row>
    <row r="400" spans="2:40">
      <c r="C400" s="181" t="s">
        <v>373</v>
      </c>
      <c r="G400" s="2"/>
      <c r="H400" s="2"/>
      <c r="I400" s="2"/>
      <c r="L400" s="2"/>
      <c r="O400" s="329" t="s">
        <v>336</v>
      </c>
      <c r="W400" s="1914"/>
      <c r="X400" s="2018"/>
      <c r="Y400" s="419"/>
      <c r="Z400" s="2021"/>
      <c r="AI400" s="207"/>
      <c r="AK400" s="207"/>
      <c r="AM400" s="2032"/>
      <c r="AN400" s="103"/>
    </row>
    <row r="401" spans="2:40" ht="16.5" thickBot="1">
      <c r="D401" s="336" t="s">
        <v>372</v>
      </c>
      <c r="O401" s="336" t="s">
        <v>824</v>
      </c>
      <c r="R401" s="112" t="s">
        <v>826</v>
      </c>
      <c r="V401" t="s">
        <v>825</v>
      </c>
      <c r="W401" s="1914"/>
      <c r="X401" s="2018"/>
      <c r="Y401" s="419"/>
      <c r="Z401" s="2021"/>
      <c r="AI401" s="207"/>
      <c r="AK401" s="207"/>
      <c r="AM401" s="2032"/>
      <c r="AN401" s="103"/>
    </row>
    <row r="402" spans="2:40" ht="15.75" thickBot="1">
      <c r="B402" s="2" t="s">
        <v>323</v>
      </c>
      <c r="C402" s="2"/>
      <c r="D402" s="82"/>
      <c r="F402" s="138" t="s">
        <v>176</v>
      </c>
      <c r="I402" s="83"/>
      <c r="K402" s="329" t="s">
        <v>336</v>
      </c>
      <c r="O402" s="2" t="s">
        <v>323</v>
      </c>
      <c r="Q402" s="781"/>
      <c r="R402" s="781"/>
      <c r="S402" s="181" t="s">
        <v>837</v>
      </c>
      <c r="T402" s="781"/>
      <c r="U402" s="781"/>
      <c r="V402" s="781"/>
      <c r="W402" s="1914"/>
      <c r="Y402" s="419"/>
      <c r="Z402" s="311" t="s">
        <v>834</v>
      </c>
      <c r="AA402" s="49"/>
      <c r="AM402" s="311" t="s">
        <v>834</v>
      </c>
      <c r="AN402" s="2056"/>
    </row>
    <row r="403" spans="2:40" ht="16.5" thickBot="1">
      <c r="B403" s="25" t="s">
        <v>2</v>
      </c>
      <c r="C403" s="85" t="s">
        <v>3</v>
      </c>
      <c r="D403" s="86" t="s">
        <v>4</v>
      </c>
      <c r="E403" s="93" t="s">
        <v>67</v>
      </c>
      <c r="F403" s="67"/>
      <c r="G403" s="67"/>
      <c r="H403" s="67"/>
      <c r="I403" s="67"/>
      <c r="J403" s="67"/>
      <c r="K403" s="67"/>
      <c r="L403" s="67"/>
      <c r="M403" s="53"/>
      <c r="O403" s="2062" t="s">
        <v>472</v>
      </c>
      <c r="P403" s="1880" t="s">
        <v>821</v>
      </c>
      <c r="Q403" s="1879"/>
      <c r="R403" s="1880" t="s">
        <v>823</v>
      </c>
      <c r="S403" s="1879"/>
      <c r="T403" s="1880" t="s">
        <v>833</v>
      </c>
      <c r="U403" s="1879"/>
      <c r="V403" s="1880" t="s">
        <v>831</v>
      </c>
      <c r="W403" s="1879"/>
      <c r="X403" s="1880" t="s">
        <v>832</v>
      </c>
      <c r="Y403" s="1879"/>
      <c r="Z403" s="1947" t="s">
        <v>629</v>
      </c>
      <c r="AA403" s="53"/>
      <c r="AB403" s="2057" t="s">
        <v>573</v>
      </c>
      <c r="AC403" s="1880" t="s">
        <v>821</v>
      </c>
      <c r="AD403" s="1879"/>
      <c r="AE403" s="1880" t="s">
        <v>823</v>
      </c>
      <c r="AF403" s="1879"/>
      <c r="AG403" s="1880" t="s">
        <v>830</v>
      </c>
      <c r="AH403" s="1879"/>
      <c r="AI403" s="1880" t="s">
        <v>831</v>
      </c>
      <c r="AJ403" s="1879"/>
      <c r="AK403" s="1880" t="s">
        <v>832</v>
      </c>
      <c r="AL403" s="1879"/>
      <c r="AM403" s="1947" t="s">
        <v>629</v>
      </c>
      <c r="AN403" s="53"/>
    </row>
    <row r="404" spans="2:40" ht="15.75" thickBot="1">
      <c r="B404" s="286" t="s">
        <v>5</v>
      </c>
      <c r="C404"/>
      <c r="D404" s="287" t="s">
        <v>69</v>
      </c>
      <c r="E404" s="1097"/>
      <c r="F404" s="29"/>
      <c r="G404" s="29"/>
      <c r="H404" s="29"/>
      <c r="I404" s="29"/>
      <c r="J404" s="29"/>
      <c r="K404" s="799"/>
      <c r="L404" s="29"/>
      <c r="M404" s="73"/>
      <c r="O404" s="1936" t="s">
        <v>573</v>
      </c>
      <c r="P404" s="1008" t="s">
        <v>122</v>
      </c>
      <c r="Q404" s="1036" t="s">
        <v>123</v>
      </c>
      <c r="R404" s="1008" t="s">
        <v>122</v>
      </c>
      <c r="S404" s="1036" t="s">
        <v>123</v>
      </c>
      <c r="T404" s="1008" t="s">
        <v>122</v>
      </c>
      <c r="U404" s="1036" t="s">
        <v>123</v>
      </c>
      <c r="V404" s="1008" t="s">
        <v>122</v>
      </c>
      <c r="W404" s="1969" t="s">
        <v>123</v>
      </c>
      <c r="X404" s="1008" t="s">
        <v>122</v>
      </c>
      <c r="Y404" s="1036" t="s">
        <v>123</v>
      </c>
      <c r="Z404" s="106" t="s">
        <v>122</v>
      </c>
      <c r="AA404" s="143" t="s">
        <v>123</v>
      </c>
      <c r="AB404" s="80" t="s">
        <v>65</v>
      </c>
      <c r="AC404" s="110" t="s">
        <v>122</v>
      </c>
      <c r="AD404" s="163" t="s">
        <v>123</v>
      </c>
      <c r="AE404" s="110" t="s">
        <v>122</v>
      </c>
      <c r="AF404" s="163" t="s">
        <v>123</v>
      </c>
      <c r="AG404" s="110" t="s">
        <v>122</v>
      </c>
      <c r="AH404" s="163" t="s">
        <v>123</v>
      </c>
      <c r="AI404" s="110" t="s">
        <v>122</v>
      </c>
      <c r="AJ404" s="163" t="s">
        <v>123</v>
      </c>
      <c r="AK404" s="110" t="s">
        <v>122</v>
      </c>
      <c r="AL404" s="163" t="s">
        <v>123</v>
      </c>
      <c r="AM404" s="1948" t="s">
        <v>122</v>
      </c>
      <c r="AN404" s="1949" t="s">
        <v>123</v>
      </c>
    </row>
    <row r="405" spans="2:40" ht="16.5" thickBot="1">
      <c r="B405" s="950" t="s">
        <v>472</v>
      </c>
      <c r="C405" s="67"/>
      <c r="D405" s="431"/>
      <c r="E405" s="379" t="s">
        <v>570</v>
      </c>
      <c r="G405" s="38"/>
      <c r="H405" s="38"/>
      <c r="I405" s="38"/>
      <c r="J405" s="49"/>
      <c r="K405" s="1077" t="s">
        <v>208</v>
      </c>
      <c r="L405" s="1127"/>
      <c r="M405" s="1128"/>
      <c r="O405" s="755" t="s">
        <v>165</v>
      </c>
      <c r="P405" s="1876">
        <f>D414</f>
        <v>20</v>
      </c>
      <c r="Q405" s="1866">
        <f>D414</f>
        <v>20</v>
      </c>
      <c r="R405" s="1876">
        <f>D428</f>
        <v>30</v>
      </c>
      <c r="S405" s="1866">
        <f>D428</f>
        <v>30</v>
      </c>
      <c r="T405" s="1965"/>
      <c r="U405" s="1866"/>
      <c r="V405" s="1974">
        <f t="shared" ref="V405:V435" si="143">P405+R405</f>
        <v>50</v>
      </c>
      <c r="W405" s="1953">
        <f t="shared" ref="W405:W435" si="144">Q405+S405</f>
        <v>50</v>
      </c>
      <c r="X405" s="1979">
        <f t="shared" ref="X405:X435" si="145">R405+T405</f>
        <v>30</v>
      </c>
      <c r="Y405" s="1958">
        <f t="shared" ref="Y405:Y435" si="146">S405+U405</f>
        <v>30</v>
      </c>
      <c r="Z405" s="1970">
        <f t="shared" ref="Z405:Z435" si="147">P405+R405+T405</f>
        <v>50</v>
      </c>
      <c r="AA405" s="784">
        <f t="shared" ref="AA405:AA435" si="148">Q405+S405+U405</f>
        <v>50</v>
      </c>
      <c r="AB405" s="187" t="s">
        <v>160</v>
      </c>
      <c r="AC405" s="1918"/>
      <c r="AD405" s="761"/>
      <c r="AE405" s="1918"/>
      <c r="AF405" s="758"/>
      <c r="AG405" s="1918"/>
      <c r="AH405" s="777"/>
      <c r="AI405" s="2036">
        <f t="shared" ref="AI405:AI419" si="149">AC405+AE405</f>
        <v>0</v>
      </c>
      <c r="AJ405" s="770">
        <f t="shared" ref="AJ405:AJ419" si="150">AD405+AF405</f>
        <v>0</v>
      </c>
      <c r="AK405" s="2047">
        <f t="shared" ref="AK405:AK419" si="151">AE405+AG405</f>
        <v>0</v>
      </c>
      <c r="AL405" s="780">
        <f t="shared" ref="AL405:AL419" si="152">AF405+AH405</f>
        <v>0</v>
      </c>
      <c r="AM405" s="2051">
        <f t="shared" ref="AM405:AM420" si="153">AC405+AE405+AG405</f>
        <v>0</v>
      </c>
      <c r="AN405" s="1994">
        <f t="shared" ref="AN405:AN420" si="154">AD405+AF405+AH405</f>
        <v>0</v>
      </c>
    </row>
    <row r="406" spans="2:40" ht="15.75" thickBot="1">
      <c r="B406" s="93"/>
      <c r="C406" s="172" t="s">
        <v>204</v>
      </c>
      <c r="D406" s="53"/>
      <c r="E406" s="892" t="s">
        <v>121</v>
      </c>
      <c r="F406" s="109" t="s">
        <v>122</v>
      </c>
      <c r="G406" s="141" t="s">
        <v>123</v>
      </c>
      <c r="H406" s="302" t="s">
        <v>121</v>
      </c>
      <c r="I406" s="109" t="s">
        <v>122</v>
      </c>
      <c r="J406" s="141" t="s">
        <v>123</v>
      </c>
      <c r="K406" s="164" t="s">
        <v>121</v>
      </c>
      <c r="L406" s="110" t="s">
        <v>122</v>
      </c>
      <c r="M406" s="163" t="s">
        <v>123</v>
      </c>
      <c r="O406" s="755" t="s">
        <v>164</v>
      </c>
      <c r="P406" s="1876">
        <f>D413</f>
        <v>30</v>
      </c>
      <c r="Q406" s="1867">
        <f>D413</f>
        <v>30</v>
      </c>
      <c r="R406" s="1876">
        <f>D427</f>
        <v>50</v>
      </c>
      <c r="S406" s="1867">
        <f>D427</f>
        <v>50</v>
      </c>
      <c r="T406" s="1876">
        <f>D439</f>
        <v>30</v>
      </c>
      <c r="U406" s="1867">
        <f>D439</f>
        <v>30</v>
      </c>
      <c r="V406" s="1974">
        <f t="shared" si="143"/>
        <v>80</v>
      </c>
      <c r="W406" s="1953">
        <f t="shared" si="144"/>
        <v>80</v>
      </c>
      <c r="X406" s="1979">
        <f t="shared" si="145"/>
        <v>80</v>
      </c>
      <c r="Y406" s="1958">
        <f t="shared" si="146"/>
        <v>80</v>
      </c>
      <c r="Z406" s="1970">
        <f t="shared" si="147"/>
        <v>110</v>
      </c>
      <c r="AA406" s="784">
        <f t="shared" si="148"/>
        <v>110</v>
      </c>
      <c r="AB406" s="187" t="s">
        <v>68</v>
      </c>
      <c r="AC406" s="1918"/>
      <c r="AD406" s="762"/>
      <c r="AE406" s="1918"/>
      <c r="AF406" s="758"/>
      <c r="AG406" s="1918"/>
      <c r="AH406" s="777"/>
      <c r="AI406" s="2036">
        <f t="shared" si="149"/>
        <v>0</v>
      </c>
      <c r="AJ406" s="770">
        <f t="shared" si="150"/>
        <v>0</v>
      </c>
      <c r="AK406" s="2047">
        <f t="shared" si="151"/>
        <v>0</v>
      </c>
      <c r="AL406" s="780">
        <f t="shared" si="152"/>
        <v>0</v>
      </c>
      <c r="AM406" s="2051">
        <f t="shared" si="153"/>
        <v>0</v>
      </c>
      <c r="AN406" s="1994">
        <f t="shared" si="154"/>
        <v>0</v>
      </c>
    </row>
    <row r="407" spans="2:40">
      <c r="B407" s="1498" t="s">
        <v>673</v>
      </c>
      <c r="C407" s="547" t="s">
        <v>429</v>
      </c>
      <c r="D407" s="176">
        <v>60</v>
      </c>
      <c r="E407" s="108" t="s">
        <v>151</v>
      </c>
      <c r="F407" s="1092">
        <v>111.259</v>
      </c>
      <c r="G407" s="1129">
        <v>78</v>
      </c>
      <c r="H407" s="1130" t="s">
        <v>113</v>
      </c>
      <c r="I407" s="1130"/>
      <c r="J407" s="1131"/>
      <c r="K407" s="108" t="s">
        <v>50</v>
      </c>
      <c r="L407" s="280">
        <v>140.80000000000001</v>
      </c>
      <c r="M407" s="979">
        <v>105.6</v>
      </c>
      <c r="O407" s="88" t="s">
        <v>92</v>
      </c>
      <c r="P407" s="1876">
        <f>F412+I410+L418</f>
        <v>2.88</v>
      </c>
      <c r="Q407" s="1864">
        <f>G412+J410+M418</f>
        <v>2.88</v>
      </c>
      <c r="R407" s="1876"/>
      <c r="S407" s="1868"/>
      <c r="T407" s="1876">
        <f>I439</f>
        <v>2.2000000000000002</v>
      </c>
      <c r="U407" s="1868">
        <f>J439</f>
        <v>2.2000000000000002</v>
      </c>
      <c r="V407" s="1974">
        <f t="shared" si="143"/>
        <v>2.88</v>
      </c>
      <c r="W407" s="1953">
        <f t="shared" si="144"/>
        <v>2.88</v>
      </c>
      <c r="X407" s="1979">
        <f t="shared" si="145"/>
        <v>2.2000000000000002</v>
      </c>
      <c r="Y407" s="1958">
        <f t="shared" si="146"/>
        <v>2.2000000000000002</v>
      </c>
      <c r="Z407" s="1970">
        <f t="shared" si="147"/>
        <v>5.08</v>
      </c>
      <c r="AA407" s="784">
        <f t="shared" si="148"/>
        <v>5.08</v>
      </c>
      <c r="AB407" s="133" t="s">
        <v>70</v>
      </c>
      <c r="AC407" s="1918"/>
      <c r="AD407" s="763"/>
      <c r="AE407" s="1918"/>
      <c r="AF407" s="758"/>
      <c r="AG407" s="1918"/>
      <c r="AH407" s="777"/>
      <c r="AI407" s="2036">
        <f t="shared" si="149"/>
        <v>0</v>
      </c>
      <c r="AJ407" s="770">
        <f t="shared" si="150"/>
        <v>0</v>
      </c>
      <c r="AK407" s="2047">
        <f t="shared" si="151"/>
        <v>0</v>
      </c>
      <c r="AL407" s="780">
        <f t="shared" si="152"/>
        <v>0</v>
      </c>
      <c r="AM407" s="2051">
        <f t="shared" si="153"/>
        <v>0</v>
      </c>
      <c r="AN407" s="1994">
        <f t="shared" si="154"/>
        <v>0</v>
      </c>
    </row>
    <row r="408" spans="2:40">
      <c r="B408" s="165" t="s">
        <v>185</v>
      </c>
      <c r="C408" s="547" t="s">
        <v>182</v>
      </c>
      <c r="D408" s="969" t="s">
        <v>412</v>
      </c>
      <c r="E408" s="202" t="s">
        <v>224</v>
      </c>
      <c r="F408" s="245">
        <v>18</v>
      </c>
      <c r="G408" s="304">
        <v>16.2</v>
      </c>
      <c r="H408" s="254" t="s">
        <v>109</v>
      </c>
      <c r="I408" s="245">
        <v>4.9000000000000004</v>
      </c>
      <c r="J408" s="248">
        <v>4.9000000000000004</v>
      </c>
      <c r="K408" s="260" t="s">
        <v>94</v>
      </c>
      <c r="L408" s="261">
        <v>19.2</v>
      </c>
      <c r="M408" s="263">
        <v>18</v>
      </c>
      <c r="O408" s="90" t="s">
        <v>166</v>
      </c>
      <c r="P408" s="1878">
        <f t="shared" ref="P408:U408" si="155">AC437</f>
        <v>0</v>
      </c>
      <c r="Q408" s="1869">
        <f t="shared" si="155"/>
        <v>0</v>
      </c>
      <c r="R408" s="1878">
        <f t="shared" si="155"/>
        <v>47.6</v>
      </c>
      <c r="S408" s="1869">
        <f t="shared" si="155"/>
        <v>47.6</v>
      </c>
      <c r="T408" s="1878">
        <f t="shared" si="155"/>
        <v>0</v>
      </c>
      <c r="U408" s="1869">
        <f t="shared" si="155"/>
        <v>0</v>
      </c>
      <c r="V408" s="1974">
        <f t="shared" si="143"/>
        <v>47.6</v>
      </c>
      <c r="W408" s="1953">
        <f t="shared" si="144"/>
        <v>47.6</v>
      </c>
      <c r="X408" s="1979">
        <f t="shared" si="145"/>
        <v>47.6</v>
      </c>
      <c r="Y408" s="1958">
        <f t="shared" si="146"/>
        <v>47.6</v>
      </c>
      <c r="Z408" s="1970">
        <f t="shared" si="147"/>
        <v>47.6</v>
      </c>
      <c r="AA408" s="784">
        <f t="shared" si="148"/>
        <v>47.6</v>
      </c>
      <c r="AB408" s="133" t="s">
        <v>72</v>
      </c>
      <c r="AC408" s="1918"/>
      <c r="AD408" s="764"/>
      <c r="AE408" s="1918"/>
      <c r="AF408" s="758"/>
      <c r="AG408" s="1918"/>
      <c r="AH408" s="777"/>
      <c r="AI408" s="2036">
        <f t="shared" si="149"/>
        <v>0</v>
      </c>
      <c r="AJ408" s="770">
        <f t="shared" si="150"/>
        <v>0</v>
      </c>
      <c r="AK408" s="2047">
        <f t="shared" si="151"/>
        <v>0</v>
      </c>
      <c r="AL408" s="780">
        <f t="shared" si="152"/>
        <v>0</v>
      </c>
      <c r="AM408" s="2051">
        <f t="shared" si="153"/>
        <v>0</v>
      </c>
      <c r="AN408" s="1994">
        <f t="shared" si="154"/>
        <v>0</v>
      </c>
    </row>
    <row r="409" spans="2:40">
      <c r="B409" s="178"/>
      <c r="C409" s="885" t="s">
        <v>571</v>
      </c>
      <c r="D409" s="324"/>
      <c r="E409" s="965" t="s">
        <v>186</v>
      </c>
      <c r="F409" s="264">
        <v>1.9</v>
      </c>
      <c r="G409" s="448">
        <v>1.8</v>
      </c>
      <c r="H409" s="202" t="s">
        <v>115</v>
      </c>
      <c r="I409" s="275">
        <v>2</v>
      </c>
      <c r="J409" s="259">
        <v>2</v>
      </c>
      <c r="K409" s="260" t="s">
        <v>79</v>
      </c>
      <c r="L409" s="245">
        <v>3.6</v>
      </c>
      <c r="M409" s="259">
        <v>3.6</v>
      </c>
      <c r="O409" s="755" t="s">
        <v>126</v>
      </c>
      <c r="P409" s="1876"/>
      <c r="Q409" s="1866"/>
      <c r="R409" s="1876"/>
      <c r="S409" s="1866"/>
      <c r="T409" s="1876"/>
      <c r="U409" s="1866"/>
      <c r="V409" s="1974">
        <f t="shared" si="143"/>
        <v>0</v>
      </c>
      <c r="W409" s="1953">
        <f t="shared" si="144"/>
        <v>0</v>
      </c>
      <c r="X409" s="1979">
        <f t="shared" si="145"/>
        <v>0</v>
      </c>
      <c r="Y409" s="1958">
        <f t="shared" si="146"/>
        <v>0</v>
      </c>
      <c r="Z409" s="1970">
        <f t="shared" si="147"/>
        <v>0</v>
      </c>
      <c r="AA409" s="784">
        <f t="shared" si="148"/>
        <v>0</v>
      </c>
      <c r="AB409" s="134" t="s">
        <v>115</v>
      </c>
      <c r="AC409" s="1918">
        <f>I409+L414</f>
        <v>3.8</v>
      </c>
      <c r="AD409" s="763">
        <f>J409+M414</f>
        <v>3.8</v>
      </c>
      <c r="AE409" s="1918">
        <f>F428+I429</f>
        <v>2.6</v>
      </c>
      <c r="AF409" s="758">
        <f>G428+J429</f>
        <v>2.6</v>
      </c>
      <c r="AG409" s="1918"/>
      <c r="AH409" s="777"/>
      <c r="AI409" s="2036">
        <f t="shared" si="149"/>
        <v>6.4</v>
      </c>
      <c r="AJ409" s="770">
        <f t="shared" si="150"/>
        <v>6.4</v>
      </c>
      <c r="AK409" s="2047">
        <f t="shared" si="151"/>
        <v>2.6</v>
      </c>
      <c r="AL409" s="780">
        <f t="shared" si="152"/>
        <v>2.6</v>
      </c>
      <c r="AM409" s="2051">
        <f t="shared" si="153"/>
        <v>6.4</v>
      </c>
      <c r="AN409" s="1994">
        <f t="shared" si="154"/>
        <v>6.4</v>
      </c>
    </row>
    <row r="410" spans="2:40">
      <c r="B410" s="966" t="s">
        <v>341</v>
      </c>
      <c r="C410" s="967" t="s">
        <v>846</v>
      </c>
      <c r="D410" s="968" t="s">
        <v>398</v>
      </c>
      <c r="E410" s="194" t="s">
        <v>94</v>
      </c>
      <c r="F410" s="245">
        <v>7.2</v>
      </c>
      <c r="G410" s="304">
        <v>7.2</v>
      </c>
      <c r="H410" s="202" t="s">
        <v>231</v>
      </c>
      <c r="I410" s="245">
        <v>1.38</v>
      </c>
      <c r="J410" s="248">
        <v>1.38</v>
      </c>
      <c r="K410" s="202" t="s">
        <v>59</v>
      </c>
      <c r="L410" s="275">
        <v>0.25</v>
      </c>
      <c r="M410" s="981">
        <v>0.25</v>
      </c>
      <c r="O410" s="529" t="s">
        <v>50</v>
      </c>
      <c r="P410" s="1878">
        <f>L407</f>
        <v>140.80000000000001</v>
      </c>
      <c r="Q410" s="1864">
        <f>M407</f>
        <v>105.6</v>
      </c>
      <c r="R410" s="1878">
        <f>F425</f>
        <v>20.100000000000001</v>
      </c>
      <c r="S410" s="1868">
        <f>G425</f>
        <v>15</v>
      </c>
      <c r="T410" s="1876">
        <f>F438</f>
        <v>112</v>
      </c>
      <c r="U410" s="1866">
        <f>G438</f>
        <v>83.7</v>
      </c>
      <c r="V410" s="1974">
        <f t="shared" si="143"/>
        <v>160.9</v>
      </c>
      <c r="W410" s="1953">
        <f t="shared" si="144"/>
        <v>120.6</v>
      </c>
      <c r="X410" s="1979">
        <f t="shared" si="145"/>
        <v>132.1</v>
      </c>
      <c r="Y410" s="1958">
        <f t="shared" si="146"/>
        <v>98.7</v>
      </c>
      <c r="Z410" s="1970">
        <f t="shared" si="147"/>
        <v>272.89999999999998</v>
      </c>
      <c r="AA410" s="784">
        <f t="shared" si="148"/>
        <v>204.3</v>
      </c>
      <c r="AB410" s="133" t="s">
        <v>162</v>
      </c>
      <c r="AC410" s="1918">
        <f>F409</f>
        <v>1.9</v>
      </c>
      <c r="AD410" s="763">
        <f>G409</f>
        <v>1.8</v>
      </c>
      <c r="AE410" s="1918"/>
      <c r="AF410" s="758"/>
      <c r="AG410" s="1918"/>
      <c r="AH410" s="777"/>
      <c r="AI410" s="2036">
        <f t="shared" si="149"/>
        <v>1.9</v>
      </c>
      <c r="AJ410" s="770">
        <f t="shared" si="150"/>
        <v>1.8</v>
      </c>
      <c r="AK410" s="2047">
        <f t="shared" si="151"/>
        <v>0</v>
      </c>
      <c r="AL410" s="780">
        <f t="shared" si="152"/>
        <v>0</v>
      </c>
      <c r="AM410" s="2051">
        <f t="shared" si="153"/>
        <v>1.9</v>
      </c>
      <c r="AN410" s="1994">
        <f t="shared" si="154"/>
        <v>1.8</v>
      </c>
    </row>
    <row r="411" spans="2:40">
      <c r="B411" s="384" t="s">
        <v>216</v>
      </c>
      <c r="C411" s="895" t="s">
        <v>845</v>
      </c>
      <c r="D411" s="70"/>
      <c r="E411" s="194" t="s">
        <v>663</v>
      </c>
      <c r="F411" s="275" t="s">
        <v>214</v>
      </c>
      <c r="G411" s="304">
        <v>3.6</v>
      </c>
      <c r="H411" s="254" t="s">
        <v>95</v>
      </c>
      <c r="I411" s="264">
        <v>13.8</v>
      </c>
      <c r="J411" s="265">
        <v>13.8</v>
      </c>
      <c r="K411" s="1132" t="s">
        <v>467</v>
      </c>
      <c r="L411" s="315"/>
      <c r="M411" s="1133"/>
      <c r="N411" s="454"/>
      <c r="O411" s="96" t="s">
        <v>80</v>
      </c>
      <c r="P411" s="1876">
        <f t="shared" ref="P411:U411" si="156">AC420</f>
        <v>141.26</v>
      </c>
      <c r="Q411" s="1870">
        <f t="shared" si="156"/>
        <v>121.95</v>
      </c>
      <c r="R411" s="1876">
        <f t="shared" si="156"/>
        <v>178.93</v>
      </c>
      <c r="S411" s="1870">
        <f t="shared" si="156"/>
        <v>148.80000000000001</v>
      </c>
      <c r="T411" s="1876">
        <f t="shared" si="156"/>
        <v>38.700000000000003</v>
      </c>
      <c r="U411" s="1870">
        <f t="shared" si="156"/>
        <v>31.5</v>
      </c>
      <c r="V411" s="1974">
        <f t="shared" si="143"/>
        <v>320.19</v>
      </c>
      <c r="W411" s="1953">
        <f t="shared" si="144"/>
        <v>270.75</v>
      </c>
      <c r="X411" s="1979">
        <f t="shared" si="145"/>
        <v>217.63</v>
      </c>
      <c r="Y411" s="1958">
        <f t="shared" si="146"/>
        <v>180.3</v>
      </c>
      <c r="Z411" s="1970">
        <f t="shared" si="147"/>
        <v>358.89</v>
      </c>
      <c r="AA411" s="784">
        <f t="shared" si="148"/>
        <v>302.25</v>
      </c>
      <c r="AB411" s="133" t="s">
        <v>156</v>
      </c>
      <c r="AC411" s="1918">
        <f>L412</f>
        <v>42.6</v>
      </c>
      <c r="AD411" s="763">
        <f>M412</f>
        <v>34.200000000000003</v>
      </c>
      <c r="AE411" s="1918"/>
      <c r="AF411" s="758"/>
      <c r="AG411" s="1918"/>
      <c r="AH411" s="777"/>
      <c r="AI411" s="2036">
        <f t="shared" si="149"/>
        <v>42.6</v>
      </c>
      <c r="AJ411" s="770">
        <f t="shared" si="150"/>
        <v>34.200000000000003</v>
      </c>
      <c r="AK411" s="2047">
        <f t="shared" si="151"/>
        <v>0</v>
      </c>
      <c r="AL411" s="780">
        <f t="shared" si="152"/>
        <v>0</v>
      </c>
      <c r="AM411" s="2051">
        <f t="shared" si="153"/>
        <v>42.6</v>
      </c>
      <c r="AN411" s="1994">
        <f t="shared" si="154"/>
        <v>34.200000000000003</v>
      </c>
    </row>
    <row r="412" spans="2:40">
      <c r="B412" s="201" t="s">
        <v>9</v>
      </c>
      <c r="C412" s="503" t="s">
        <v>152</v>
      </c>
      <c r="D412" s="893">
        <v>200</v>
      </c>
      <c r="E412" s="194" t="s">
        <v>231</v>
      </c>
      <c r="F412" s="245">
        <v>1.2</v>
      </c>
      <c r="G412" s="304">
        <v>1.2</v>
      </c>
      <c r="H412" s="202" t="s">
        <v>232</v>
      </c>
      <c r="I412" s="245">
        <v>4.0000000000000002E-4</v>
      </c>
      <c r="J412" s="248">
        <v>4.0000000000000002E-4</v>
      </c>
      <c r="K412" s="194" t="s">
        <v>173</v>
      </c>
      <c r="L412" s="1134">
        <v>42.6</v>
      </c>
      <c r="M412" s="259">
        <v>34.200000000000003</v>
      </c>
      <c r="O412" s="755" t="s">
        <v>82</v>
      </c>
      <c r="P412" s="1877"/>
      <c r="Q412" s="1864"/>
      <c r="R412" s="1877">
        <f>L426+L433</f>
        <v>122.175</v>
      </c>
      <c r="S412" s="1866">
        <f>M433+M426</f>
        <v>107.5</v>
      </c>
      <c r="T412" s="1877">
        <f>L442</f>
        <v>7.5</v>
      </c>
      <c r="U412" s="1866">
        <f>M442</f>
        <v>7</v>
      </c>
      <c r="V412" s="1974">
        <f t="shared" si="143"/>
        <v>122.175</v>
      </c>
      <c r="W412" s="1953">
        <f t="shared" si="144"/>
        <v>107.5</v>
      </c>
      <c r="X412" s="1979">
        <f t="shared" si="145"/>
        <v>129.67500000000001</v>
      </c>
      <c r="Y412" s="1958">
        <f t="shared" si="146"/>
        <v>114.5</v>
      </c>
      <c r="Z412" s="1970">
        <f t="shared" si="147"/>
        <v>129.67500000000001</v>
      </c>
      <c r="AA412" s="784">
        <f t="shared" si="148"/>
        <v>114.5</v>
      </c>
      <c r="AB412" s="133" t="s">
        <v>159</v>
      </c>
      <c r="AC412" s="1918"/>
      <c r="AD412" s="765"/>
      <c r="AE412" s="1918"/>
      <c r="AF412" s="758"/>
      <c r="AG412" s="1918"/>
      <c r="AH412" s="777"/>
      <c r="AI412" s="2036">
        <f t="shared" si="149"/>
        <v>0</v>
      </c>
      <c r="AJ412" s="770">
        <f t="shared" si="150"/>
        <v>0</v>
      </c>
      <c r="AK412" s="2047">
        <f t="shared" si="151"/>
        <v>0</v>
      </c>
      <c r="AL412" s="780">
        <f t="shared" si="152"/>
        <v>0</v>
      </c>
      <c r="AM412" s="2051">
        <f t="shared" si="153"/>
        <v>0</v>
      </c>
      <c r="AN412" s="1994">
        <f t="shared" si="154"/>
        <v>0</v>
      </c>
    </row>
    <row r="413" spans="2:40">
      <c r="B413" s="732" t="s">
        <v>10</v>
      </c>
      <c r="C413" s="503" t="s">
        <v>11</v>
      </c>
      <c r="D413" s="893">
        <v>30</v>
      </c>
      <c r="E413" s="194" t="s">
        <v>119</v>
      </c>
      <c r="F413" s="245">
        <v>9.6</v>
      </c>
      <c r="G413" s="304">
        <v>9.6</v>
      </c>
      <c r="H413" s="254" t="s">
        <v>98</v>
      </c>
      <c r="I413" s="275">
        <v>0.2</v>
      </c>
      <c r="J413" s="248">
        <v>0.2</v>
      </c>
      <c r="K413" s="194" t="s">
        <v>104</v>
      </c>
      <c r="L413" s="264">
        <v>1.2</v>
      </c>
      <c r="M413" s="265">
        <v>1.2</v>
      </c>
      <c r="O413" s="756" t="s">
        <v>125</v>
      </c>
      <c r="P413" s="1876"/>
      <c r="Q413" s="1866"/>
      <c r="R413" s="1876">
        <f>L424</f>
        <v>2.5</v>
      </c>
      <c r="S413" s="1866">
        <f>M424</f>
        <v>2.5</v>
      </c>
      <c r="T413" s="1876"/>
      <c r="U413" s="1866"/>
      <c r="V413" s="1974">
        <f t="shared" si="143"/>
        <v>2.5</v>
      </c>
      <c r="W413" s="1953">
        <f t="shared" si="144"/>
        <v>2.5</v>
      </c>
      <c r="X413" s="1979">
        <f t="shared" si="145"/>
        <v>2.5</v>
      </c>
      <c r="Y413" s="1958">
        <f t="shared" si="146"/>
        <v>2.5</v>
      </c>
      <c r="Z413" s="1970">
        <f t="shared" si="147"/>
        <v>2.5</v>
      </c>
      <c r="AA413" s="784">
        <f t="shared" si="148"/>
        <v>2.5</v>
      </c>
      <c r="AB413" s="133" t="s">
        <v>102</v>
      </c>
      <c r="AC413" s="1918">
        <f>F408+I414+L416</f>
        <v>24.259999999999998</v>
      </c>
      <c r="AD413" s="765">
        <f>G408+J414+M416</f>
        <v>21.4</v>
      </c>
      <c r="AE413" s="1918">
        <f>F427+I427</f>
        <v>16.079999999999998</v>
      </c>
      <c r="AF413" s="758">
        <f>G427+J427</f>
        <v>13.4</v>
      </c>
      <c r="AG413" s="1918">
        <f>F440</f>
        <v>21.6</v>
      </c>
      <c r="AH413" s="777">
        <f>G440</f>
        <v>18</v>
      </c>
      <c r="AI413" s="2036">
        <f t="shared" si="149"/>
        <v>40.339999999999996</v>
      </c>
      <c r="AJ413" s="770">
        <f t="shared" si="150"/>
        <v>34.799999999999997</v>
      </c>
      <c r="AK413" s="2047">
        <f t="shared" si="151"/>
        <v>37.68</v>
      </c>
      <c r="AL413" s="780">
        <f t="shared" si="152"/>
        <v>31.4</v>
      </c>
      <c r="AM413" s="2051">
        <f t="shared" si="153"/>
        <v>61.94</v>
      </c>
      <c r="AN413" s="1994">
        <f t="shared" si="154"/>
        <v>52.8</v>
      </c>
    </row>
    <row r="414" spans="2:40">
      <c r="B414" s="732" t="s">
        <v>10</v>
      </c>
      <c r="C414" s="503" t="s">
        <v>719</v>
      </c>
      <c r="D414" s="893">
        <v>20</v>
      </c>
      <c r="E414" s="194" t="s">
        <v>104</v>
      </c>
      <c r="F414" s="245">
        <v>7.4</v>
      </c>
      <c r="G414" s="304">
        <v>7.4</v>
      </c>
      <c r="H414" s="254" t="s">
        <v>366</v>
      </c>
      <c r="I414" s="245">
        <v>4.76</v>
      </c>
      <c r="J414" s="248">
        <v>4</v>
      </c>
      <c r="K414" s="194" t="s">
        <v>468</v>
      </c>
      <c r="L414" s="245">
        <v>1.8</v>
      </c>
      <c r="M414" s="248">
        <v>1.8</v>
      </c>
      <c r="O414" s="88" t="s">
        <v>163</v>
      </c>
      <c r="P414" s="1876">
        <f>D412</f>
        <v>200</v>
      </c>
      <c r="Q414" s="1866">
        <f>D412</f>
        <v>200</v>
      </c>
      <c r="R414" s="1876">
        <f>L427</f>
        <v>100</v>
      </c>
      <c r="S414" s="1866">
        <f>M427</f>
        <v>100</v>
      </c>
      <c r="T414" s="1876"/>
      <c r="U414" s="1866"/>
      <c r="V414" s="1974">
        <f t="shared" si="143"/>
        <v>300</v>
      </c>
      <c r="W414" s="1953">
        <f t="shared" si="144"/>
        <v>300</v>
      </c>
      <c r="X414" s="1979">
        <f t="shared" si="145"/>
        <v>100</v>
      </c>
      <c r="Y414" s="1958">
        <f t="shared" si="146"/>
        <v>100</v>
      </c>
      <c r="Z414" s="1970">
        <f t="shared" si="147"/>
        <v>300</v>
      </c>
      <c r="AA414" s="784">
        <f t="shared" si="148"/>
        <v>300</v>
      </c>
      <c r="AB414" s="133" t="s">
        <v>78</v>
      </c>
      <c r="AC414" s="1918">
        <f>L415</f>
        <v>0.9</v>
      </c>
      <c r="AD414" s="763">
        <f>M415</f>
        <v>0.75</v>
      </c>
      <c r="AE414" s="1918">
        <f>F426+I428</f>
        <v>34.75</v>
      </c>
      <c r="AF414" s="758">
        <f>G426+J428</f>
        <v>27.799999999999997</v>
      </c>
      <c r="AG414" s="1918">
        <f>F441</f>
        <v>17.100000000000001</v>
      </c>
      <c r="AH414" s="777">
        <f>G441</f>
        <v>13.5</v>
      </c>
      <c r="AI414" s="2036">
        <f t="shared" si="149"/>
        <v>35.65</v>
      </c>
      <c r="AJ414" s="770">
        <f t="shared" si="150"/>
        <v>28.549999999999997</v>
      </c>
      <c r="AK414" s="2047">
        <f t="shared" si="151"/>
        <v>51.85</v>
      </c>
      <c r="AL414" s="780">
        <f t="shared" si="152"/>
        <v>41.3</v>
      </c>
      <c r="AM414" s="2051">
        <f t="shared" si="153"/>
        <v>52.75</v>
      </c>
      <c r="AN414" s="1994">
        <f t="shared" si="154"/>
        <v>42.05</v>
      </c>
    </row>
    <row r="415" spans="2:40" ht="15.75" thickBot="1">
      <c r="B415" s="60"/>
      <c r="C415" s="1185"/>
      <c r="D415" s="70"/>
      <c r="E415" s="260" t="s">
        <v>59</v>
      </c>
      <c r="F415" s="261">
        <v>0.7</v>
      </c>
      <c r="G415" s="1135">
        <v>0.7</v>
      </c>
      <c r="H415" s="283" t="s">
        <v>96</v>
      </c>
      <c r="I415" s="261">
        <v>0.4</v>
      </c>
      <c r="J415" s="263">
        <v>0.4</v>
      </c>
      <c r="K415" s="197" t="s">
        <v>78</v>
      </c>
      <c r="L415" s="275">
        <v>0.9</v>
      </c>
      <c r="M415" s="248">
        <v>0.75</v>
      </c>
      <c r="O415" s="202" t="s">
        <v>100</v>
      </c>
      <c r="P415" s="1876"/>
      <c r="Q415" s="1866"/>
      <c r="R415" s="1876">
        <f>F434+I424</f>
        <v>75.925999999999988</v>
      </c>
      <c r="S415" s="1866">
        <f>G434+J424</f>
        <v>65.2</v>
      </c>
      <c r="T415" s="1876"/>
      <c r="U415" s="1866"/>
      <c r="V415" s="1974">
        <f t="shared" si="143"/>
        <v>75.925999999999988</v>
      </c>
      <c r="W415" s="1953">
        <f t="shared" si="144"/>
        <v>65.2</v>
      </c>
      <c r="X415" s="1979">
        <f t="shared" si="145"/>
        <v>75.925999999999988</v>
      </c>
      <c r="Y415" s="1958">
        <f t="shared" si="146"/>
        <v>65.2</v>
      </c>
      <c r="Z415" s="1970">
        <f t="shared" si="147"/>
        <v>75.925999999999988</v>
      </c>
      <c r="AA415" s="784">
        <f t="shared" si="148"/>
        <v>65.2</v>
      </c>
      <c r="AB415" s="133" t="s">
        <v>86</v>
      </c>
      <c r="AC415" s="1918"/>
      <c r="AD415" s="766"/>
      <c r="AE415" s="1918">
        <f>F424</f>
        <v>57.7</v>
      </c>
      <c r="AF415" s="758">
        <f>G424</f>
        <v>45</v>
      </c>
      <c r="AG415" s="1918"/>
      <c r="AH415" s="777"/>
      <c r="AI415" s="2036">
        <f t="shared" si="149"/>
        <v>57.7</v>
      </c>
      <c r="AJ415" s="770">
        <f t="shared" si="150"/>
        <v>45</v>
      </c>
      <c r="AK415" s="2047">
        <f t="shared" si="151"/>
        <v>57.7</v>
      </c>
      <c r="AL415" s="780">
        <f t="shared" si="152"/>
        <v>45</v>
      </c>
      <c r="AM415" s="2051">
        <f t="shared" si="153"/>
        <v>57.7</v>
      </c>
      <c r="AN415" s="1994">
        <f t="shared" si="154"/>
        <v>45</v>
      </c>
    </row>
    <row r="416" spans="2:40" ht="15.75" thickBot="1">
      <c r="B416" s="60"/>
      <c r="C416" s="896"/>
      <c r="D416" s="70"/>
      <c r="E416" s="460"/>
      <c r="F416" s="193"/>
      <c r="G416" s="193"/>
      <c r="H416" s="990" t="s">
        <v>586</v>
      </c>
      <c r="I416" s="279"/>
      <c r="J416" s="49"/>
      <c r="K416" s="197" t="s">
        <v>132</v>
      </c>
      <c r="L416" s="245">
        <v>1.5</v>
      </c>
      <c r="M416" s="248">
        <v>1.2</v>
      </c>
      <c r="O416" s="755" t="s">
        <v>454</v>
      </c>
      <c r="P416" s="1876"/>
      <c r="Q416" s="1864"/>
      <c r="R416" s="1876"/>
      <c r="S416" s="1864"/>
      <c r="T416" s="1876"/>
      <c r="U416" s="1864"/>
      <c r="V416" s="1974">
        <f t="shared" si="143"/>
        <v>0</v>
      </c>
      <c r="W416" s="1953">
        <f t="shared" si="144"/>
        <v>0</v>
      </c>
      <c r="X416" s="1979">
        <f t="shared" si="145"/>
        <v>0</v>
      </c>
      <c r="Y416" s="1958">
        <f t="shared" si="146"/>
        <v>0</v>
      </c>
      <c r="Z416" s="1970">
        <f t="shared" si="147"/>
        <v>0</v>
      </c>
      <c r="AA416" s="784">
        <f t="shared" si="148"/>
        <v>0</v>
      </c>
      <c r="AB416" s="133" t="s">
        <v>161</v>
      </c>
      <c r="AC416" s="1918">
        <f>I418</f>
        <v>67.8</v>
      </c>
      <c r="AD416" s="767">
        <f>J418</f>
        <v>60</v>
      </c>
      <c r="AE416" s="1918"/>
      <c r="AF416" s="758"/>
      <c r="AG416" s="1918"/>
      <c r="AH416" s="777"/>
      <c r="AI416" s="2036">
        <f t="shared" si="149"/>
        <v>67.8</v>
      </c>
      <c r="AJ416" s="770">
        <f t="shared" si="150"/>
        <v>60</v>
      </c>
      <c r="AK416" s="2047">
        <f t="shared" si="151"/>
        <v>0</v>
      </c>
      <c r="AL416" s="780">
        <f t="shared" si="152"/>
        <v>0</v>
      </c>
      <c r="AM416" s="2051">
        <f t="shared" si="153"/>
        <v>67.8</v>
      </c>
      <c r="AN416" s="1994">
        <f t="shared" si="154"/>
        <v>60</v>
      </c>
    </row>
    <row r="417" spans="2:40" ht="15.75" thickBot="1">
      <c r="B417" s="897"/>
      <c r="C417" s="801"/>
      <c r="D417" s="36"/>
      <c r="E417" s="60"/>
      <c r="H417" s="271" t="s">
        <v>121</v>
      </c>
      <c r="I417" s="106" t="s">
        <v>122</v>
      </c>
      <c r="J417" s="386" t="s">
        <v>123</v>
      </c>
      <c r="K417" s="1090" t="s">
        <v>470</v>
      </c>
      <c r="L417" s="245">
        <v>2.3999999999999998E-3</v>
      </c>
      <c r="M417" s="248">
        <v>2.3999999999999998E-3</v>
      </c>
      <c r="O417" s="755" t="s">
        <v>151</v>
      </c>
      <c r="P417" s="1877">
        <f>F407</f>
        <v>111.259</v>
      </c>
      <c r="Q417" s="1864">
        <f>G407</f>
        <v>78</v>
      </c>
      <c r="R417" s="1876"/>
      <c r="S417" s="1866"/>
      <c r="T417" s="1876"/>
      <c r="U417" s="1866"/>
      <c r="V417" s="1974">
        <f t="shared" si="143"/>
        <v>111.259</v>
      </c>
      <c r="W417" s="1953">
        <f t="shared" si="144"/>
        <v>78</v>
      </c>
      <c r="X417" s="1979">
        <f t="shared" si="145"/>
        <v>0</v>
      </c>
      <c r="Y417" s="1958">
        <f t="shared" si="146"/>
        <v>0</v>
      </c>
      <c r="Z417" s="1970">
        <f t="shared" si="147"/>
        <v>111.259</v>
      </c>
      <c r="AA417" s="784">
        <f t="shared" si="148"/>
        <v>78</v>
      </c>
      <c r="AB417" s="133" t="s">
        <v>158</v>
      </c>
      <c r="AC417" s="1918"/>
      <c r="AD417" s="767"/>
      <c r="AE417" s="1920">
        <f>I434</f>
        <v>67.8</v>
      </c>
      <c r="AF417" s="758">
        <f>J434</f>
        <v>60</v>
      </c>
      <c r="AG417" s="1918"/>
      <c r="AH417" s="777"/>
      <c r="AI417" s="2036">
        <f t="shared" si="149"/>
        <v>67.8</v>
      </c>
      <c r="AJ417" s="770">
        <f t="shared" si="150"/>
        <v>60</v>
      </c>
      <c r="AK417" s="2047">
        <f t="shared" si="151"/>
        <v>67.8</v>
      </c>
      <c r="AL417" s="780">
        <f t="shared" si="152"/>
        <v>60</v>
      </c>
      <c r="AM417" s="2051">
        <f t="shared" si="153"/>
        <v>67.8</v>
      </c>
      <c r="AN417" s="1994">
        <f t="shared" si="154"/>
        <v>60</v>
      </c>
    </row>
    <row r="418" spans="2:40">
      <c r="B418" s="60"/>
      <c r="C418" s="896"/>
      <c r="D418" s="70"/>
      <c r="E418" s="60"/>
      <c r="H418" s="1136" t="s">
        <v>161</v>
      </c>
      <c r="I418" s="1137">
        <v>67.8</v>
      </c>
      <c r="J418" s="1138">
        <v>60</v>
      </c>
      <c r="K418" s="202" t="s">
        <v>92</v>
      </c>
      <c r="L418" s="245">
        <v>0.3</v>
      </c>
      <c r="M418" s="248">
        <v>0.3</v>
      </c>
      <c r="O418" s="755" t="s">
        <v>73</v>
      </c>
      <c r="P418" s="1876"/>
      <c r="Q418" s="1866"/>
      <c r="R418" s="1876"/>
      <c r="S418" s="1866"/>
      <c r="T418" s="1876"/>
      <c r="U418" s="1866"/>
      <c r="V418" s="1974">
        <f t="shared" si="143"/>
        <v>0</v>
      </c>
      <c r="W418" s="1953">
        <f t="shared" si="144"/>
        <v>0</v>
      </c>
      <c r="X418" s="1979">
        <f t="shared" si="145"/>
        <v>0</v>
      </c>
      <c r="Y418" s="1958">
        <f t="shared" si="146"/>
        <v>0</v>
      </c>
      <c r="Z418" s="1970">
        <f t="shared" si="147"/>
        <v>0</v>
      </c>
      <c r="AA418" s="784">
        <f t="shared" si="148"/>
        <v>0</v>
      </c>
      <c r="AB418" s="133" t="s">
        <v>157</v>
      </c>
      <c r="AC418" s="1918"/>
      <c r="AD418" s="766"/>
      <c r="AE418" s="1918"/>
      <c r="AF418" s="758"/>
      <c r="AG418" s="1918"/>
      <c r="AH418" s="777"/>
      <c r="AI418" s="2036">
        <f t="shared" si="149"/>
        <v>0</v>
      </c>
      <c r="AJ418" s="770">
        <f t="shared" si="150"/>
        <v>0</v>
      </c>
      <c r="AK418" s="2047">
        <f t="shared" si="151"/>
        <v>0</v>
      </c>
      <c r="AL418" s="780">
        <f t="shared" si="152"/>
        <v>0</v>
      </c>
      <c r="AM418" s="2051">
        <f t="shared" si="153"/>
        <v>0</v>
      </c>
      <c r="AN418" s="1994">
        <f t="shared" si="154"/>
        <v>0</v>
      </c>
    </row>
    <row r="419" spans="2:40">
      <c r="B419" s="60"/>
      <c r="C419" s="896"/>
      <c r="D419" s="70"/>
      <c r="E419" s="60"/>
      <c r="H419" s="822"/>
      <c r="I419" s="1139"/>
      <c r="J419" s="175"/>
      <c r="K419" s="775" t="s">
        <v>55</v>
      </c>
      <c r="L419" s="261">
        <v>0.9</v>
      </c>
      <c r="M419" s="312">
        <v>0.9</v>
      </c>
      <c r="O419" s="757" t="s">
        <v>66</v>
      </c>
      <c r="P419" s="1876">
        <f>F410+L408</f>
        <v>26.4</v>
      </c>
      <c r="Q419" s="1871">
        <f>G410+M408</f>
        <v>25.2</v>
      </c>
      <c r="R419" s="1876"/>
      <c r="S419" s="1871"/>
      <c r="T419" s="1876">
        <f>I438</f>
        <v>16.7</v>
      </c>
      <c r="U419" s="1868">
        <f>J438</f>
        <v>16.7</v>
      </c>
      <c r="V419" s="1974">
        <f t="shared" si="143"/>
        <v>26.4</v>
      </c>
      <c r="W419" s="1953">
        <f t="shared" si="144"/>
        <v>25.2</v>
      </c>
      <c r="X419" s="1979">
        <f t="shared" si="145"/>
        <v>16.7</v>
      </c>
      <c r="Y419" s="1958">
        <f t="shared" si="146"/>
        <v>16.7</v>
      </c>
      <c r="Z419" s="1970">
        <f t="shared" si="147"/>
        <v>43.099999999999994</v>
      </c>
      <c r="AA419" s="784">
        <f t="shared" si="148"/>
        <v>41.9</v>
      </c>
      <c r="AB419" s="136" t="s">
        <v>559</v>
      </c>
      <c r="AC419" s="1918"/>
      <c r="AD419" s="768"/>
      <c r="AE419" s="1918"/>
      <c r="AF419" s="758"/>
      <c r="AG419" s="1918"/>
      <c r="AH419" s="777"/>
      <c r="AI419" s="2036">
        <f t="shared" si="149"/>
        <v>0</v>
      </c>
      <c r="AJ419" s="770">
        <f t="shared" si="150"/>
        <v>0</v>
      </c>
      <c r="AK419" s="2047">
        <f t="shared" si="151"/>
        <v>0</v>
      </c>
      <c r="AL419" s="780">
        <f t="shared" si="152"/>
        <v>0</v>
      </c>
      <c r="AM419" s="2051">
        <f t="shared" si="153"/>
        <v>0</v>
      </c>
      <c r="AN419" s="1994">
        <f t="shared" si="154"/>
        <v>0</v>
      </c>
    </row>
    <row r="420" spans="2:40">
      <c r="B420" s="60"/>
      <c r="C420" s="896"/>
      <c r="D420" s="70"/>
      <c r="E420" s="60"/>
      <c r="H420" s="105"/>
      <c r="I420" s="46"/>
      <c r="J420" s="70"/>
      <c r="K420" s="323" t="s">
        <v>471</v>
      </c>
      <c r="L420" s="245">
        <v>2.7E-2</v>
      </c>
      <c r="M420" s="250">
        <v>2.7E-2</v>
      </c>
      <c r="O420" s="130" t="s">
        <v>171</v>
      </c>
      <c r="P420" s="1876"/>
      <c r="Q420" s="1866"/>
      <c r="R420" s="1876"/>
      <c r="S420" s="1866"/>
      <c r="T420" s="1876"/>
      <c r="U420" s="1866"/>
      <c r="V420" s="1974">
        <f t="shared" si="143"/>
        <v>0</v>
      </c>
      <c r="W420" s="1953">
        <f t="shared" si="144"/>
        <v>0</v>
      </c>
      <c r="X420" s="1979">
        <f t="shared" si="145"/>
        <v>0</v>
      </c>
      <c r="Y420" s="1958">
        <f t="shared" si="146"/>
        <v>0</v>
      </c>
      <c r="Z420" s="1971">
        <f t="shared" si="147"/>
        <v>0</v>
      </c>
      <c r="AA420" s="782">
        <f t="shared" si="148"/>
        <v>0</v>
      </c>
      <c r="AB420" s="189" t="s">
        <v>97</v>
      </c>
      <c r="AC420" s="1918">
        <f t="shared" ref="AC420:AL420" si="157">SUM(AC405:AC419)</f>
        <v>141.26</v>
      </c>
      <c r="AD420" s="1775">
        <f t="shared" si="157"/>
        <v>121.95</v>
      </c>
      <c r="AE420" s="1918">
        <f t="shared" si="157"/>
        <v>178.93</v>
      </c>
      <c r="AF420" s="758">
        <f t="shared" si="157"/>
        <v>148.80000000000001</v>
      </c>
      <c r="AG420" s="1918">
        <f t="shared" si="157"/>
        <v>38.700000000000003</v>
      </c>
      <c r="AH420" s="777">
        <f t="shared" si="157"/>
        <v>31.5</v>
      </c>
      <c r="AI420" s="2037">
        <f t="shared" si="157"/>
        <v>320.19000000000005</v>
      </c>
      <c r="AJ420" s="759">
        <f t="shared" si="157"/>
        <v>270.75</v>
      </c>
      <c r="AK420" s="2048">
        <f t="shared" si="157"/>
        <v>217.63</v>
      </c>
      <c r="AL420" s="223">
        <f t="shared" si="157"/>
        <v>180.3</v>
      </c>
      <c r="AM420" s="2051">
        <f t="shared" si="153"/>
        <v>358.89</v>
      </c>
      <c r="AN420" s="1994">
        <f t="shared" si="154"/>
        <v>302.25</v>
      </c>
    </row>
    <row r="421" spans="2:40" ht="15.75" thickBot="1">
      <c r="B421" s="56"/>
      <c r="C421" s="794"/>
      <c r="D421" s="73"/>
      <c r="E421" s="56"/>
      <c r="F421" s="29"/>
      <c r="G421" s="29"/>
      <c r="H421" s="56"/>
      <c r="I421" s="29"/>
      <c r="J421" s="73"/>
      <c r="K421" s="1140" t="s">
        <v>95</v>
      </c>
      <c r="L421" s="278">
        <v>0.873</v>
      </c>
      <c r="M421" s="266">
        <v>0.873</v>
      </c>
      <c r="O421" s="130" t="s">
        <v>71</v>
      </c>
      <c r="P421" s="1876"/>
      <c r="Q421" s="1872"/>
      <c r="R421" s="1876"/>
      <c r="S421" s="1872"/>
      <c r="T421" s="1876"/>
      <c r="U421" s="1872"/>
      <c r="V421" s="1974">
        <f t="shared" si="143"/>
        <v>0</v>
      </c>
      <c r="W421" s="1953">
        <f t="shared" si="144"/>
        <v>0</v>
      </c>
      <c r="X421" s="1979">
        <f t="shared" si="145"/>
        <v>0</v>
      </c>
      <c r="Y421" s="1958">
        <f t="shared" si="146"/>
        <v>0</v>
      </c>
      <c r="Z421" s="1971">
        <f t="shared" si="147"/>
        <v>0</v>
      </c>
      <c r="AA421" s="782">
        <f t="shared" si="148"/>
        <v>0</v>
      </c>
      <c r="AB421" s="462" t="s">
        <v>167</v>
      </c>
      <c r="AC421" s="1918"/>
      <c r="AD421" s="754">
        <f>G408+G409+J409+J414+J418+M412+M414+M415+M416</f>
        <v>121.95</v>
      </c>
      <c r="AE421" s="1918"/>
      <c r="AF421" s="816">
        <f>G424+G426+G427+G428+J427+J428+J429+J434</f>
        <v>148.80000000000001</v>
      </c>
      <c r="AG421" s="1918"/>
      <c r="AH421" s="758"/>
      <c r="AI421" s="2038"/>
      <c r="AJ421" s="237"/>
      <c r="AK421" s="2048"/>
      <c r="AL421" s="223"/>
      <c r="AM421" s="2052"/>
      <c r="AN421" s="1995"/>
    </row>
    <row r="422" spans="2:40" ht="16.5" thickBot="1">
      <c r="B422" s="383"/>
      <c r="C422" s="172" t="s">
        <v>153</v>
      </c>
      <c r="D422" s="53"/>
      <c r="E422" s="1141" t="s">
        <v>227</v>
      </c>
      <c r="F422" s="38"/>
      <c r="G422" s="49"/>
      <c r="H422" s="1532" t="s">
        <v>207</v>
      </c>
      <c r="I422" s="38"/>
      <c r="J422" s="38"/>
      <c r="K422" s="1046" t="s">
        <v>699</v>
      </c>
      <c r="L422" s="1047"/>
      <c r="M422" s="1048"/>
      <c r="O422" s="130" t="s">
        <v>52</v>
      </c>
      <c r="P422" s="1876"/>
      <c r="Q422" s="1872"/>
      <c r="R422" s="1876"/>
      <c r="S422" s="1872"/>
      <c r="T422" s="1876"/>
      <c r="U422" s="1872"/>
      <c r="V422" s="1974">
        <f t="shared" si="143"/>
        <v>0</v>
      </c>
      <c r="W422" s="1953">
        <f t="shared" si="144"/>
        <v>0</v>
      </c>
      <c r="X422" s="1979">
        <f t="shared" si="145"/>
        <v>0</v>
      </c>
      <c r="Y422" s="1958">
        <f t="shared" si="146"/>
        <v>0</v>
      </c>
      <c r="Z422" s="1971">
        <f t="shared" si="147"/>
        <v>0</v>
      </c>
      <c r="AA422" s="782">
        <f t="shared" si="148"/>
        <v>0</v>
      </c>
      <c r="AC422" s="1918"/>
      <c r="AE422" s="1918"/>
      <c r="AG422" s="1918"/>
      <c r="AI422" s="207"/>
      <c r="AK422" s="207"/>
      <c r="AM422" s="2032"/>
      <c r="AN422" s="103"/>
    </row>
    <row r="423" spans="2:40" ht="15.75" thickBot="1">
      <c r="B423" s="1498" t="s">
        <v>672</v>
      </c>
      <c r="C423" s="254" t="s">
        <v>346</v>
      </c>
      <c r="D423" s="176">
        <v>60</v>
      </c>
      <c r="E423" s="437" t="s">
        <v>121</v>
      </c>
      <c r="F423" s="109" t="s">
        <v>122</v>
      </c>
      <c r="G423" s="434" t="s">
        <v>123</v>
      </c>
      <c r="H423" s="310" t="s">
        <v>121</v>
      </c>
      <c r="I423" s="110" t="s">
        <v>122</v>
      </c>
      <c r="J423" s="144" t="s">
        <v>123</v>
      </c>
      <c r="K423" s="271" t="s">
        <v>121</v>
      </c>
      <c r="L423" s="106" t="s">
        <v>122</v>
      </c>
      <c r="M423" s="143" t="s">
        <v>123</v>
      </c>
      <c r="O423" s="130" t="s">
        <v>76</v>
      </c>
      <c r="P423" s="1876">
        <f>I408</f>
        <v>4.9000000000000004</v>
      </c>
      <c r="Q423" s="1916">
        <f>J408</f>
        <v>4.9000000000000004</v>
      </c>
      <c r="R423" s="1876"/>
      <c r="S423" s="1872"/>
      <c r="T423" s="1876"/>
      <c r="U423" s="1872"/>
      <c r="V423" s="1974">
        <f t="shared" si="143"/>
        <v>4.9000000000000004</v>
      </c>
      <c r="W423" s="1953">
        <f t="shared" si="144"/>
        <v>4.9000000000000004</v>
      </c>
      <c r="X423" s="1979">
        <f t="shared" si="145"/>
        <v>0</v>
      </c>
      <c r="Y423" s="1958">
        <f t="shared" si="146"/>
        <v>0</v>
      </c>
      <c r="Z423" s="1971">
        <f t="shared" si="147"/>
        <v>4.9000000000000004</v>
      </c>
      <c r="AA423" s="782">
        <f t="shared" si="148"/>
        <v>4.9000000000000004</v>
      </c>
      <c r="AB423" s="81" t="s">
        <v>420</v>
      </c>
      <c r="AC423" s="1918"/>
      <c r="AD423" s="769"/>
      <c r="AE423" s="1918"/>
      <c r="AF423" s="769"/>
      <c r="AG423" s="1918"/>
      <c r="AH423" s="769"/>
      <c r="AI423" s="2033"/>
      <c r="AJ423" s="769"/>
      <c r="AK423" s="2033"/>
      <c r="AL423" s="769"/>
      <c r="AM423" s="2032"/>
      <c r="AN423" s="103"/>
    </row>
    <row r="424" spans="2:40">
      <c r="B424" s="1625" t="s">
        <v>768</v>
      </c>
      <c r="C424" s="264" t="s">
        <v>227</v>
      </c>
      <c r="D424" s="388">
        <v>200</v>
      </c>
      <c r="E424" s="108" t="s">
        <v>86</v>
      </c>
      <c r="F424" s="137">
        <v>57.7</v>
      </c>
      <c r="G424" s="140">
        <v>45</v>
      </c>
      <c r="H424" s="1142" t="s">
        <v>100</v>
      </c>
      <c r="I424" s="243">
        <v>73.569999999999993</v>
      </c>
      <c r="J424" s="392">
        <v>63.2</v>
      </c>
      <c r="K424" s="135" t="s">
        <v>452</v>
      </c>
      <c r="L424" s="131">
        <v>2.5</v>
      </c>
      <c r="M424" s="1049">
        <v>2.5</v>
      </c>
      <c r="O424" s="130" t="s">
        <v>96</v>
      </c>
      <c r="P424" s="1876">
        <f>I415+L409</f>
        <v>4</v>
      </c>
      <c r="Q424" s="1864">
        <f>J415+M409</f>
        <v>4</v>
      </c>
      <c r="R424" s="1876">
        <f>F430</f>
        <v>4</v>
      </c>
      <c r="S424" s="1864">
        <f>G430</f>
        <v>4</v>
      </c>
      <c r="T424" s="1876">
        <f>F442</f>
        <v>2.7</v>
      </c>
      <c r="U424" s="1864">
        <f>G442</f>
        <v>2.7</v>
      </c>
      <c r="V424" s="1974">
        <f t="shared" si="143"/>
        <v>8</v>
      </c>
      <c r="W424" s="1953">
        <f t="shared" si="144"/>
        <v>8</v>
      </c>
      <c r="X424" s="1979">
        <f t="shared" si="145"/>
        <v>6.7</v>
      </c>
      <c r="Y424" s="1958">
        <f t="shared" si="146"/>
        <v>6.7</v>
      </c>
      <c r="Z424" s="2024">
        <f t="shared" si="147"/>
        <v>10.7</v>
      </c>
      <c r="AA424" s="970">
        <f t="shared" si="148"/>
        <v>10.7</v>
      </c>
      <c r="AB424" s="84" t="s">
        <v>124</v>
      </c>
      <c r="AC424" s="1918"/>
      <c r="AD424" s="225"/>
      <c r="AE424" s="1918"/>
      <c r="AF424" s="225"/>
      <c r="AG424" s="1918"/>
      <c r="AH424" s="225"/>
      <c r="AI424" s="2039">
        <f t="shared" ref="AI424:AI437" si="158">AC424+AE424</f>
        <v>0</v>
      </c>
      <c r="AJ424" s="760">
        <f t="shared" ref="AJ424:AJ437" si="159">AD424+AF424</f>
        <v>0</v>
      </c>
      <c r="AK424" s="2049">
        <f t="shared" ref="AK424:AK437" si="160">AE424+AG424</f>
        <v>0</v>
      </c>
      <c r="AL424" s="238">
        <f t="shared" ref="AL424:AL437" si="161">AF424+AH424</f>
        <v>0</v>
      </c>
      <c r="AM424" s="2032"/>
      <c r="AN424" s="103"/>
    </row>
    <row r="425" spans="2:40">
      <c r="B425" s="165" t="s">
        <v>17</v>
      </c>
      <c r="C425" s="283" t="s">
        <v>116</v>
      </c>
      <c r="D425" s="176" t="s">
        <v>477</v>
      </c>
      <c r="E425" s="194" t="s">
        <v>50</v>
      </c>
      <c r="F425" s="1053">
        <v>20.100000000000001</v>
      </c>
      <c r="G425" s="1143">
        <v>15</v>
      </c>
      <c r="H425" s="197" t="s">
        <v>117</v>
      </c>
      <c r="I425" s="385">
        <v>47.6</v>
      </c>
      <c r="J425" s="890">
        <v>47.6</v>
      </c>
      <c r="K425" s="194" t="s">
        <v>55</v>
      </c>
      <c r="L425" s="245">
        <v>24.3</v>
      </c>
      <c r="M425" s="259">
        <v>24.3</v>
      </c>
      <c r="O425" s="130" t="s">
        <v>104</v>
      </c>
      <c r="P425" s="1876">
        <f>F414+L413</f>
        <v>8.6</v>
      </c>
      <c r="Q425" s="1866">
        <f>G414+M413</f>
        <v>8.6</v>
      </c>
      <c r="R425" s="1876">
        <f>I426</f>
        <v>7</v>
      </c>
      <c r="S425" s="1866">
        <f>J426</f>
        <v>7</v>
      </c>
      <c r="T425" s="1876">
        <f>F444</f>
        <v>4</v>
      </c>
      <c r="U425" s="1866">
        <f>G444</f>
        <v>4</v>
      </c>
      <c r="V425" s="1974">
        <f t="shared" si="143"/>
        <v>15.6</v>
      </c>
      <c r="W425" s="1953">
        <f t="shared" si="144"/>
        <v>15.6</v>
      </c>
      <c r="X425" s="1979">
        <f t="shared" si="145"/>
        <v>11</v>
      </c>
      <c r="Y425" s="1958">
        <f t="shared" si="146"/>
        <v>11</v>
      </c>
      <c r="Z425" s="2024">
        <f t="shared" si="147"/>
        <v>19.600000000000001</v>
      </c>
      <c r="AA425" s="970">
        <f t="shared" si="148"/>
        <v>19.600000000000001</v>
      </c>
      <c r="AB425" s="87" t="s">
        <v>421</v>
      </c>
      <c r="AC425" s="1918"/>
      <c r="AD425" s="223">
        <f>SUM(AD423:AD424)</f>
        <v>0</v>
      </c>
      <c r="AE425" s="1918"/>
      <c r="AF425" s="223">
        <f>SUM(AF423:AF424)</f>
        <v>0</v>
      </c>
      <c r="AG425" s="1918"/>
      <c r="AH425" s="223">
        <f>SUM(AH423:AH424)</f>
        <v>0</v>
      </c>
      <c r="AI425" s="2039">
        <f t="shared" si="158"/>
        <v>0</v>
      </c>
      <c r="AJ425" s="760">
        <f t="shared" si="159"/>
        <v>0</v>
      </c>
      <c r="AK425" s="2049">
        <f t="shared" si="160"/>
        <v>0</v>
      </c>
      <c r="AL425" s="238">
        <f t="shared" si="161"/>
        <v>0</v>
      </c>
      <c r="AM425" s="2032"/>
      <c r="AN425" s="103"/>
    </row>
    <row r="426" spans="2:40">
      <c r="B426" s="1625" t="s">
        <v>760</v>
      </c>
      <c r="C426" s="283" t="s">
        <v>699</v>
      </c>
      <c r="D426" s="176">
        <v>200</v>
      </c>
      <c r="E426" s="194" t="s">
        <v>78</v>
      </c>
      <c r="F426" s="245">
        <v>8</v>
      </c>
      <c r="G426" s="248">
        <v>6.4</v>
      </c>
      <c r="H426" s="197" t="s">
        <v>104</v>
      </c>
      <c r="I426" s="246">
        <v>7</v>
      </c>
      <c r="J426" s="303">
        <v>7</v>
      </c>
      <c r="K426" s="195" t="s">
        <v>329</v>
      </c>
      <c r="L426" s="245">
        <v>3</v>
      </c>
      <c r="M426" s="259">
        <v>2.5</v>
      </c>
      <c r="O426" s="130" t="s">
        <v>835</v>
      </c>
      <c r="P426" s="1877">
        <f>Q426/1000/0.04</f>
        <v>0.09</v>
      </c>
      <c r="Q426" s="1864">
        <f>G411</f>
        <v>3.6</v>
      </c>
      <c r="R426" s="1876"/>
      <c r="S426" s="1864"/>
      <c r="T426" s="1876">
        <f>U426/1000/0.04</f>
        <v>2.5000000000000001E-2</v>
      </c>
      <c r="U426" s="1864">
        <f>G439</f>
        <v>1</v>
      </c>
      <c r="V426" s="1974">
        <f t="shared" si="143"/>
        <v>0.09</v>
      </c>
      <c r="W426" s="1953">
        <f t="shared" si="144"/>
        <v>3.6</v>
      </c>
      <c r="X426" s="1979">
        <f t="shared" si="145"/>
        <v>2.5000000000000001E-2</v>
      </c>
      <c r="Y426" s="1958">
        <f t="shared" si="146"/>
        <v>1</v>
      </c>
      <c r="Z426" s="2024">
        <f t="shared" si="147"/>
        <v>0.11499999999999999</v>
      </c>
      <c r="AA426" s="970">
        <f t="shared" si="148"/>
        <v>4.5999999999999996</v>
      </c>
      <c r="AB426" s="89" t="s">
        <v>422</v>
      </c>
      <c r="AC426" s="1918"/>
      <c r="AD426" s="226"/>
      <c r="AE426" s="1918"/>
      <c r="AF426" s="226"/>
      <c r="AG426" s="1918"/>
      <c r="AH426" s="226"/>
      <c r="AI426" s="2039">
        <f t="shared" si="158"/>
        <v>0</v>
      </c>
      <c r="AJ426" s="760">
        <f t="shared" si="159"/>
        <v>0</v>
      </c>
      <c r="AK426" s="2049">
        <f t="shared" si="160"/>
        <v>0</v>
      </c>
      <c r="AL426" s="238">
        <f t="shared" si="161"/>
        <v>0</v>
      </c>
      <c r="AM426" s="2032"/>
      <c r="AN426" s="103"/>
    </row>
    <row r="427" spans="2:40">
      <c r="B427" s="1050" t="s">
        <v>10</v>
      </c>
      <c r="C427" s="254" t="s">
        <v>11</v>
      </c>
      <c r="D427" s="253">
        <v>50</v>
      </c>
      <c r="E427" s="194" t="s">
        <v>224</v>
      </c>
      <c r="F427" s="245">
        <v>7.68</v>
      </c>
      <c r="G427" s="248">
        <v>6.4</v>
      </c>
      <c r="H427" s="1090" t="s">
        <v>238</v>
      </c>
      <c r="I427" s="342">
        <v>8.4</v>
      </c>
      <c r="J427" s="303">
        <v>7</v>
      </c>
      <c r="K427" s="195" t="s">
        <v>330</v>
      </c>
      <c r="L427" s="245">
        <v>100</v>
      </c>
      <c r="M427" s="259">
        <v>100</v>
      </c>
      <c r="O427" s="130" t="s">
        <v>55</v>
      </c>
      <c r="P427" s="1876">
        <f>L419</f>
        <v>0.9</v>
      </c>
      <c r="Q427" s="1868">
        <f>M419</f>
        <v>0.9</v>
      </c>
      <c r="R427" s="1876">
        <f>F429+L425</f>
        <v>25.3</v>
      </c>
      <c r="S427" s="1868">
        <f>G429+M425</f>
        <v>25.3</v>
      </c>
      <c r="T427" s="1876">
        <f>L440</f>
        <v>6</v>
      </c>
      <c r="U427" s="1868">
        <f>M440</f>
        <v>6</v>
      </c>
      <c r="V427" s="1974">
        <f t="shared" si="143"/>
        <v>26.2</v>
      </c>
      <c r="W427" s="1953">
        <f t="shared" si="144"/>
        <v>26.2</v>
      </c>
      <c r="X427" s="1979">
        <f t="shared" si="145"/>
        <v>31.3</v>
      </c>
      <c r="Y427" s="1958">
        <f t="shared" si="146"/>
        <v>31.3</v>
      </c>
      <c r="Z427" s="2024">
        <f t="shared" si="147"/>
        <v>32.200000000000003</v>
      </c>
      <c r="AA427" s="970">
        <f t="shared" si="148"/>
        <v>32.200000000000003</v>
      </c>
      <c r="AB427" s="89" t="s">
        <v>191</v>
      </c>
      <c r="AC427" s="1918"/>
      <c r="AD427" s="226"/>
      <c r="AE427" s="1918"/>
      <c r="AF427" s="226"/>
      <c r="AG427" s="1918"/>
      <c r="AH427" s="226"/>
      <c r="AI427" s="2039">
        <f t="shared" si="158"/>
        <v>0</v>
      </c>
      <c r="AJ427" s="760">
        <f t="shared" si="159"/>
        <v>0</v>
      </c>
      <c r="AK427" s="2049">
        <f t="shared" si="160"/>
        <v>0</v>
      </c>
      <c r="AL427" s="238">
        <f t="shared" si="161"/>
        <v>0</v>
      </c>
      <c r="AM427" s="2032"/>
      <c r="AN427" s="103"/>
    </row>
    <row r="428" spans="2:40">
      <c r="B428" s="201" t="s">
        <v>10</v>
      </c>
      <c r="C428" s="254" t="s">
        <v>719</v>
      </c>
      <c r="D428" s="253">
        <v>30</v>
      </c>
      <c r="E428" s="194" t="s">
        <v>115</v>
      </c>
      <c r="F428" s="245">
        <v>1.6</v>
      </c>
      <c r="G428" s="248">
        <v>1.6</v>
      </c>
      <c r="H428" s="1090" t="s">
        <v>78</v>
      </c>
      <c r="I428" s="342">
        <v>26.75</v>
      </c>
      <c r="J428" s="891">
        <v>21.4</v>
      </c>
      <c r="K428" s="195" t="s">
        <v>179</v>
      </c>
      <c r="L428" s="275">
        <v>10</v>
      </c>
      <c r="M428" s="981">
        <v>10</v>
      </c>
      <c r="O428" s="130" t="s">
        <v>172</v>
      </c>
      <c r="P428" s="1876"/>
      <c r="Q428" s="1866"/>
      <c r="R428" s="1876"/>
      <c r="S428" s="1866"/>
      <c r="T428" s="1876"/>
      <c r="U428" s="1866"/>
      <c r="V428" s="1974">
        <f t="shared" si="143"/>
        <v>0</v>
      </c>
      <c r="W428" s="1953">
        <f t="shared" si="144"/>
        <v>0</v>
      </c>
      <c r="X428" s="1979">
        <f t="shared" si="145"/>
        <v>0</v>
      </c>
      <c r="Y428" s="1958">
        <f t="shared" si="146"/>
        <v>0</v>
      </c>
      <c r="Z428" s="2024">
        <f t="shared" si="147"/>
        <v>0</v>
      </c>
      <c r="AA428" s="970">
        <f t="shared" si="148"/>
        <v>0</v>
      </c>
      <c r="AB428" s="91" t="s">
        <v>77</v>
      </c>
      <c r="AC428" s="1918"/>
      <c r="AD428" s="223">
        <f>SUM(AD426:AD427)</f>
        <v>0</v>
      </c>
      <c r="AE428" s="1918"/>
      <c r="AF428" s="223">
        <f>SUM(AF426:AF427)</f>
        <v>0</v>
      </c>
      <c r="AG428" s="1918"/>
      <c r="AH428" s="223">
        <f>SUM(AH426:AH427)</f>
        <v>0</v>
      </c>
      <c r="AI428" s="2039">
        <f t="shared" si="158"/>
        <v>0</v>
      </c>
      <c r="AJ428" s="760">
        <f t="shared" si="159"/>
        <v>0</v>
      </c>
      <c r="AK428" s="2049">
        <f t="shared" si="160"/>
        <v>0</v>
      </c>
      <c r="AL428" s="238">
        <f t="shared" si="161"/>
        <v>0</v>
      </c>
      <c r="AM428" s="2032"/>
      <c r="AN428" s="103"/>
    </row>
    <row r="429" spans="2:40">
      <c r="B429" s="1625" t="s">
        <v>857</v>
      </c>
      <c r="C429" s="254" t="s">
        <v>852</v>
      </c>
      <c r="D429" s="253">
        <v>105</v>
      </c>
      <c r="E429" s="195" t="s">
        <v>55</v>
      </c>
      <c r="F429" s="245">
        <v>1</v>
      </c>
      <c r="G429" s="248">
        <v>1</v>
      </c>
      <c r="H429" s="194" t="s">
        <v>115</v>
      </c>
      <c r="I429" s="246">
        <v>1</v>
      </c>
      <c r="J429" s="303">
        <v>1</v>
      </c>
      <c r="K429" s="195" t="s">
        <v>95</v>
      </c>
      <c r="L429" s="245">
        <v>100</v>
      </c>
      <c r="M429" s="259"/>
      <c r="O429" s="130" t="s">
        <v>57</v>
      </c>
      <c r="P429" s="1876"/>
      <c r="Q429" s="1866"/>
      <c r="R429" s="1876"/>
      <c r="S429" s="1866"/>
      <c r="T429" s="1876">
        <f>L438</f>
        <v>0.5</v>
      </c>
      <c r="U429" s="1866">
        <f>M438</f>
        <v>0.5</v>
      </c>
      <c r="V429" s="1974">
        <f t="shared" si="143"/>
        <v>0</v>
      </c>
      <c r="W429" s="1953">
        <f t="shared" si="144"/>
        <v>0</v>
      </c>
      <c r="X429" s="1979">
        <f t="shared" si="145"/>
        <v>0.5</v>
      </c>
      <c r="Y429" s="1958">
        <f t="shared" si="146"/>
        <v>0.5</v>
      </c>
      <c r="Z429" s="1971">
        <f t="shared" si="147"/>
        <v>0.5</v>
      </c>
      <c r="AA429" s="782">
        <f t="shared" si="148"/>
        <v>0.5</v>
      </c>
      <c r="AB429" s="94" t="s">
        <v>210</v>
      </c>
      <c r="AC429" s="1918"/>
      <c r="AD429" s="221"/>
      <c r="AE429" s="1918"/>
      <c r="AF429" s="221"/>
      <c r="AG429" s="1918"/>
      <c r="AH429" s="221"/>
      <c r="AI429" s="2039">
        <f t="shared" si="158"/>
        <v>0</v>
      </c>
      <c r="AJ429" s="760">
        <f t="shared" si="159"/>
        <v>0</v>
      </c>
      <c r="AK429" s="2049">
        <f t="shared" si="160"/>
        <v>0</v>
      </c>
      <c r="AL429" s="238">
        <f t="shared" si="161"/>
        <v>0</v>
      </c>
      <c r="AM429" s="2032"/>
      <c r="AN429" s="103"/>
    </row>
    <row r="430" spans="2:40" ht="15.75" thickBot="1">
      <c r="B430" s="60"/>
      <c r="C430" s="1107"/>
      <c r="D430" s="70"/>
      <c r="E430" s="194" t="s">
        <v>96</v>
      </c>
      <c r="F430" s="264">
        <v>4</v>
      </c>
      <c r="G430" s="265">
        <v>4</v>
      </c>
      <c r="H430" s="751" t="s">
        <v>710</v>
      </c>
      <c r="I430" s="246"/>
      <c r="J430" s="303">
        <v>1</v>
      </c>
      <c r="K430" s="205" t="s">
        <v>168</v>
      </c>
      <c r="L430" s="278">
        <v>0.2</v>
      </c>
      <c r="M430" s="1073">
        <v>0.2</v>
      </c>
      <c r="O430" s="130" t="s">
        <v>170</v>
      </c>
      <c r="P430" s="1876"/>
      <c r="Q430" s="1866"/>
      <c r="R430" s="1876"/>
      <c r="S430" s="1866"/>
      <c r="T430" s="1876"/>
      <c r="U430" s="1866"/>
      <c r="V430" s="1974">
        <f t="shared" si="143"/>
        <v>0</v>
      </c>
      <c r="W430" s="1953">
        <f t="shared" si="144"/>
        <v>0</v>
      </c>
      <c r="X430" s="1979">
        <f t="shared" si="145"/>
        <v>0</v>
      </c>
      <c r="Y430" s="1958">
        <f t="shared" si="146"/>
        <v>0</v>
      </c>
      <c r="Z430" s="1971">
        <f t="shared" si="147"/>
        <v>0</v>
      </c>
      <c r="AA430" s="782">
        <f t="shared" si="148"/>
        <v>0</v>
      </c>
      <c r="AB430" s="94" t="s">
        <v>81</v>
      </c>
      <c r="AC430" s="1918"/>
      <c r="AD430" s="221"/>
      <c r="AE430" s="1918"/>
      <c r="AF430" s="221"/>
      <c r="AG430" s="1918"/>
      <c r="AH430" s="221"/>
      <c r="AI430" s="2039">
        <f t="shared" si="158"/>
        <v>0</v>
      </c>
      <c r="AJ430" s="760">
        <f t="shared" si="159"/>
        <v>0</v>
      </c>
      <c r="AK430" s="2049">
        <f t="shared" si="160"/>
        <v>0</v>
      </c>
      <c r="AL430" s="238">
        <f t="shared" si="161"/>
        <v>0</v>
      </c>
      <c r="AM430" s="2032"/>
      <c r="AN430" s="103"/>
    </row>
    <row r="431" spans="2:40" ht="15.75" thickBot="1">
      <c r="B431" s="60"/>
      <c r="C431" s="1107"/>
      <c r="D431" s="70"/>
      <c r="E431" s="1144" t="s">
        <v>98</v>
      </c>
      <c r="F431" s="276">
        <v>0.9</v>
      </c>
      <c r="G431" s="596">
        <v>0.9</v>
      </c>
      <c r="H431" s="171" t="s">
        <v>95</v>
      </c>
      <c r="I431" s="455">
        <v>112</v>
      </c>
      <c r="J431" s="203"/>
      <c r="K431" s="438" t="s">
        <v>852</v>
      </c>
      <c r="L431" s="38"/>
      <c r="M431" s="49"/>
      <c r="O431" s="130" t="s">
        <v>169</v>
      </c>
      <c r="P431" s="1876"/>
      <c r="Q431" s="1873"/>
      <c r="R431" s="1876"/>
      <c r="S431" s="1873"/>
      <c r="T431" s="1876"/>
      <c r="U431" s="1873"/>
      <c r="V431" s="1974">
        <f t="shared" si="143"/>
        <v>0</v>
      </c>
      <c r="W431" s="1953">
        <f t="shared" si="144"/>
        <v>0</v>
      </c>
      <c r="X431" s="1979">
        <f t="shared" si="145"/>
        <v>0</v>
      </c>
      <c r="Y431" s="1958">
        <f t="shared" si="146"/>
        <v>0</v>
      </c>
      <c r="Z431" s="1971">
        <f t="shared" si="147"/>
        <v>0</v>
      </c>
      <c r="AA431" s="782">
        <f t="shared" si="148"/>
        <v>0</v>
      </c>
      <c r="AB431" s="94" t="s">
        <v>83</v>
      </c>
      <c r="AC431" s="1918"/>
      <c r="AD431" s="98"/>
      <c r="AE431" s="1920"/>
      <c r="AF431" s="98"/>
      <c r="AG431" s="1920"/>
      <c r="AH431" s="98"/>
      <c r="AI431" s="2039">
        <f t="shared" si="158"/>
        <v>0</v>
      </c>
      <c r="AJ431" s="760">
        <f t="shared" si="159"/>
        <v>0</v>
      </c>
      <c r="AK431" s="2049">
        <f t="shared" si="160"/>
        <v>0</v>
      </c>
      <c r="AL431" s="238">
        <f t="shared" si="161"/>
        <v>0</v>
      </c>
      <c r="AM431" s="2032"/>
      <c r="AN431" s="103"/>
    </row>
    <row r="432" spans="2:40" ht="15.75" thickBot="1">
      <c r="B432" s="60"/>
      <c r="C432" s="1107"/>
      <c r="D432" s="70"/>
      <c r="E432" s="197" t="s">
        <v>225</v>
      </c>
      <c r="F432" s="246">
        <v>8.0000000000000002E-3</v>
      </c>
      <c r="G432" s="249">
        <v>8.0000000000000002E-3</v>
      </c>
      <c r="H432" s="271" t="s">
        <v>461</v>
      </c>
      <c r="I432" s="38"/>
      <c r="J432" s="38"/>
      <c r="K432" s="271" t="s">
        <v>121</v>
      </c>
      <c r="L432" s="106" t="s">
        <v>122</v>
      </c>
      <c r="M432" s="143" t="s">
        <v>123</v>
      </c>
      <c r="O432" s="130" t="s">
        <v>89</v>
      </c>
      <c r="P432" s="1876"/>
      <c r="Q432" s="1873"/>
      <c r="R432" s="1876"/>
      <c r="S432" s="1873"/>
      <c r="T432" s="1876"/>
      <c r="U432" s="1873"/>
      <c r="V432" s="1974">
        <f t="shared" si="143"/>
        <v>0</v>
      </c>
      <c r="W432" s="1953">
        <f t="shared" si="144"/>
        <v>0</v>
      </c>
      <c r="X432" s="1979">
        <f t="shared" si="145"/>
        <v>0</v>
      </c>
      <c r="Y432" s="1958">
        <f t="shared" si="146"/>
        <v>0</v>
      </c>
      <c r="Z432" s="1971">
        <f t="shared" si="147"/>
        <v>0</v>
      </c>
      <c r="AA432" s="782">
        <f t="shared" si="148"/>
        <v>0</v>
      </c>
      <c r="AB432" s="94" t="s">
        <v>84</v>
      </c>
      <c r="AC432" s="1918"/>
      <c r="AD432" s="98"/>
      <c r="AE432" s="1918"/>
      <c r="AF432" s="98"/>
      <c r="AG432" s="1918"/>
      <c r="AH432" s="98"/>
      <c r="AI432" s="2039">
        <f t="shared" si="158"/>
        <v>0</v>
      </c>
      <c r="AJ432" s="760">
        <f t="shared" si="159"/>
        <v>0</v>
      </c>
      <c r="AK432" s="2049">
        <f t="shared" si="160"/>
        <v>0</v>
      </c>
      <c r="AL432" s="238">
        <f t="shared" si="161"/>
        <v>0</v>
      </c>
      <c r="AM432" s="2032"/>
      <c r="AN432" s="103"/>
    </row>
    <row r="433" spans="2:42" ht="15.75" thickBot="1">
      <c r="B433" s="60"/>
      <c r="C433" s="1107"/>
      <c r="D433" s="70"/>
      <c r="E433" s="1607" t="s">
        <v>842</v>
      </c>
      <c r="F433" s="245">
        <v>160</v>
      </c>
      <c r="G433" s="248">
        <v>160</v>
      </c>
      <c r="H433" s="271" t="s">
        <v>121</v>
      </c>
      <c r="I433" s="106" t="s">
        <v>122</v>
      </c>
      <c r="J433" s="290" t="s">
        <v>123</v>
      </c>
      <c r="K433" s="108" t="s">
        <v>233</v>
      </c>
      <c r="L433" s="1145">
        <v>119.175</v>
      </c>
      <c r="M433" s="139">
        <v>105</v>
      </c>
      <c r="O433" s="130" t="s">
        <v>59</v>
      </c>
      <c r="P433" s="1876">
        <f>F415+I413+L410</f>
        <v>1.1499999999999999</v>
      </c>
      <c r="Q433" s="1873">
        <f>G415+J413+M410</f>
        <v>1.1499999999999999</v>
      </c>
      <c r="R433" s="1876">
        <f>F431</f>
        <v>0.9</v>
      </c>
      <c r="S433" s="1873">
        <f>G431</f>
        <v>0.9</v>
      </c>
      <c r="T433" s="1876">
        <f>I441</f>
        <v>0.2</v>
      </c>
      <c r="U433" s="1873">
        <f>J441</f>
        <v>0.2</v>
      </c>
      <c r="V433" s="1974">
        <f t="shared" si="143"/>
        <v>2.0499999999999998</v>
      </c>
      <c r="W433" s="1953">
        <f t="shared" si="144"/>
        <v>2.0499999999999998</v>
      </c>
      <c r="X433" s="1979">
        <f t="shared" si="145"/>
        <v>1.1000000000000001</v>
      </c>
      <c r="Y433" s="1958">
        <f t="shared" si="146"/>
        <v>1.1000000000000001</v>
      </c>
      <c r="Z433" s="1971">
        <f t="shared" si="147"/>
        <v>2.25</v>
      </c>
      <c r="AA433" s="782">
        <f t="shared" si="148"/>
        <v>2.25</v>
      </c>
      <c r="AB433" s="94" t="s">
        <v>85</v>
      </c>
      <c r="AC433" s="1918"/>
      <c r="AD433" s="95"/>
      <c r="AE433" s="1918"/>
      <c r="AF433" s="95"/>
      <c r="AG433" s="1918"/>
      <c r="AH433" s="95"/>
      <c r="AI433" s="2039">
        <f t="shared" si="158"/>
        <v>0</v>
      </c>
      <c r="AJ433" s="760">
        <f t="shared" si="159"/>
        <v>0</v>
      </c>
      <c r="AK433" s="2049">
        <f t="shared" si="160"/>
        <v>0</v>
      </c>
      <c r="AL433" s="238">
        <f t="shared" si="161"/>
        <v>0</v>
      </c>
      <c r="AM433" s="2032"/>
      <c r="AN433" s="103"/>
    </row>
    <row r="434" spans="2:42">
      <c r="B434" s="60"/>
      <c r="C434" s="1107"/>
      <c r="D434" s="70"/>
      <c r="E434" s="194" t="s">
        <v>100</v>
      </c>
      <c r="F434" s="245">
        <v>2.3559999999999999</v>
      </c>
      <c r="G434" s="250">
        <v>2</v>
      </c>
      <c r="H434" s="1146" t="s">
        <v>64</v>
      </c>
      <c r="I434" s="1147">
        <v>67.8</v>
      </c>
      <c r="J434" s="1040">
        <v>60</v>
      </c>
      <c r="K434" s="1148"/>
      <c r="M434" s="70"/>
      <c r="O434" s="130" t="s">
        <v>144</v>
      </c>
      <c r="P434" s="1876"/>
      <c r="Q434" s="1873"/>
      <c r="R434" s="1876">
        <f>L428</f>
        <v>10</v>
      </c>
      <c r="S434" s="1873">
        <f>M428</f>
        <v>10</v>
      </c>
      <c r="T434" s="1876"/>
      <c r="U434" s="1873"/>
      <c r="V434" s="1974">
        <f t="shared" si="143"/>
        <v>10</v>
      </c>
      <c r="W434" s="1953">
        <f t="shared" si="144"/>
        <v>10</v>
      </c>
      <c r="X434" s="1979">
        <f t="shared" si="145"/>
        <v>10</v>
      </c>
      <c r="Y434" s="1958">
        <f t="shared" si="146"/>
        <v>10</v>
      </c>
      <c r="Z434" s="1971">
        <f t="shared" si="147"/>
        <v>10</v>
      </c>
      <c r="AA434" s="782">
        <f t="shared" si="148"/>
        <v>10</v>
      </c>
      <c r="AB434" s="94" t="s">
        <v>87</v>
      </c>
      <c r="AC434" s="1918"/>
      <c r="AD434" s="101"/>
      <c r="AE434" s="1918"/>
      <c r="AF434" s="95"/>
      <c r="AG434" s="1918"/>
      <c r="AH434" s="95"/>
      <c r="AI434" s="2039">
        <f t="shared" si="158"/>
        <v>0</v>
      </c>
      <c r="AJ434" s="760">
        <f t="shared" si="159"/>
        <v>0</v>
      </c>
      <c r="AK434" s="2049">
        <f t="shared" si="160"/>
        <v>0</v>
      </c>
      <c r="AL434" s="238">
        <f t="shared" si="161"/>
        <v>0</v>
      </c>
      <c r="AM434" s="2032"/>
      <c r="AN434" s="103"/>
      <c r="AP434" s="144"/>
    </row>
    <row r="435" spans="2:42" ht="15.75" thickBot="1">
      <c r="B435" s="56"/>
      <c r="C435" s="1012"/>
      <c r="D435" s="73"/>
      <c r="E435" s="56"/>
      <c r="F435" s="29"/>
      <c r="G435" s="73"/>
      <c r="H435" s="460"/>
      <c r="I435" s="193"/>
      <c r="J435" s="193"/>
      <c r="K435" s="1149"/>
      <c r="L435" s="1150"/>
      <c r="M435" s="73"/>
      <c r="O435" s="444" t="s">
        <v>234</v>
      </c>
      <c r="P435" s="1917">
        <f t="shared" ref="P435:U435" si="162">P436+P437+P438+P439</f>
        <v>2.98E-2</v>
      </c>
      <c r="Q435" s="1915">
        <f t="shared" si="162"/>
        <v>2.98E-2</v>
      </c>
      <c r="R435" s="1917">
        <f t="shared" si="162"/>
        <v>1.208</v>
      </c>
      <c r="S435" s="1915">
        <f t="shared" si="162"/>
        <v>1.208</v>
      </c>
      <c r="T435" s="1917">
        <f t="shared" si="162"/>
        <v>4.0000000000000001E-3</v>
      </c>
      <c r="U435" s="1915">
        <f t="shared" si="162"/>
        <v>4.0000000000000001E-3</v>
      </c>
      <c r="V435" s="1974">
        <f t="shared" si="143"/>
        <v>1.2378</v>
      </c>
      <c r="W435" s="1953">
        <f t="shared" si="144"/>
        <v>1.2378</v>
      </c>
      <c r="X435" s="2014">
        <f t="shared" si="145"/>
        <v>1.212</v>
      </c>
      <c r="Y435" s="1963">
        <f t="shared" si="146"/>
        <v>1.212</v>
      </c>
      <c r="Z435" s="1971">
        <f t="shared" si="147"/>
        <v>1.2418</v>
      </c>
      <c r="AA435" s="782">
        <f t="shared" si="148"/>
        <v>1.2418</v>
      </c>
      <c r="AB435" s="94" t="s">
        <v>88</v>
      </c>
      <c r="AC435" s="1918"/>
      <c r="AD435" s="221"/>
      <c r="AE435" s="1918"/>
      <c r="AF435" s="221"/>
      <c r="AG435" s="1918"/>
      <c r="AH435" s="221"/>
      <c r="AI435" s="2039">
        <f t="shared" si="158"/>
        <v>0</v>
      </c>
      <c r="AJ435" s="760">
        <f t="shared" si="159"/>
        <v>0</v>
      </c>
      <c r="AK435" s="2049">
        <f t="shared" si="160"/>
        <v>0</v>
      </c>
      <c r="AL435" s="238">
        <f t="shared" si="161"/>
        <v>0</v>
      </c>
      <c r="AM435" s="2032"/>
      <c r="AN435" s="103"/>
      <c r="AP435" s="132"/>
    </row>
    <row r="436" spans="2:42" ht="15.75" thickBot="1">
      <c r="B436" s="383"/>
      <c r="C436" s="172" t="s">
        <v>343</v>
      </c>
      <c r="D436" s="752"/>
      <c r="E436" s="1151" t="s">
        <v>515</v>
      </c>
      <c r="F436" s="38"/>
      <c r="G436" s="38"/>
      <c r="H436" s="305" t="s">
        <v>509</v>
      </c>
      <c r="I436" s="38"/>
      <c r="J436" s="49"/>
      <c r="K436" s="1191" t="s">
        <v>577</v>
      </c>
      <c r="L436" s="1192"/>
      <c r="M436" s="53"/>
      <c r="O436" s="445" t="s">
        <v>225</v>
      </c>
      <c r="P436" s="1876">
        <f>I412+L417</f>
        <v>2.8E-3</v>
      </c>
      <c r="Q436" s="1874">
        <f>J412+M417</f>
        <v>2.8E-3</v>
      </c>
      <c r="R436" s="1876">
        <f>F432</f>
        <v>8.0000000000000002E-3</v>
      </c>
      <c r="S436" s="1874">
        <f>G432</f>
        <v>8.0000000000000002E-3</v>
      </c>
      <c r="T436" s="1876">
        <f>I440</f>
        <v>4.0000000000000001E-3</v>
      </c>
      <c r="U436" s="1874">
        <f>J440</f>
        <v>4.0000000000000001E-3</v>
      </c>
      <c r="V436" s="1975"/>
      <c r="W436" s="1874"/>
      <c r="X436" s="1980"/>
      <c r="Y436" s="1959"/>
      <c r="Z436" s="1972"/>
      <c r="AA436" s="783"/>
      <c r="AB436" s="94" t="s">
        <v>90</v>
      </c>
      <c r="AC436" s="1919"/>
      <c r="AD436" s="222"/>
      <c r="AE436" s="1919">
        <f>I425</f>
        <v>47.6</v>
      </c>
      <c r="AF436" s="222">
        <f>J425</f>
        <v>47.6</v>
      </c>
      <c r="AG436" s="1919"/>
      <c r="AH436" s="222"/>
      <c r="AI436" s="2039">
        <f t="shared" si="158"/>
        <v>47.6</v>
      </c>
      <c r="AJ436" s="760">
        <f t="shared" si="159"/>
        <v>47.6</v>
      </c>
      <c r="AK436" s="2049">
        <f t="shared" si="160"/>
        <v>47.6</v>
      </c>
      <c r="AL436" s="238">
        <f t="shared" si="161"/>
        <v>47.6</v>
      </c>
      <c r="AM436" s="2032"/>
      <c r="AN436" s="103"/>
    </row>
    <row r="437" spans="2:42" ht="15.75" thickBot="1">
      <c r="B437" s="1625" t="s">
        <v>751</v>
      </c>
      <c r="C437" s="547" t="s">
        <v>589</v>
      </c>
      <c r="D437" s="398">
        <v>200</v>
      </c>
      <c r="E437" s="281" t="s">
        <v>121</v>
      </c>
      <c r="F437" s="106" t="s">
        <v>122</v>
      </c>
      <c r="G437" s="290" t="s">
        <v>123</v>
      </c>
      <c r="H437" s="306" t="s">
        <v>121</v>
      </c>
      <c r="I437" s="109" t="s">
        <v>122</v>
      </c>
      <c r="J437" s="141" t="s">
        <v>123</v>
      </c>
      <c r="K437" s="306" t="s">
        <v>121</v>
      </c>
      <c r="L437" s="106" t="s">
        <v>122</v>
      </c>
      <c r="M437" s="1003" t="s">
        <v>123</v>
      </c>
      <c r="O437" s="446" t="s">
        <v>226</v>
      </c>
      <c r="P437" s="1876"/>
      <c r="Q437" s="1875"/>
      <c r="R437" s="1876"/>
      <c r="S437" s="1875"/>
      <c r="T437" s="1876"/>
      <c r="U437" s="1875"/>
      <c r="V437" s="1976"/>
      <c r="W437" s="1875"/>
      <c r="X437" s="1981"/>
      <c r="Y437" s="1960"/>
      <c r="Z437" s="2021"/>
      <c r="AB437" s="1935" t="s">
        <v>93</v>
      </c>
      <c r="AC437" s="1933">
        <f t="shared" ref="AC437:AH437" si="163">SUM(AC429:AC436)</f>
        <v>0</v>
      </c>
      <c r="AD437" s="1024">
        <f t="shared" si="163"/>
        <v>0</v>
      </c>
      <c r="AE437" s="1918">
        <f t="shared" si="163"/>
        <v>47.6</v>
      </c>
      <c r="AF437" s="223">
        <f t="shared" si="163"/>
        <v>47.6</v>
      </c>
      <c r="AG437" s="1918">
        <f t="shared" si="163"/>
        <v>0</v>
      </c>
      <c r="AH437" s="223">
        <f t="shared" si="163"/>
        <v>0</v>
      </c>
      <c r="AI437" s="2039">
        <f t="shared" si="158"/>
        <v>47.6</v>
      </c>
      <c r="AJ437" s="760">
        <f t="shared" si="159"/>
        <v>47.6</v>
      </c>
      <c r="AK437" s="2049">
        <f t="shared" si="160"/>
        <v>47.6</v>
      </c>
      <c r="AL437" s="238">
        <f t="shared" si="161"/>
        <v>47.6</v>
      </c>
      <c r="AM437" s="2032"/>
      <c r="AN437" s="103"/>
    </row>
    <row r="438" spans="2:42">
      <c r="B438" s="165" t="s">
        <v>516</v>
      </c>
      <c r="C438" s="887" t="s">
        <v>515</v>
      </c>
      <c r="D438" s="530" t="s">
        <v>412</v>
      </c>
      <c r="E438" s="135" t="s">
        <v>50</v>
      </c>
      <c r="F438" s="131">
        <v>112</v>
      </c>
      <c r="G438" s="1076">
        <v>83.7</v>
      </c>
      <c r="H438" s="978" t="s">
        <v>94</v>
      </c>
      <c r="I438" s="131">
        <v>16.7</v>
      </c>
      <c r="J438" s="1049">
        <v>16.7</v>
      </c>
      <c r="K438" s="267" t="s">
        <v>108</v>
      </c>
      <c r="L438" s="131">
        <v>0.5</v>
      </c>
      <c r="M438" s="139">
        <v>0.5</v>
      </c>
      <c r="O438" s="1776" t="s">
        <v>710</v>
      </c>
      <c r="P438" s="1876"/>
      <c r="Q438" s="1865"/>
      <c r="R438" s="1876">
        <f>J430</f>
        <v>1</v>
      </c>
      <c r="S438" s="1865">
        <f>J430</f>
        <v>1</v>
      </c>
      <c r="T438" s="1876"/>
      <c r="U438" s="1865"/>
      <c r="V438" s="1977"/>
      <c r="W438" s="1865"/>
      <c r="X438" s="1982"/>
      <c r="Y438" s="1961"/>
      <c r="Z438" s="2021"/>
      <c r="AB438" s="549"/>
      <c r="AC438" s="193"/>
      <c r="AD438" s="193"/>
      <c r="AI438" s="207"/>
      <c r="AK438" s="207"/>
      <c r="AM438" s="2032"/>
      <c r="AN438" s="103"/>
    </row>
    <row r="439" spans="2:42">
      <c r="B439" s="1074" t="s">
        <v>10</v>
      </c>
      <c r="C439" s="503" t="s">
        <v>11</v>
      </c>
      <c r="D439" s="508">
        <v>30</v>
      </c>
      <c r="E439" s="194" t="s">
        <v>663</v>
      </c>
      <c r="F439" s="275" t="s">
        <v>664</v>
      </c>
      <c r="G439" s="304">
        <v>1</v>
      </c>
      <c r="H439" s="177" t="s">
        <v>92</v>
      </c>
      <c r="I439" s="245">
        <v>2.2000000000000002</v>
      </c>
      <c r="J439" s="248">
        <v>2.2000000000000002</v>
      </c>
      <c r="K439" s="456" t="s">
        <v>95</v>
      </c>
      <c r="L439" s="261">
        <v>66</v>
      </c>
      <c r="M439" s="263">
        <v>66</v>
      </c>
      <c r="O439" s="461" t="s">
        <v>168</v>
      </c>
      <c r="P439" s="1876">
        <f>L420</f>
        <v>2.7E-2</v>
      </c>
      <c r="Q439" s="1865">
        <f>M420</f>
        <v>2.7E-2</v>
      </c>
      <c r="R439" s="1168">
        <f>L430</f>
        <v>0.2</v>
      </c>
      <c r="S439" s="1865">
        <f>M430</f>
        <v>0.2</v>
      </c>
      <c r="T439" s="1168"/>
      <c r="U439" s="1865"/>
      <c r="V439" s="1977"/>
      <c r="W439" s="1865"/>
      <c r="X439" s="1982"/>
      <c r="Y439" s="1961"/>
      <c r="Z439" s="2021"/>
      <c r="AI439" s="207"/>
      <c r="AK439" s="207"/>
      <c r="AM439" s="2032"/>
      <c r="AN439" s="103"/>
    </row>
    <row r="440" spans="2:42">
      <c r="B440" s="97"/>
      <c r="D440" s="97"/>
      <c r="E440" s="195" t="s">
        <v>132</v>
      </c>
      <c r="F440" s="245">
        <v>21.6</v>
      </c>
      <c r="G440" s="203">
        <v>18</v>
      </c>
      <c r="H440" s="1093" t="s">
        <v>99</v>
      </c>
      <c r="I440" s="245">
        <v>4.0000000000000001E-3</v>
      </c>
      <c r="J440" s="259">
        <v>4.0000000000000001E-3</v>
      </c>
      <c r="K440" s="323" t="s">
        <v>55</v>
      </c>
      <c r="L440" s="262">
        <v>6</v>
      </c>
      <c r="M440" s="291">
        <v>6</v>
      </c>
      <c r="O440" s="254" t="s">
        <v>119</v>
      </c>
      <c r="P440" s="1876">
        <f>F413</f>
        <v>9.6</v>
      </c>
      <c r="Q440" s="1921">
        <f>G413</f>
        <v>9.6</v>
      </c>
      <c r="R440" s="237"/>
      <c r="S440" s="1921"/>
      <c r="T440" s="237">
        <f>F443</f>
        <v>9</v>
      </c>
      <c r="U440" s="1921">
        <f>G443</f>
        <v>9</v>
      </c>
      <c r="V440" s="2008"/>
      <c r="W440" s="1921"/>
      <c r="X440" s="2016"/>
      <c r="Y440" s="1962"/>
      <c r="Z440" s="2025"/>
      <c r="AA440" s="47"/>
      <c r="AB440" s="4"/>
      <c r="AD440" s="8"/>
      <c r="AI440" s="207"/>
      <c r="AK440" s="207"/>
      <c r="AM440" s="2032"/>
      <c r="AN440" s="103"/>
    </row>
    <row r="441" spans="2:42">
      <c r="B441" s="97"/>
      <c r="D441" s="97"/>
      <c r="E441" s="194" t="s">
        <v>525</v>
      </c>
      <c r="F441" s="245">
        <v>17.100000000000001</v>
      </c>
      <c r="G441" s="203">
        <v>13.5</v>
      </c>
      <c r="H441" s="283" t="s">
        <v>98</v>
      </c>
      <c r="I441" s="261">
        <v>0.2</v>
      </c>
      <c r="J441" s="291">
        <v>0.2</v>
      </c>
      <c r="K441" s="456" t="s">
        <v>95</v>
      </c>
      <c r="L441" s="261">
        <v>145</v>
      </c>
      <c r="M441" s="263">
        <v>145</v>
      </c>
      <c r="P441" s="715"/>
      <c r="Q441" s="1914"/>
      <c r="S441" s="1914"/>
      <c r="U441" s="1914"/>
      <c r="V441" s="2011"/>
      <c r="W441" s="1914"/>
      <c r="X441" s="2018"/>
      <c r="Y441" s="419"/>
      <c r="Z441" s="2021"/>
      <c r="AI441" s="207"/>
      <c r="AK441" s="207"/>
      <c r="AM441" s="2032"/>
      <c r="AN441" s="103"/>
    </row>
    <row r="442" spans="2:42">
      <c r="B442" s="97"/>
      <c r="D442" s="97"/>
      <c r="E442" s="194" t="s">
        <v>96</v>
      </c>
      <c r="F442" s="245">
        <v>2.7</v>
      </c>
      <c r="G442" s="980">
        <v>2.7</v>
      </c>
      <c r="H442" s="237" t="s">
        <v>95</v>
      </c>
      <c r="I442" s="245">
        <v>5.5</v>
      </c>
      <c r="J442" s="259">
        <v>5.5</v>
      </c>
      <c r="K442" s="202" t="s">
        <v>582</v>
      </c>
      <c r="L442" s="275">
        <v>7.5</v>
      </c>
      <c r="M442" s="981">
        <v>7</v>
      </c>
      <c r="P442" s="715"/>
      <c r="Q442" s="1914"/>
      <c r="S442" s="1914"/>
      <c r="U442" s="1914"/>
      <c r="V442" s="2011"/>
      <c r="W442" s="1914"/>
      <c r="X442" s="2018"/>
      <c r="Y442" s="419"/>
      <c r="Z442" s="2021"/>
      <c r="AI442" s="207"/>
      <c r="AK442" s="207"/>
      <c r="AM442" s="2032"/>
      <c r="AN442" s="103"/>
    </row>
    <row r="443" spans="2:42">
      <c r="B443" s="97"/>
      <c r="D443" s="97"/>
      <c r="E443" s="1000" t="s">
        <v>488</v>
      </c>
      <c r="F443" s="245">
        <v>9</v>
      </c>
      <c r="G443" s="980">
        <v>9</v>
      </c>
      <c r="H443" s="592"/>
      <c r="I443" s="8"/>
      <c r="J443" s="793"/>
      <c r="K443" s="4"/>
      <c r="L443" s="117"/>
      <c r="M443" s="1015"/>
      <c r="P443" s="715"/>
      <c r="Q443" s="1914"/>
      <c r="S443" s="1914"/>
      <c r="U443" s="1914"/>
      <c r="V443" s="2011"/>
      <c r="W443" s="1914"/>
      <c r="X443" s="2018"/>
      <c r="Y443" s="419"/>
      <c r="Z443" s="2021"/>
      <c r="AI443" s="207"/>
      <c r="AK443" s="207"/>
      <c r="AM443" s="2032"/>
      <c r="AN443" s="103"/>
    </row>
    <row r="444" spans="2:42" ht="15.75" thickBot="1">
      <c r="B444" s="798"/>
      <c r="C444" s="1042"/>
      <c r="D444" s="798"/>
      <c r="E444" s="1152" t="s">
        <v>104</v>
      </c>
      <c r="F444" s="278">
        <v>4</v>
      </c>
      <c r="G444" s="1153">
        <v>4</v>
      </c>
      <c r="H444" s="1154"/>
      <c r="I444" s="1043"/>
      <c r="J444" s="1044"/>
      <c r="K444" s="113"/>
      <c r="L444" s="1155"/>
      <c r="M444" s="1156"/>
      <c r="P444" s="715"/>
      <c r="Q444" s="1914"/>
      <c r="S444" s="1914"/>
      <c r="U444" s="1914"/>
      <c r="V444" s="2011"/>
      <c r="W444" s="1914"/>
      <c r="X444" s="2018"/>
      <c r="Y444" s="419"/>
      <c r="Z444" s="2021"/>
      <c r="AI444" s="207"/>
      <c r="AK444" s="207"/>
      <c r="AM444" s="2032"/>
      <c r="AN444" s="103"/>
    </row>
    <row r="445" spans="2:42">
      <c r="E445" s="4"/>
      <c r="F445" s="8"/>
      <c r="G445" s="150"/>
      <c r="P445" s="715"/>
      <c r="Q445" s="1914"/>
      <c r="S445" s="1914"/>
      <c r="U445" s="1914"/>
      <c r="V445" s="2011"/>
      <c r="W445" s="1914"/>
      <c r="X445" s="2018"/>
      <c r="Y445" s="419"/>
      <c r="Z445" s="2021"/>
      <c r="AI445" s="207"/>
      <c r="AK445" s="207"/>
      <c r="AM445" s="2032"/>
      <c r="AN445" s="103"/>
    </row>
    <row r="446" spans="2:42">
      <c r="E446" s="4"/>
      <c r="F446" s="8"/>
      <c r="G446" s="150"/>
      <c r="P446" s="715"/>
      <c r="Q446" s="1914"/>
      <c r="S446" s="1914"/>
      <c r="U446" s="1914"/>
      <c r="V446" s="2011"/>
      <c r="W446" s="1914"/>
      <c r="X446" s="2018"/>
      <c r="Y446" s="419"/>
      <c r="Z446" s="2021"/>
      <c r="AI446" s="207"/>
      <c r="AK446" s="207"/>
      <c r="AM446" s="2032"/>
      <c r="AN446" s="103"/>
    </row>
    <row r="447" spans="2:42">
      <c r="P447" s="715"/>
      <c r="Q447" s="1914"/>
      <c r="S447" s="1914"/>
      <c r="U447" s="1914"/>
      <c r="V447" s="2011"/>
      <c r="W447" s="1914"/>
      <c r="X447" s="2018"/>
      <c r="Y447" s="419"/>
      <c r="Z447" s="2021"/>
      <c r="AI447" s="207"/>
      <c r="AK447" s="207"/>
      <c r="AM447" s="2032"/>
      <c r="AN447" s="103"/>
    </row>
    <row r="448" spans="2:42">
      <c r="P448" s="715"/>
      <c r="Q448" s="1914"/>
      <c r="S448" s="1914"/>
      <c r="U448" s="1914"/>
      <c r="V448" s="2011"/>
      <c r="W448" s="1914"/>
      <c r="X448" s="2018"/>
      <c r="Y448" s="419"/>
      <c r="Z448" s="2021"/>
      <c r="AI448" s="207"/>
      <c r="AK448" s="207"/>
      <c r="AM448" s="2032"/>
      <c r="AN448" s="103"/>
    </row>
    <row r="449" spans="2:40">
      <c r="P449" s="715"/>
      <c r="Q449" s="1914"/>
      <c r="S449" s="1914"/>
      <c r="U449" s="1914"/>
      <c r="V449" s="2011"/>
      <c r="W449" s="1914"/>
      <c r="X449" s="2018"/>
      <c r="Y449" s="419"/>
      <c r="Z449" s="2021"/>
      <c r="AI449" s="207"/>
      <c r="AK449" s="207"/>
      <c r="AM449" s="2032"/>
      <c r="AN449" s="103"/>
    </row>
    <row r="450" spans="2:40">
      <c r="E450" s="657"/>
      <c r="P450" s="715"/>
      <c r="Q450" s="1914"/>
      <c r="S450" s="1914"/>
      <c r="U450" s="1914"/>
      <c r="V450" s="2011"/>
      <c r="W450" s="1914"/>
      <c r="X450" s="2018"/>
      <c r="Y450" s="419"/>
      <c r="Z450" s="2021"/>
      <c r="AI450" s="207"/>
      <c r="AK450" s="207"/>
      <c r="AM450" s="2032"/>
      <c r="AN450" s="103"/>
    </row>
    <row r="451" spans="2:40">
      <c r="P451" s="715"/>
      <c r="Q451" s="1914"/>
      <c r="S451" s="1914"/>
      <c r="U451" s="1914"/>
      <c r="V451" s="2011"/>
      <c r="W451" s="1914"/>
      <c r="X451" s="2018"/>
      <c r="Y451" s="419"/>
      <c r="Z451" s="2021"/>
      <c r="AI451" s="207"/>
      <c r="AK451" s="207"/>
      <c r="AM451" s="2032"/>
      <c r="AN451" s="103"/>
    </row>
    <row r="452" spans="2:40">
      <c r="P452" s="715"/>
      <c r="Q452" s="1914"/>
      <c r="S452" s="1914"/>
      <c r="U452" s="1914"/>
      <c r="V452" s="2011"/>
      <c r="W452" s="1914"/>
      <c r="X452" s="2018"/>
      <c r="Y452" s="419"/>
      <c r="Z452" s="2021"/>
      <c r="AI452" s="207"/>
      <c r="AK452" s="207"/>
      <c r="AM452" s="2032"/>
      <c r="AN452" s="103"/>
    </row>
    <row r="453" spans="2:40">
      <c r="P453" s="715"/>
      <c r="Q453" s="1914"/>
      <c r="S453" s="1914"/>
      <c r="U453" s="1914"/>
      <c r="V453" s="2011"/>
      <c r="W453" s="1914"/>
      <c r="X453" s="2018"/>
      <c r="Y453" s="419"/>
      <c r="Z453" s="2021"/>
      <c r="AI453" s="207"/>
      <c r="AK453" s="207"/>
      <c r="AM453" s="2032"/>
      <c r="AN453" s="103"/>
    </row>
    <row r="454" spans="2:40">
      <c r="P454" s="715"/>
      <c r="Q454" s="1914"/>
      <c r="S454" s="1914"/>
      <c r="U454" s="1914"/>
      <c r="V454" s="2011"/>
      <c r="W454" s="1914"/>
      <c r="X454" s="2018"/>
      <c r="Y454" s="419"/>
      <c r="Z454" s="2021"/>
      <c r="AI454" s="207"/>
      <c r="AK454" s="207"/>
      <c r="AM454" s="2032"/>
      <c r="AN454" s="103"/>
    </row>
    <row r="455" spans="2:40">
      <c r="C455" s="181" t="s">
        <v>373</v>
      </c>
      <c r="O455" s="329" t="s">
        <v>336</v>
      </c>
      <c r="W455" s="1914"/>
      <c r="X455" s="2018"/>
      <c r="Y455" s="419"/>
      <c r="Z455" s="2021"/>
      <c r="AI455" s="207"/>
      <c r="AK455" s="207"/>
      <c r="AM455" s="2032"/>
      <c r="AN455" s="103"/>
    </row>
    <row r="456" spans="2:40" ht="16.5" thickBot="1">
      <c r="D456" s="336" t="s">
        <v>372</v>
      </c>
      <c r="O456" s="336" t="s">
        <v>824</v>
      </c>
      <c r="R456" s="112" t="s">
        <v>826</v>
      </c>
      <c r="V456" t="s">
        <v>825</v>
      </c>
      <c r="W456" s="1914"/>
      <c r="X456" s="2018"/>
      <c r="Y456" s="419"/>
      <c r="Z456" s="2021"/>
      <c r="AI456" s="207"/>
      <c r="AK456" s="207"/>
      <c r="AM456" s="2032"/>
      <c r="AN456" s="103"/>
    </row>
    <row r="457" spans="2:40" ht="15.75" thickBot="1">
      <c r="O457" s="2" t="s">
        <v>323</v>
      </c>
      <c r="Q457" s="781"/>
      <c r="R457" s="781"/>
      <c r="S457" s="181" t="s">
        <v>837</v>
      </c>
      <c r="T457" s="781"/>
      <c r="U457" s="781"/>
      <c r="V457" s="781"/>
      <c r="W457" s="1914"/>
      <c r="Y457" s="419"/>
      <c r="Z457" s="311" t="s">
        <v>834</v>
      </c>
      <c r="AA457" s="49"/>
      <c r="AM457" s="311" t="s">
        <v>834</v>
      </c>
      <c r="AN457" s="2056"/>
    </row>
    <row r="458" spans="2:40" ht="16.5" thickBot="1">
      <c r="B458" s="2" t="s">
        <v>323</v>
      </c>
      <c r="C458" s="2"/>
      <c r="D458" s="82"/>
      <c r="F458" s="138" t="s">
        <v>176</v>
      </c>
      <c r="I458" s="83"/>
      <c r="K458" s="329" t="s">
        <v>336</v>
      </c>
      <c r="O458" s="2061" t="s">
        <v>474</v>
      </c>
      <c r="P458" s="1880" t="s">
        <v>821</v>
      </c>
      <c r="Q458" s="1879"/>
      <c r="R458" s="1880" t="s">
        <v>823</v>
      </c>
      <c r="S458" s="1879"/>
      <c r="T458" s="1880" t="s">
        <v>833</v>
      </c>
      <c r="U458" s="1879"/>
      <c r="V458" s="1880" t="s">
        <v>831</v>
      </c>
      <c r="W458" s="1879"/>
      <c r="X458" s="1880" t="s">
        <v>832</v>
      </c>
      <c r="Y458" s="1879"/>
      <c r="Z458" s="1947" t="s">
        <v>629</v>
      </c>
      <c r="AA458" s="53"/>
      <c r="AB458" s="2057" t="s">
        <v>573</v>
      </c>
      <c r="AC458" s="1880" t="s">
        <v>821</v>
      </c>
      <c r="AD458" s="1879"/>
      <c r="AE458" s="1880" t="s">
        <v>823</v>
      </c>
      <c r="AF458" s="1879"/>
      <c r="AG458" s="1880" t="s">
        <v>830</v>
      </c>
      <c r="AH458" s="1879"/>
      <c r="AI458" s="1880" t="s">
        <v>831</v>
      </c>
      <c r="AJ458" s="1879"/>
      <c r="AK458" s="1880" t="s">
        <v>832</v>
      </c>
      <c r="AL458" s="1879"/>
      <c r="AM458" s="1947" t="s">
        <v>629</v>
      </c>
      <c r="AN458" s="53"/>
    </row>
    <row r="459" spans="2:40" ht="15.75" thickBot="1">
      <c r="O459" s="1936" t="s">
        <v>573</v>
      </c>
      <c r="P459" s="1008" t="s">
        <v>122</v>
      </c>
      <c r="Q459" s="1036" t="s">
        <v>123</v>
      </c>
      <c r="R459" s="1008" t="s">
        <v>122</v>
      </c>
      <c r="S459" s="1036" t="s">
        <v>123</v>
      </c>
      <c r="T459" s="1008" t="s">
        <v>122</v>
      </c>
      <c r="U459" s="1036" t="s">
        <v>123</v>
      </c>
      <c r="V459" s="1008" t="s">
        <v>122</v>
      </c>
      <c r="W459" s="1969" t="s">
        <v>123</v>
      </c>
      <c r="X459" s="1008" t="s">
        <v>122</v>
      </c>
      <c r="Y459" s="1036" t="s">
        <v>123</v>
      </c>
      <c r="Z459" s="106" t="s">
        <v>122</v>
      </c>
      <c r="AA459" s="143" t="s">
        <v>123</v>
      </c>
      <c r="AB459" s="80" t="s">
        <v>65</v>
      </c>
      <c r="AC459" s="110" t="s">
        <v>122</v>
      </c>
      <c r="AD459" s="163" t="s">
        <v>123</v>
      </c>
      <c r="AE459" s="110" t="s">
        <v>122</v>
      </c>
      <c r="AF459" s="163" t="s">
        <v>123</v>
      </c>
      <c r="AG459" s="110" t="s">
        <v>122</v>
      </c>
      <c r="AH459" s="163" t="s">
        <v>123</v>
      </c>
      <c r="AI459" s="110" t="s">
        <v>122</v>
      </c>
      <c r="AJ459" s="163" t="s">
        <v>123</v>
      </c>
      <c r="AK459" s="110" t="s">
        <v>122</v>
      </c>
      <c r="AL459" s="163" t="s">
        <v>123</v>
      </c>
      <c r="AM459" s="1948" t="s">
        <v>122</v>
      </c>
      <c r="AN459" s="1949" t="s">
        <v>123</v>
      </c>
    </row>
    <row r="460" spans="2:40">
      <c r="B460" s="25" t="s">
        <v>2</v>
      </c>
      <c r="C460" s="85" t="s">
        <v>3</v>
      </c>
      <c r="D460" s="268" t="s">
        <v>4</v>
      </c>
      <c r="E460" s="93" t="s">
        <v>67</v>
      </c>
      <c r="F460" s="67"/>
      <c r="G460" s="67"/>
      <c r="H460" s="67"/>
      <c r="I460" s="67"/>
      <c r="J460" s="67"/>
      <c r="K460" s="67"/>
      <c r="L460" s="67"/>
      <c r="M460" s="53"/>
      <c r="O460" s="755" t="s">
        <v>165</v>
      </c>
      <c r="P460" s="1876">
        <f>D471</f>
        <v>20</v>
      </c>
      <c r="Q460" s="1866">
        <f>D471</f>
        <v>20</v>
      </c>
      <c r="R460" s="1876">
        <f>D485</f>
        <v>20</v>
      </c>
      <c r="S460" s="1866">
        <f>D485</f>
        <v>20</v>
      </c>
      <c r="T460" s="1965">
        <f>D494</f>
        <v>20</v>
      </c>
      <c r="U460" s="1866">
        <f>D494</f>
        <v>20</v>
      </c>
      <c r="V460" s="1974">
        <f t="shared" ref="V460:V490" si="164">P460+R460</f>
        <v>40</v>
      </c>
      <c r="W460" s="1953">
        <f t="shared" ref="W460:W490" si="165">Q460+S460</f>
        <v>40</v>
      </c>
      <c r="X460" s="1979">
        <f t="shared" ref="X460:X490" si="166">R460+T460</f>
        <v>40</v>
      </c>
      <c r="Y460" s="1958">
        <f t="shared" ref="Y460:Y490" si="167">S460+U460</f>
        <v>40</v>
      </c>
      <c r="Z460" s="1970">
        <f t="shared" ref="Z460:Z490" si="168">P460+R460+T460</f>
        <v>60</v>
      </c>
      <c r="AA460" s="784">
        <f t="shared" ref="AA460:AA490" si="169">Q460+S460+U460</f>
        <v>60</v>
      </c>
      <c r="AB460" s="187" t="s">
        <v>160</v>
      </c>
      <c r="AC460" s="1918"/>
      <c r="AD460" s="761"/>
      <c r="AE460" s="1918">
        <f>F489</f>
        <v>93</v>
      </c>
      <c r="AF460" s="758">
        <f>G489</f>
        <v>60</v>
      </c>
      <c r="AG460" s="1918"/>
      <c r="AH460" s="777"/>
      <c r="AI460" s="2036">
        <f t="shared" ref="AI460:AI474" si="170">AC460+AE460</f>
        <v>93</v>
      </c>
      <c r="AJ460" s="770">
        <f t="shared" ref="AJ460:AJ474" si="171">AD460+AF460</f>
        <v>60</v>
      </c>
      <c r="AK460" s="2047">
        <f t="shared" ref="AK460:AK474" si="172">AE460+AG460</f>
        <v>93</v>
      </c>
      <c r="AL460" s="780">
        <f t="shared" ref="AL460:AL474" si="173">AF460+AH460</f>
        <v>60</v>
      </c>
      <c r="AM460" s="2051">
        <f t="shared" ref="AM460:AM475" si="174">AC460+AE460+AG460</f>
        <v>93</v>
      </c>
      <c r="AN460" s="1994">
        <f t="shared" ref="AN460:AN475" si="175">AD460+AF460+AH460</f>
        <v>60</v>
      </c>
    </row>
    <row r="461" spans="2:40" ht="15.75" thickBot="1">
      <c r="B461" s="286" t="s">
        <v>5</v>
      </c>
      <c r="C461" s="13"/>
      <c r="D461" s="319" t="s">
        <v>69</v>
      </c>
      <c r="E461" s="60"/>
      <c r="K461" s="29"/>
      <c r="L461" s="29"/>
      <c r="M461" s="73"/>
      <c r="O461" s="755" t="s">
        <v>164</v>
      </c>
      <c r="P461" s="1876">
        <f>D470</f>
        <v>48</v>
      </c>
      <c r="Q461" s="1867">
        <f>D470</f>
        <v>48</v>
      </c>
      <c r="R461" s="1876">
        <f>L475+D484</f>
        <v>53.4</v>
      </c>
      <c r="S461" s="1867">
        <f>M475+D484</f>
        <v>53.4</v>
      </c>
      <c r="T461" s="1876"/>
      <c r="U461" s="1867"/>
      <c r="V461" s="1974">
        <f t="shared" si="164"/>
        <v>101.4</v>
      </c>
      <c r="W461" s="1953">
        <f t="shared" si="165"/>
        <v>101.4</v>
      </c>
      <c r="X461" s="1979">
        <f t="shared" si="166"/>
        <v>53.4</v>
      </c>
      <c r="Y461" s="1958">
        <f t="shared" si="167"/>
        <v>53.4</v>
      </c>
      <c r="Z461" s="1970">
        <f t="shared" si="168"/>
        <v>101.4</v>
      </c>
      <c r="AA461" s="784">
        <f t="shared" si="169"/>
        <v>101.4</v>
      </c>
      <c r="AB461" s="187" t="s">
        <v>68</v>
      </c>
      <c r="AC461" s="1918"/>
      <c r="AD461" s="762"/>
      <c r="AE461" s="1918"/>
      <c r="AF461" s="758"/>
      <c r="AG461" s="1918"/>
      <c r="AH461" s="777"/>
      <c r="AI461" s="2036">
        <f t="shared" si="170"/>
        <v>0</v>
      </c>
      <c r="AJ461" s="770">
        <f t="shared" si="171"/>
        <v>0</v>
      </c>
      <c r="AK461" s="2047">
        <f t="shared" si="172"/>
        <v>0</v>
      </c>
      <c r="AL461" s="780">
        <f t="shared" si="173"/>
        <v>0</v>
      </c>
      <c r="AM461" s="2051">
        <f t="shared" si="174"/>
        <v>0</v>
      </c>
      <c r="AN461" s="1994">
        <f t="shared" si="175"/>
        <v>0</v>
      </c>
    </row>
    <row r="462" spans="2:40" ht="16.5" thickBot="1">
      <c r="B462" s="1189" t="s">
        <v>474</v>
      </c>
      <c r="C462" s="107"/>
      <c r="D462" s="872"/>
      <c r="E462" s="457" t="s">
        <v>394</v>
      </c>
      <c r="F462" s="1061"/>
      <c r="G462" s="1157"/>
      <c r="H462" s="1520" t="s">
        <v>687</v>
      </c>
      <c r="I462" s="67"/>
      <c r="J462" s="53"/>
      <c r="K462" s="676" t="s">
        <v>869</v>
      </c>
      <c r="L462" s="810"/>
      <c r="M462" s="437"/>
      <c r="O462" s="88" t="s">
        <v>92</v>
      </c>
      <c r="P462" s="1876"/>
      <c r="Q462" s="1868"/>
      <c r="R462" s="1876">
        <f>F474+F475+I478+I485</f>
        <v>19.05</v>
      </c>
      <c r="S462" s="1864">
        <f>G474+J478+J485+G475</f>
        <v>19.05</v>
      </c>
      <c r="T462" s="1878">
        <f>L494</f>
        <v>1.65</v>
      </c>
      <c r="U462" s="1864">
        <f>M494</f>
        <v>1.65</v>
      </c>
      <c r="V462" s="1974">
        <f t="shared" si="164"/>
        <v>19.05</v>
      </c>
      <c r="W462" s="1953">
        <f t="shared" si="165"/>
        <v>19.05</v>
      </c>
      <c r="X462" s="1979">
        <f t="shared" si="166"/>
        <v>20.7</v>
      </c>
      <c r="Y462" s="1958">
        <f t="shared" si="167"/>
        <v>20.7</v>
      </c>
      <c r="Z462" s="1970">
        <f t="shared" si="168"/>
        <v>20.7</v>
      </c>
      <c r="AA462" s="784">
        <f t="shared" si="169"/>
        <v>20.7</v>
      </c>
      <c r="AB462" s="133" t="s">
        <v>70</v>
      </c>
      <c r="AC462" s="1918"/>
      <c r="AD462" s="763"/>
      <c r="AE462" s="1918"/>
      <c r="AF462" s="758"/>
      <c r="AG462" s="1918"/>
      <c r="AH462" s="777"/>
      <c r="AI462" s="2036">
        <f t="shared" si="170"/>
        <v>0</v>
      </c>
      <c r="AJ462" s="770">
        <f t="shared" si="171"/>
        <v>0</v>
      </c>
      <c r="AK462" s="2047">
        <f t="shared" si="172"/>
        <v>0</v>
      </c>
      <c r="AL462" s="780">
        <f t="shared" si="173"/>
        <v>0</v>
      </c>
      <c r="AM462" s="2051">
        <f t="shared" si="174"/>
        <v>0</v>
      </c>
      <c r="AN462" s="1994">
        <f t="shared" si="175"/>
        <v>0</v>
      </c>
    </row>
    <row r="463" spans="2:40" ht="15.75" thickBot="1">
      <c r="B463" s="93"/>
      <c r="C463" s="172" t="s">
        <v>204</v>
      </c>
      <c r="D463" s="53"/>
      <c r="E463" s="669" t="s">
        <v>473</v>
      </c>
      <c r="F463" s="111"/>
      <c r="G463" s="675"/>
      <c r="H463" s="1033" t="s">
        <v>688</v>
      </c>
      <c r="I463" s="29"/>
      <c r="J463" s="73"/>
      <c r="K463" s="439" t="s">
        <v>870</v>
      </c>
      <c r="L463" s="29"/>
      <c r="M463" s="73"/>
      <c r="O463" s="90" t="s">
        <v>166</v>
      </c>
      <c r="P463" s="1878">
        <f t="shared" ref="P463:U463" si="176">AC492</f>
        <v>29.45</v>
      </c>
      <c r="Q463" s="1869">
        <f t="shared" si="176"/>
        <v>29.45</v>
      </c>
      <c r="R463" s="1878">
        <f t="shared" si="176"/>
        <v>0</v>
      </c>
      <c r="S463" s="1869">
        <f t="shared" si="176"/>
        <v>0</v>
      </c>
      <c r="T463" s="1878">
        <f t="shared" si="176"/>
        <v>3.68</v>
      </c>
      <c r="U463" s="1869">
        <f t="shared" si="176"/>
        <v>3.68</v>
      </c>
      <c r="V463" s="1974">
        <f t="shared" si="164"/>
        <v>29.45</v>
      </c>
      <c r="W463" s="1953">
        <f t="shared" si="165"/>
        <v>29.45</v>
      </c>
      <c r="X463" s="1979">
        <f t="shared" si="166"/>
        <v>3.68</v>
      </c>
      <c r="Y463" s="1958">
        <f t="shared" si="167"/>
        <v>3.68</v>
      </c>
      <c r="Z463" s="1970">
        <f t="shared" si="168"/>
        <v>33.130000000000003</v>
      </c>
      <c r="AA463" s="784">
        <f t="shared" si="169"/>
        <v>33.130000000000003</v>
      </c>
      <c r="AB463" s="133" t="s">
        <v>72</v>
      </c>
      <c r="AC463" s="1918"/>
      <c r="AD463" s="764"/>
      <c r="AE463" s="1918"/>
      <c r="AF463" s="758"/>
      <c r="AG463" s="1918"/>
      <c r="AH463" s="777"/>
      <c r="AI463" s="2036">
        <f t="shared" si="170"/>
        <v>0</v>
      </c>
      <c r="AJ463" s="770">
        <f t="shared" si="171"/>
        <v>0</v>
      </c>
      <c r="AK463" s="2047">
        <f t="shared" si="172"/>
        <v>0</v>
      </c>
      <c r="AL463" s="780">
        <f t="shared" si="173"/>
        <v>0</v>
      </c>
      <c r="AM463" s="2051">
        <f t="shared" si="174"/>
        <v>0</v>
      </c>
      <c r="AN463" s="1994">
        <f t="shared" si="175"/>
        <v>0</v>
      </c>
    </row>
    <row r="464" spans="2:40" ht="15.75" thickBot="1">
      <c r="B464" s="2123" t="s">
        <v>199</v>
      </c>
      <c r="C464" s="283" t="s">
        <v>394</v>
      </c>
      <c r="D464" s="176">
        <v>200</v>
      </c>
      <c r="E464" s="164" t="s">
        <v>121</v>
      </c>
      <c r="F464" s="110" t="s">
        <v>122</v>
      </c>
      <c r="G464" s="144" t="s">
        <v>123</v>
      </c>
      <c r="H464" s="306" t="s">
        <v>121</v>
      </c>
      <c r="I464" s="106" t="s">
        <v>122</v>
      </c>
      <c r="J464" s="143" t="s">
        <v>123</v>
      </c>
      <c r="K464" s="386" t="s">
        <v>121</v>
      </c>
      <c r="L464" s="106" t="s">
        <v>122</v>
      </c>
      <c r="M464" s="143" t="s">
        <v>123</v>
      </c>
      <c r="O464" s="755" t="s">
        <v>126</v>
      </c>
      <c r="P464" s="1876"/>
      <c r="Q464" s="1866"/>
      <c r="R464" s="1876"/>
      <c r="S464" s="1866"/>
      <c r="T464" s="1876"/>
      <c r="U464" s="1866"/>
      <c r="V464" s="1974">
        <f t="shared" si="164"/>
        <v>0</v>
      </c>
      <c r="W464" s="1953">
        <f t="shared" si="165"/>
        <v>0</v>
      </c>
      <c r="X464" s="1979">
        <f t="shared" si="166"/>
        <v>0</v>
      </c>
      <c r="Y464" s="1958">
        <f t="shared" si="167"/>
        <v>0</v>
      </c>
      <c r="Z464" s="1970">
        <f t="shared" si="168"/>
        <v>0</v>
      </c>
      <c r="AA464" s="784">
        <f t="shared" si="169"/>
        <v>0</v>
      </c>
      <c r="AB464" s="134" t="s">
        <v>115</v>
      </c>
      <c r="AC464" s="1918"/>
      <c r="AD464" s="763"/>
      <c r="AE464" s="1918"/>
      <c r="AF464" s="758"/>
      <c r="AG464" s="1918"/>
      <c r="AH464" s="777"/>
      <c r="AI464" s="2036">
        <f t="shared" si="170"/>
        <v>0</v>
      </c>
      <c r="AJ464" s="770">
        <f t="shared" si="171"/>
        <v>0</v>
      </c>
      <c r="AK464" s="2047">
        <f t="shared" si="172"/>
        <v>0</v>
      </c>
      <c r="AL464" s="780">
        <f t="shared" si="173"/>
        <v>0</v>
      </c>
      <c r="AM464" s="2051">
        <f t="shared" si="174"/>
        <v>0</v>
      </c>
      <c r="AN464" s="1994">
        <f t="shared" si="175"/>
        <v>0</v>
      </c>
    </row>
    <row r="465" spans="2:40">
      <c r="B465" s="178"/>
      <c r="C465" s="177" t="s">
        <v>473</v>
      </c>
      <c r="D465" s="324"/>
      <c r="E465" s="469" t="s">
        <v>117</v>
      </c>
      <c r="F465" s="280">
        <v>29.45</v>
      </c>
      <c r="G465" s="979">
        <v>29.45</v>
      </c>
      <c r="H465" s="1521" t="s">
        <v>689</v>
      </c>
      <c r="I465" s="455">
        <v>15.6</v>
      </c>
      <c r="J465" s="393">
        <v>15</v>
      </c>
      <c r="K465" s="469" t="s">
        <v>475</v>
      </c>
      <c r="L465" s="137">
        <v>2.5</v>
      </c>
      <c r="M465" s="140">
        <v>2.5</v>
      </c>
      <c r="O465" s="529" t="s">
        <v>50</v>
      </c>
      <c r="P465" s="1876"/>
      <c r="Q465" s="1864"/>
      <c r="R465" s="1876">
        <f>I475</f>
        <v>102</v>
      </c>
      <c r="S465" s="1866">
        <f>J475</f>
        <v>76.3</v>
      </c>
      <c r="T465" s="1876"/>
      <c r="U465" s="1866"/>
      <c r="V465" s="1974">
        <f t="shared" si="164"/>
        <v>102</v>
      </c>
      <c r="W465" s="1953">
        <f t="shared" si="165"/>
        <v>76.3</v>
      </c>
      <c r="X465" s="1979">
        <f t="shared" si="166"/>
        <v>102</v>
      </c>
      <c r="Y465" s="1958">
        <f t="shared" si="167"/>
        <v>76.3</v>
      </c>
      <c r="Z465" s="1970">
        <f t="shared" si="168"/>
        <v>102</v>
      </c>
      <c r="AA465" s="784">
        <f t="shared" si="169"/>
        <v>76.3</v>
      </c>
      <c r="AB465" s="133" t="s">
        <v>162</v>
      </c>
      <c r="AC465" s="1918"/>
      <c r="AD465" s="763"/>
      <c r="AE465" s="1918"/>
      <c r="AF465" s="758"/>
      <c r="AG465" s="1918"/>
      <c r="AH465" s="777"/>
      <c r="AI465" s="2036">
        <f t="shared" si="170"/>
        <v>0</v>
      </c>
      <c r="AJ465" s="770">
        <f t="shared" si="171"/>
        <v>0</v>
      </c>
      <c r="AK465" s="2047">
        <f t="shared" si="172"/>
        <v>0</v>
      </c>
      <c r="AL465" s="780">
        <f t="shared" si="173"/>
        <v>0</v>
      </c>
      <c r="AM465" s="2051">
        <f t="shared" si="174"/>
        <v>0</v>
      </c>
      <c r="AN465" s="1994">
        <f t="shared" si="175"/>
        <v>0</v>
      </c>
    </row>
    <row r="466" spans="2:40" ht="15.75" thickBot="1">
      <c r="B466" s="898" t="s">
        <v>324</v>
      </c>
      <c r="C466" s="177" t="s">
        <v>325</v>
      </c>
      <c r="D466" s="395">
        <v>10</v>
      </c>
      <c r="E466" s="202" t="s">
        <v>94</v>
      </c>
      <c r="F466" s="247">
        <v>95</v>
      </c>
      <c r="G466" s="250">
        <v>95</v>
      </c>
      <c r="H466" s="60"/>
      <c r="J466" s="70"/>
      <c r="K466" s="323" t="s">
        <v>66</v>
      </c>
      <c r="L466" s="245">
        <v>200</v>
      </c>
      <c r="M466" s="248">
        <v>200</v>
      </c>
      <c r="O466" s="96" t="s">
        <v>80</v>
      </c>
      <c r="P466" s="1876">
        <f t="shared" ref="P466:U466" si="177">AC475</f>
        <v>0</v>
      </c>
      <c r="Q466" s="1870">
        <f t="shared" si="177"/>
        <v>0</v>
      </c>
      <c r="R466" s="1876">
        <f t="shared" si="177"/>
        <v>102.6</v>
      </c>
      <c r="S466" s="1870">
        <f t="shared" si="177"/>
        <v>68</v>
      </c>
      <c r="T466" s="1876">
        <f t="shared" si="177"/>
        <v>42.78</v>
      </c>
      <c r="U466" s="1870">
        <f t="shared" si="177"/>
        <v>33.909999999999997</v>
      </c>
      <c r="V466" s="1974">
        <f t="shared" si="164"/>
        <v>102.6</v>
      </c>
      <c r="W466" s="1953">
        <f t="shared" si="165"/>
        <v>68</v>
      </c>
      <c r="X466" s="1979">
        <f t="shared" si="166"/>
        <v>145.38</v>
      </c>
      <c r="Y466" s="1958">
        <f t="shared" si="167"/>
        <v>101.91</v>
      </c>
      <c r="Z466" s="1970">
        <f t="shared" si="168"/>
        <v>145.38</v>
      </c>
      <c r="AA466" s="784">
        <f t="shared" si="169"/>
        <v>101.91</v>
      </c>
      <c r="AB466" s="133" t="s">
        <v>156</v>
      </c>
      <c r="AC466" s="1918"/>
      <c r="AD466" s="763"/>
      <c r="AE466" s="1918"/>
      <c r="AF466" s="758"/>
      <c r="AG466" s="1918">
        <f>F494</f>
        <v>27.86</v>
      </c>
      <c r="AH466" s="777">
        <f>G494</f>
        <v>22.22</v>
      </c>
      <c r="AI466" s="2036">
        <f t="shared" si="170"/>
        <v>0</v>
      </c>
      <c r="AJ466" s="770">
        <f t="shared" si="171"/>
        <v>0</v>
      </c>
      <c r="AK466" s="2047">
        <f t="shared" si="172"/>
        <v>27.86</v>
      </c>
      <c r="AL466" s="780">
        <f t="shared" si="173"/>
        <v>22.22</v>
      </c>
      <c r="AM466" s="2051">
        <f t="shared" si="174"/>
        <v>27.86</v>
      </c>
      <c r="AN466" s="1994">
        <f t="shared" si="175"/>
        <v>22.22</v>
      </c>
    </row>
    <row r="467" spans="2:40" ht="15.75" thickBot="1">
      <c r="B467" s="1498" t="s">
        <v>686</v>
      </c>
      <c r="C467" s="1519" t="s">
        <v>685</v>
      </c>
      <c r="D467" s="395">
        <v>15</v>
      </c>
      <c r="E467" s="456" t="s">
        <v>55</v>
      </c>
      <c r="F467" s="298">
        <v>5</v>
      </c>
      <c r="G467" s="312">
        <v>5</v>
      </c>
      <c r="H467" s="1159" t="s">
        <v>439</v>
      </c>
      <c r="I467" s="38"/>
      <c r="J467" s="49"/>
      <c r="K467" s="775" t="s">
        <v>55</v>
      </c>
      <c r="L467" s="261">
        <v>5</v>
      </c>
      <c r="M467" s="263">
        <v>5</v>
      </c>
      <c r="O467" s="755" t="s">
        <v>82</v>
      </c>
      <c r="P467" s="1877">
        <f>L471</f>
        <v>113.5</v>
      </c>
      <c r="Q467" s="1864">
        <f>D472</f>
        <v>100</v>
      </c>
      <c r="R467" s="1877"/>
      <c r="S467" s="1866"/>
      <c r="T467" s="1877"/>
      <c r="U467" s="1866"/>
      <c r="V467" s="1974">
        <f t="shared" si="164"/>
        <v>113.5</v>
      </c>
      <c r="W467" s="1953">
        <f t="shared" si="165"/>
        <v>100</v>
      </c>
      <c r="X467" s="1979">
        <f t="shared" si="166"/>
        <v>0</v>
      </c>
      <c r="Y467" s="1958">
        <f t="shared" si="167"/>
        <v>0</v>
      </c>
      <c r="Z467" s="1970">
        <f t="shared" si="168"/>
        <v>113.5</v>
      </c>
      <c r="AA467" s="784">
        <f t="shared" si="169"/>
        <v>100</v>
      </c>
      <c r="AB467" s="133" t="s">
        <v>159</v>
      </c>
      <c r="AC467" s="1918"/>
      <c r="AD467" s="765"/>
      <c r="AE467" s="1918"/>
      <c r="AF467" s="758"/>
      <c r="AG467" s="1918"/>
      <c r="AH467" s="777"/>
      <c r="AI467" s="2036">
        <f t="shared" si="170"/>
        <v>0</v>
      </c>
      <c r="AJ467" s="770">
        <f t="shared" si="171"/>
        <v>0</v>
      </c>
      <c r="AK467" s="2047">
        <f t="shared" si="172"/>
        <v>0</v>
      </c>
      <c r="AL467" s="780">
        <f t="shared" si="173"/>
        <v>0</v>
      </c>
      <c r="AM467" s="2051">
        <f t="shared" si="174"/>
        <v>0</v>
      </c>
      <c r="AN467" s="1994">
        <f t="shared" si="175"/>
        <v>0</v>
      </c>
    </row>
    <row r="468" spans="2:40" ht="15.75" thickBot="1">
      <c r="B468" s="165" t="s">
        <v>554</v>
      </c>
      <c r="C468" s="283" t="s">
        <v>869</v>
      </c>
      <c r="D468" s="176">
        <v>200</v>
      </c>
      <c r="E468" s="323" t="s">
        <v>95</v>
      </c>
      <c r="F468" s="245">
        <v>71.25</v>
      </c>
      <c r="G468" s="248">
        <v>71.25</v>
      </c>
      <c r="H468" s="1035" t="s">
        <v>121</v>
      </c>
      <c r="I468" s="1008" t="s">
        <v>122</v>
      </c>
      <c r="J468" s="1036" t="s">
        <v>123</v>
      </c>
      <c r="K468" s="775" t="s">
        <v>95</v>
      </c>
      <c r="L468" s="811">
        <v>10</v>
      </c>
      <c r="M468" s="812">
        <v>10</v>
      </c>
      <c r="O468" s="756" t="s">
        <v>125</v>
      </c>
      <c r="P468" s="1876"/>
      <c r="Q468" s="1866"/>
      <c r="R468" s="1876">
        <f>L484</f>
        <v>26.5</v>
      </c>
      <c r="S468" s="1866">
        <f>M484</f>
        <v>25</v>
      </c>
      <c r="T468" s="1876"/>
      <c r="U468" s="1866"/>
      <c r="V468" s="1974">
        <f t="shared" si="164"/>
        <v>26.5</v>
      </c>
      <c r="W468" s="1953">
        <f t="shared" si="165"/>
        <v>25</v>
      </c>
      <c r="X468" s="1979">
        <f t="shared" si="166"/>
        <v>26.5</v>
      </c>
      <c r="Y468" s="1958">
        <f t="shared" si="167"/>
        <v>25</v>
      </c>
      <c r="Z468" s="1970">
        <f t="shared" si="168"/>
        <v>26.5</v>
      </c>
      <c r="AA468" s="784">
        <f t="shared" si="169"/>
        <v>25</v>
      </c>
      <c r="AB468" s="133" t="s">
        <v>102</v>
      </c>
      <c r="AC468" s="1918"/>
      <c r="AD468" s="765"/>
      <c r="AE468" s="1918">
        <f>F480</f>
        <v>9.6</v>
      </c>
      <c r="AF468" s="758">
        <f>G480</f>
        <v>8</v>
      </c>
      <c r="AG468" s="1918">
        <f>F495</f>
        <v>9.94</v>
      </c>
      <c r="AH468" s="777">
        <f>G495</f>
        <v>7.69</v>
      </c>
      <c r="AI468" s="2036">
        <f t="shared" si="170"/>
        <v>9.6</v>
      </c>
      <c r="AJ468" s="770">
        <f t="shared" si="171"/>
        <v>8</v>
      </c>
      <c r="AK468" s="2047">
        <f t="shared" si="172"/>
        <v>19.54</v>
      </c>
      <c r="AL468" s="780">
        <f t="shared" si="173"/>
        <v>15.690000000000001</v>
      </c>
      <c r="AM468" s="2051">
        <f t="shared" si="174"/>
        <v>19.54</v>
      </c>
      <c r="AN468" s="1994">
        <f t="shared" si="175"/>
        <v>15.690000000000001</v>
      </c>
    </row>
    <row r="469" spans="2:40" ht="15.75" thickBot="1">
      <c r="B469" s="1070" t="s">
        <v>865</v>
      </c>
      <c r="C469" s="2124" t="s">
        <v>870</v>
      </c>
      <c r="D469" s="324"/>
      <c r="E469" s="323" t="s">
        <v>59</v>
      </c>
      <c r="F469" s="247">
        <v>0.3</v>
      </c>
      <c r="G469" s="250">
        <v>0.3</v>
      </c>
      <c r="H469" s="1136" t="s">
        <v>53</v>
      </c>
      <c r="I469" s="1160">
        <v>10</v>
      </c>
      <c r="J469" s="1138">
        <v>10</v>
      </c>
      <c r="K469" s="438" t="s">
        <v>852</v>
      </c>
      <c r="L469" s="38"/>
      <c r="M469" s="49"/>
      <c r="O469" s="88" t="s">
        <v>163</v>
      </c>
      <c r="P469" s="1876"/>
      <c r="Q469" s="1866"/>
      <c r="R469" s="1876"/>
      <c r="S469" s="1866"/>
      <c r="T469" s="1876">
        <f>D491</f>
        <v>200</v>
      </c>
      <c r="U469" s="1866">
        <f>D491</f>
        <v>200</v>
      </c>
      <c r="V469" s="1974">
        <f t="shared" si="164"/>
        <v>0</v>
      </c>
      <c r="W469" s="1953">
        <f t="shared" si="165"/>
        <v>0</v>
      </c>
      <c r="X469" s="1979">
        <f t="shared" si="166"/>
        <v>200</v>
      </c>
      <c r="Y469" s="1958">
        <f t="shared" si="167"/>
        <v>200</v>
      </c>
      <c r="Z469" s="1970">
        <f t="shared" si="168"/>
        <v>200</v>
      </c>
      <c r="AA469" s="784">
        <f t="shared" si="169"/>
        <v>200</v>
      </c>
      <c r="AB469" s="133" t="s">
        <v>78</v>
      </c>
      <c r="AC469" s="1918"/>
      <c r="AD469" s="763"/>
      <c r="AE469" s="1918"/>
      <c r="AF469" s="758"/>
      <c r="AG469" s="1918">
        <f>F497</f>
        <v>4.9800000000000004</v>
      </c>
      <c r="AH469" s="777">
        <f>G497</f>
        <v>4</v>
      </c>
      <c r="AI469" s="2036">
        <f t="shared" si="170"/>
        <v>0</v>
      </c>
      <c r="AJ469" s="770">
        <f t="shared" si="171"/>
        <v>0</v>
      </c>
      <c r="AK469" s="2047">
        <f t="shared" si="172"/>
        <v>4.9800000000000004</v>
      </c>
      <c r="AL469" s="780">
        <f t="shared" si="173"/>
        <v>4</v>
      </c>
      <c r="AM469" s="2051">
        <f t="shared" si="174"/>
        <v>4.9800000000000004</v>
      </c>
      <c r="AN469" s="1994">
        <f t="shared" si="175"/>
        <v>4</v>
      </c>
    </row>
    <row r="470" spans="2:40" ht="15.75" thickBot="1">
      <c r="B470" s="358" t="s">
        <v>10</v>
      </c>
      <c r="C470" s="177" t="s">
        <v>11</v>
      </c>
      <c r="D470" s="395">
        <v>48</v>
      </c>
      <c r="E470" s="775" t="s">
        <v>96</v>
      </c>
      <c r="F470" s="298">
        <v>10</v>
      </c>
      <c r="G470" s="312">
        <v>10</v>
      </c>
      <c r="H470" s="822"/>
      <c r="I470" s="1139"/>
      <c r="J470" s="1161"/>
      <c r="K470" s="271" t="s">
        <v>121</v>
      </c>
      <c r="L470" s="106" t="s">
        <v>122</v>
      </c>
      <c r="M470" s="143" t="s">
        <v>123</v>
      </c>
      <c r="O470" s="202" t="s">
        <v>100</v>
      </c>
      <c r="P470" s="1876"/>
      <c r="Q470" s="1866"/>
      <c r="R470" s="1876"/>
      <c r="S470" s="1866"/>
      <c r="T470" s="1876">
        <f>F492</f>
        <v>26.88</v>
      </c>
      <c r="U470" s="1866">
        <f>G492</f>
        <v>23.24</v>
      </c>
      <c r="V470" s="1974">
        <f t="shared" si="164"/>
        <v>0</v>
      </c>
      <c r="W470" s="1953">
        <f t="shared" si="165"/>
        <v>0</v>
      </c>
      <c r="X470" s="1979">
        <f t="shared" si="166"/>
        <v>26.88</v>
      </c>
      <c r="Y470" s="1958">
        <f t="shared" si="167"/>
        <v>23.24</v>
      </c>
      <c r="Z470" s="1970">
        <f t="shared" si="168"/>
        <v>26.88</v>
      </c>
      <c r="AA470" s="784">
        <f t="shared" si="169"/>
        <v>23.24</v>
      </c>
      <c r="AB470" s="133" t="s">
        <v>86</v>
      </c>
      <c r="AC470" s="1918"/>
      <c r="AD470" s="766"/>
      <c r="AE470" s="1918"/>
      <c r="AF470" s="758"/>
      <c r="AG470" s="1918"/>
      <c r="AH470" s="777"/>
      <c r="AI470" s="2036">
        <f t="shared" si="170"/>
        <v>0</v>
      </c>
      <c r="AJ470" s="770">
        <f t="shared" si="171"/>
        <v>0</v>
      </c>
      <c r="AK470" s="2047">
        <f t="shared" si="172"/>
        <v>0</v>
      </c>
      <c r="AL470" s="780">
        <f t="shared" si="173"/>
        <v>0</v>
      </c>
      <c r="AM470" s="2051">
        <f t="shared" si="174"/>
        <v>0</v>
      </c>
      <c r="AN470" s="1994">
        <f t="shared" si="175"/>
        <v>0</v>
      </c>
    </row>
    <row r="471" spans="2:40" ht="15.75" thickBot="1">
      <c r="B471" s="321" t="s">
        <v>10</v>
      </c>
      <c r="C471" s="254" t="s">
        <v>719</v>
      </c>
      <c r="D471" s="253">
        <v>20</v>
      </c>
      <c r="E471" s="244"/>
      <c r="F471" s="244"/>
      <c r="G471" s="1037"/>
      <c r="H471" s="56"/>
      <c r="I471" s="29"/>
      <c r="J471" s="73"/>
      <c r="K471" s="260" t="s">
        <v>348</v>
      </c>
      <c r="L471" s="1162">
        <v>113.5</v>
      </c>
      <c r="M471" s="263">
        <v>100</v>
      </c>
      <c r="O471" s="755" t="s">
        <v>526</v>
      </c>
      <c r="P471" s="1876"/>
      <c r="Q471" s="1864"/>
      <c r="R471" s="1878">
        <f>F485+L474</f>
        <v>121.18599999999999</v>
      </c>
      <c r="S471" s="1864">
        <f>G485+M474</f>
        <v>65.5</v>
      </c>
      <c r="T471" s="1878">
        <f>F493</f>
        <v>31.69</v>
      </c>
      <c r="U471" s="1864">
        <f>G493</f>
        <v>17.760000000000002</v>
      </c>
      <c r="V471" s="1974">
        <f t="shared" si="164"/>
        <v>121.18599999999999</v>
      </c>
      <c r="W471" s="1953">
        <f t="shared" si="165"/>
        <v>65.5</v>
      </c>
      <c r="X471" s="1979">
        <f t="shared" si="166"/>
        <v>152.876</v>
      </c>
      <c r="Y471" s="1958">
        <f t="shared" si="167"/>
        <v>83.26</v>
      </c>
      <c r="Z471" s="1970">
        <f t="shared" si="168"/>
        <v>152.876</v>
      </c>
      <c r="AA471" s="784">
        <f t="shared" si="169"/>
        <v>83.26</v>
      </c>
      <c r="AB471" s="133" t="s">
        <v>161</v>
      </c>
      <c r="AC471" s="1918"/>
      <c r="AD471" s="767"/>
      <c r="AE471" s="1918"/>
      <c r="AF471" s="758"/>
      <c r="AG471" s="1918"/>
      <c r="AH471" s="777"/>
      <c r="AI471" s="2036">
        <f t="shared" si="170"/>
        <v>0</v>
      </c>
      <c r="AJ471" s="770">
        <f t="shared" si="171"/>
        <v>0</v>
      </c>
      <c r="AK471" s="2047">
        <f t="shared" si="172"/>
        <v>0</v>
      </c>
      <c r="AL471" s="780">
        <f t="shared" si="173"/>
        <v>0</v>
      </c>
      <c r="AM471" s="2051">
        <f t="shared" si="174"/>
        <v>0</v>
      </c>
      <c r="AN471" s="1994">
        <f t="shared" si="175"/>
        <v>0</v>
      </c>
    </row>
    <row r="472" spans="2:40" ht="15.75" thickBot="1">
      <c r="B472" s="2114" t="s">
        <v>855</v>
      </c>
      <c r="C472" s="254" t="s">
        <v>852</v>
      </c>
      <c r="D472" s="390">
        <v>100</v>
      </c>
      <c r="E472" s="1158" t="s">
        <v>215</v>
      </c>
      <c r="F472" s="279"/>
      <c r="G472" s="49"/>
      <c r="H472" s="1062" t="s">
        <v>415</v>
      </c>
      <c r="I472" s="1063"/>
      <c r="J472" s="1064"/>
      <c r="K472" s="457" t="s">
        <v>223</v>
      </c>
      <c r="L472" s="827"/>
      <c r="M472" s="828"/>
      <c r="O472" s="755" t="s">
        <v>151</v>
      </c>
      <c r="P472" s="1876"/>
      <c r="Q472" s="1864"/>
      <c r="R472" s="1876"/>
      <c r="S472" s="1866"/>
      <c r="T472" s="1876"/>
      <c r="U472" s="1866"/>
      <c r="V472" s="1974">
        <f t="shared" si="164"/>
        <v>0</v>
      </c>
      <c r="W472" s="1953">
        <f t="shared" si="165"/>
        <v>0</v>
      </c>
      <c r="X472" s="1979">
        <f t="shared" si="166"/>
        <v>0</v>
      </c>
      <c r="Y472" s="1958">
        <f t="shared" si="167"/>
        <v>0</v>
      </c>
      <c r="Z472" s="1970">
        <f t="shared" si="168"/>
        <v>0</v>
      </c>
      <c r="AA472" s="784">
        <f t="shared" si="169"/>
        <v>0</v>
      </c>
      <c r="AB472" s="133" t="s">
        <v>158</v>
      </c>
      <c r="AC472" s="1918"/>
      <c r="AD472" s="767"/>
      <c r="AE472" s="1918"/>
      <c r="AF472" s="758"/>
      <c r="AG472" s="1918"/>
      <c r="AH472" s="777"/>
      <c r="AI472" s="2036">
        <f t="shared" si="170"/>
        <v>0</v>
      </c>
      <c r="AJ472" s="770">
        <f t="shared" si="171"/>
        <v>0</v>
      </c>
      <c r="AK472" s="2047">
        <f t="shared" si="172"/>
        <v>0</v>
      </c>
      <c r="AL472" s="780">
        <f t="shared" si="173"/>
        <v>0</v>
      </c>
      <c r="AM472" s="2051">
        <f t="shared" si="174"/>
        <v>0</v>
      </c>
      <c r="AN472" s="1994">
        <f t="shared" si="175"/>
        <v>0</v>
      </c>
    </row>
    <row r="473" spans="2:40" ht="15.75" thickBot="1">
      <c r="B473" s="383"/>
      <c r="C473" s="172" t="s">
        <v>153</v>
      </c>
      <c r="D473" s="53"/>
      <c r="E473" s="281" t="s">
        <v>121</v>
      </c>
      <c r="F473" s="106" t="s">
        <v>122</v>
      </c>
      <c r="G473" s="143" t="s">
        <v>123</v>
      </c>
      <c r="H473" s="1065" t="s">
        <v>658</v>
      </c>
      <c r="I473" s="1066"/>
      <c r="J473" s="1067"/>
      <c r="K473" s="463" t="s">
        <v>121</v>
      </c>
      <c r="L473" s="241" t="s">
        <v>122</v>
      </c>
      <c r="M473" s="242" t="s">
        <v>123</v>
      </c>
      <c r="O473" s="755" t="s">
        <v>73</v>
      </c>
      <c r="P473" s="1876"/>
      <c r="Q473" s="1866"/>
      <c r="R473" s="1876"/>
      <c r="S473" s="1866"/>
      <c r="T473" s="1876"/>
      <c r="U473" s="1866"/>
      <c r="V473" s="1974">
        <f t="shared" si="164"/>
        <v>0</v>
      </c>
      <c r="W473" s="1953">
        <f t="shared" si="165"/>
        <v>0</v>
      </c>
      <c r="X473" s="1979">
        <f t="shared" si="166"/>
        <v>0</v>
      </c>
      <c r="Y473" s="1958">
        <f t="shared" si="167"/>
        <v>0</v>
      </c>
      <c r="Z473" s="1970">
        <f t="shared" si="168"/>
        <v>0</v>
      </c>
      <c r="AA473" s="784">
        <f t="shared" si="169"/>
        <v>0</v>
      </c>
      <c r="AB473" s="133" t="s">
        <v>157</v>
      </c>
      <c r="AC473" s="1918"/>
      <c r="AD473" s="766"/>
      <c r="AE473" s="1918"/>
      <c r="AF473" s="758"/>
      <c r="AG473" s="1918"/>
      <c r="AH473" s="777"/>
      <c r="AI473" s="2036">
        <f t="shared" si="170"/>
        <v>0</v>
      </c>
      <c r="AJ473" s="770">
        <f t="shared" si="171"/>
        <v>0</v>
      </c>
      <c r="AK473" s="2047">
        <f t="shared" si="172"/>
        <v>0</v>
      </c>
      <c r="AL473" s="780">
        <f t="shared" si="173"/>
        <v>0</v>
      </c>
      <c r="AM473" s="2051">
        <f t="shared" si="174"/>
        <v>0</v>
      </c>
      <c r="AN473" s="1994">
        <f t="shared" si="175"/>
        <v>0</v>
      </c>
    </row>
    <row r="474" spans="2:40" ht="15.75" thickBot="1">
      <c r="B474" s="441" t="s">
        <v>683</v>
      </c>
      <c r="C474" s="380" t="s">
        <v>241</v>
      </c>
      <c r="D474" s="388">
        <v>60</v>
      </c>
      <c r="E474" s="1034" t="s">
        <v>184</v>
      </c>
      <c r="F474" s="1163">
        <v>14</v>
      </c>
      <c r="G474" s="1164">
        <v>14</v>
      </c>
      <c r="H474" s="892" t="s">
        <v>121</v>
      </c>
      <c r="I474" s="109" t="s">
        <v>122</v>
      </c>
      <c r="J474" s="1492" t="s">
        <v>123</v>
      </c>
      <c r="K474" s="959" t="s">
        <v>239</v>
      </c>
      <c r="L474" s="829">
        <v>118.83</v>
      </c>
      <c r="M474" s="830">
        <v>63.5</v>
      </c>
      <c r="O474" s="757" t="s">
        <v>66</v>
      </c>
      <c r="P474" s="1876">
        <f>F466+L466</f>
        <v>295</v>
      </c>
      <c r="Q474" s="1871">
        <f>G466+M466</f>
        <v>295</v>
      </c>
      <c r="R474" s="1878">
        <f>L476</f>
        <v>20.399999999999999</v>
      </c>
      <c r="S474" s="1864">
        <f>M476</f>
        <v>20.399999999999999</v>
      </c>
      <c r="T474" s="1876">
        <f>L492</f>
        <v>16</v>
      </c>
      <c r="U474" s="1871">
        <f>M492</f>
        <v>16</v>
      </c>
      <c r="V474" s="1974">
        <f t="shared" si="164"/>
        <v>315.39999999999998</v>
      </c>
      <c r="W474" s="1953">
        <f t="shared" si="165"/>
        <v>315.39999999999998</v>
      </c>
      <c r="X474" s="1979">
        <f t="shared" si="166"/>
        <v>36.4</v>
      </c>
      <c r="Y474" s="1958">
        <f t="shared" si="167"/>
        <v>36.4</v>
      </c>
      <c r="Z474" s="1970">
        <f t="shared" si="168"/>
        <v>331.4</v>
      </c>
      <c r="AA474" s="784">
        <f t="shared" si="169"/>
        <v>331.4</v>
      </c>
      <c r="AB474" s="136" t="s">
        <v>211</v>
      </c>
      <c r="AC474" s="1918"/>
      <c r="AD474" s="768"/>
      <c r="AE474" s="1918"/>
      <c r="AF474" s="758"/>
      <c r="AG474" s="1918"/>
      <c r="AH474" s="777"/>
      <c r="AI474" s="2036">
        <f t="shared" si="170"/>
        <v>0</v>
      </c>
      <c r="AJ474" s="770">
        <f t="shared" si="171"/>
        <v>0</v>
      </c>
      <c r="AK474" s="2047">
        <f t="shared" si="172"/>
        <v>0</v>
      </c>
      <c r="AL474" s="780">
        <f t="shared" si="173"/>
        <v>0</v>
      </c>
      <c r="AM474" s="2051">
        <f t="shared" si="174"/>
        <v>0</v>
      </c>
      <c r="AN474" s="1994">
        <f t="shared" si="175"/>
        <v>0</v>
      </c>
    </row>
    <row r="475" spans="2:40">
      <c r="B475" s="178"/>
      <c r="C475" s="1103" t="s">
        <v>670</v>
      </c>
      <c r="D475" s="324"/>
      <c r="E475" s="323" t="s">
        <v>203</v>
      </c>
      <c r="F475" s="247">
        <v>0.8</v>
      </c>
      <c r="G475" s="277">
        <v>0.8</v>
      </c>
      <c r="H475" s="443" t="s">
        <v>331</v>
      </c>
      <c r="I475" s="313">
        <v>102</v>
      </c>
      <c r="J475" s="1605">
        <v>76.3</v>
      </c>
      <c r="K475" s="202" t="s">
        <v>91</v>
      </c>
      <c r="L475" s="452">
        <v>23.4</v>
      </c>
      <c r="M475" s="248">
        <v>23.4</v>
      </c>
      <c r="O475" s="130" t="s">
        <v>171</v>
      </c>
      <c r="P475" s="1876"/>
      <c r="Q475" s="1866"/>
      <c r="R475" s="1876"/>
      <c r="S475" s="1866"/>
      <c r="T475" s="1876"/>
      <c r="U475" s="1866"/>
      <c r="V475" s="1974">
        <f t="shared" si="164"/>
        <v>0</v>
      </c>
      <c r="W475" s="1953">
        <f t="shared" si="165"/>
        <v>0</v>
      </c>
      <c r="X475" s="1979">
        <f t="shared" si="166"/>
        <v>0</v>
      </c>
      <c r="Y475" s="1958">
        <f t="shared" si="167"/>
        <v>0</v>
      </c>
      <c r="Z475" s="1971">
        <f t="shared" si="168"/>
        <v>0</v>
      </c>
      <c r="AA475" s="782">
        <f t="shared" si="169"/>
        <v>0</v>
      </c>
      <c r="AB475" s="189" t="s">
        <v>97</v>
      </c>
      <c r="AC475" s="1918">
        <f t="shared" ref="AC475:AL475" si="178">SUM(AC460:AC474)</f>
        <v>0</v>
      </c>
      <c r="AD475" s="1775">
        <f t="shared" si="178"/>
        <v>0</v>
      </c>
      <c r="AE475" s="1918">
        <f t="shared" si="178"/>
        <v>102.6</v>
      </c>
      <c r="AF475" s="758">
        <f t="shared" si="178"/>
        <v>68</v>
      </c>
      <c r="AG475" s="1918">
        <f t="shared" si="178"/>
        <v>42.78</v>
      </c>
      <c r="AH475" s="777">
        <f t="shared" si="178"/>
        <v>33.909999999999997</v>
      </c>
      <c r="AI475" s="2037">
        <f t="shared" si="178"/>
        <v>102.6</v>
      </c>
      <c r="AJ475" s="759">
        <f t="shared" si="178"/>
        <v>68</v>
      </c>
      <c r="AK475" s="2048">
        <f t="shared" si="178"/>
        <v>145.38</v>
      </c>
      <c r="AL475" s="223">
        <f t="shared" si="178"/>
        <v>101.91</v>
      </c>
      <c r="AM475" s="2051">
        <f t="shared" si="174"/>
        <v>145.38</v>
      </c>
      <c r="AN475" s="1994">
        <f t="shared" si="175"/>
        <v>101.91</v>
      </c>
    </row>
    <row r="476" spans="2:40">
      <c r="B476" s="358" t="s">
        <v>10</v>
      </c>
      <c r="C476" s="177" t="s">
        <v>428</v>
      </c>
      <c r="D476" s="395">
        <v>30</v>
      </c>
      <c r="E476" s="202" t="s">
        <v>229</v>
      </c>
      <c r="F476" s="264" t="s">
        <v>193</v>
      </c>
      <c r="G476" s="888">
        <v>4</v>
      </c>
      <c r="H476" s="194" t="s">
        <v>107</v>
      </c>
      <c r="I476" s="245">
        <v>88.96</v>
      </c>
      <c r="J476" s="248">
        <v>87.5</v>
      </c>
      <c r="K476" s="202" t="s">
        <v>94</v>
      </c>
      <c r="L476" s="452">
        <v>20.399999999999999</v>
      </c>
      <c r="M476" s="248">
        <v>20.399999999999999</v>
      </c>
      <c r="O476" s="130" t="s">
        <v>71</v>
      </c>
      <c r="P476" s="1876"/>
      <c r="Q476" s="1872"/>
      <c r="R476" s="1876">
        <f>I476</f>
        <v>88.96</v>
      </c>
      <c r="S476" s="1872">
        <f>J476</f>
        <v>87.5</v>
      </c>
      <c r="T476" s="1876"/>
      <c r="U476" s="1872"/>
      <c r="V476" s="1974">
        <f t="shared" si="164"/>
        <v>88.96</v>
      </c>
      <c r="W476" s="1953">
        <f t="shared" si="165"/>
        <v>87.5</v>
      </c>
      <c r="X476" s="1979">
        <f t="shared" si="166"/>
        <v>88.96</v>
      </c>
      <c r="Y476" s="1958">
        <f t="shared" si="167"/>
        <v>87.5</v>
      </c>
      <c r="Z476" s="1971">
        <f t="shared" si="168"/>
        <v>88.96</v>
      </c>
      <c r="AA476" s="782">
        <f t="shared" si="169"/>
        <v>87.5</v>
      </c>
      <c r="AB476" s="462" t="s">
        <v>167</v>
      </c>
      <c r="AC476" s="1918"/>
      <c r="AD476" s="754"/>
      <c r="AE476" s="1918"/>
      <c r="AF476" s="758">
        <f>G480++G489</f>
        <v>68</v>
      </c>
      <c r="AG476" s="1918"/>
      <c r="AH476" s="758"/>
      <c r="AI476" s="2038"/>
      <c r="AJ476" s="237"/>
      <c r="AK476" s="2048"/>
      <c r="AL476" s="223"/>
      <c r="AM476" s="2052"/>
      <c r="AN476" s="1995"/>
    </row>
    <row r="477" spans="2:40">
      <c r="B477" s="1625" t="s">
        <v>769</v>
      </c>
      <c r="C477" s="254" t="s">
        <v>215</v>
      </c>
      <c r="D477" s="1039">
        <v>200</v>
      </c>
      <c r="E477" s="202" t="s">
        <v>95</v>
      </c>
      <c r="F477" s="245">
        <v>2.8</v>
      </c>
      <c r="G477" s="203">
        <v>2.8</v>
      </c>
      <c r="H477" s="194" t="s">
        <v>249</v>
      </c>
      <c r="I477" s="245" t="s">
        <v>485</v>
      </c>
      <c r="J477" s="248">
        <v>5.8</v>
      </c>
      <c r="K477" s="202" t="s">
        <v>96</v>
      </c>
      <c r="L477" s="245">
        <v>1</v>
      </c>
      <c r="M477" s="248">
        <v>1</v>
      </c>
      <c r="O477" s="130" t="s">
        <v>52</v>
      </c>
      <c r="P477" s="1876">
        <f>I465</f>
        <v>15.6</v>
      </c>
      <c r="Q477" s="1872">
        <f>J465</f>
        <v>15</v>
      </c>
      <c r="R477" s="1876"/>
      <c r="S477" s="1872"/>
      <c r="T477" s="1876"/>
      <c r="U477" s="1872"/>
      <c r="V477" s="1974">
        <f t="shared" si="164"/>
        <v>15.6</v>
      </c>
      <c r="W477" s="1953">
        <f t="shared" si="165"/>
        <v>15</v>
      </c>
      <c r="X477" s="1979">
        <f t="shared" si="166"/>
        <v>0</v>
      </c>
      <c r="Y477" s="1958">
        <f t="shared" si="167"/>
        <v>0</v>
      </c>
      <c r="Z477" s="1971">
        <f t="shared" si="168"/>
        <v>15.6</v>
      </c>
      <c r="AA477" s="782">
        <f t="shared" si="169"/>
        <v>15</v>
      </c>
      <c r="AC477" s="1918"/>
      <c r="AE477" s="1918"/>
      <c r="AG477" s="1918"/>
      <c r="AI477" s="207"/>
      <c r="AK477" s="207"/>
      <c r="AM477" s="2032"/>
      <c r="AN477" s="103"/>
    </row>
    <row r="478" spans="2:40">
      <c r="B478" s="165" t="s">
        <v>18</v>
      </c>
      <c r="C478" s="283" t="s">
        <v>118</v>
      </c>
      <c r="D478" s="176">
        <v>90</v>
      </c>
      <c r="E478" s="1464" t="s">
        <v>98</v>
      </c>
      <c r="F478" s="889">
        <v>0.2</v>
      </c>
      <c r="G478" s="1602">
        <v>0.2</v>
      </c>
      <c r="H478" s="194" t="s">
        <v>114</v>
      </c>
      <c r="I478" s="245">
        <v>2</v>
      </c>
      <c r="J478" s="248">
        <v>2</v>
      </c>
      <c r="K478" s="323" t="s">
        <v>119</v>
      </c>
      <c r="L478" s="247">
        <v>9</v>
      </c>
      <c r="M478" s="250">
        <v>9</v>
      </c>
      <c r="N478" s="440"/>
      <c r="O478" s="130" t="s">
        <v>76</v>
      </c>
      <c r="P478" s="1876"/>
      <c r="Q478" s="1916"/>
      <c r="R478" s="1876">
        <f>I484</f>
        <v>7.5</v>
      </c>
      <c r="S478" s="1872">
        <f>J484</f>
        <v>7.5</v>
      </c>
      <c r="T478" s="1876">
        <f>L493</f>
        <v>1.8</v>
      </c>
      <c r="U478" s="1872">
        <f>M493</f>
        <v>1.8</v>
      </c>
      <c r="V478" s="1974">
        <f t="shared" si="164"/>
        <v>7.5</v>
      </c>
      <c r="W478" s="1953">
        <f t="shared" si="165"/>
        <v>7.5</v>
      </c>
      <c r="X478" s="1979">
        <f t="shared" si="166"/>
        <v>9.3000000000000007</v>
      </c>
      <c r="Y478" s="1958">
        <f t="shared" si="167"/>
        <v>9.3000000000000007</v>
      </c>
      <c r="Z478" s="1971">
        <f t="shared" si="168"/>
        <v>9.3000000000000007</v>
      </c>
      <c r="AA478" s="782">
        <f t="shared" si="169"/>
        <v>9.3000000000000007</v>
      </c>
      <c r="AB478" s="81" t="s">
        <v>420</v>
      </c>
      <c r="AC478" s="1918"/>
      <c r="AD478" s="769"/>
      <c r="AE478" s="1918"/>
      <c r="AF478" s="769"/>
      <c r="AG478" s="1918"/>
      <c r="AH478" s="769"/>
      <c r="AI478" s="2033"/>
      <c r="AJ478" s="769"/>
      <c r="AK478" s="2033"/>
      <c r="AL478" s="769"/>
      <c r="AM478" s="2032"/>
      <c r="AN478" s="103"/>
    </row>
    <row r="479" spans="2:40">
      <c r="B479" s="384"/>
      <c r="C479" s="673" t="s">
        <v>128</v>
      </c>
      <c r="D479" s="70"/>
      <c r="E479" s="1490" t="s">
        <v>480</v>
      </c>
      <c r="F479" s="1165"/>
      <c r="G479" s="193"/>
      <c r="H479" s="194" t="s">
        <v>594</v>
      </c>
      <c r="I479" s="245">
        <v>0.25</v>
      </c>
      <c r="J479" s="248">
        <v>0.25</v>
      </c>
      <c r="K479" s="202" t="s">
        <v>104</v>
      </c>
      <c r="L479" s="247">
        <v>4.4000000000000004</v>
      </c>
      <c r="M479" s="250">
        <v>4.4000000000000004</v>
      </c>
      <c r="O479" s="130" t="s">
        <v>96</v>
      </c>
      <c r="P479" s="1876">
        <f>F470+I469</f>
        <v>20</v>
      </c>
      <c r="Q479" s="1871">
        <f>G470+J469</f>
        <v>20</v>
      </c>
      <c r="R479" s="1876">
        <f>I480+L477+G481</f>
        <v>13.7</v>
      </c>
      <c r="S479" s="1864">
        <f>G481+J480+M477</f>
        <v>13.7</v>
      </c>
      <c r="T479" s="1878">
        <f>F496+I492</f>
        <v>1.8599999999999999</v>
      </c>
      <c r="U479" s="1864">
        <f>J492+G496</f>
        <v>1.8599999999999999</v>
      </c>
      <c r="V479" s="1974">
        <f t="shared" si="164"/>
        <v>33.700000000000003</v>
      </c>
      <c r="W479" s="1953">
        <f t="shared" si="165"/>
        <v>33.700000000000003</v>
      </c>
      <c r="X479" s="1979">
        <f t="shared" si="166"/>
        <v>15.559999999999999</v>
      </c>
      <c r="Y479" s="1958">
        <f t="shared" si="167"/>
        <v>15.559999999999999</v>
      </c>
      <c r="Z479" s="1971">
        <f t="shared" si="168"/>
        <v>35.56</v>
      </c>
      <c r="AA479" s="782">
        <f t="shared" si="169"/>
        <v>35.56</v>
      </c>
      <c r="AB479" s="84" t="s">
        <v>124</v>
      </c>
      <c r="AC479" s="1918"/>
      <c r="AD479" s="225"/>
      <c r="AE479" s="1918"/>
      <c r="AF479" s="225"/>
      <c r="AG479" s="1918"/>
      <c r="AH479" s="225"/>
      <c r="AI479" s="2039">
        <f t="shared" ref="AI479:AI492" si="179">AC479+AE479</f>
        <v>0</v>
      </c>
      <c r="AJ479" s="760">
        <f t="shared" ref="AJ479:AJ492" si="180">AD479+AF479</f>
        <v>0</v>
      </c>
      <c r="AK479" s="2049">
        <f t="shared" ref="AK479:AK492" si="181">AE479+AG479</f>
        <v>0</v>
      </c>
      <c r="AL479" s="238">
        <f t="shared" ref="AL479:AL492" si="182">AF479+AH479</f>
        <v>0</v>
      </c>
      <c r="AM479" s="2032"/>
      <c r="AN479" s="103"/>
    </row>
    <row r="480" spans="2:40" ht="15.75" thickBot="1">
      <c r="B480" s="165" t="s">
        <v>554</v>
      </c>
      <c r="C480" s="283" t="s">
        <v>415</v>
      </c>
      <c r="D480" s="831" t="s">
        <v>708</v>
      </c>
      <c r="E480" s="202" t="s">
        <v>224</v>
      </c>
      <c r="F480" s="264">
        <v>9.6</v>
      </c>
      <c r="G480" s="888">
        <v>8</v>
      </c>
      <c r="H480" s="194" t="s">
        <v>96</v>
      </c>
      <c r="I480" s="245">
        <v>8.6999999999999993</v>
      </c>
      <c r="J480" s="248">
        <v>8.6999999999999993</v>
      </c>
      <c r="M480" s="70"/>
      <c r="O480" s="130" t="s">
        <v>104</v>
      </c>
      <c r="P480" s="1876"/>
      <c r="Q480" s="1866"/>
      <c r="R480" s="1876">
        <f>L479</f>
        <v>4.4000000000000004</v>
      </c>
      <c r="S480" s="1866">
        <f>M479</f>
        <v>4.4000000000000004</v>
      </c>
      <c r="T480" s="1876"/>
      <c r="U480" s="1866"/>
      <c r="V480" s="1974">
        <f t="shared" si="164"/>
        <v>4.4000000000000004</v>
      </c>
      <c r="W480" s="1953">
        <f t="shared" si="165"/>
        <v>4.4000000000000004</v>
      </c>
      <c r="X480" s="1979">
        <f t="shared" si="166"/>
        <v>4.4000000000000004</v>
      </c>
      <c r="Y480" s="1958">
        <f t="shared" si="167"/>
        <v>4.4000000000000004</v>
      </c>
      <c r="Z480" s="1971">
        <f t="shared" si="168"/>
        <v>4.4000000000000004</v>
      </c>
      <c r="AA480" s="782">
        <f t="shared" si="169"/>
        <v>4.4000000000000004</v>
      </c>
      <c r="AB480" s="87" t="s">
        <v>421</v>
      </c>
      <c r="AC480" s="1918"/>
      <c r="AD480" s="223">
        <f>SUM(AD478:AD479)</f>
        <v>0</v>
      </c>
      <c r="AE480" s="1918"/>
      <c r="AF480" s="223">
        <f>SUM(AF478:AF479)</f>
        <v>0</v>
      </c>
      <c r="AG480" s="1918"/>
      <c r="AH480" s="223">
        <f>SUM(AH478:AH479)</f>
        <v>0</v>
      </c>
      <c r="AI480" s="2039">
        <f t="shared" si="179"/>
        <v>0</v>
      </c>
      <c r="AJ480" s="760">
        <f t="shared" si="180"/>
        <v>0</v>
      </c>
      <c r="AK480" s="2049">
        <f t="shared" si="181"/>
        <v>0</v>
      </c>
      <c r="AL480" s="238">
        <f t="shared" si="182"/>
        <v>0</v>
      </c>
      <c r="AM480" s="2032"/>
      <c r="AN480" s="103"/>
    </row>
    <row r="481" spans="2:42">
      <c r="B481" s="384" t="s">
        <v>762</v>
      </c>
      <c r="C481" s="177" t="s">
        <v>658</v>
      </c>
      <c r="D481" s="324"/>
      <c r="E481" s="202" t="s">
        <v>96</v>
      </c>
      <c r="F481" s="264">
        <v>4</v>
      </c>
      <c r="G481" s="888">
        <v>4</v>
      </c>
      <c r="H481" s="194" t="s">
        <v>119</v>
      </c>
      <c r="I481" s="245">
        <v>6</v>
      </c>
      <c r="J481" s="248">
        <v>6</v>
      </c>
      <c r="K481" s="1536" t="s">
        <v>235</v>
      </c>
      <c r="L481" s="1061"/>
      <c r="M481" s="437"/>
      <c r="O481" s="130" t="s">
        <v>835</v>
      </c>
      <c r="P481" s="1876"/>
      <c r="Q481" s="1864"/>
      <c r="R481" s="1876">
        <f>S481/1000/0.04</f>
        <v>0.24500000000000002</v>
      </c>
      <c r="S481" s="1864">
        <f>G476+J477</f>
        <v>9.8000000000000007</v>
      </c>
      <c r="T481" s="1876">
        <f>U481/1000/0.04</f>
        <v>9.2999999999999999E-2</v>
      </c>
      <c r="U481" s="1864">
        <f>J495</f>
        <v>3.72</v>
      </c>
      <c r="V481" s="1974">
        <f t="shared" si="164"/>
        <v>0.24500000000000002</v>
      </c>
      <c r="W481" s="1953">
        <f t="shared" si="165"/>
        <v>9.8000000000000007</v>
      </c>
      <c r="X481" s="1979">
        <f t="shared" si="166"/>
        <v>0.33800000000000002</v>
      </c>
      <c r="Y481" s="1958">
        <f t="shared" si="167"/>
        <v>13.520000000000001</v>
      </c>
      <c r="Z481" s="1971">
        <f t="shared" si="168"/>
        <v>0.33800000000000002</v>
      </c>
      <c r="AA481" s="782">
        <f t="shared" si="169"/>
        <v>13.520000000000001</v>
      </c>
      <c r="AB481" s="89" t="s">
        <v>422</v>
      </c>
      <c r="AC481" s="1918"/>
      <c r="AD481" s="226"/>
      <c r="AE481" s="1918"/>
      <c r="AF481" s="226"/>
      <c r="AG481" s="1918"/>
      <c r="AH481" s="226"/>
      <c r="AI481" s="2039">
        <f t="shared" si="179"/>
        <v>0</v>
      </c>
      <c r="AJ481" s="760">
        <f t="shared" si="180"/>
        <v>0</v>
      </c>
      <c r="AK481" s="2049">
        <f t="shared" si="181"/>
        <v>0</v>
      </c>
      <c r="AL481" s="238">
        <f t="shared" si="182"/>
        <v>0</v>
      </c>
      <c r="AM481" s="2032"/>
      <c r="AN481" s="103"/>
    </row>
    <row r="482" spans="2:42" ht="15.75" thickBot="1">
      <c r="B482" s="1586" t="s">
        <v>702</v>
      </c>
      <c r="C482" s="456" t="s">
        <v>235</v>
      </c>
      <c r="D482" s="398">
        <v>200</v>
      </c>
      <c r="E482" s="301" t="s">
        <v>98</v>
      </c>
      <c r="F482" s="276">
        <v>0.9</v>
      </c>
      <c r="G482" s="655">
        <v>0.9</v>
      </c>
      <c r="H482" s="1462" t="s">
        <v>660</v>
      </c>
      <c r="J482" s="70"/>
      <c r="K482" s="1604" t="s">
        <v>335</v>
      </c>
      <c r="L482" s="111"/>
      <c r="M482" s="675"/>
      <c r="O482" s="130" t="s">
        <v>55</v>
      </c>
      <c r="P482" s="1876">
        <f>F467+L467</f>
        <v>10</v>
      </c>
      <c r="Q482" s="1871">
        <f>G467+M467</f>
        <v>10</v>
      </c>
      <c r="R482" s="1876">
        <f>L485</f>
        <v>7</v>
      </c>
      <c r="S482" s="1868">
        <f>M485</f>
        <v>7</v>
      </c>
      <c r="T482" s="1876"/>
      <c r="U482" s="1868"/>
      <c r="V482" s="1974">
        <f t="shared" si="164"/>
        <v>17</v>
      </c>
      <c r="W482" s="1953">
        <f t="shared" si="165"/>
        <v>17</v>
      </c>
      <c r="X482" s="1979">
        <f t="shared" si="166"/>
        <v>7</v>
      </c>
      <c r="Y482" s="1958">
        <f t="shared" si="167"/>
        <v>7</v>
      </c>
      <c r="Z482" s="1971">
        <f t="shared" si="168"/>
        <v>17</v>
      </c>
      <c r="AA482" s="782">
        <f t="shared" si="169"/>
        <v>17</v>
      </c>
      <c r="AB482" s="89" t="s">
        <v>191</v>
      </c>
      <c r="AC482" s="1918"/>
      <c r="AD482" s="226"/>
      <c r="AE482" s="1918"/>
      <c r="AF482" s="226"/>
      <c r="AG482" s="1918"/>
      <c r="AH482" s="226"/>
      <c r="AI482" s="2039">
        <f t="shared" si="179"/>
        <v>0</v>
      </c>
      <c r="AJ482" s="760">
        <f t="shared" si="180"/>
        <v>0</v>
      </c>
      <c r="AK482" s="2049">
        <f t="shared" si="181"/>
        <v>0</v>
      </c>
      <c r="AL482" s="238">
        <f t="shared" si="182"/>
        <v>0</v>
      </c>
      <c r="AM482" s="2032"/>
      <c r="AN482" s="103"/>
    </row>
    <row r="483" spans="2:42" ht="15.75" thickBot="1">
      <c r="B483" s="670"/>
      <c r="C483" s="458" t="s">
        <v>335</v>
      </c>
      <c r="D483" s="324"/>
      <c r="E483" s="301" t="s">
        <v>225</v>
      </c>
      <c r="F483" s="246">
        <v>8.0000000000000002E-3</v>
      </c>
      <c r="G483" s="303">
        <v>8.0000000000000002E-3</v>
      </c>
      <c r="H483" s="1072" t="s">
        <v>593</v>
      </c>
      <c r="I483" s="237"/>
      <c r="J483" s="1058"/>
      <c r="K483" s="164" t="s">
        <v>121</v>
      </c>
      <c r="L483" s="110" t="s">
        <v>122</v>
      </c>
      <c r="M483" s="163" t="s">
        <v>123</v>
      </c>
      <c r="O483" s="130" t="s">
        <v>172</v>
      </c>
      <c r="P483" s="1876"/>
      <c r="Q483" s="1866"/>
      <c r="R483" s="1876">
        <f>D476</f>
        <v>30</v>
      </c>
      <c r="S483" s="1866">
        <f>D476</f>
        <v>30</v>
      </c>
      <c r="T483" s="1876"/>
      <c r="U483" s="1866"/>
      <c r="V483" s="1974">
        <f t="shared" si="164"/>
        <v>30</v>
      </c>
      <c r="W483" s="1953">
        <f t="shared" si="165"/>
        <v>30</v>
      </c>
      <c r="X483" s="1979">
        <f t="shared" si="166"/>
        <v>30</v>
      </c>
      <c r="Y483" s="1958">
        <f t="shared" si="167"/>
        <v>30</v>
      </c>
      <c r="Z483" s="1971">
        <f t="shared" si="168"/>
        <v>30</v>
      </c>
      <c r="AA483" s="782">
        <f t="shared" si="169"/>
        <v>30</v>
      </c>
      <c r="AB483" s="91" t="s">
        <v>77</v>
      </c>
      <c r="AC483" s="1918"/>
      <c r="AD483" s="223">
        <f>SUM(AD481:AD482)</f>
        <v>0</v>
      </c>
      <c r="AE483" s="1918"/>
      <c r="AF483" s="223">
        <f>SUM(AF481:AF482)</f>
        <v>0</v>
      </c>
      <c r="AG483" s="1918"/>
      <c r="AH483" s="223">
        <f>SUM(AH481:AH482)</f>
        <v>0</v>
      </c>
      <c r="AI483" s="2039">
        <f t="shared" si="179"/>
        <v>0</v>
      </c>
      <c r="AJ483" s="760">
        <f t="shared" si="180"/>
        <v>0</v>
      </c>
      <c r="AK483" s="2049">
        <f t="shared" si="181"/>
        <v>0</v>
      </c>
      <c r="AL483" s="238">
        <f t="shared" si="182"/>
        <v>0</v>
      </c>
      <c r="AM483" s="2032"/>
      <c r="AN483" s="103"/>
    </row>
    <row r="484" spans="2:42">
      <c r="B484" s="358" t="s">
        <v>10</v>
      </c>
      <c r="C484" s="254" t="s">
        <v>11</v>
      </c>
      <c r="D484" s="253">
        <v>30</v>
      </c>
      <c r="E484" s="1607" t="s">
        <v>842</v>
      </c>
      <c r="F484" s="261">
        <v>190</v>
      </c>
      <c r="G484" s="274">
        <v>190</v>
      </c>
      <c r="H484" s="194" t="s">
        <v>109</v>
      </c>
      <c r="I484" s="245">
        <v>7.5</v>
      </c>
      <c r="J484" s="248">
        <v>7.5</v>
      </c>
      <c r="K484" s="267" t="s">
        <v>101</v>
      </c>
      <c r="L484" s="131">
        <v>26.5</v>
      </c>
      <c r="M484" s="1049">
        <v>25</v>
      </c>
      <c r="O484" s="130" t="s">
        <v>57</v>
      </c>
      <c r="P484" s="1876"/>
      <c r="Q484" s="1866"/>
      <c r="R484" s="1876"/>
      <c r="S484" s="1866"/>
      <c r="T484" s="1876"/>
      <c r="U484" s="1866"/>
      <c r="V484" s="1974">
        <f t="shared" si="164"/>
        <v>0</v>
      </c>
      <c r="W484" s="1953">
        <f t="shared" si="165"/>
        <v>0</v>
      </c>
      <c r="X484" s="1979">
        <f t="shared" si="166"/>
        <v>0</v>
      </c>
      <c r="Y484" s="1958">
        <f t="shared" si="167"/>
        <v>0</v>
      </c>
      <c r="Z484" s="1971">
        <f t="shared" si="168"/>
        <v>0</v>
      </c>
      <c r="AA484" s="782">
        <f t="shared" si="169"/>
        <v>0</v>
      </c>
      <c r="AB484" s="94" t="s">
        <v>210</v>
      </c>
      <c r="AC484" s="1918"/>
      <c r="AD484" s="221"/>
      <c r="AE484" s="1918"/>
      <c r="AF484" s="221"/>
      <c r="AG484" s="1918"/>
      <c r="AH484" s="221"/>
      <c r="AI484" s="2039">
        <f t="shared" si="179"/>
        <v>0</v>
      </c>
      <c r="AJ484" s="760">
        <f t="shared" si="180"/>
        <v>0</v>
      </c>
      <c r="AK484" s="2049">
        <f t="shared" si="181"/>
        <v>0</v>
      </c>
      <c r="AL484" s="238">
        <f t="shared" si="182"/>
        <v>0</v>
      </c>
      <c r="AM484" s="2032"/>
      <c r="AN484" s="103"/>
    </row>
    <row r="485" spans="2:42">
      <c r="B485" s="321" t="s">
        <v>10</v>
      </c>
      <c r="C485" s="254" t="s">
        <v>719</v>
      </c>
      <c r="D485" s="253">
        <v>20</v>
      </c>
      <c r="E485" s="1083" t="s">
        <v>327</v>
      </c>
      <c r="F485" s="261">
        <v>2.3559999999999999</v>
      </c>
      <c r="G485" s="447">
        <v>2</v>
      </c>
      <c r="H485" s="194" t="s">
        <v>114</v>
      </c>
      <c r="I485" s="245">
        <v>2.25</v>
      </c>
      <c r="J485" s="248">
        <v>2.25</v>
      </c>
      <c r="K485" s="202" t="s">
        <v>55</v>
      </c>
      <c r="L485" s="245">
        <v>7</v>
      </c>
      <c r="M485" s="259">
        <v>7</v>
      </c>
      <c r="O485" s="130" t="s">
        <v>170</v>
      </c>
      <c r="P485" s="1876">
        <f>L465</f>
        <v>2.5</v>
      </c>
      <c r="Q485" s="1866">
        <f>M465</f>
        <v>2.5</v>
      </c>
      <c r="R485" s="1876"/>
      <c r="S485" s="1866"/>
      <c r="T485" s="1876"/>
      <c r="U485" s="1866"/>
      <c r="V485" s="1974">
        <f t="shared" si="164"/>
        <v>2.5</v>
      </c>
      <c r="W485" s="1953">
        <f t="shared" si="165"/>
        <v>2.5</v>
      </c>
      <c r="X485" s="1979">
        <f t="shared" si="166"/>
        <v>0</v>
      </c>
      <c r="Y485" s="1958">
        <f t="shared" si="167"/>
        <v>0</v>
      </c>
      <c r="Z485" s="1971">
        <f t="shared" si="168"/>
        <v>2.5</v>
      </c>
      <c r="AA485" s="782">
        <f t="shared" si="169"/>
        <v>2.5</v>
      </c>
      <c r="AB485" s="94" t="s">
        <v>81</v>
      </c>
      <c r="AC485" s="1918"/>
      <c r="AD485" s="221"/>
      <c r="AE485" s="1918"/>
      <c r="AF485" s="221"/>
      <c r="AG485" s="1918"/>
      <c r="AH485" s="221"/>
      <c r="AI485" s="2039">
        <f t="shared" si="179"/>
        <v>0</v>
      </c>
      <c r="AJ485" s="760">
        <f t="shared" si="180"/>
        <v>0</v>
      </c>
      <c r="AK485" s="2049">
        <f t="shared" si="181"/>
        <v>0</v>
      </c>
      <c r="AL485" s="238">
        <f t="shared" si="182"/>
        <v>0</v>
      </c>
      <c r="AM485" s="2032"/>
      <c r="AN485" s="103"/>
    </row>
    <row r="486" spans="2:42" ht="15.75" thickBot="1">
      <c r="B486" s="60"/>
      <c r="C486" s="1107"/>
      <c r="D486" s="70"/>
      <c r="E486" s="193"/>
      <c r="F486" s="193"/>
      <c r="G486" s="193"/>
      <c r="H486" s="194" t="s">
        <v>95</v>
      </c>
      <c r="I486" s="245">
        <v>22.5</v>
      </c>
      <c r="J486" s="248">
        <v>22.5</v>
      </c>
      <c r="K486" s="456" t="s">
        <v>95</v>
      </c>
      <c r="L486" s="261">
        <v>200</v>
      </c>
      <c r="M486" s="291">
        <v>200</v>
      </c>
      <c r="O486" s="130" t="s">
        <v>169</v>
      </c>
      <c r="P486" s="1876"/>
      <c r="Q486" s="1873"/>
      <c r="R486" s="1876"/>
      <c r="S486" s="1873"/>
      <c r="T486" s="1876"/>
      <c r="U486" s="1873"/>
      <c r="V486" s="1974">
        <f t="shared" si="164"/>
        <v>0</v>
      </c>
      <c r="W486" s="1953">
        <f t="shared" si="165"/>
        <v>0</v>
      </c>
      <c r="X486" s="1979">
        <f t="shared" si="166"/>
        <v>0</v>
      </c>
      <c r="Y486" s="1958">
        <f t="shared" si="167"/>
        <v>0</v>
      </c>
      <c r="Z486" s="1971">
        <f t="shared" si="168"/>
        <v>0</v>
      </c>
      <c r="AA486" s="782">
        <f t="shared" si="169"/>
        <v>0</v>
      </c>
      <c r="AB486" s="94" t="s">
        <v>83</v>
      </c>
      <c r="AC486" s="1918"/>
      <c r="AD486" s="98"/>
      <c r="AE486" s="1920"/>
      <c r="AF486" s="98"/>
      <c r="AG486" s="1920"/>
      <c r="AH486" s="98"/>
      <c r="AI486" s="2039">
        <f t="shared" si="179"/>
        <v>0</v>
      </c>
      <c r="AJ486" s="760">
        <f t="shared" si="180"/>
        <v>0</v>
      </c>
      <c r="AK486" s="2049">
        <f t="shared" si="181"/>
        <v>0</v>
      </c>
      <c r="AL486" s="238">
        <f t="shared" si="182"/>
        <v>0</v>
      </c>
      <c r="AM486" s="2032"/>
      <c r="AN486" s="103"/>
    </row>
    <row r="487" spans="2:42" ht="15.75" thickBot="1">
      <c r="B487" s="60"/>
      <c r="C487" s="1107"/>
      <c r="D487" s="70"/>
      <c r="E487" s="1491" t="s">
        <v>241</v>
      </c>
      <c r="F487" s="305"/>
      <c r="G487" s="305"/>
      <c r="H487" s="194" t="s">
        <v>225</v>
      </c>
      <c r="I487" s="1051">
        <v>8.9999999999999998E-4</v>
      </c>
      <c r="J487" s="1052">
        <v>8.9999999999999998E-4</v>
      </c>
      <c r="K487" s="193"/>
      <c r="L487" s="193"/>
      <c r="M487" s="175"/>
      <c r="O487" s="130" t="s">
        <v>89</v>
      </c>
      <c r="P487" s="1876"/>
      <c r="Q487" s="1873"/>
      <c r="R487" s="1876"/>
      <c r="S487" s="1873"/>
      <c r="T487" s="1876"/>
      <c r="U487" s="1873"/>
      <c r="V487" s="1974">
        <f t="shared" si="164"/>
        <v>0</v>
      </c>
      <c r="W487" s="1953">
        <f t="shared" si="165"/>
        <v>0</v>
      </c>
      <c r="X487" s="1979">
        <f t="shared" si="166"/>
        <v>0</v>
      </c>
      <c r="Y487" s="1958">
        <f t="shared" si="167"/>
        <v>0</v>
      </c>
      <c r="Z487" s="1971">
        <f t="shared" si="168"/>
        <v>0</v>
      </c>
      <c r="AA487" s="782">
        <f t="shared" si="169"/>
        <v>0</v>
      </c>
      <c r="AB487" s="94" t="s">
        <v>84</v>
      </c>
      <c r="AC487" s="1918"/>
      <c r="AD487" s="98"/>
      <c r="AE487" s="1918"/>
      <c r="AF487" s="98"/>
      <c r="AG487" s="1918"/>
      <c r="AH487" s="98"/>
      <c r="AI487" s="2039">
        <f t="shared" si="179"/>
        <v>0</v>
      </c>
      <c r="AJ487" s="760">
        <f t="shared" si="180"/>
        <v>0</v>
      </c>
      <c r="AK487" s="2049">
        <f t="shared" si="181"/>
        <v>0</v>
      </c>
      <c r="AL487" s="238">
        <f t="shared" si="182"/>
        <v>0</v>
      </c>
      <c r="AM487" s="2032"/>
      <c r="AN487" s="103"/>
    </row>
    <row r="488" spans="2:42" ht="15.75" thickBot="1">
      <c r="B488" s="60"/>
      <c r="C488" s="1107"/>
      <c r="D488" s="70"/>
      <c r="E488" s="892" t="s">
        <v>121</v>
      </c>
      <c r="F488" s="109" t="s">
        <v>122</v>
      </c>
      <c r="G488" s="1492" t="s">
        <v>123</v>
      </c>
      <c r="H488" s="194" t="s">
        <v>59</v>
      </c>
      <c r="I488" s="247">
        <v>0.3</v>
      </c>
      <c r="J488" s="250">
        <v>0.3</v>
      </c>
      <c r="M488" s="70"/>
      <c r="O488" s="130" t="s">
        <v>59</v>
      </c>
      <c r="P488" s="1876">
        <f>F469</f>
        <v>0.3</v>
      </c>
      <c r="Q488" s="1873">
        <f>G469</f>
        <v>0.3</v>
      </c>
      <c r="R488" s="1876">
        <f>F482+I488+F478</f>
        <v>1.4</v>
      </c>
      <c r="S488" s="1873">
        <f>G482+G478+J488</f>
        <v>1.4000000000000001</v>
      </c>
      <c r="T488" s="1876">
        <f>I496+L496</f>
        <v>0.39</v>
      </c>
      <c r="U488" s="1873">
        <f>J496+M496</f>
        <v>0.39</v>
      </c>
      <c r="V488" s="1974">
        <f t="shared" si="164"/>
        <v>1.7</v>
      </c>
      <c r="W488" s="1953">
        <f t="shared" si="165"/>
        <v>1.7000000000000002</v>
      </c>
      <c r="X488" s="1979">
        <f t="shared" si="166"/>
        <v>1.79</v>
      </c>
      <c r="Y488" s="1958">
        <f t="shared" si="167"/>
        <v>1.79</v>
      </c>
      <c r="Z488" s="1971">
        <f t="shared" si="168"/>
        <v>2.09</v>
      </c>
      <c r="AA488" s="782">
        <f t="shared" si="169"/>
        <v>2.0900000000000003</v>
      </c>
      <c r="AB488" s="94" t="s">
        <v>85</v>
      </c>
      <c r="AC488" s="1918"/>
      <c r="AD488" s="95"/>
      <c r="AE488" s="1918"/>
      <c r="AF488" s="95"/>
      <c r="AG488" s="1918"/>
      <c r="AH488" s="95"/>
      <c r="AI488" s="2039">
        <f t="shared" si="179"/>
        <v>0</v>
      </c>
      <c r="AJ488" s="760">
        <f t="shared" si="180"/>
        <v>0</v>
      </c>
      <c r="AK488" s="2049">
        <f t="shared" si="181"/>
        <v>0</v>
      </c>
      <c r="AL488" s="238">
        <f t="shared" si="182"/>
        <v>0</v>
      </c>
      <c r="AM488" s="2032"/>
      <c r="AN488" s="103"/>
      <c r="AP488" s="144"/>
    </row>
    <row r="489" spans="2:42" ht="15.75" thickBot="1">
      <c r="B489" s="56"/>
      <c r="C489" s="1012"/>
      <c r="D489" s="73"/>
      <c r="E489" s="1493" t="s">
        <v>196</v>
      </c>
      <c r="F489" s="1494">
        <v>93</v>
      </c>
      <c r="G489" s="1603">
        <v>60</v>
      </c>
      <c r="H489" s="1463" t="s">
        <v>659</v>
      </c>
      <c r="I489" s="1460"/>
      <c r="J489" s="1461"/>
      <c r="K489" s="29"/>
      <c r="L489" s="29"/>
      <c r="M489" s="73"/>
      <c r="O489" s="130" t="s">
        <v>144</v>
      </c>
      <c r="P489" s="1876"/>
      <c r="Q489" s="1873"/>
      <c r="R489" s="1876">
        <f>I479</f>
        <v>0.25</v>
      </c>
      <c r="S489" s="1873">
        <f>J479</f>
        <v>0.25</v>
      </c>
      <c r="T489" s="1876"/>
      <c r="U489" s="1873"/>
      <c r="V489" s="1974">
        <f t="shared" si="164"/>
        <v>0.25</v>
      </c>
      <c r="W489" s="1953">
        <f t="shared" si="165"/>
        <v>0.25</v>
      </c>
      <c r="X489" s="1979">
        <f t="shared" si="166"/>
        <v>0.25</v>
      </c>
      <c r="Y489" s="1958">
        <f t="shared" si="167"/>
        <v>0.25</v>
      </c>
      <c r="Z489" s="1971">
        <f t="shared" si="168"/>
        <v>0.25</v>
      </c>
      <c r="AA489" s="782">
        <f t="shared" si="169"/>
        <v>0.25</v>
      </c>
      <c r="AB489" s="94" t="s">
        <v>87</v>
      </c>
      <c r="AC489" s="1918"/>
      <c r="AD489" s="101"/>
      <c r="AE489" s="1918"/>
      <c r="AF489" s="95"/>
      <c r="AG489" s="1918"/>
      <c r="AH489" s="95"/>
      <c r="AI489" s="2039">
        <f t="shared" si="179"/>
        <v>0</v>
      </c>
      <c r="AJ489" s="760">
        <f t="shared" si="180"/>
        <v>0</v>
      </c>
      <c r="AK489" s="2049">
        <f t="shared" si="181"/>
        <v>0</v>
      </c>
      <c r="AL489" s="238">
        <f t="shared" si="182"/>
        <v>0</v>
      </c>
      <c r="AM489" s="2032"/>
      <c r="AN489" s="103"/>
      <c r="AP489" s="132"/>
    </row>
    <row r="490" spans="2:42" ht="15.75" thickBot="1">
      <c r="B490" s="383"/>
      <c r="C490" s="172" t="s">
        <v>343</v>
      </c>
      <c r="D490" s="668"/>
      <c r="E490" s="38"/>
      <c r="F490" s="1202" t="s">
        <v>523</v>
      </c>
      <c r="G490" s="38"/>
      <c r="H490" s="38"/>
      <c r="I490" s="38"/>
      <c r="J490" s="49"/>
      <c r="K490" s="38" t="s">
        <v>113</v>
      </c>
      <c r="L490" s="38"/>
      <c r="M490" s="49"/>
      <c r="O490" s="444" t="s">
        <v>234</v>
      </c>
      <c r="P490" s="1917">
        <f t="shared" ref="P490:U490" si="183">P491+P492+P493+P494</f>
        <v>0</v>
      </c>
      <c r="Q490" s="1915">
        <f t="shared" si="183"/>
        <v>0</v>
      </c>
      <c r="R490" s="1917">
        <f t="shared" si="183"/>
        <v>8.8999999999999999E-3</v>
      </c>
      <c r="S490" s="1915">
        <f t="shared" si="183"/>
        <v>8.8999999999999999E-3</v>
      </c>
      <c r="T490" s="1917">
        <f t="shared" si="183"/>
        <v>0.78573999999999999</v>
      </c>
      <c r="U490" s="1915">
        <f t="shared" si="183"/>
        <v>0.78573999999999999</v>
      </c>
      <c r="V490" s="2013">
        <f t="shared" si="164"/>
        <v>8.8999999999999999E-3</v>
      </c>
      <c r="W490" s="1954">
        <f t="shared" si="165"/>
        <v>8.8999999999999999E-3</v>
      </c>
      <c r="X490" s="2014">
        <f t="shared" si="166"/>
        <v>0.79464000000000001</v>
      </c>
      <c r="Y490" s="1963">
        <f t="shared" si="167"/>
        <v>0.79464000000000001</v>
      </c>
      <c r="Z490" s="1971">
        <f t="shared" si="168"/>
        <v>0.79464000000000001</v>
      </c>
      <c r="AA490" s="782">
        <f t="shared" si="169"/>
        <v>0.79464000000000001</v>
      </c>
      <c r="AB490" s="94" t="s">
        <v>88</v>
      </c>
      <c r="AC490" s="1918"/>
      <c r="AD490" s="221"/>
      <c r="AE490" s="1918"/>
      <c r="AF490" s="221"/>
      <c r="AG490" s="1918"/>
      <c r="AH490" s="221"/>
      <c r="AI490" s="2039">
        <f t="shared" si="179"/>
        <v>0</v>
      </c>
      <c r="AJ490" s="760">
        <f t="shared" si="180"/>
        <v>0</v>
      </c>
      <c r="AK490" s="2049">
        <f t="shared" si="181"/>
        <v>0</v>
      </c>
      <c r="AL490" s="238">
        <f t="shared" si="182"/>
        <v>0</v>
      </c>
      <c r="AM490" s="2032"/>
      <c r="AN490" s="103"/>
    </row>
    <row r="491" spans="2:42" ht="12" customHeight="1" thickBot="1">
      <c r="B491" s="165" t="s">
        <v>9</v>
      </c>
      <c r="C491" s="283" t="s">
        <v>152</v>
      </c>
      <c r="D491" s="176">
        <v>200</v>
      </c>
      <c r="E491" s="1084" t="s">
        <v>121</v>
      </c>
      <c r="F491" s="110" t="s">
        <v>122</v>
      </c>
      <c r="G491" s="163" t="s">
        <v>123</v>
      </c>
      <c r="H491" s="309" t="s">
        <v>121</v>
      </c>
      <c r="I491" s="110" t="s">
        <v>122</v>
      </c>
      <c r="J491" s="163" t="s">
        <v>123</v>
      </c>
      <c r="K491" s="306" t="s">
        <v>121</v>
      </c>
      <c r="L491" s="106" t="s">
        <v>122</v>
      </c>
      <c r="M491" s="143" t="s">
        <v>123</v>
      </c>
      <c r="O491" s="445" t="s">
        <v>225</v>
      </c>
      <c r="P491" s="1876"/>
      <c r="Q491" s="1874"/>
      <c r="R491" s="1924">
        <f>F483+I487</f>
        <v>8.8999999999999999E-3</v>
      </c>
      <c r="S491" s="1874">
        <f>G483+J487</f>
        <v>8.8999999999999999E-3</v>
      </c>
      <c r="T491" s="1876">
        <f>L495</f>
        <v>7.3999999999999999E-4</v>
      </c>
      <c r="U491" s="1874">
        <f>M495</f>
        <v>7.3999999999999999E-4</v>
      </c>
      <c r="V491" s="1975"/>
      <c r="W491" s="1874"/>
      <c r="X491" s="1980"/>
      <c r="Y491" s="1959"/>
      <c r="Z491" s="1972"/>
      <c r="AA491" s="783"/>
      <c r="AB491" s="94" t="s">
        <v>90</v>
      </c>
      <c r="AC491" s="1919">
        <f>F465</f>
        <v>29.45</v>
      </c>
      <c r="AD491" s="222">
        <f>G465</f>
        <v>29.45</v>
      </c>
      <c r="AE491" s="1919"/>
      <c r="AF491" s="222"/>
      <c r="AG491" s="1919">
        <f>I493</f>
        <v>3.68</v>
      </c>
      <c r="AH491" s="222">
        <f>J493</f>
        <v>3.68</v>
      </c>
      <c r="AI491" s="2039">
        <f t="shared" si="179"/>
        <v>29.45</v>
      </c>
      <c r="AJ491" s="760">
        <f t="shared" si="180"/>
        <v>29.45</v>
      </c>
      <c r="AK491" s="2049">
        <f t="shared" si="181"/>
        <v>3.68</v>
      </c>
      <c r="AL491" s="238">
        <f t="shared" si="182"/>
        <v>3.68</v>
      </c>
      <c r="AM491" s="2032"/>
      <c r="AN491" s="103"/>
    </row>
    <row r="492" spans="2:42">
      <c r="B492" s="822" t="s">
        <v>554</v>
      </c>
      <c r="C492" s="380" t="s">
        <v>523</v>
      </c>
      <c r="D492" s="398" t="s">
        <v>706</v>
      </c>
      <c r="E492" s="786" t="s">
        <v>100</v>
      </c>
      <c r="F492" s="137">
        <v>26.88</v>
      </c>
      <c r="G492" s="152">
        <v>23.24</v>
      </c>
      <c r="H492" s="108" t="s">
        <v>96</v>
      </c>
      <c r="I492" s="131">
        <v>0.86</v>
      </c>
      <c r="J492" s="139">
        <v>0.86</v>
      </c>
      <c r="K492" s="267" t="s">
        <v>94</v>
      </c>
      <c r="L492" s="1170">
        <v>16</v>
      </c>
      <c r="M492" s="393">
        <v>16</v>
      </c>
      <c r="O492" s="1776" t="s">
        <v>710</v>
      </c>
      <c r="P492" s="1876"/>
      <c r="Q492" s="1875"/>
      <c r="R492" s="1876"/>
      <c r="S492" s="1875"/>
      <c r="T492" s="1876">
        <f>J497</f>
        <v>0.78500000000000003</v>
      </c>
      <c r="U492" s="1875">
        <f>J497</f>
        <v>0.78500000000000003</v>
      </c>
      <c r="V492" s="1976"/>
      <c r="W492" s="1875"/>
      <c r="X492" s="1981"/>
      <c r="Y492" s="1960"/>
      <c r="Z492" s="2021"/>
      <c r="AB492" s="1935" t="s">
        <v>93</v>
      </c>
      <c r="AC492" s="1933">
        <f t="shared" ref="AC492:AH492" si="184">SUM(AC484:AC491)</f>
        <v>29.45</v>
      </c>
      <c r="AD492" s="1024">
        <f t="shared" si="184"/>
        <v>29.45</v>
      </c>
      <c r="AE492" s="1933">
        <f t="shared" si="184"/>
        <v>0</v>
      </c>
      <c r="AF492" s="223">
        <f t="shared" si="184"/>
        <v>0</v>
      </c>
      <c r="AG492" s="1918">
        <f t="shared" si="184"/>
        <v>3.68</v>
      </c>
      <c r="AH492" s="223">
        <f t="shared" si="184"/>
        <v>3.68</v>
      </c>
      <c r="AI492" s="2039">
        <f t="shared" si="179"/>
        <v>29.45</v>
      </c>
      <c r="AJ492" s="760">
        <f t="shared" si="180"/>
        <v>29.45</v>
      </c>
      <c r="AK492" s="2049">
        <f t="shared" si="181"/>
        <v>3.68</v>
      </c>
      <c r="AL492" s="238">
        <f t="shared" si="182"/>
        <v>3.68</v>
      </c>
      <c r="AM492" s="2032"/>
      <c r="AN492" s="103"/>
    </row>
    <row r="493" spans="2:42">
      <c r="B493" s="1633" t="s">
        <v>770</v>
      </c>
      <c r="C493" s="1619"/>
      <c r="D493" s="324"/>
      <c r="E493" s="301" t="s">
        <v>205</v>
      </c>
      <c r="F493" s="1053">
        <v>31.69</v>
      </c>
      <c r="G493" s="1779">
        <v>17.760000000000002</v>
      </c>
      <c r="H493" s="194" t="s">
        <v>498</v>
      </c>
      <c r="I493" s="245">
        <v>3.68</v>
      </c>
      <c r="J493" s="248">
        <v>3.68</v>
      </c>
      <c r="K493" s="458" t="s">
        <v>109</v>
      </c>
      <c r="L493" s="1170">
        <v>1.8</v>
      </c>
      <c r="M493" s="393">
        <v>1.8</v>
      </c>
      <c r="O493" s="1780" t="s">
        <v>433</v>
      </c>
      <c r="P493" s="1876"/>
      <c r="Q493" s="1865"/>
      <c r="R493" s="1876"/>
      <c r="S493" s="1865"/>
      <c r="T493" s="1876"/>
      <c r="U493" s="1865"/>
      <c r="V493" s="1977"/>
      <c r="W493" s="1865"/>
      <c r="X493" s="1982"/>
      <c r="Y493" s="1961"/>
      <c r="Z493" s="2021"/>
      <c r="AB493" s="549"/>
      <c r="AC493" s="193"/>
      <c r="AD493" s="193"/>
      <c r="AE493" s="193"/>
      <c r="AI493" s="207"/>
      <c r="AK493" s="207"/>
      <c r="AM493" s="2032"/>
      <c r="AN493" s="103"/>
    </row>
    <row r="494" spans="2:42">
      <c r="B494" s="1050" t="s">
        <v>10</v>
      </c>
      <c r="C494" s="177" t="s">
        <v>719</v>
      </c>
      <c r="D494" s="395">
        <v>20</v>
      </c>
      <c r="E494" s="301" t="s">
        <v>173</v>
      </c>
      <c r="F494" s="245">
        <v>27.86</v>
      </c>
      <c r="G494" s="203">
        <v>22.22</v>
      </c>
      <c r="H494" s="194" t="s">
        <v>95</v>
      </c>
      <c r="I494" s="245">
        <v>21.83</v>
      </c>
      <c r="J494" s="248"/>
      <c r="K494" s="202" t="s">
        <v>92</v>
      </c>
      <c r="L494" s="1053">
        <v>1.65</v>
      </c>
      <c r="M494" s="1054">
        <v>1.65</v>
      </c>
      <c r="N494" s="216"/>
      <c r="O494" s="461" t="s">
        <v>168</v>
      </c>
      <c r="P494" s="1876"/>
      <c r="Q494" s="1865"/>
      <c r="R494" s="1168"/>
      <c r="S494" s="1865"/>
      <c r="T494" s="1168"/>
      <c r="U494" s="1865"/>
      <c r="V494" s="1977"/>
      <c r="W494" s="1865"/>
      <c r="X494" s="1982"/>
      <c r="Y494" s="1961"/>
      <c r="Z494" s="2021"/>
      <c r="AI494" s="207"/>
      <c r="AK494" s="207"/>
      <c r="AM494" s="2032"/>
      <c r="AN494" s="103"/>
    </row>
    <row r="495" spans="2:42">
      <c r="B495" s="60"/>
      <c r="C495" s="1107"/>
      <c r="D495" s="70"/>
      <c r="E495" s="202" t="s">
        <v>102</v>
      </c>
      <c r="F495" s="247">
        <v>9.94</v>
      </c>
      <c r="G495" s="277">
        <v>7.69</v>
      </c>
      <c r="H495" s="194" t="s">
        <v>836</v>
      </c>
      <c r="I495" s="264" t="s">
        <v>524</v>
      </c>
      <c r="J495" s="265">
        <v>3.72</v>
      </c>
      <c r="K495" s="300" t="s">
        <v>99</v>
      </c>
      <c r="L495" s="245">
        <v>7.3999999999999999E-4</v>
      </c>
      <c r="M495" s="248">
        <v>7.3999999999999999E-4</v>
      </c>
      <c r="O495" s="254" t="s">
        <v>119</v>
      </c>
      <c r="P495" s="1876"/>
      <c r="Q495" s="1921"/>
      <c r="R495" s="237">
        <f>I481+L478</f>
        <v>15</v>
      </c>
      <c r="S495" s="1921">
        <f>J481+M478</f>
        <v>15</v>
      </c>
      <c r="U495" s="1921"/>
      <c r="V495" s="2008"/>
      <c r="W495" s="1921"/>
      <c r="X495" s="2016"/>
      <c r="Y495" s="1962"/>
      <c r="Z495" s="2025"/>
      <c r="AA495" s="47"/>
      <c r="AB495" s="4"/>
      <c r="AD495" s="8"/>
      <c r="AI495" s="207"/>
      <c r="AK495" s="207"/>
      <c r="AM495" s="2032"/>
      <c r="AN495" s="103"/>
    </row>
    <row r="496" spans="2:42">
      <c r="B496" s="60"/>
      <c r="C496" s="1107"/>
      <c r="D496" s="70"/>
      <c r="E496" s="202" t="s">
        <v>96</v>
      </c>
      <c r="F496" s="1053">
        <v>1</v>
      </c>
      <c r="G496" s="1608">
        <v>1</v>
      </c>
      <c r="H496" s="194" t="s">
        <v>59</v>
      </c>
      <c r="I496" s="276">
        <v>0.24</v>
      </c>
      <c r="J496" s="596">
        <v>0.24</v>
      </c>
      <c r="K496" s="202" t="s">
        <v>98</v>
      </c>
      <c r="L496" s="245">
        <v>0.15</v>
      </c>
      <c r="M496" s="248">
        <v>0.15</v>
      </c>
      <c r="O496" s="164"/>
      <c r="P496" s="715"/>
      <c r="Q496" s="1914"/>
      <c r="S496" s="1914"/>
      <c r="U496" s="1914"/>
      <c r="V496" s="2011"/>
      <c r="W496" s="1914"/>
      <c r="X496" s="2018"/>
      <c r="Y496" s="419"/>
      <c r="Z496" s="2021"/>
      <c r="AB496" s="4"/>
      <c r="AD496" s="123"/>
      <c r="AF496" s="148"/>
      <c r="AI496" s="207"/>
      <c r="AK496" s="207"/>
      <c r="AM496" s="2032"/>
      <c r="AN496" s="103"/>
    </row>
    <row r="497" spans="2:40" ht="15.75" thickBot="1">
      <c r="B497" s="56"/>
      <c r="C497" s="1012"/>
      <c r="D497" s="73"/>
      <c r="E497" s="900" t="s">
        <v>78</v>
      </c>
      <c r="F497" s="278">
        <v>4.9800000000000004</v>
      </c>
      <c r="G497" s="1153">
        <v>4</v>
      </c>
      <c r="H497" s="1085" t="s">
        <v>710</v>
      </c>
      <c r="I497" s="278"/>
      <c r="J497" s="1073">
        <v>0.78500000000000003</v>
      </c>
      <c r="K497" s="1609" t="s">
        <v>668</v>
      </c>
      <c r="L497" s="29"/>
      <c r="M497" s="73"/>
      <c r="P497" s="715"/>
      <c r="Q497" s="1914"/>
      <c r="S497" s="1914"/>
      <c r="U497" s="1914"/>
      <c r="V497" s="2011"/>
      <c r="W497" s="1914"/>
      <c r="X497" s="2018"/>
      <c r="Y497" s="419"/>
      <c r="Z497" s="2021"/>
      <c r="AB497" s="61"/>
      <c r="AD497" s="123"/>
      <c r="AF497" s="148"/>
      <c r="AI497" s="207"/>
      <c r="AK497" s="207"/>
      <c r="AM497" s="2032"/>
      <c r="AN497" s="103"/>
    </row>
    <row r="498" spans="2:40">
      <c r="K498" s="4"/>
      <c r="L498" s="46"/>
      <c r="M498" s="132"/>
      <c r="P498" s="715"/>
      <c r="Q498" s="1914"/>
      <c r="S498" s="1914"/>
      <c r="U498" s="1914"/>
      <c r="V498" s="2011"/>
      <c r="W498" s="1914"/>
      <c r="X498" s="2018"/>
      <c r="Y498" s="419"/>
      <c r="Z498" s="2021"/>
      <c r="AD498" s="4"/>
      <c r="AF498" s="123"/>
      <c r="AH498" s="148"/>
      <c r="AI498" s="207"/>
      <c r="AK498" s="207"/>
      <c r="AM498" s="2032"/>
      <c r="AN498" s="103"/>
    </row>
    <row r="499" spans="2:40">
      <c r="P499" s="715"/>
      <c r="Q499" s="1914"/>
      <c r="S499" s="1914"/>
      <c r="U499" s="1914"/>
      <c r="V499" s="2011"/>
      <c r="W499" s="1914"/>
      <c r="X499" s="2018"/>
      <c r="Y499" s="419"/>
      <c r="Z499" s="2021"/>
      <c r="AI499" s="207"/>
      <c r="AK499" s="207"/>
      <c r="AM499" s="2032"/>
      <c r="AN499" s="103"/>
    </row>
    <row r="500" spans="2:40">
      <c r="P500" s="715"/>
      <c r="Q500" s="1914"/>
      <c r="S500" s="1914"/>
      <c r="U500" s="1914"/>
      <c r="V500" s="2011"/>
      <c r="W500" s="1914"/>
      <c r="X500" s="2018"/>
      <c r="Y500" s="419"/>
      <c r="Z500" s="2021"/>
      <c r="AI500" s="207"/>
      <c r="AK500" s="207"/>
      <c r="AM500" s="2032"/>
      <c r="AN500" s="103"/>
    </row>
    <row r="501" spans="2:40">
      <c r="P501" s="715"/>
      <c r="Q501" s="1914"/>
      <c r="S501" s="1914"/>
      <c r="U501" s="1914"/>
      <c r="V501" s="2011"/>
      <c r="W501" s="1914"/>
      <c r="X501" s="2018"/>
      <c r="Y501" s="419"/>
      <c r="Z501" s="2021"/>
      <c r="AI501" s="207"/>
      <c r="AK501" s="207"/>
      <c r="AM501" s="2032"/>
      <c r="AN501" s="103"/>
    </row>
    <row r="502" spans="2:40">
      <c r="P502" s="715"/>
      <c r="Q502" s="1914"/>
      <c r="S502" s="1914"/>
      <c r="U502" s="1914"/>
      <c r="V502" s="2011"/>
      <c r="W502" s="1914"/>
      <c r="X502" s="2018"/>
      <c r="Y502" s="419"/>
      <c r="Z502" s="2021"/>
      <c r="AI502" s="207"/>
      <c r="AK502" s="207"/>
      <c r="AM502" s="2032"/>
      <c r="AN502" s="103"/>
    </row>
    <row r="503" spans="2:40">
      <c r="P503" s="715"/>
      <c r="Q503" s="1914"/>
      <c r="S503" s="1914"/>
      <c r="U503" s="1914"/>
      <c r="V503" s="2011"/>
      <c r="W503" s="1914"/>
      <c r="X503" s="2018"/>
      <c r="Y503" s="419"/>
      <c r="Z503" s="2021"/>
      <c r="AI503" s="207"/>
      <c r="AK503" s="207"/>
      <c r="AM503" s="2032"/>
      <c r="AN503" s="103"/>
    </row>
    <row r="504" spans="2:40">
      <c r="N504" s="142"/>
      <c r="P504" s="715"/>
      <c r="Q504" s="1914"/>
      <c r="S504" s="1914"/>
      <c r="U504" s="1914"/>
      <c r="V504" s="2011"/>
      <c r="W504" s="1914"/>
      <c r="X504" s="2018"/>
      <c r="Y504" s="419"/>
      <c r="Z504" s="2021"/>
      <c r="AI504" s="207"/>
      <c r="AK504" s="207"/>
      <c r="AM504" s="2032"/>
      <c r="AN504" s="103"/>
    </row>
    <row r="505" spans="2:40">
      <c r="P505" s="715"/>
      <c r="Q505" s="1914"/>
      <c r="S505" s="1914"/>
      <c r="U505" s="1914"/>
      <c r="V505" s="2011"/>
      <c r="W505" s="1914"/>
      <c r="X505" s="2018"/>
      <c r="Y505" s="419"/>
      <c r="Z505" s="2021"/>
      <c r="AI505" s="207"/>
      <c r="AK505" s="207"/>
      <c r="AM505" s="2032"/>
      <c r="AN505" s="103"/>
    </row>
    <row r="506" spans="2:40">
      <c r="P506" s="715"/>
      <c r="Q506" s="1914"/>
      <c r="S506" s="1914"/>
      <c r="U506" s="1914"/>
      <c r="V506" s="2011"/>
      <c r="W506" s="1914"/>
      <c r="X506" s="2018"/>
      <c r="Y506" s="419"/>
      <c r="Z506" s="2021"/>
      <c r="AI506" s="207"/>
      <c r="AK506" s="207"/>
      <c r="AM506" s="2032"/>
      <c r="AN506" s="103"/>
    </row>
    <row r="507" spans="2:40">
      <c r="P507" s="715"/>
      <c r="Q507" s="1914"/>
      <c r="S507" s="1914"/>
      <c r="U507" s="1914"/>
      <c r="V507" s="2011"/>
      <c r="W507" s="1914"/>
      <c r="X507" s="2018"/>
      <c r="Y507" s="419"/>
      <c r="Z507" s="2021"/>
      <c r="AI507" s="207"/>
      <c r="AK507" s="207"/>
      <c r="AM507" s="2032"/>
      <c r="AN507" s="103"/>
    </row>
    <row r="508" spans="2:40">
      <c r="P508" s="715"/>
      <c r="Q508" s="1914"/>
      <c r="S508" s="1914"/>
      <c r="U508" s="1914"/>
      <c r="V508" s="2011"/>
      <c r="W508" s="1914"/>
      <c r="X508" s="2018"/>
      <c r="Y508" s="419"/>
      <c r="Z508" s="2021"/>
      <c r="AI508" s="207"/>
      <c r="AK508" s="207"/>
      <c r="AM508" s="2032"/>
      <c r="AN508" s="103"/>
    </row>
    <row r="509" spans="2:40">
      <c r="P509" s="715"/>
      <c r="Q509" s="1914"/>
      <c r="S509" s="1914"/>
      <c r="U509" s="1914"/>
      <c r="V509" s="2011"/>
      <c r="W509" s="1914"/>
      <c r="X509" s="2018"/>
      <c r="Y509" s="419"/>
      <c r="Z509" s="2021"/>
      <c r="AI509" s="207"/>
      <c r="AK509" s="207"/>
      <c r="AM509" s="2032"/>
      <c r="AN509" s="103"/>
    </row>
    <row r="510" spans="2:40">
      <c r="P510" s="715"/>
      <c r="Q510" s="1914"/>
      <c r="S510" s="1914"/>
      <c r="U510" s="1914"/>
      <c r="V510" s="2011"/>
      <c r="W510" s="1914"/>
      <c r="X510" s="2018"/>
      <c r="Y510" s="419"/>
      <c r="Z510" s="2021"/>
      <c r="AI510" s="207"/>
      <c r="AK510" s="207"/>
      <c r="AM510" s="2032"/>
      <c r="AN510" s="103"/>
    </row>
    <row r="511" spans="2:40">
      <c r="C511" s="181" t="s">
        <v>373</v>
      </c>
      <c r="G511" s="2"/>
      <c r="H511" s="2"/>
      <c r="I511" s="2"/>
      <c r="L511" s="2"/>
      <c r="P511" s="715"/>
      <c r="Q511" s="1914"/>
      <c r="S511" s="1914"/>
      <c r="U511" s="1914"/>
      <c r="V511" s="2011"/>
      <c r="W511" s="1914"/>
      <c r="X511" s="2018"/>
      <c r="Y511" s="419"/>
      <c r="Z511" s="2021"/>
      <c r="AI511" s="207"/>
      <c r="AK511" s="207"/>
      <c r="AM511" s="2032"/>
      <c r="AN511" s="103"/>
    </row>
    <row r="512" spans="2:40">
      <c r="O512" s="329" t="s">
        <v>336</v>
      </c>
      <c r="W512" s="1914"/>
      <c r="X512" s="2018"/>
      <c r="Y512" s="419"/>
      <c r="Z512" s="2021"/>
      <c r="AI512" s="207"/>
      <c r="AK512" s="207"/>
      <c r="AM512" s="2032"/>
      <c r="AN512" s="103"/>
    </row>
    <row r="513" spans="2:40" ht="16.5" thickBot="1">
      <c r="D513" s="336" t="s">
        <v>372</v>
      </c>
      <c r="O513" s="336" t="s">
        <v>824</v>
      </c>
      <c r="R513" s="112" t="s">
        <v>826</v>
      </c>
      <c r="V513" t="s">
        <v>825</v>
      </c>
      <c r="W513" s="1914"/>
      <c r="X513" s="2018"/>
      <c r="Y513" s="419"/>
      <c r="Z513" s="2021"/>
      <c r="AI513" s="207"/>
      <c r="AK513" s="207"/>
      <c r="AM513" s="2032"/>
      <c r="AN513" s="103"/>
    </row>
    <row r="514" spans="2:40" ht="15.75" thickBot="1">
      <c r="O514" s="2" t="s">
        <v>323</v>
      </c>
      <c r="Q514" s="781"/>
      <c r="R514" s="781"/>
      <c r="S514" s="181" t="s">
        <v>837</v>
      </c>
      <c r="T514" s="781"/>
      <c r="U514" s="781"/>
      <c r="V514" s="781"/>
      <c r="W514" s="1914"/>
      <c r="Y514" s="419"/>
      <c r="Z514" s="311" t="s">
        <v>834</v>
      </c>
      <c r="AA514" s="49"/>
      <c r="AM514" s="311" t="s">
        <v>834</v>
      </c>
      <c r="AN514" s="2056"/>
    </row>
    <row r="515" spans="2:40" ht="16.5" thickBot="1">
      <c r="B515" s="2" t="s">
        <v>323</v>
      </c>
      <c r="C515" s="2"/>
      <c r="D515" s="82"/>
      <c r="F515" s="138" t="s">
        <v>176</v>
      </c>
      <c r="I515" s="83"/>
      <c r="K515" s="329" t="s">
        <v>336</v>
      </c>
      <c r="O515" s="2060" t="s">
        <v>478</v>
      </c>
      <c r="P515" s="1880" t="s">
        <v>821</v>
      </c>
      <c r="Q515" s="1879"/>
      <c r="R515" s="1880" t="s">
        <v>823</v>
      </c>
      <c r="S515" s="1879"/>
      <c r="T515" s="1880" t="s">
        <v>833</v>
      </c>
      <c r="U515" s="1879"/>
      <c r="V515" s="1880" t="s">
        <v>831</v>
      </c>
      <c r="W515" s="1879"/>
      <c r="X515" s="1880" t="s">
        <v>832</v>
      </c>
      <c r="Y515" s="1879"/>
      <c r="Z515" s="1947" t="s">
        <v>629</v>
      </c>
      <c r="AA515" s="53"/>
      <c r="AB515" s="2057" t="s">
        <v>573</v>
      </c>
      <c r="AC515" s="1880" t="s">
        <v>821</v>
      </c>
      <c r="AD515" s="1879"/>
      <c r="AE515" s="1880" t="s">
        <v>823</v>
      </c>
      <c r="AF515" s="1879"/>
      <c r="AG515" s="1880" t="s">
        <v>830</v>
      </c>
      <c r="AH515" s="1879"/>
      <c r="AI515" s="1880" t="s">
        <v>831</v>
      </c>
      <c r="AJ515" s="1879"/>
      <c r="AK515" s="1880" t="s">
        <v>832</v>
      </c>
      <c r="AL515" s="1879"/>
      <c r="AM515" s="1947" t="s">
        <v>629</v>
      </c>
      <c r="AN515" s="53"/>
    </row>
    <row r="516" spans="2:40" ht="15.75" thickBot="1">
      <c r="B516" s="181"/>
      <c r="C516" s="181"/>
      <c r="G516" s="2"/>
      <c r="H516" s="2"/>
      <c r="I516" s="2"/>
      <c r="J516" s="151"/>
      <c r="L516" s="2"/>
      <c r="O516" s="1936" t="s">
        <v>573</v>
      </c>
      <c r="P516" s="1008" t="s">
        <v>122</v>
      </c>
      <c r="Q516" s="1036" t="s">
        <v>123</v>
      </c>
      <c r="R516" s="1008" t="s">
        <v>122</v>
      </c>
      <c r="S516" s="1036" t="s">
        <v>123</v>
      </c>
      <c r="T516" s="1008" t="s">
        <v>122</v>
      </c>
      <c r="U516" s="1036" t="s">
        <v>123</v>
      </c>
      <c r="V516" s="1008" t="s">
        <v>122</v>
      </c>
      <c r="W516" s="1969" t="s">
        <v>123</v>
      </c>
      <c r="X516" s="1008" t="s">
        <v>122</v>
      </c>
      <c r="Y516" s="1036" t="s">
        <v>123</v>
      </c>
      <c r="Z516" s="106" t="s">
        <v>122</v>
      </c>
      <c r="AA516" s="143" t="s">
        <v>123</v>
      </c>
      <c r="AB516" s="80" t="s">
        <v>65</v>
      </c>
      <c r="AC516" s="110" t="s">
        <v>122</v>
      </c>
      <c r="AD516" s="163" t="s">
        <v>123</v>
      </c>
      <c r="AE516" s="110" t="s">
        <v>122</v>
      </c>
      <c r="AF516" s="163" t="s">
        <v>123</v>
      </c>
      <c r="AG516" s="110" t="s">
        <v>122</v>
      </c>
      <c r="AH516" s="163" t="s">
        <v>123</v>
      </c>
      <c r="AI516" s="110" t="s">
        <v>122</v>
      </c>
      <c r="AJ516" s="163" t="s">
        <v>123</v>
      </c>
      <c r="AK516" s="110" t="s">
        <v>122</v>
      </c>
      <c r="AL516" s="163" t="s">
        <v>123</v>
      </c>
      <c r="AM516" s="1948" t="s">
        <v>122</v>
      </c>
      <c r="AN516" s="1949" t="s">
        <v>123</v>
      </c>
    </row>
    <row r="517" spans="2:40">
      <c r="B517" s="25" t="s">
        <v>2</v>
      </c>
      <c r="C517" s="85" t="s">
        <v>3</v>
      </c>
      <c r="D517" s="86" t="s">
        <v>4</v>
      </c>
      <c r="E517" s="93" t="s">
        <v>67</v>
      </c>
      <c r="F517" s="67"/>
      <c r="G517" s="67"/>
      <c r="H517" s="67"/>
      <c r="I517" s="67"/>
      <c r="J517" s="67"/>
      <c r="K517" s="67"/>
      <c r="L517" s="67"/>
      <c r="M517" s="53"/>
      <c r="O517" s="755" t="s">
        <v>165</v>
      </c>
      <c r="P517" s="1876">
        <f>D525</f>
        <v>30</v>
      </c>
      <c r="Q517" s="1866">
        <f>D525</f>
        <v>30</v>
      </c>
      <c r="R517" s="1876">
        <f>D538</f>
        <v>30</v>
      </c>
      <c r="S517" s="1866">
        <f>D538</f>
        <v>30</v>
      </c>
      <c r="T517" s="1965">
        <f>D550</f>
        <v>20</v>
      </c>
      <c r="U517" s="1866">
        <f>D550</f>
        <v>20</v>
      </c>
      <c r="V517" s="1974">
        <f t="shared" ref="V517:V547" si="185">P517+R517</f>
        <v>60</v>
      </c>
      <c r="W517" s="1953">
        <f t="shared" ref="W517:W547" si="186">Q517+S517</f>
        <v>60</v>
      </c>
      <c r="X517" s="1979">
        <f t="shared" ref="X517:X547" si="187">R517+T517</f>
        <v>50</v>
      </c>
      <c r="Y517" s="1958">
        <f t="shared" ref="Y517:Y547" si="188">S517+U517</f>
        <v>50</v>
      </c>
      <c r="Z517" s="1970">
        <f t="shared" ref="Z517:Z547" si="189">P517+R517+T517</f>
        <v>80</v>
      </c>
      <c r="AA517" s="784">
        <f t="shared" ref="AA517:AA547" si="190">Q517+S517+U517</f>
        <v>80</v>
      </c>
      <c r="AB517" s="187" t="s">
        <v>160</v>
      </c>
      <c r="AC517" s="1918"/>
      <c r="AD517" s="761"/>
      <c r="AE517" s="1918"/>
      <c r="AF517" s="758"/>
      <c r="AG517" s="1918"/>
      <c r="AH517" s="777"/>
      <c r="AI517" s="2036">
        <f t="shared" ref="AI517:AI531" si="191">AC517+AE517</f>
        <v>0</v>
      </c>
      <c r="AJ517" s="770">
        <f t="shared" ref="AJ517:AJ531" si="192">AD517+AF517</f>
        <v>0</v>
      </c>
      <c r="AK517" s="2047">
        <f t="shared" ref="AK517:AK531" si="193">AE517+AG517</f>
        <v>0</v>
      </c>
      <c r="AL517" s="780">
        <f t="shared" ref="AL517:AL531" si="194">AF517+AH517</f>
        <v>0</v>
      </c>
      <c r="AM517" s="2051">
        <f t="shared" ref="AM517:AM532" si="195">AC517+AE517+AG517</f>
        <v>0</v>
      </c>
      <c r="AN517" s="1994">
        <f t="shared" ref="AN517:AN532" si="196">AD517+AF517+AH517</f>
        <v>0</v>
      </c>
    </row>
    <row r="518" spans="2:40" ht="15.75" thickBot="1">
      <c r="B518" s="286" t="s">
        <v>5</v>
      </c>
      <c r="C518"/>
      <c r="D518" s="287" t="s">
        <v>69</v>
      </c>
      <c r="E518" s="56"/>
      <c r="F518" s="29"/>
      <c r="G518" s="29"/>
      <c r="H518" s="29"/>
      <c r="I518" s="29"/>
      <c r="J518" s="29"/>
      <c r="K518" s="29"/>
      <c r="L518" s="29"/>
      <c r="M518" s="73"/>
      <c r="O518" s="755" t="s">
        <v>164</v>
      </c>
      <c r="P518" s="1876">
        <f>D524</f>
        <v>40</v>
      </c>
      <c r="Q518" s="1867">
        <f>D524</f>
        <v>40</v>
      </c>
      <c r="R518" s="1926">
        <f>I532+D537</f>
        <v>50.5</v>
      </c>
      <c r="S518" s="1931">
        <f>J532+D537</f>
        <v>50.5</v>
      </c>
      <c r="T518" s="1876"/>
      <c r="U518" s="1867"/>
      <c r="V518" s="1974">
        <f t="shared" si="185"/>
        <v>90.5</v>
      </c>
      <c r="W518" s="1953">
        <f t="shared" si="186"/>
        <v>90.5</v>
      </c>
      <c r="X518" s="1979">
        <f t="shared" si="187"/>
        <v>50.5</v>
      </c>
      <c r="Y518" s="1958">
        <f t="shared" si="188"/>
        <v>50.5</v>
      </c>
      <c r="Z518" s="1970">
        <f t="shared" si="189"/>
        <v>90.5</v>
      </c>
      <c r="AA518" s="784">
        <f t="shared" si="190"/>
        <v>90.5</v>
      </c>
      <c r="AB518" s="187" t="s">
        <v>68</v>
      </c>
      <c r="AC518" s="1918"/>
      <c r="AD518" s="762"/>
      <c r="AE518" s="1918"/>
      <c r="AF518" s="758"/>
      <c r="AG518" s="1918"/>
      <c r="AH518" s="777"/>
      <c r="AI518" s="2036">
        <f t="shared" si="191"/>
        <v>0</v>
      </c>
      <c r="AJ518" s="770">
        <f t="shared" si="192"/>
        <v>0</v>
      </c>
      <c r="AK518" s="2047">
        <f t="shared" si="193"/>
        <v>0</v>
      </c>
      <c r="AL518" s="780">
        <f t="shared" si="194"/>
        <v>0</v>
      </c>
      <c r="AM518" s="2051">
        <f t="shared" si="195"/>
        <v>0</v>
      </c>
      <c r="AN518" s="1994">
        <f t="shared" si="196"/>
        <v>0</v>
      </c>
    </row>
    <row r="519" spans="2:40" ht="16.5" thickBot="1">
      <c r="B519" s="871" t="s">
        <v>478</v>
      </c>
      <c r="C519" s="67"/>
      <c r="D519" s="431"/>
      <c r="E519" s="126" t="s">
        <v>476</v>
      </c>
      <c r="F519" s="305"/>
      <c r="G519" s="305"/>
      <c r="H519" s="305"/>
      <c r="I519" s="38"/>
      <c r="J519" s="38"/>
      <c r="K519" s="1019" t="s">
        <v>577</v>
      </c>
      <c r="L519" s="38"/>
      <c r="M519" s="49"/>
      <c r="O519" s="88" t="s">
        <v>92</v>
      </c>
      <c r="P519" s="1876"/>
      <c r="Q519" s="1868"/>
      <c r="R519" s="1876">
        <f>I538</f>
        <v>1.5</v>
      </c>
      <c r="S519" s="1868">
        <f>J538</f>
        <v>1.5</v>
      </c>
      <c r="T519" s="1876">
        <f>I550</f>
        <v>3.3</v>
      </c>
      <c r="U519" s="1868">
        <f>J550</f>
        <v>3.3</v>
      </c>
      <c r="V519" s="1974">
        <f t="shared" si="185"/>
        <v>1.5</v>
      </c>
      <c r="W519" s="1953">
        <f t="shared" si="186"/>
        <v>1.5</v>
      </c>
      <c r="X519" s="1979">
        <f t="shared" si="187"/>
        <v>4.8</v>
      </c>
      <c r="Y519" s="1958">
        <f t="shared" si="188"/>
        <v>4.8</v>
      </c>
      <c r="Z519" s="1970">
        <f t="shared" si="189"/>
        <v>4.8</v>
      </c>
      <c r="AA519" s="784">
        <f t="shared" si="190"/>
        <v>4.8</v>
      </c>
      <c r="AB519" s="133" t="s">
        <v>70</v>
      </c>
      <c r="AC519" s="1918"/>
      <c r="AD519" s="763"/>
      <c r="AE519" s="1918"/>
      <c r="AF519" s="758"/>
      <c r="AG519" s="1918"/>
      <c r="AH519" s="777"/>
      <c r="AI519" s="2036">
        <f t="shared" si="191"/>
        <v>0</v>
      </c>
      <c r="AJ519" s="770">
        <f t="shared" si="192"/>
        <v>0</v>
      </c>
      <c r="AK519" s="2047">
        <f t="shared" si="193"/>
        <v>0</v>
      </c>
      <c r="AL519" s="780">
        <f t="shared" si="194"/>
        <v>0</v>
      </c>
      <c r="AM519" s="2051">
        <f t="shared" si="195"/>
        <v>0</v>
      </c>
      <c r="AN519" s="1994">
        <f t="shared" si="196"/>
        <v>0</v>
      </c>
    </row>
    <row r="520" spans="2:40" ht="15.75" thickBot="1">
      <c r="B520" s="93"/>
      <c r="C520" s="172" t="s">
        <v>204</v>
      </c>
      <c r="D520" s="53"/>
      <c r="E520" s="310" t="s">
        <v>121</v>
      </c>
      <c r="F520" s="110" t="s">
        <v>122</v>
      </c>
      <c r="G520" s="163" t="s">
        <v>123</v>
      </c>
      <c r="H520" s="1035" t="s">
        <v>121</v>
      </c>
      <c r="I520" s="1008" t="s">
        <v>122</v>
      </c>
      <c r="J520" s="1100" t="s">
        <v>123</v>
      </c>
      <c r="K520" s="271" t="s">
        <v>121</v>
      </c>
      <c r="L520" s="106" t="s">
        <v>122</v>
      </c>
      <c r="M520" s="143" t="s">
        <v>123</v>
      </c>
      <c r="O520" s="90" t="s">
        <v>166</v>
      </c>
      <c r="P520" s="1878">
        <f t="shared" ref="P520:U520" si="197">AC549</f>
        <v>0</v>
      </c>
      <c r="Q520" s="1869">
        <f t="shared" si="197"/>
        <v>0</v>
      </c>
      <c r="R520" s="1878">
        <f t="shared" si="197"/>
        <v>37.299999999999997</v>
      </c>
      <c r="S520" s="1869">
        <f t="shared" si="197"/>
        <v>37.299999999999997</v>
      </c>
      <c r="T520" s="1878">
        <f t="shared" si="197"/>
        <v>13.92</v>
      </c>
      <c r="U520" s="1869">
        <f t="shared" si="197"/>
        <v>13.92</v>
      </c>
      <c r="V520" s="1974">
        <f t="shared" si="185"/>
        <v>37.299999999999997</v>
      </c>
      <c r="W520" s="1953">
        <f t="shared" si="186"/>
        <v>37.299999999999997</v>
      </c>
      <c r="X520" s="1979">
        <f t="shared" si="187"/>
        <v>51.22</v>
      </c>
      <c r="Y520" s="1958">
        <f t="shared" si="188"/>
        <v>51.22</v>
      </c>
      <c r="Z520" s="1970">
        <f t="shared" si="189"/>
        <v>51.22</v>
      </c>
      <c r="AA520" s="784">
        <f t="shared" si="190"/>
        <v>51.22</v>
      </c>
      <c r="AB520" s="133" t="s">
        <v>72</v>
      </c>
      <c r="AC520" s="1918"/>
      <c r="AD520" s="764"/>
      <c r="AE520" s="1918"/>
      <c r="AF520" s="758"/>
      <c r="AG520" s="1918"/>
      <c r="AH520" s="777"/>
      <c r="AI520" s="2036">
        <f t="shared" si="191"/>
        <v>0</v>
      </c>
      <c r="AJ520" s="770">
        <f t="shared" si="192"/>
        <v>0</v>
      </c>
      <c r="AK520" s="2047">
        <f t="shared" si="193"/>
        <v>0</v>
      </c>
      <c r="AL520" s="780">
        <f t="shared" si="194"/>
        <v>0</v>
      </c>
      <c r="AM520" s="2051">
        <f t="shared" si="195"/>
        <v>0</v>
      </c>
      <c r="AN520" s="1994">
        <f t="shared" si="196"/>
        <v>0</v>
      </c>
    </row>
    <row r="521" spans="2:40">
      <c r="B521" s="1498" t="s">
        <v>672</v>
      </c>
      <c r="C521" s="283" t="s">
        <v>346</v>
      </c>
      <c r="D521" s="253">
        <v>70</v>
      </c>
      <c r="E521" s="108" t="s">
        <v>191</v>
      </c>
      <c r="F521" s="243">
        <v>77.2</v>
      </c>
      <c r="G521" s="1076">
        <v>59.2</v>
      </c>
      <c r="H521" s="2105" t="s">
        <v>104</v>
      </c>
      <c r="I521" s="298">
        <v>0.2</v>
      </c>
      <c r="J521" s="447">
        <v>0.2</v>
      </c>
      <c r="K521" s="443" t="s">
        <v>108</v>
      </c>
      <c r="L521" s="313">
        <v>0.5</v>
      </c>
      <c r="M521" s="391">
        <v>0.5</v>
      </c>
      <c r="O521" s="755" t="s">
        <v>126</v>
      </c>
      <c r="P521" s="1876"/>
      <c r="Q521" s="1866"/>
      <c r="R521" s="1876"/>
      <c r="S521" s="1866"/>
      <c r="T521" s="1876"/>
      <c r="U521" s="1866"/>
      <c r="V521" s="1974">
        <f t="shared" si="185"/>
        <v>0</v>
      </c>
      <c r="W521" s="1953">
        <f t="shared" si="186"/>
        <v>0</v>
      </c>
      <c r="X521" s="1979">
        <f t="shared" si="187"/>
        <v>0</v>
      </c>
      <c r="Y521" s="1958">
        <f t="shared" si="188"/>
        <v>0</v>
      </c>
      <c r="Z521" s="1970">
        <f t="shared" si="189"/>
        <v>0</v>
      </c>
      <c r="AA521" s="784">
        <f t="shared" si="190"/>
        <v>0</v>
      </c>
      <c r="AB521" s="134" t="s">
        <v>115</v>
      </c>
      <c r="AC521" s="1918">
        <f>F524</f>
        <v>2.72</v>
      </c>
      <c r="AD521" s="763">
        <f>G524</f>
        <v>2.72</v>
      </c>
      <c r="AE521" s="1918">
        <f>F536</f>
        <v>2</v>
      </c>
      <c r="AF521" s="758">
        <f>G536</f>
        <v>2</v>
      </c>
      <c r="AG521" s="1918"/>
      <c r="AH521" s="777"/>
      <c r="AI521" s="2036">
        <f t="shared" si="191"/>
        <v>4.7200000000000006</v>
      </c>
      <c r="AJ521" s="770">
        <f t="shared" si="192"/>
        <v>4.7200000000000006</v>
      </c>
      <c r="AK521" s="2047">
        <f t="shared" si="193"/>
        <v>2</v>
      </c>
      <c r="AL521" s="780">
        <f t="shared" si="194"/>
        <v>2</v>
      </c>
      <c r="AM521" s="2051">
        <f t="shared" si="195"/>
        <v>4.7200000000000006</v>
      </c>
      <c r="AN521" s="1994">
        <f t="shared" si="196"/>
        <v>4.7200000000000006</v>
      </c>
    </row>
    <row r="522" spans="2:40">
      <c r="B522" s="201" t="s">
        <v>189</v>
      </c>
      <c r="C522" s="254" t="s">
        <v>190</v>
      </c>
      <c r="D522" s="253" t="s">
        <v>477</v>
      </c>
      <c r="E522" s="194" t="s">
        <v>50</v>
      </c>
      <c r="F522" s="1166">
        <v>149.34</v>
      </c>
      <c r="G522" s="1167">
        <v>112</v>
      </c>
      <c r="H522" s="254" t="s">
        <v>96</v>
      </c>
      <c r="I522" s="245">
        <v>5.8</v>
      </c>
      <c r="J522" s="248">
        <v>5.8</v>
      </c>
      <c r="K522" s="195" t="s">
        <v>95</v>
      </c>
      <c r="L522" s="820">
        <v>66</v>
      </c>
      <c r="M522" s="250"/>
      <c r="O522" s="529" t="s">
        <v>50</v>
      </c>
      <c r="P522" s="1878">
        <f>F522</f>
        <v>149.34</v>
      </c>
      <c r="Q522" s="1864">
        <f>G522</f>
        <v>112</v>
      </c>
      <c r="R522" s="1926">
        <f>F533</f>
        <v>32</v>
      </c>
      <c r="S522" s="1868">
        <f>G533</f>
        <v>24</v>
      </c>
      <c r="T522" s="1877">
        <f>F548</f>
        <v>56.9</v>
      </c>
      <c r="U522" s="1864">
        <f>G548</f>
        <v>43.49</v>
      </c>
      <c r="V522" s="1974">
        <f t="shared" si="185"/>
        <v>181.34</v>
      </c>
      <c r="W522" s="1953">
        <f t="shared" si="186"/>
        <v>136</v>
      </c>
      <c r="X522" s="1979">
        <f t="shared" si="187"/>
        <v>88.9</v>
      </c>
      <c r="Y522" s="1958">
        <f t="shared" si="188"/>
        <v>67.490000000000009</v>
      </c>
      <c r="Z522" s="1970">
        <f t="shared" si="189"/>
        <v>238.24</v>
      </c>
      <c r="AA522" s="784">
        <f t="shared" si="190"/>
        <v>179.49</v>
      </c>
      <c r="AB522" s="133" t="s">
        <v>162</v>
      </c>
      <c r="AC522" s="1918"/>
      <c r="AD522" s="763"/>
      <c r="AE522" s="1918"/>
      <c r="AF522" s="758"/>
      <c r="AG522" s="1918"/>
      <c r="AH522" s="777"/>
      <c r="AI522" s="2036">
        <f t="shared" si="191"/>
        <v>0</v>
      </c>
      <c r="AJ522" s="770">
        <f t="shared" si="192"/>
        <v>0</v>
      </c>
      <c r="AK522" s="2047">
        <f t="shared" si="193"/>
        <v>0</v>
      </c>
      <c r="AL522" s="780">
        <f t="shared" si="194"/>
        <v>0</v>
      </c>
      <c r="AM522" s="2051">
        <f t="shared" si="195"/>
        <v>0</v>
      </c>
      <c r="AN522" s="1994">
        <f t="shared" si="196"/>
        <v>0</v>
      </c>
    </row>
    <row r="523" spans="2:40">
      <c r="B523" s="1625" t="s">
        <v>751</v>
      </c>
      <c r="C523" s="254" t="s">
        <v>577</v>
      </c>
      <c r="D523" s="285">
        <v>180</v>
      </c>
      <c r="E523" s="194" t="s">
        <v>224</v>
      </c>
      <c r="F523" s="262">
        <v>18.239999999999998</v>
      </c>
      <c r="G523" s="1169">
        <v>15.2</v>
      </c>
      <c r="H523" s="202" t="s">
        <v>232</v>
      </c>
      <c r="I523" s="1170">
        <v>7.7000000000000002E-3</v>
      </c>
      <c r="J523" s="1203">
        <v>7.7000000000000002E-3</v>
      </c>
      <c r="K523" s="297" t="s">
        <v>55</v>
      </c>
      <c r="L523" s="245">
        <v>10</v>
      </c>
      <c r="M523" s="263">
        <v>10</v>
      </c>
      <c r="O523" s="96" t="s">
        <v>80</v>
      </c>
      <c r="P523" s="1876">
        <f t="shared" ref="P523:U523" si="198">AC532</f>
        <v>100.05999999999999</v>
      </c>
      <c r="Q523" s="1870">
        <f t="shared" si="198"/>
        <v>87.92</v>
      </c>
      <c r="R523" s="1876">
        <f t="shared" si="198"/>
        <v>140.64999999999998</v>
      </c>
      <c r="S523" s="1870">
        <f t="shared" si="198"/>
        <v>119</v>
      </c>
      <c r="T523" s="1876">
        <f t="shared" si="198"/>
        <v>110.7</v>
      </c>
      <c r="U523" s="1870">
        <f t="shared" si="198"/>
        <v>88.39</v>
      </c>
      <c r="V523" s="1974">
        <f t="shared" si="185"/>
        <v>240.70999999999998</v>
      </c>
      <c r="W523" s="1953">
        <f t="shared" si="186"/>
        <v>206.92000000000002</v>
      </c>
      <c r="X523" s="1979">
        <f t="shared" si="187"/>
        <v>251.34999999999997</v>
      </c>
      <c r="Y523" s="1958">
        <f t="shared" si="188"/>
        <v>207.39</v>
      </c>
      <c r="Z523" s="1970">
        <f t="shared" si="189"/>
        <v>351.40999999999997</v>
      </c>
      <c r="AA523" s="784">
        <f t="shared" si="190"/>
        <v>295.31</v>
      </c>
      <c r="AB523" s="133" t="s">
        <v>156</v>
      </c>
      <c r="AC523" s="1918"/>
      <c r="AD523" s="763"/>
      <c r="AE523" s="1918">
        <f>F532</f>
        <v>51.25</v>
      </c>
      <c r="AF523" s="758">
        <f>G532</f>
        <v>41</v>
      </c>
      <c r="AG523" s="1918">
        <f>F549</f>
        <v>110.7</v>
      </c>
      <c r="AH523" s="777">
        <f>G549</f>
        <v>88.39</v>
      </c>
      <c r="AI523" s="2036">
        <f t="shared" si="191"/>
        <v>51.25</v>
      </c>
      <c r="AJ523" s="770">
        <f t="shared" si="192"/>
        <v>41</v>
      </c>
      <c r="AK523" s="2047">
        <f t="shared" si="193"/>
        <v>161.94999999999999</v>
      </c>
      <c r="AL523" s="780">
        <f t="shared" si="194"/>
        <v>129.38999999999999</v>
      </c>
      <c r="AM523" s="2051">
        <f t="shared" si="195"/>
        <v>161.94999999999999</v>
      </c>
      <c r="AN523" s="1994">
        <f t="shared" si="196"/>
        <v>129.38999999999999</v>
      </c>
    </row>
    <row r="524" spans="2:40" ht="15.75" thickBot="1">
      <c r="B524" s="201" t="s">
        <v>10</v>
      </c>
      <c r="C524" s="254" t="s">
        <v>11</v>
      </c>
      <c r="D524" s="285">
        <v>40</v>
      </c>
      <c r="E524" s="194" t="s">
        <v>115</v>
      </c>
      <c r="F524" s="275">
        <v>2.72</v>
      </c>
      <c r="G524" s="1014">
        <v>2.72</v>
      </c>
      <c r="H524" s="1168" t="s">
        <v>59</v>
      </c>
      <c r="I524" s="247">
        <v>0.73</v>
      </c>
      <c r="J524" s="277">
        <v>0.73</v>
      </c>
      <c r="K524" s="195" t="s">
        <v>95</v>
      </c>
      <c r="L524" s="1193">
        <v>150</v>
      </c>
      <c r="M524" s="250"/>
      <c r="O524" s="755" t="s">
        <v>829</v>
      </c>
      <c r="P524" s="1877">
        <f>L525</f>
        <v>6</v>
      </c>
      <c r="Q524" s="1864">
        <f>M525</f>
        <v>5</v>
      </c>
      <c r="R524" s="1877">
        <f>I544</f>
        <v>124.85</v>
      </c>
      <c r="S524" s="1866">
        <f>D539</f>
        <v>110</v>
      </c>
      <c r="T524" s="1877">
        <f>L552</f>
        <v>33.75</v>
      </c>
      <c r="U524" s="1866">
        <f>M552</f>
        <v>30.5</v>
      </c>
      <c r="V524" s="1974">
        <f t="shared" si="185"/>
        <v>130.85</v>
      </c>
      <c r="W524" s="1953">
        <f t="shared" si="186"/>
        <v>115</v>
      </c>
      <c r="X524" s="1979">
        <f t="shared" si="187"/>
        <v>158.6</v>
      </c>
      <c r="Y524" s="1958">
        <f t="shared" si="188"/>
        <v>140.5</v>
      </c>
      <c r="Z524" s="1970">
        <f t="shared" si="189"/>
        <v>164.6</v>
      </c>
      <c r="AA524" s="784">
        <f t="shared" si="190"/>
        <v>145.5</v>
      </c>
      <c r="AB524" s="133" t="s">
        <v>159</v>
      </c>
      <c r="AC524" s="1918"/>
      <c r="AD524" s="765"/>
      <c r="AE524" s="1918"/>
      <c r="AF524" s="758"/>
      <c r="AG524" s="1918"/>
      <c r="AH524" s="777"/>
      <c r="AI524" s="2036">
        <f t="shared" si="191"/>
        <v>0</v>
      </c>
      <c r="AJ524" s="770">
        <f t="shared" si="192"/>
        <v>0</v>
      </c>
      <c r="AK524" s="2047">
        <f t="shared" si="193"/>
        <v>0</v>
      </c>
      <c r="AL524" s="780">
        <f t="shared" si="194"/>
        <v>0</v>
      </c>
      <c r="AM524" s="2051">
        <f t="shared" si="195"/>
        <v>0</v>
      </c>
      <c r="AN524" s="1994">
        <f t="shared" si="196"/>
        <v>0</v>
      </c>
    </row>
    <row r="525" spans="2:40" ht="15.75" thickBot="1">
      <c r="B525" s="201" t="s">
        <v>10</v>
      </c>
      <c r="C525" s="254" t="s">
        <v>719</v>
      </c>
      <c r="D525" s="253">
        <v>30</v>
      </c>
      <c r="E525" s="990" t="s">
        <v>459</v>
      </c>
      <c r="F525" s="279"/>
      <c r="G525" s="49"/>
      <c r="H525" s="1171" t="s">
        <v>710</v>
      </c>
      <c r="I525" s="958"/>
      <c r="J525" s="1204">
        <v>1.88</v>
      </c>
      <c r="K525" s="195" t="s">
        <v>582</v>
      </c>
      <c r="L525" s="245">
        <v>6</v>
      </c>
      <c r="M525" s="248">
        <v>5</v>
      </c>
      <c r="O525" s="756" t="s">
        <v>125</v>
      </c>
      <c r="P525" s="1876"/>
      <c r="Q525" s="1866"/>
      <c r="R525" s="1876"/>
      <c r="S525" s="1866"/>
      <c r="T525" s="1876"/>
      <c r="U525" s="1866"/>
      <c r="V525" s="1974">
        <f t="shared" si="185"/>
        <v>0</v>
      </c>
      <c r="W525" s="1953">
        <f t="shared" si="186"/>
        <v>0</v>
      </c>
      <c r="X525" s="1979">
        <f t="shared" si="187"/>
        <v>0</v>
      </c>
      <c r="Y525" s="1958">
        <f t="shared" si="188"/>
        <v>0</v>
      </c>
      <c r="Z525" s="1970">
        <f t="shared" si="189"/>
        <v>0</v>
      </c>
      <c r="AA525" s="784">
        <f t="shared" si="190"/>
        <v>0</v>
      </c>
      <c r="AB525" s="133" t="s">
        <v>102</v>
      </c>
      <c r="AC525" s="1918">
        <f>F523</f>
        <v>18.239999999999998</v>
      </c>
      <c r="AD525" s="765">
        <f>G523</f>
        <v>15.2</v>
      </c>
      <c r="AE525" s="1918">
        <f>F535</f>
        <v>9.6</v>
      </c>
      <c r="AF525" s="758">
        <f>G535</f>
        <v>8</v>
      </c>
      <c r="AG525" s="1918"/>
      <c r="AH525" s="777"/>
      <c r="AI525" s="2036">
        <f t="shared" si="191"/>
        <v>27.839999999999996</v>
      </c>
      <c r="AJ525" s="770">
        <f t="shared" si="192"/>
        <v>23.2</v>
      </c>
      <c r="AK525" s="2047">
        <f t="shared" si="193"/>
        <v>9.6</v>
      </c>
      <c r="AL525" s="780">
        <f t="shared" si="194"/>
        <v>8</v>
      </c>
      <c r="AM525" s="2051">
        <f t="shared" si="195"/>
        <v>27.839999999999996</v>
      </c>
      <c r="AN525" s="1994">
        <f t="shared" si="196"/>
        <v>23.2</v>
      </c>
    </row>
    <row r="526" spans="2:40" ht="15.75" thickBot="1">
      <c r="B526" s="60"/>
      <c r="C526" s="1107"/>
      <c r="D526" s="70"/>
      <c r="E526" s="302" t="s">
        <v>121</v>
      </c>
      <c r="F526" s="109" t="s">
        <v>122</v>
      </c>
      <c r="G526" s="437" t="s">
        <v>123</v>
      </c>
      <c r="H526" s="1172"/>
      <c r="I526" s="193"/>
      <c r="J526" s="193"/>
      <c r="K526" s="60"/>
      <c r="M526" s="70"/>
      <c r="O526" s="88" t="s">
        <v>163</v>
      </c>
      <c r="P526" s="1876"/>
      <c r="Q526" s="1866"/>
      <c r="R526" s="1876"/>
      <c r="S526" s="1866"/>
      <c r="T526" s="1876"/>
      <c r="U526" s="1866"/>
      <c r="V526" s="1974">
        <f t="shared" si="185"/>
        <v>0</v>
      </c>
      <c r="W526" s="1953">
        <f t="shared" si="186"/>
        <v>0</v>
      </c>
      <c r="X526" s="1979">
        <f t="shared" si="187"/>
        <v>0</v>
      </c>
      <c r="Y526" s="1958">
        <f t="shared" si="188"/>
        <v>0</v>
      </c>
      <c r="Z526" s="1970">
        <f t="shared" si="189"/>
        <v>0</v>
      </c>
      <c r="AA526" s="784">
        <f t="shared" si="190"/>
        <v>0</v>
      </c>
      <c r="AB526" s="133" t="s">
        <v>78</v>
      </c>
      <c r="AC526" s="1918"/>
      <c r="AD526" s="763"/>
      <c r="AE526" s="1918">
        <f>F534</f>
        <v>10</v>
      </c>
      <c r="AF526" s="758">
        <f>G534</f>
        <v>8</v>
      </c>
      <c r="AG526" s="1918"/>
      <c r="AH526" s="777"/>
      <c r="AI526" s="2036">
        <f t="shared" si="191"/>
        <v>10</v>
      </c>
      <c r="AJ526" s="770">
        <f t="shared" si="192"/>
        <v>8</v>
      </c>
      <c r="AK526" s="2047">
        <f t="shared" si="193"/>
        <v>10</v>
      </c>
      <c r="AL526" s="780">
        <f t="shared" si="194"/>
        <v>8</v>
      </c>
      <c r="AM526" s="2051">
        <f t="shared" si="195"/>
        <v>10</v>
      </c>
      <c r="AN526" s="1994">
        <f t="shared" si="196"/>
        <v>8</v>
      </c>
    </row>
    <row r="527" spans="2:40">
      <c r="B527" s="60"/>
      <c r="C527" s="1107"/>
      <c r="D527" s="70"/>
      <c r="E527" s="135" t="s">
        <v>347</v>
      </c>
      <c r="F527" s="280">
        <v>79.099999999999994</v>
      </c>
      <c r="G527" s="979">
        <v>70</v>
      </c>
      <c r="H527" s="164"/>
      <c r="I527" s="92"/>
      <c r="J527" s="144"/>
      <c r="K527" s="60"/>
      <c r="M527" s="70"/>
      <c r="O527" s="260" t="s">
        <v>822</v>
      </c>
      <c r="P527" s="1876">
        <f>F521</f>
        <v>77.2</v>
      </c>
      <c r="Q527" s="1866">
        <f>G521</f>
        <v>59.2</v>
      </c>
      <c r="R527" s="1876">
        <f>F542</f>
        <v>2.3559999999999999</v>
      </c>
      <c r="S527" s="1866">
        <f>G542</f>
        <v>2</v>
      </c>
      <c r="T527" s="1876"/>
      <c r="U527" s="1866"/>
      <c r="V527" s="1974">
        <f t="shared" si="185"/>
        <v>79.555999999999997</v>
      </c>
      <c r="W527" s="1953">
        <f t="shared" si="186"/>
        <v>61.2</v>
      </c>
      <c r="X527" s="1979">
        <f t="shared" si="187"/>
        <v>2.3559999999999999</v>
      </c>
      <c r="Y527" s="1958">
        <f t="shared" si="188"/>
        <v>2</v>
      </c>
      <c r="Z527" s="1970">
        <f t="shared" si="189"/>
        <v>79.555999999999997</v>
      </c>
      <c r="AA527" s="784">
        <f t="shared" si="190"/>
        <v>61.2</v>
      </c>
      <c r="AB527" s="133" t="s">
        <v>86</v>
      </c>
      <c r="AC527" s="1918"/>
      <c r="AD527" s="766"/>
      <c r="AE527" s="1918"/>
      <c r="AF527" s="758"/>
      <c r="AG527" s="1918"/>
      <c r="AH527" s="777"/>
      <c r="AI527" s="2036">
        <f t="shared" si="191"/>
        <v>0</v>
      </c>
      <c r="AJ527" s="770">
        <f t="shared" si="192"/>
        <v>0</v>
      </c>
      <c r="AK527" s="2047">
        <f t="shared" si="193"/>
        <v>0</v>
      </c>
      <c r="AL527" s="780">
        <f t="shared" si="194"/>
        <v>0</v>
      </c>
      <c r="AM527" s="2051">
        <f t="shared" si="195"/>
        <v>0</v>
      </c>
      <c r="AN527" s="1994">
        <f t="shared" si="196"/>
        <v>0</v>
      </c>
    </row>
    <row r="528" spans="2:40" ht="15.75" thickBot="1">
      <c r="B528" s="56"/>
      <c r="C528" s="1012"/>
      <c r="D528" s="73">
        <f>D521+D523+D524+D525+40+140</f>
        <v>500</v>
      </c>
      <c r="E528" s="1030"/>
      <c r="F528" s="1173"/>
      <c r="G528" s="1174"/>
      <c r="H528" s="29"/>
      <c r="I528" s="29"/>
      <c r="J528" s="29"/>
      <c r="K528" s="56"/>
      <c r="L528" s="29"/>
      <c r="M528" s="73"/>
      <c r="O528" s="755" t="s">
        <v>454</v>
      </c>
      <c r="P528" s="1876"/>
      <c r="Q528" s="1864"/>
      <c r="R528" s="1876"/>
      <c r="S528" s="1864"/>
      <c r="T528" s="1876"/>
      <c r="U528" s="1864"/>
      <c r="V528" s="1974">
        <f t="shared" si="185"/>
        <v>0</v>
      </c>
      <c r="W528" s="1953">
        <f t="shared" si="186"/>
        <v>0</v>
      </c>
      <c r="X528" s="1979">
        <f t="shared" si="187"/>
        <v>0</v>
      </c>
      <c r="Y528" s="1958">
        <f t="shared" si="188"/>
        <v>0</v>
      </c>
      <c r="Z528" s="1970">
        <f t="shared" si="189"/>
        <v>0</v>
      </c>
      <c r="AA528" s="784">
        <f t="shared" si="190"/>
        <v>0</v>
      </c>
      <c r="AB528" s="133" t="s">
        <v>161</v>
      </c>
      <c r="AC528" s="1918"/>
      <c r="AD528" s="767"/>
      <c r="AE528" s="1918">
        <f>L544</f>
        <v>67.8</v>
      </c>
      <c r="AF528" s="758">
        <f>M544</f>
        <v>60</v>
      </c>
      <c r="AG528" s="1918"/>
      <c r="AH528" s="777"/>
      <c r="AI528" s="2036">
        <f t="shared" si="191"/>
        <v>67.8</v>
      </c>
      <c r="AJ528" s="770">
        <f t="shared" si="192"/>
        <v>60</v>
      </c>
      <c r="AK528" s="2047">
        <f t="shared" si="193"/>
        <v>67.8</v>
      </c>
      <c r="AL528" s="780">
        <f t="shared" si="194"/>
        <v>60</v>
      </c>
      <c r="AM528" s="2051">
        <f t="shared" si="195"/>
        <v>67.8</v>
      </c>
      <c r="AN528" s="1994">
        <f t="shared" si="196"/>
        <v>60</v>
      </c>
    </row>
    <row r="529" spans="2:42" ht="15.75" thickBot="1">
      <c r="B529" s="383"/>
      <c r="C529" s="172" t="s">
        <v>153</v>
      </c>
      <c r="D529" s="67"/>
      <c r="E529" s="1175" t="s">
        <v>150</v>
      </c>
      <c r="F529" s="67"/>
      <c r="G529" s="53"/>
      <c r="H529" s="1205" t="s">
        <v>592</v>
      </c>
      <c r="I529" s="67"/>
      <c r="J529" s="53"/>
      <c r="K529" s="1176" t="s">
        <v>576</v>
      </c>
      <c r="L529" s="38"/>
      <c r="M529" s="49"/>
      <c r="O529" s="755" t="s">
        <v>151</v>
      </c>
      <c r="P529" s="1876"/>
      <c r="Q529" s="1864"/>
      <c r="R529" s="1876">
        <f>I531</f>
        <v>84.74</v>
      </c>
      <c r="S529" s="1866">
        <f>J531</f>
        <v>58.29</v>
      </c>
      <c r="T529" s="1876"/>
      <c r="U529" s="1866"/>
      <c r="V529" s="1974">
        <f t="shared" si="185"/>
        <v>84.74</v>
      </c>
      <c r="W529" s="1953">
        <f t="shared" si="186"/>
        <v>58.29</v>
      </c>
      <c r="X529" s="1979">
        <f t="shared" si="187"/>
        <v>84.74</v>
      </c>
      <c r="Y529" s="1958">
        <f t="shared" si="188"/>
        <v>58.29</v>
      </c>
      <c r="Z529" s="1970">
        <f t="shared" si="189"/>
        <v>84.74</v>
      </c>
      <c r="AA529" s="784">
        <f t="shared" si="190"/>
        <v>58.29</v>
      </c>
      <c r="AB529" s="133" t="s">
        <v>158</v>
      </c>
      <c r="AC529" s="1920">
        <f>F527</f>
        <v>79.099999999999994</v>
      </c>
      <c r="AD529" s="767">
        <f>G527</f>
        <v>70</v>
      </c>
      <c r="AE529" s="1918"/>
      <c r="AF529" s="758"/>
      <c r="AG529" s="1918"/>
      <c r="AH529" s="777"/>
      <c r="AI529" s="2036">
        <f t="shared" si="191"/>
        <v>79.099999999999994</v>
      </c>
      <c r="AJ529" s="770">
        <f t="shared" si="192"/>
        <v>70</v>
      </c>
      <c r="AK529" s="2047">
        <f t="shared" si="193"/>
        <v>0</v>
      </c>
      <c r="AL529" s="780">
        <f t="shared" si="194"/>
        <v>0</v>
      </c>
      <c r="AM529" s="2051">
        <f t="shared" si="195"/>
        <v>79.099999999999994</v>
      </c>
      <c r="AN529" s="1994">
        <f t="shared" si="196"/>
        <v>70</v>
      </c>
    </row>
    <row r="530" spans="2:42" ht="15.75" thickBot="1">
      <c r="B530" s="1498" t="s">
        <v>673</v>
      </c>
      <c r="C530" s="254" t="s">
        <v>429</v>
      </c>
      <c r="D530" s="284">
        <v>60</v>
      </c>
      <c r="E530" s="1177" t="s">
        <v>149</v>
      </c>
      <c r="F530" s="29"/>
      <c r="G530" s="73"/>
      <c r="H530" s="463" t="s">
        <v>121</v>
      </c>
      <c r="I530" s="241" t="s">
        <v>122</v>
      </c>
      <c r="J530" s="242" t="s">
        <v>123</v>
      </c>
      <c r="K530" s="1035" t="s">
        <v>121</v>
      </c>
      <c r="L530" s="1008" t="s">
        <v>122</v>
      </c>
      <c r="M530" s="1009" t="s">
        <v>123</v>
      </c>
      <c r="O530" s="755" t="s">
        <v>73</v>
      </c>
      <c r="P530" s="1876"/>
      <c r="Q530" s="1866"/>
      <c r="R530" s="1876"/>
      <c r="S530" s="1866"/>
      <c r="T530" s="1876"/>
      <c r="U530" s="1866"/>
      <c r="V530" s="1974">
        <f t="shared" si="185"/>
        <v>0</v>
      </c>
      <c r="W530" s="1953">
        <f t="shared" si="186"/>
        <v>0</v>
      </c>
      <c r="X530" s="1979">
        <f t="shared" si="187"/>
        <v>0</v>
      </c>
      <c r="Y530" s="1958">
        <f t="shared" si="188"/>
        <v>0</v>
      </c>
      <c r="Z530" s="1970">
        <f t="shared" si="189"/>
        <v>0</v>
      </c>
      <c r="AA530" s="784">
        <f t="shared" si="190"/>
        <v>0</v>
      </c>
      <c r="AB530" s="133" t="s">
        <v>157</v>
      </c>
      <c r="AC530" s="1918"/>
      <c r="AD530" s="766"/>
      <c r="AE530" s="1918"/>
      <c r="AF530" s="758"/>
      <c r="AG530" s="1918"/>
      <c r="AH530" s="777"/>
      <c r="AI530" s="2036">
        <f t="shared" si="191"/>
        <v>0</v>
      </c>
      <c r="AJ530" s="770">
        <f t="shared" si="192"/>
        <v>0</v>
      </c>
      <c r="AK530" s="2047">
        <f t="shared" si="193"/>
        <v>0</v>
      </c>
      <c r="AL530" s="780">
        <f t="shared" si="194"/>
        <v>0</v>
      </c>
      <c r="AM530" s="2051">
        <f t="shared" si="195"/>
        <v>0</v>
      </c>
      <c r="AN530" s="1994">
        <f t="shared" si="196"/>
        <v>0</v>
      </c>
    </row>
    <row r="531" spans="2:42" ht="15.75" thickBot="1">
      <c r="B531" s="325" t="s">
        <v>554</v>
      </c>
      <c r="C531" s="380" t="s">
        <v>150</v>
      </c>
      <c r="D531" s="1179">
        <v>200</v>
      </c>
      <c r="E531" s="271" t="s">
        <v>121</v>
      </c>
      <c r="F531" s="106" t="s">
        <v>122</v>
      </c>
      <c r="G531" s="143" t="s">
        <v>123</v>
      </c>
      <c r="H531" s="108" t="s">
        <v>151</v>
      </c>
      <c r="I531" s="186">
        <v>84.74</v>
      </c>
      <c r="J531" s="272">
        <v>58.29</v>
      </c>
      <c r="K531" s="108" t="s">
        <v>210</v>
      </c>
      <c r="L531" s="131">
        <v>37.299999999999997</v>
      </c>
      <c r="M531" s="139">
        <v>37.299999999999997</v>
      </c>
      <c r="O531" s="757" t="s">
        <v>66</v>
      </c>
      <c r="P531" s="1876"/>
      <c r="Q531" s="1871"/>
      <c r="R531" s="1878">
        <f>I533+L538</f>
        <v>233.4</v>
      </c>
      <c r="S531" s="1864">
        <f>J533+M538</f>
        <v>233.4</v>
      </c>
      <c r="T531" s="1876">
        <f>F555+I548</f>
        <v>33</v>
      </c>
      <c r="U531" s="1871">
        <f>J548+G555</f>
        <v>33</v>
      </c>
      <c r="V531" s="1974">
        <f t="shared" si="185"/>
        <v>233.4</v>
      </c>
      <c r="W531" s="1953">
        <f t="shared" si="186"/>
        <v>233.4</v>
      </c>
      <c r="X531" s="1979">
        <f t="shared" si="187"/>
        <v>266.39999999999998</v>
      </c>
      <c r="Y531" s="1958">
        <f t="shared" si="188"/>
        <v>266.39999999999998</v>
      </c>
      <c r="Z531" s="1970">
        <f t="shared" si="189"/>
        <v>266.39999999999998</v>
      </c>
      <c r="AA531" s="784">
        <f t="shared" si="190"/>
        <v>266.39999999999998</v>
      </c>
      <c r="AB531" s="136" t="s">
        <v>211</v>
      </c>
      <c r="AC531" s="1918"/>
      <c r="AD531" s="768"/>
      <c r="AE531" s="1918"/>
      <c r="AF531" s="758"/>
      <c r="AG531" s="1918"/>
      <c r="AH531" s="777"/>
      <c r="AI531" s="2036">
        <f t="shared" si="191"/>
        <v>0</v>
      </c>
      <c r="AJ531" s="770">
        <f t="shared" si="192"/>
        <v>0</v>
      </c>
      <c r="AK531" s="2047">
        <f t="shared" si="193"/>
        <v>0</v>
      </c>
      <c r="AL531" s="780">
        <f t="shared" si="194"/>
        <v>0</v>
      </c>
      <c r="AM531" s="2051">
        <f t="shared" si="195"/>
        <v>0</v>
      </c>
      <c r="AN531" s="1994">
        <f t="shared" si="196"/>
        <v>0</v>
      </c>
    </row>
    <row r="532" spans="2:42">
      <c r="B532" s="1070" t="s">
        <v>771</v>
      </c>
      <c r="C532" s="2125" t="s">
        <v>149</v>
      </c>
      <c r="D532" s="11"/>
      <c r="E532" s="108" t="s">
        <v>120</v>
      </c>
      <c r="F532" s="186">
        <v>51.25</v>
      </c>
      <c r="G532" s="272">
        <v>41</v>
      </c>
      <c r="H532" s="449" t="s">
        <v>91</v>
      </c>
      <c r="I532" s="1178">
        <v>18.5</v>
      </c>
      <c r="J532" s="1143">
        <v>18.5</v>
      </c>
      <c r="K532" s="194" t="s">
        <v>95</v>
      </c>
      <c r="L532" s="245">
        <v>115</v>
      </c>
      <c r="M532" s="248">
        <v>115</v>
      </c>
      <c r="O532" s="130" t="s">
        <v>171</v>
      </c>
      <c r="P532" s="1876"/>
      <c r="Q532" s="1866"/>
      <c r="R532" s="1876"/>
      <c r="S532" s="1866"/>
      <c r="T532" s="1876"/>
      <c r="U532" s="1866"/>
      <c r="V532" s="1974">
        <f t="shared" si="185"/>
        <v>0</v>
      </c>
      <c r="W532" s="1953">
        <f t="shared" si="186"/>
        <v>0</v>
      </c>
      <c r="X532" s="1979">
        <f t="shared" si="187"/>
        <v>0</v>
      </c>
      <c r="Y532" s="1958">
        <f t="shared" si="188"/>
        <v>0</v>
      </c>
      <c r="Z532" s="1971">
        <f t="shared" si="189"/>
        <v>0</v>
      </c>
      <c r="AA532" s="782">
        <f t="shared" si="190"/>
        <v>0</v>
      </c>
      <c r="AB532" s="189" t="s">
        <v>97</v>
      </c>
      <c r="AC532" s="1918">
        <f t="shared" ref="AC532:AL532" si="199">SUM(AC517:AC531)</f>
        <v>100.05999999999999</v>
      </c>
      <c r="AD532" s="1775">
        <f t="shared" si="199"/>
        <v>87.92</v>
      </c>
      <c r="AE532" s="1918">
        <f t="shared" si="199"/>
        <v>140.64999999999998</v>
      </c>
      <c r="AF532" s="758">
        <f t="shared" si="199"/>
        <v>119</v>
      </c>
      <c r="AG532" s="1918">
        <f t="shared" si="199"/>
        <v>110.7</v>
      </c>
      <c r="AH532" s="777">
        <f t="shared" si="199"/>
        <v>88.39</v>
      </c>
      <c r="AI532" s="2037">
        <f t="shared" si="199"/>
        <v>240.71</v>
      </c>
      <c r="AJ532" s="759">
        <f t="shared" si="199"/>
        <v>206.92000000000002</v>
      </c>
      <c r="AK532" s="2048">
        <f t="shared" si="199"/>
        <v>251.34999999999997</v>
      </c>
      <c r="AL532" s="223">
        <f t="shared" si="199"/>
        <v>207.39</v>
      </c>
      <c r="AM532" s="2051">
        <f t="shared" si="195"/>
        <v>351.40999999999997</v>
      </c>
      <c r="AN532" s="1994">
        <f t="shared" si="196"/>
        <v>295.31</v>
      </c>
    </row>
    <row r="533" spans="2:42" ht="15.75" thickBot="1">
      <c r="B533" s="165" t="s">
        <v>212</v>
      </c>
      <c r="C533" s="283" t="s">
        <v>591</v>
      </c>
      <c r="D533" s="416" t="s">
        <v>414</v>
      </c>
      <c r="E533" s="194" t="s">
        <v>50</v>
      </c>
      <c r="F533" s="1178">
        <v>32</v>
      </c>
      <c r="G533" s="1143">
        <v>24</v>
      </c>
      <c r="H533" s="449" t="s">
        <v>94</v>
      </c>
      <c r="I533" s="264">
        <v>23.4</v>
      </c>
      <c r="J533" s="265">
        <v>23.4</v>
      </c>
      <c r="K533" s="260" t="s">
        <v>96</v>
      </c>
      <c r="L533" s="298">
        <v>5</v>
      </c>
      <c r="M533" s="1011">
        <v>5</v>
      </c>
      <c r="O533" s="130" t="s">
        <v>71</v>
      </c>
      <c r="P533" s="1876"/>
      <c r="Q533" s="1872"/>
      <c r="R533" s="1876"/>
      <c r="S533" s="1872"/>
      <c r="T533" s="1876"/>
      <c r="U533" s="1872"/>
      <c r="V533" s="1974">
        <f t="shared" si="185"/>
        <v>0</v>
      </c>
      <c r="W533" s="1953">
        <f t="shared" si="186"/>
        <v>0</v>
      </c>
      <c r="X533" s="1979">
        <f t="shared" si="187"/>
        <v>0</v>
      </c>
      <c r="Y533" s="1958">
        <f t="shared" si="188"/>
        <v>0</v>
      </c>
      <c r="Z533" s="1971">
        <f t="shared" si="189"/>
        <v>0</v>
      </c>
      <c r="AA533" s="782">
        <f t="shared" si="190"/>
        <v>0</v>
      </c>
      <c r="AB533" s="462" t="s">
        <v>167</v>
      </c>
      <c r="AC533" s="1918"/>
      <c r="AD533" s="754">
        <f>G523+G524+G527</f>
        <v>87.92</v>
      </c>
      <c r="AE533" s="1918"/>
      <c r="AF533" s="758">
        <f>G532+G534+G535+G536+M544</f>
        <v>119</v>
      </c>
      <c r="AG533" s="1918"/>
      <c r="AH533" s="758"/>
      <c r="AI533" s="2038"/>
      <c r="AJ533" s="237"/>
      <c r="AK533" s="2048"/>
      <c r="AL533" s="223"/>
      <c r="AM533" s="2052"/>
      <c r="AN533" s="1995"/>
      <c r="AP533" s="144"/>
    </row>
    <row r="534" spans="2:42">
      <c r="B534" s="165" t="s">
        <v>353</v>
      </c>
      <c r="C534" s="378" t="s">
        <v>575</v>
      </c>
      <c r="D534" s="1179">
        <v>150</v>
      </c>
      <c r="E534" s="194" t="s">
        <v>78</v>
      </c>
      <c r="F534" s="264">
        <v>10</v>
      </c>
      <c r="G534" s="265">
        <v>8</v>
      </c>
      <c r="H534" s="194" t="s">
        <v>488</v>
      </c>
      <c r="I534" s="264">
        <v>9</v>
      </c>
      <c r="J534" s="888">
        <v>9</v>
      </c>
      <c r="K534" s="457" t="s">
        <v>360</v>
      </c>
      <c r="L534" s="1061"/>
      <c r="M534" s="1157"/>
      <c r="O534" s="130" t="s">
        <v>52</v>
      </c>
      <c r="P534" s="1876"/>
      <c r="Q534" s="1872"/>
      <c r="R534" s="1876"/>
      <c r="S534" s="1872"/>
      <c r="T534" s="1876"/>
      <c r="U534" s="1872"/>
      <c r="V534" s="1974">
        <f t="shared" si="185"/>
        <v>0</v>
      </c>
      <c r="W534" s="1953">
        <f t="shared" si="186"/>
        <v>0</v>
      </c>
      <c r="X534" s="1979">
        <f t="shared" si="187"/>
        <v>0</v>
      </c>
      <c r="Y534" s="1958">
        <f t="shared" si="188"/>
        <v>0</v>
      </c>
      <c r="Z534" s="1971">
        <f t="shared" si="189"/>
        <v>0</v>
      </c>
      <c r="AA534" s="782">
        <f t="shared" si="190"/>
        <v>0</v>
      </c>
      <c r="AC534" s="1918"/>
      <c r="AE534" s="1918"/>
      <c r="AG534" s="1918"/>
      <c r="AI534" s="207"/>
      <c r="AK534" s="207"/>
      <c r="AM534" s="2032"/>
      <c r="AN534" s="103"/>
      <c r="AP534" s="132"/>
    </row>
    <row r="535" spans="2:42" ht="15.75" thickBot="1">
      <c r="B535" s="442" t="s">
        <v>554</v>
      </c>
      <c r="C535" s="283" t="s">
        <v>360</v>
      </c>
      <c r="D535" s="314">
        <v>200</v>
      </c>
      <c r="E535" s="194" t="s">
        <v>132</v>
      </c>
      <c r="F535" s="264">
        <v>9.6</v>
      </c>
      <c r="G535" s="265">
        <v>8</v>
      </c>
      <c r="H535" s="297" t="s">
        <v>104</v>
      </c>
      <c r="I535" s="247">
        <v>5</v>
      </c>
      <c r="J535" s="277">
        <v>5</v>
      </c>
      <c r="K535" s="669" t="s">
        <v>359</v>
      </c>
      <c r="L535" s="111"/>
      <c r="M535" s="675"/>
      <c r="O535" s="130" t="s">
        <v>76</v>
      </c>
      <c r="P535" s="1876"/>
      <c r="Q535" s="1916"/>
      <c r="R535" s="1876">
        <f>I537</f>
        <v>5</v>
      </c>
      <c r="S535" s="1872">
        <f>J537</f>
        <v>5</v>
      </c>
      <c r="T535" s="1876">
        <f>F554</f>
        <v>0.55000000000000004</v>
      </c>
      <c r="U535" s="1872">
        <f>G554</f>
        <v>0.55000000000000004</v>
      </c>
      <c r="V535" s="1974">
        <f t="shared" si="185"/>
        <v>5</v>
      </c>
      <c r="W535" s="1953">
        <f t="shared" si="186"/>
        <v>5</v>
      </c>
      <c r="X535" s="1979">
        <f t="shared" si="187"/>
        <v>5.55</v>
      </c>
      <c r="Y535" s="1958">
        <f t="shared" si="188"/>
        <v>5.55</v>
      </c>
      <c r="Z535" s="1971">
        <f t="shared" si="189"/>
        <v>5.55</v>
      </c>
      <c r="AA535" s="782">
        <f t="shared" si="190"/>
        <v>5.55</v>
      </c>
      <c r="AB535" s="81" t="s">
        <v>420</v>
      </c>
      <c r="AC535" s="1918"/>
      <c r="AD535" s="769"/>
      <c r="AE535" s="1918"/>
      <c r="AF535" s="769"/>
      <c r="AG535" s="1918"/>
      <c r="AH535" s="769"/>
      <c r="AI535" s="2033"/>
      <c r="AJ535" s="769"/>
      <c r="AK535" s="2033"/>
      <c r="AL535" s="769"/>
      <c r="AM535" s="2032"/>
      <c r="AN535" s="103"/>
    </row>
    <row r="536" spans="2:42" ht="15.75" thickBot="1">
      <c r="B536" s="1070" t="s">
        <v>763</v>
      </c>
      <c r="C536" s="177" t="s">
        <v>359</v>
      </c>
      <c r="D536" s="11"/>
      <c r="E536" s="194" t="s">
        <v>115</v>
      </c>
      <c r="F536" s="247">
        <v>2</v>
      </c>
      <c r="G536" s="250">
        <v>2</v>
      </c>
      <c r="H536" s="194" t="s">
        <v>113</v>
      </c>
      <c r="I536" s="264"/>
      <c r="J536" s="888"/>
      <c r="K536" s="309" t="s">
        <v>121</v>
      </c>
      <c r="L536" s="110" t="s">
        <v>122</v>
      </c>
      <c r="M536" s="1075" t="s">
        <v>123</v>
      </c>
      <c r="O536" s="130" t="s">
        <v>96</v>
      </c>
      <c r="P536" s="1876">
        <f>I522</f>
        <v>5.8</v>
      </c>
      <c r="Q536" s="1864">
        <f>J522</f>
        <v>5.8</v>
      </c>
      <c r="R536" s="1876">
        <f>F537+L533</f>
        <v>9</v>
      </c>
      <c r="S536" s="1871">
        <f>G537+M533</f>
        <v>9</v>
      </c>
      <c r="T536" s="1876">
        <f>F550+I549</f>
        <v>6.24</v>
      </c>
      <c r="U536" s="1864">
        <f>G550+J549</f>
        <v>6.24</v>
      </c>
      <c r="V536" s="1974">
        <f t="shared" si="185"/>
        <v>14.8</v>
      </c>
      <c r="W536" s="1953">
        <f t="shared" si="186"/>
        <v>14.8</v>
      </c>
      <c r="X536" s="1979">
        <f t="shared" si="187"/>
        <v>15.24</v>
      </c>
      <c r="Y536" s="1958">
        <f t="shared" si="188"/>
        <v>15.24</v>
      </c>
      <c r="Z536" s="1971">
        <f t="shared" si="189"/>
        <v>21.04</v>
      </c>
      <c r="AA536" s="782">
        <f t="shared" si="190"/>
        <v>21.04</v>
      </c>
      <c r="AB536" s="84" t="s">
        <v>124</v>
      </c>
      <c r="AC536" s="1918"/>
      <c r="AD536" s="225"/>
      <c r="AE536" s="1918"/>
      <c r="AF536" s="225"/>
      <c r="AG536" s="1918"/>
      <c r="AH536" s="225"/>
      <c r="AI536" s="2039">
        <f t="shared" ref="AI536:AI549" si="200">AC536+AE536</f>
        <v>0</v>
      </c>
      <c r="AJ536" s="760">
        <f t="shared" ref="AJ536:AJ549" si="201">AD536+AF536</f>
        <v>0</v>
      </c>
      <c r="AK536" s="2049">
        <f t="shared" ref="AK536:AK549" si="202">AE536+AG536</f>
        <v>0</v>
      </c>
      <c r="AL536" s="238">
        <f t="shared" ref="AL536:AL549" si="203">AF536+AH536</f>
        <v>0</v>
      </c>
      <c r="AM536" s="2032"/>
      <c r="AN536" s="103"/>
    </row>
    <row r="537" spans="2:42">
      <c r="B537" s="201" t="s">
        <v>10</v>
      </c>
      <c r="C537" s="254" t="s">
        <v>11</v>
      </c>
      <c r="D537" s="284">
        <v>32</v>
      </c>
      <c r="E537" s="194" t="s">
        <v>96</v>
      </c>
      <c r="F537" s="264">
        <v>4</v>
      </c>
      <c r="G537" s="265">
        <v>4</v>
      </c>
      <c r="H537" s="194" t="s">
        <v>109</v>
      </c>
      <c r="I537" s="455">
        <v>5</v>
      </c>
      <c r="J537" s="1503">
        <v>5</v>
      </c>
      <c r="K537" s="135" t="s">
        <v>129</v>
      </c>
      <c r="L537" s="131">
        <v>3.5</v>
      </c>
      <c r="M537" s="139">
        <v>3.5</v>
      </c>
      <c r="O537" s="130" t="s">
        <v>104</v>
      </c>
      <c r="P537" s="1876">
        <f>I521</f>
        <v>0.2</v>
      </c>
      <c r="Q537" s="1866">
        <f>J521</f>
        <v>0.2</v>
      </c>
      <c r="R537" s="1876">
        <f>I535</f>
        <v>5</v>
      </c>
      <c r="S537" s="1866">
        <f>J535</f>
        <v>5</v>
      </c>
      <c r="T537" s="1876"/>
      <c r="U537" s="1866"/>
      <c r="V537" s="1974">
        <f t="shared" si="185"/>
        <v>5.2</v>
      </c>
      <c r="W537" s="1953">
        <f t="shared" si="186"/>
        <v>5.2</v>
      </c>
      <c r="X537" s="1979">
        <f t="shared" si="187"/>
        <v>5</v>
      </c>
      <c r="Y537" s="1958">
        <f t="shared" si="188"/>
        <v>5</v>
      </c>
      <c r="Z537" s="1971">
        <f t="shared" si="189"/>
        <v>5.2</v>
      </c>
      <c r="AA537" s="782">
        <f t="shared" si="190"/>
        <v>5.2</v>
      </c>
      <c r="AB537" s="87" t="s">
        <v>421</v>
      </c>
      <c r="AC537" s="1918"/>
      <c r="AD537" s="223">
        <f>SUM(AD535:AD536)</f>
        <v>0</v>
      </c>
      <c r="AE537" s="1918"/>
      <c r="AF537" s="223">
        <f>SUM(AF535:AF536)</f>
        <v>0</v>
      </c>
      <c r="AG537" s="1918"/>
      <c r="AH537" s="223">
        <f>SUM(AH535:AH536)</f>
        <v>0</v>
      </c>
      <c r="AI537" s="2039">
        <f t="shared" si="200"/>
        <v>0</v>
      </c>
      <c r="AJ537" s="760">
        <f t="shared" si="201"/>
        <v>0</v>
      </c>
      <c r="AK537" s="2049">
        <f t="shared" si="202"/>
        <v>0</v>
      </c>
      <c r="AL537" s="238">
        <f t="shared" si="203"/>
        <v>0</v>
      </c>
      <c r="AM537" s="2032"/>
      <c r="AN537" s="103"/>
    </row>
    <row r="538" spans="2:42">
      <c r="B538" s="201" t="s">
        <v>10</v>
      </c>
      <c r="C538" s="254" t="s">
        <v>719</v>
      </c>
      <c r="D538" s="284">
        <v>30</v>
      </c>
      <c r="E538" s="197" t="s">
        <v>98</v>
      </c>
      <c r="F538" s="276">
        <v>0.9</v>
      </c>
      <c r="G538" s="596">
        <v>0.9</v>
      </c>
      <c r="H538" s="171" t="s">
        <v>92</v>
      </c>
      <c r="I538" s="455">
        <v>1.5</v>
      </c>
      <c r="J538" s="1503">
        <v>1.5</v>
      </c>
      <c r="K538" s="195" t="s">
        <v>66</v>
      </c>
      <c r="L538" s="245">
        <v>210</v>
      </c>
      <c r="M538" s="248">
        <v>210</v>
      </c>
      <c r="O538" s="130" t="s">
        <v>835</v>
      </c>
      <c r="P538" s="1876"/>
      <c r="Q538" s="1864"/>
      <c r="R538" s="1876"/>
      <c r="S538" s="1864"/>
      <c r="T538" s="1876">
        <f>U538/1000/0.04</f>
        <v>4.8499999999999995E-2</v>
      </c>
      <c r="U538" s="1864">
        <f>'7-11л. РАСКЛАДКА'!G553</f>
        <v>1.94</v>
      </c>
      <c r="V538" s="1974">
        <f t="shared" si="185"/>
        <v>0</v>
      </c>
      <c r="W538" s="1953">
        <f t="shared" si="186"/>
        <v>0</v>
      </c>
      <c r="X538" s="1979">
        <f t="shared" si="187"/>
        <v>4.8499999999999995E-2</v>
      </c>
      <c r="Y538" s="1958">
        <f t="shared" si="188"/>
        <v>1.94</v>
      </c>
      <c r="Z538" s="1971">
        <f t="shared" si="189"/>
        <v>4.8499999999999995E-2</v>
      </c>
      <c r="AA538" s="782">
        <f t="shared" si="190"/>
        <v>1.94</v>
      </c>
      <c r="AB538" s="89" t="s">
        <v>422</v>
      </c>
      <c r="AC538" s="1918"/>
      <c r="AD538" s="226"/>
      <c r="AE538" s="1918"/>
      <c r="AF538" s="226"/>
      <c r="AG538" s="1918"/>
      <c r="AH538" s="226"/>
      <c r="AI538" s="2039">
        <f t="shared" si="200"/>
        <v>0</v>
      </c>
      <c r="AJ538" s="760">
        <f t="shared" si="201"/>
        <v>0</v>
      </c>
      <c r="AK538" s="2049">
        <f t="shared" si="202"/>
        <v>0</v>
      </c>
      <c r="AL538" s="238">
        <f t="shared" si="203"/>
        <v>0</v>
      </c>
      <c r="AM538" s="2032"/>
      <c r="AN538" s="103"/>
    </row>
    <row r="539" spans="2:42">
      <c r="B539" s="2114" t="s">
        <v>855</v>
      </c>
      <c r="C539" s="254" t="s">
        <v>852</v>
      </c>
      <c r="D539" s="284">
        <v>110</v>
      </c>
      <c r="E539" s="197" t="s">
        <v>225</v>
      </c>
      <c r="F539" s="246">
        <v>8.0000000000000002E-3</v>
      </c>
      <c r="G539" s="249">
        <v>8.0000000000000002E-3</v>
      </c>
      <c r="H539" s="171" t="s">
        <v>95</v>
      </c>
      <c r="I539" s="245">
        <v>15</v>
      </c>
      <c r="J539" s="1180">
        <v>15</v>
      </c>
      <c r="K539" s="171" t="s">
        <v>55</v>
      </c>
      <c r="L539" s="261">
        <v>15</v>
      </c>
      <c r="M539" s="263">
        <v>15</v>
      </c>
      <c r="O539" s="130" t="s">
        <v>55</v>
      </c>
      <c r="P539" s="1876">
        <f>L523</f>
        <v>10</v>
      </c>
      <c r="Q539" s="1868">
        <f>M523</f>
        <v>10</v>
      </c>
      <c r="R539" s="1876">
        <f>L539</f>
        <v>15</v>
      </c>
      <c r="S539" s="1871">
        <f>M539</f>
        <v>15</v>
      </c>
      <c r="T539" s="1876">
        <f>L550</f>
        <v>0.5</v>
      </c>
      <c r="U539" s="1868">
        <f>M550</f>
        <v>0.5</v>
      </c>
      <c r="V539" s="1974">
        <f t="shared" si="185"/>
        <v>25</v>
      </c>
      <c r="W539" s="1953">
        <f t="shared" si="186"/>
        <v>25</v>
      </c>
      <c r="X539" s="1979">
        <f t="shared" si="187"/>
        <v>15.5</v>
      </c>
      <c r="Y539" s="1958">
        <f t="shared" si="188"/>
        <v>15.5</v>
      </c>
      <c r="Z539" s="1971">
        <f t="shared" si="189"/>
        <v>25.5</v>
      </c>
      <c r="AA539" s="782">
        <f t="shared" si="190"/>
        <v>25.5</v>
      </c>
      <c r="AB539" s="89" t="s">
        <v>191</v>
      </c>
      <c r="AC539" s="1918"/>
      <c r="AD539" s="226"/>
      <c r="AE539" s="1918"/>
      <c r="AF539" s="226"/>
      <c r="AG539" s="1918"/>
      <c r="AH539" s="226"/>
      <c r="AI539" s="2039">
        <f t="shared" si="200"/>
        <v>0</v>
      </c>
      <c r="AJ539" s="760">
        <f t="shared" si="201"/>
        <v>0</v>
      </c>
      <c r="AK539" s="2049">
        <f t="shared" si="202"/>
        <v>0</v>
      </c>
      <c r="AL539" s="238">
        <f t="shared" si="203"/>
        <v>0</v>
      </c>
      <c r="AM539" s="2032"/>
      <c r="AN539" s="103"/>
    </row>
    <row r="540" spans="2:42" ht="15.75" thickBot="1">
      <c r="B540" s="60"/>
      <c r="C540" s="1107"/>
      <c r="E540" s="1607" t="s">
        <v>842</v>
      </c>
      <c r="F540" s="245">
        <v>160</v>
      </c>
      <c r="G540" s="265"/>
      <c r="H540" s="1090" t="s">
        <v>99</v>
      </c>
      <c r="I540" s="1181">
        <v>4.0000000000000001E-3</v>
      </c>
      <c r="J540" s="250">
        <v>4.0000000000000001E-3</v>
      </c>
      <c r="K540" s="205" t="s">
        <v>95</v>
      </c>
      <c r="L540" s="278">
        <v>10</v>
      </c>
      <c r="M540" s="266">
        <v>10</v>
      </c>
      <c r="O540" s="130" t="s">
        <v>172</v>
      </c>
      <c r="P540" s="1876"/>
      <c r="Q540" s="1866"/>
      <c r="R540" s="1876"/>
      <c r="S540" s="1866"/>
      <c r="T540" s="1876"/>
      <c r="U540" s="1866"/>
      <c r="V540" s="1974">
        <f t="shared" si="185"/>
        <v>0</v>
      </c>
      <c r="W540" s="1953">
        <f t="shared" si="186"/>
        <v>0</v>
      </c>
      <c r="X540" s="1979">
        <f t="shared" si="187"/>
        <v>0</v>
      </c>
      <c r="Y540" s="1958">
        <f t="shared" si="188"/>
        <v>0</v>
      </c>
      <c r="Z540" s="1971">
        <f t="shared" si="189"/>
        <v>0</v>
      </c>
      <c r="AA540" s="782">
        <f t="shared" si="190"/>
        <v>0</v>
      </c>
      <c r="AB540" s="91" t="s">
        <v>77</v>
      </c>
      <c r="AC540" s="1918"/>
      <c r="AD540" s="223">
        <f>SUM(AD538:AD539)</f>
        <v>0</v>
      </c>
      <c r="AE540" s="1918"/>
      <c r="AF540" s="223">
        <f>SUM(AF538:AF539)</f>
        <v>0</v>
      </c>
      <c r="AG540" s="1918"/>
      <c r="AH540" s="223">
        <f>SUM(AH538:AH539)</f>
        <v>0</v>
      </c>
      <c r="AI540" s="2039">
        <f t="shared" si="200"/>
        <v>0</v>
      </c>
      <c r="AJ540" s="760">
        <f t="shared" si="201"/>
        <v>0</v>
      </c>
      <c r="AK540" s="2049">
        <f t="shared" si="202"/>
        <v>0</v>
      </c>
      <c r="AL540" s="238">
        <f t="shared" si="203"/>
        <v>0</v>
      </c>
      <c r="AM540" s="2032"/>
      <c r="AN540" s="103"/>
    </row>
    <row r="541" spans="2:42" ht="15.75" thickBot="1">
      <c r="B541" s="60"/>
      <c r="C541" s="1107"/>
      <c r="E541" s="1607" t="s">
        <v>710</v>
      </c>
      <c r="F541" s="261"/>
      <c r="G541" s="823">
        <v>1.3</v>
      </c>
      <c r="H541" s="260" t="s">
        <v>98</v>
      </c>
      <c r="I541" s="245">
        <v>0.2</v>
      </c>
      <c r="J541" s="259">
        <v>0.2</v>
      </c>
      <c r="K541" s="60"/>
      <c r="M541" s="70"/>
      <c r="O541" s="130" t="s">
        <v>57</v>
      </c>
      <c r="P541" s="1876">
        <f>L521</f>
        <v>0.5</v>
      </c>
      <c r="Q541" s="1866">
        <f>M521</f>
        <v>0.5</v>
      </c>
      <c r="R541" s="1876"/>
      <c r="S541" s="1866"/>
      <c r="T541" s="1876">
        <f>L548</f>
        <v>1</v>
      </c>
      <c r="U541" s="1866">
        <f>M548</f>
        <v>1</v>
      </c>
      <c r="V541" s="1974">
        <f t="shared" si="185"/>
        <v>0.5</v>
      </c>
      <c r="W541" s="1953">
        <f t="shared" si="186"/>
        <v>0.5</v>
      </c>
      <c r="X541" s="1979">
        <f t="shared" si="187"/>
        <v>1</v>
      </c>
      <c r="Y541" s="1958">
        <f t="shared" si="188"/>
        <v>1</v>
      </c>
      <c r="Z541" s="1971">
        <f t="shared" si="189"/>
        <v>1.5</v>
      </c>
      <c r="AA541" s="782">
        <f t="shared" si="190"/>
        <v>1.5</v>
      </c>
      <c r="AB541" s="94" t="s">
        <v>210</v>
      </c>
      <c r="AC541" s="1918"/>
      <c r="AD541" s="221"/>
      <c r="AE541" s="1918">
        <f>L531</f>
        <v>37.299999999999997</v>
      </c>
      <c r="AF541" s="221">
        <f>M531</f>
        <v>37.299999999999997</v>
      </c>
      <c r="AG541" s="1918"/>
      <c r="AH541" s="221"/>
      <c r="AI541" s="2039">
        <f t="shared" si="200"/>
        <v>37.299999999999997</v>
      </c>
      <c r="AJ541" s="760">
        <f t="shared" si="201"/>
        <v>37.299999999999997</v>
      </c>
      <c r="AK541" s="2049">
        <f t="shared" si="202"/>
        <v>37.299999999999997</v>
      </c>
      <c r="AL541" s="238">
        <f t="shared" si="203"/>
        <v>37.299999999999997</v>
      </c>
      <c r="AM541" s="2032"/>
      <c r="AN541" s="103"/>
    </row>
    <row r="542" spans="2:42" ht="15.75" thickBot="1">
      <c r="B542" s="60"/>
      <c r="C542" s="1107"/>
      <c r="E542" s="195" t="s">
        <v>100</v>
      </c>
      <c r="F542" s="261">
        <v>2.3559999999999999</v>
      </c>
      <c r="G542" s="312">
        <v>2</v>
      </c>
      <c r="H542" s="438" t="s">
        <v>852</v>
      </c>
      <c r="I542" s="38"/>
      <c r="J542" s="49"/>
      <c r="K542" s="990" t="s">
        <v>586</v>
      </c>
      <c r="L542" s="279"/>
      <c r="M542" s="49"/>
      <c r="O542" s="130" t="s">
        <v>170</v>
      </c>
      <c r="P542" s="1876"/>
      <c r="Q542" s="1866"/>
      <c r="R542" s="1876"/>
      <c r="S542" s="1866"/>
      <c r="T542" s="1876"/>
      <c r="U542" s="1866"/>
      <c r="V542" s="1974">
        <f t="shared" si="185"/>
        <v>0</v>
      </c>
      <c r="W542" s="1953">
        <f t="shared" si="186"/>
        <v>0</v>
      </c>
      <c r="X542" s="1979">
        <f t="shared" si="187"/>
        <v>0</v>
      </c>
      <c r="Y542" s="1958">
        <f t="shared" si="188"/>
        <v>0</v>
      </c>
      <c r="Z542" s="1971">
        <f t="shared" si="189"/>
        <v>0</v>
      </c>
      <c r="AA542" s="782">
        <f t="shared" si="190"/>
        <v>0</v>
      </c>
      <c r="AB542" s="94" t="s">
        <v>81</v>
      </c>
      <c r="AC542" s="1918"/>
      <c r="AD542" s="221"/>
      <c r="AE542" s="1918"/>
      <c r="AF542" s="221"/>
      <c r="AG542" s="1918"/>
      <c r="AH542" s="221"/>
      <c r="AI542" s="2039">
        <f t="shared" si="200"/>
        <v>0</v>
      </c>
      <c r="AJ542" s="760">
        <f t="shared" si="201"/>
        <v>0</v>
      </c>
      <c r="AK542" s="2049">
        <f t="shared" si="202"/>
        <v>0</v>
      </c>
      <c r="AL542" s="238">
        <f t="shared" si="203"/>
        <v>0</v>
      </c>
      <c r="AM542" s="2032"/>
      <c r="AN542" s="103"/>
    </row>
    <row r="543" spans="2:42" ht="15.75" thickBot="1">
      <c r="B543" s="60"/>
      <c r="C543" s="1107"/>
      <c r="E543" s="460"/>
      <c r="F543" s="193"/>
      <c r="G543" s="175"/>
      <c r="H543" s="271" t="s">
        <v>121</v>
      </c>
      <c r="I543" s="106" t="s">
        <v>122</v>
      </c>
      <c r="J543" s="143" t="s">
        <v>123</v>
      </c>
      <c r="K543" s="271" t="s">
        <v>121</v>
      </c>
      <c r="L543" s="106" t="s">
        <v>122</v>
      </c>
      <c r="M543" s="386" t="s">
        <v>123</v>
      </c>
      <c r="O543" s="130" t="s">
        <v>169</v>
      </c>
      <c r="P543" s="1876"/>
      <c r="Q543" s="1873"/>
      <c r="R543" s="1876">
        <f>L537</f>
        <v>3.5</v>
      </c>
      <c r="S543" s="1873">
        <f>M537</f>
        <v>3.5</v>
      </c>
      <c r="T543" s="1876"/>
      <c r="U543" s="1873"/>
      <c r="V543" s="1974">
        <f t="shared" si="185"/>
        <v>3.5</v>
      </c>
      <c r="W543" s="1953">
        <f t="shared" si="186"/>
        <v>3.5</v>
      </c>
      <c r="X543" s="1979">
        <f t="shared" si="187"/>
        <v>3.5</v>
      </c>
      <c r="Y543" s="1958">
        <f t="shared" si="188"/>
        <v>3.5</v>
      </c>
      <c r="Z543" s="1971">
        <f t="shared" si="189"/>
        <v>3.5</v>
      </c>
      <c r="AA543" s="782">
        <f t="shared" si="190"/>
        <v>3.5</v>
      </c>
      <c r="AB543" s="94" t="s">
        <v>83</v>
      </c>
      <c r="AC543" s="1918"/>
      <c r="AD543" s="98"/>
      <c r="AE543" s="1920"/>
      <c r="AF543" s="98"/>
      <c r="AG543" s="1920">
        <f>F551</f>
        <v>13.92</v>
      </c>
      <c r="AH543" s="101">
        <f>G551</f>
        <v>13.92</v>
      </c>
      <c r="AI543" s="2039">
        <f t="shared" si="200"/>
        <v>0</v>
      </c>
      <c r="AJ543" s="760">
        <f t="shared" si="201"/>
        <v>0</v>
      </c>
      <c r="AK543" s="2049">
        <f t="shared" si="202"/>
        <v>13.92</v>
      </c>
      <c r="AL543" s="238">
        <f t="shared" si="203"/>
        <v>13.92</v>
      </c>
      <c r="AM543" s="2032"/>
      <c r="AN543" s="103"/>
    </row>
    <row r="544" spans="2:42">
      <c r="B544" s="60"/>
      <c r="C544" s="1107"/>
      <c r="E544" s="60"/>
      <c r="G544" s="70"/>
      <c r="H544" s="108" t="s">
        <v>233</v>
      </c>
      <c r="I544" s="1092">
        <v>124.85</v>
      </c>
      <c r="J544" s="1013">
        <v>110</v>
      </c>
      <c r="K544" s="135" t="s">
        <v>161</v>
      </c>
      <c r="L544" s="137">
        <v>67.8</v>
      </c>
      <c r="M544" s="140">
        <v>60</v>
      </c>
      <c r="O544" s="130" t="s">
        <v>89</v>
      </c>
      <c r="P544" s="1876"/>
      <c r="Q544" s="1873"/>
      <c r="R544" s="1876"/>
      <c r="S544" s="1873"/>
      <c r="T544" s="1876"/>
      <c r="U544" s="1873"/>
      <c r="V544" s="1974">
        <f t="shared" si="185"/>
        <v>0</v>
      </c>
      <c r="W544" s="1953">
        <f t="shared" si="186"/>
        <v>0</v>
      </c>
      <c r="X544" s="1979">
        <f t="shared" si="187"/>
        <v>0</v>
      </c>
      <c r="Y544" s="1958">
        <f t="shared" si="188"/>
        <v>0</v>
      </c>
      <c r="Z544" s="1971">
        <f t="shared" si="189"/>
        <v>0</v>
      </c>
      <c r="AA544" s="782">
        <f t="shared" si="190"/>
        <v>0</v>
      </c>
      <c r="AB544" s="94" t="s">
        <v>84</v>
      </c>
      <c r="AC544" s="1918"/>
      <c r="AD544" s="98"/>
      <c r="AE544" s="1918"/>
      <c r="AF544" s="98"/>
      <c r="AG544" s="1918"/>
      <c r="AH544" s="98"/>
      <c r="AI544" s="2039">
        <f t="shared" si="200"/>
        <v>0</v>
      </c>
      <c r="AJ544" s="760">
        <f t="shared" si="201"/>
        <v>0</v>
      </c>
      <c r="AK544" s="2049">
        <f t="shared" si="202"/>
        <v>0</v>
      </c>
      <c r="AL544" s="238">
        <f t="shared" si="203"/>
        <v>0</v>
      </c>
      <c r="AM544" s="2032"/>
      <c r="AN544" s="103"/>
    </row>
    <row r="545" spans="2:40" ht="15.75" thickBot="1">
      <c r="B545" s="56"/>
      <c r="C545" s="1012"/>
      <c r="D545" s="29"/>
      <c r="E545" s="56"/>
      <c r="F545" s="29"/>
      <c r="G545" s="73"/>
      <c r="H545" s="56"/>
      <c r="I545" s="29"/>
      <c r="J545" s="29"/>
      <c r="K545" s="56"/>
      <c r="L545" s="29"/>
      <c r="M545" s="73"/>
      <c r="O545" s="130" t="s">
        <v>59</v>
      </c>
      <c r="P545" s="1876">
        <f>I524</f>
        <v>0.73</v>
      </c>
      <c r="Q545" s="1873">
        <f>J524</f>
        <v>0.73</v>
      </c>
      <c r="R545" s="1876">
        <f>F538+I541</f>
        <v>1.1000000000000001</v>
      </c>
      <c r="S545" s="1873">
        <f>G538+J541</f>
        <v>1.1000000000000001</v>
      </c>
      <c r="T545" s="1876">
        <f>F556+I552</f>
        <v>0.4</v>
      </c>
      <c r="U545" s="1873">
        <f>G556+J552</f>
        <v>0.4</v>
      </c>
      <c r="V545" s="1974">
        <f t="shared" si="185"/>
        <v>1.83</v>
      </c>
      <c r="W545" s="1953">
        <f t="shared" si="186"/>
        <v>1.83</v>
      </c>
      <c r="X545" s="1979">
        <f t="shared" si="187"/>
        <v>1.5</v>
      </c>
      <c r="Y545" s="1958">
        <f t="shared" si="188"/>
        <v>1.5</v>
      </c>
      <c r="Z545" s="1971">
        <f t="shared" si="189"/>
        <v>2.23</v>
      </c>
      <c r="AA545" s="782">
        <f t="shared" si="190"/>
        <v>2.23</v>
      </c>
      <c r="AB545" s="94" t="s">
        <v>85</v>
      </c>
      <c r="AC545" s="1918"/>
      <c r="AD545" s="95"/>
      <c r="AE545" s="1918"/>
      <c r="AF545" s="95"/>
      <c r="AG545" s="1918"/>
      <c r="AH545" s="95"/>
      <c r="AI545" s="2039">
        <f t="shared" si="200"/>
        <v>0</v>
      </c>
      <c r="AJ545" s="760">
        <f t="shared" si="201"/>
        <v>0</v>
      </c>
      <c r="AK545" s="2049">
        <f t="shared" si="202"/>
        <v>0</v>
      </c>
      <c r="AL545" s="238">
        <f t="shared" si="203"/>
        <v>0</v>
      </c>
      <c r="AM545" s="2032"/>
      <c r="AN545" s="103"/>
    </row>
    <row r="546" spans="2:40" ht="13.5" customHeight="1" thickBot="1">
      <c r="B546" s="383"/>
      <c r="C546" s="172" t="s">
        <v>343</v>
      </c>
      <c r="D546" s="668"/>
      <c r="E546" s="1182" t="s">
        <v>397</v>
      </c>
      <c r="F546" s="803"/>
      <c r="G546" s="305"/>
      <c r="H546" s="305"/>
      <c r="I546" s="305" t="s">
        <v>509</v>
      </c>
      <c r="J546" s="49"/>
      <c r="K546" s="438" t="s">
        <v>507</v>
      </c>
      <c r="L546" s="879"/>
      <c r="M546" s="49"/>
      <c r="O546" s="130" t="s">
        <v>144</v>
      </c>
      <c r="P546" s="1876"/>
      <c r="Q546" s="1873"/>
      <c r="R546" s="1876"/>
      <c r="S546" s="1873"/>
      <c r="T546" s="1876"/>
      <c r="U546" s="1873"/>
      <c r="V546" s="1974">
        <f t="shared" si="185"/>
        <v>0</v>
      </c>
      <c r="W546" s="1953">
        <f t="shared" si="186"/>
        <v>0</v>
      </c>
      <c r="X546" s="1979">
        <f t="shared" si="187"/>
        <v>0</v>
      </c>
      <c r="Y546" s="1958">
        <f t="shared" si="188"/>
        <v>0</v>
      </c>
      <c r="Z546" s="1971">
        <f t="shared" si="189"/>
        <v>0</v>
      </c>
      <c r="AA546" s="782">
        <f t="shared" si="190"/>
        <v>0</v>
      </c>
      <c r="AB546" s="94" t="s">
        <v>87</v>
      </c>
      <c r="AC546" s="1918"/>
      <c r="AD546" s="101"/>
      <c r="AE546" s="1918"/>
      <c r="AF546" s="95"/>
      <c r="AG546" s="1918"/>
      <c r="AH546" s="95"/>
      <c r="AI546" s="2039">
        <f t="shared" si="200"/>
        <v>0</v>
      </c>
      <c r="AJ546" s="760">
        <f t="shared" si="201"/>
        <v>0</v>
      </c>
      <c r="AK546" s="2049">
        <f t="shared" si="202"/>
        <v>0</v>
      </c>
      <c r="AL546" s="238">
        <f t="shared" si="203"/>
        <v>0</v>
      </c>
      <c r="AM546" s="2032"/>
      <c r="AN546" s="103"/>
    </row>
    <row r="547" spans="2:40" ht="15.75" thickBot="1">
      <c r="B547" s="165" t="s">
        <v>554</v>
      </c>
      <c r="C547" s="283" t="s">
        <v>578</v>
      </c>
      <c r="D547" s="176">
        <v>200</v>
      </c>
      <c r="E547" s="437" t="s">
        <v>121</v>
      </c>
      <c r="F547" s="110" t="s">
        <v>122</v>
      </c>
      <c r="G547" s="163" t="s">
        <v>123</v>
      </c>
      <c r="H547" s="306" t="s">
        <v>121</v>
      </c>
      <c r="I547" s="109" t="s">
        <v>122</v>
      </c>
      <c r="J547" s="141" t="s">
        <v>123</v>
      </c>
      <c r="K547" s="309" t="s">
        <v>121</v>
      </c>
      <c r="L547" s="110" t="s">
        <v>122</v>
      </c>
      <c r="M547" s="1075" t="s">
        <v>123</v>
      </c>
      <c r="O547" s="444" t="s">
        <v>234</v>
      </c>
      <c r="P547" s="1917">
        <f t="shared" ref="P547:U547" si="204">P548+P549+P550+P551</f>
        <v>1.8876999999999999</v>
      </c>
      <c r="Q547" s="1915">
        <f t="shared" si="204"/>
        <v>1.8876999999999999</v>
      </c>
      <c r="R547" s="1917">
        <f t="shared" si="204"/>
        <v>1.3120000000000001</v>
      </c>
      <c r="S547" s="1915">
        <f t="shared" si="204"/>
        <v>1.3120000000000001</v>
      </c>
      <c r="T547" s="1917">
        <f t="shared" si="204"/>
        <v>1.02606</v>
      </c>
      <c r="U547" s="1915">
        <f t="shared" si="204"/>
        <v>1.02606</v>
      </c>
      <c r="V547" s="2013">
        <f t="shared" si="185"/>
        <v>3.1997</v>
      </c>
      <c r="W547" s="1954">
        <f t="shared" si="186"/>
        <v>3.1997</v>
      </c>
      <c r="X547" s="2014">
        <f t="shared" si="187"/>
        <v>2.33806</v>
      </c>
      <c r="Y547" s="1963">
        <f t="shared" si="188"/>
        <v>2.33806</v>
      </c>
      <c r="Z547" s="1971">
        <f t="shared" si="189"/>
        <v>4.2257600000000002</v>
      </c>
      <c r="AA547" s="782">
        <f t="shared" si="190"/>
        <v>4.2257600000000002</v>
      </c>
      <c r="AB547" s="94" t="s">
        <v>88</v>
      </c>
      <c r="AC547" s="1918"/>
      <c r="AD547" s="221"/>
      <c r="AE547" s="1918"/>
      <c r="AF547" s="221"/>
      <c r="AG547" s="1918"/>
      <c r="AH547" s="221"/>
      <c r="AI547" s="2039">
        <f t="shared" si="200"/>
        <v>0</v>
      </c>
      <c r="AJ547" s="760">
        <f t="shared" si="201"/>
        <v>0</v>
      </c>
      <c r="AK547" s="2049">
        <f t="shared" si="202"/>
        <v>0</v>
      </c>
      <c r="AL547" s="238">
        <f t="shared" si="203"/>
        <v>0</v>
      </c>
      <c r="AM547" s="2032"/>
      <c r="AN547" s="103"/>
    </row>
    <row r="548" spans="2:40">
      <c r="B548" s="1629" t="s">
        <v>757</v>
      </c>
      <c r="C548" s="1619"/>
      <c r="D548" s="324"/>
      <c r="E548" s="135" t="s">
        <v>517</v>
      </c>
      <c r="F548" s="661">
        <v>56.9</v>
      </c>
      <c r="G548" s="1465">
        <v>43.49</v>
      </c>
      <c r="H548" s="267" t="s">
        <v>94</v>
      </c>
      <c r="I548" s="131">
        <v>31</v>
      </c>
      <c r="J548" s="1076">
        <v>31</v>
      </c>
      <c r="K548" s="108" t="s">
        <v>108</v>
      </c>
      <c r="L548" s="131">
        <v>1</v>
      </c>
      <c r="M548" s="139">
        <v>1</v>
      </c>
      <c r="O548" s="445" t="s">
        <v>225</v>
      </c>
      <c r="P548" s="1876">
        <f>I523</f>
        <v>7.7000000000000002E-3</v>
      </c>
      <c r="Q548" s="1874">
        <f>J523</f>
        <v>7.7000000000000002E-3</v>
      </c>
      <c r="R548" s="1876">
        <f>F539+I540</f>
        <v>1.2E-2</v>
      </c>
      <c r="S548" s="1874">
        <f>G539+J540</f>
        <v>1.2E-2</v>
      </c>
      <c r="T548" s="1876">
        <f>I551</f>
        <v>2.606E-2</v>
      </c>
      <c r="U548" s="1874">
        <f>J551</f>
        <v>2.606E-2</v>
      </c>
      <c r="V548" s="1975"/>
      <c r="W548" s="1874"/>
      <c r="X548" s="1980"/>
      <c r="Y548" s="1959"/>
      <c r="Z548" s="1972"/>
      <c r="AA548" s="783"/>
      <c r="AB548" s="94" t="s">
        <v>90</v>
      </c>
      <c r="AC548" s="1919"/>
      <c r="AD548" s="222"/>
      <c r="AE548" s="1919"/>
      <c r="AF548" s="222"/>
      <c r="AG548" s="1919"/>
      <c r="AH548" s="222"/>
      <c r="AI548" s="2039">
        <f t="shared" si="200"/>
        <v>0</v>
      </c>
      <c r="AJ548" s="760">
        <f t="shared" si="201"/>
        <v>0</v>
      </c>
      <c r="AK548" s="2049">
        <f t="shared" si="202"/>
        <v>0</v>
      </c>
      <c r="AL548" s="238">
        <f t="shared" si="203"/>
        <v>0</v>
      </c>
      <c r="AM548" s="2032"/>
      <c r="AN548" s="103"/>
    </row>
    <row r="549" spans="2:40">
      <c r="B549" s="1583" t="s">
        <v>847</v>
      </c>
      <c r="C549" s="283" t="s">
        <v>397</v>
      </c>
      <c r="D549" s="44" t="s">
        <v>398</v>
      </c>
      <c r="E549" s="194" t="s">
        <v>518</v>
      </c>
      <c r="F549" s="245">
        <v>110.7</v>
      </c>
      <c r="G549" s="259">
        <v>88.39</v>
      </c>
      <c r="H549" s="202" t="s">
        <v>96</v>
      </c>
      <c r="I549" s="264">
        <v>0.24</v>
      </c>
      <c r="J549" s="888">
        <v>0.24</v>
      </c>
      <c r="K549" s="260" t="s">
        <v>95</v>
      </c>
      <c r="L549" s="261">
        <v>50</v>
      </c>
      <c r="M549" s="263">
        <v>50</v>
      </c>
      <c r="O549" s="446" t="s">
        <v>710</v>
      </c>
      <c r="P549" s="1876">
        <f>J525</f>
        <v>1.88</v>
      </c>
      <c r="Q549" s="1875">
        <f>J525</f>
        <v>1.88</v>
      </c>
      <c r="R549" s="1877">
        <f>G541</f>
        <v>1.3</v>
      </c>
      <c r="S549" s="1875">
        <f>G541</f>
        <v>1.3</v>
      </c>
      <c r="T549" s="1876">
        <f>G557</f>
        <v>1</v>
      </c>
      <c r="U549" s="1875">
        <f>G557</f>
        <v>1</v>
      </c>
      <c r="V549" s="1976"/>
      <c r="W549" s="1875"/>
      <c r="X549" s="1981"/>
      <c r="Y549" s="1960"/>
      <c r="Z549" s="2021"/>
      <c r="AB549" s="1935" t="s">
        <v>93</v>
      </c>
      <c r="AC549" s="1918">
        <f t="shared" ref="AC549:AH549" si="205">SUM(AC541:AC548)</f>
        <v>0</v>
      </c>
      <c r="AD549" s="223">
        <f t="shared" si="205"/>
        <v>0</v>
      </c>
      <c r="AE549" s="1918">
        <f t="shared" si="205"/>
        <v>37.299999999999997</v>
      </c>
      <c r="AF549" s="223">
        <f t="shared" si="205"/>
        <v>37.299999999999997</v>
      </c>
      <c r="AG549" s="1918">
        <f t="shared" si="205"/>
        <v>13.92</v>
      </c>
      <c r="AH549" s="223">
        <f t="shared" si="205"/>
        <v>13.92</v>
      </c>
      <c r="AI549" s="2039">
        <f t="shared" si="200"/>
        <v>37.299999999999997</v>
      </c>
      <c r="AJ549" s="760">
        <f t="shared" si="201"/>
        <v>37.299999999999997</v>
      </c>
      <c r="AK549" s="2049">
        <f t="shared" si="202"/>
        <v>51.22</v>
      </c>
      <c r="AL549" s="238">
        <f t="shared" si="203"/>
        <v>51.22</v>
      </c>
      <c r="AM549" s="2032"/>
      <c r="AN549" s="103"/>
    </row>
    <row r="550" spans="2:40">
      <c r="B550" s="201" t="s">
        <v>10</v>
      </c>
      <c r="C550" s="254" t="s">
        <v>719</v>
      </c>
      <c r="D550" s="284">
        <v>20</v>
      </c>
      <c r="E550" s="194" t="s">
        <v>96</v>
      </c>
      <c r="F550" s="264">
        <v>6</v>
      </c>
      <c r="G550" s="265">
        <v>6</v>
      </c>
      <c r="H550" s="458" t="s">
        <v>92</v>
      </c>
      <c r="I550" s="245">
        <v>3.3</v>
      </c>
      <c r="J550" s="203">
        <v>3.3</v>
      </c>
      <c r="K550" s="195" t="s">
        <v>55</v>
      </c>
      <c r="L550" s="262">
        <v>0.5</v>
      </c>
      <c r="M550" s="291">
        <v>0.5</v>
      </c>
      <c r="N550" s="600"/>
      <c r="O550" s="461" t="s">
        <v>433</v>
      </c>
      <c r="P550" s="1876"/>
      <c r="Q550" s="1865"/>
      <c r="R550" s="1876"/>
      <c r="S550" s="1865"/>
      <c r="T550" s="1876"/>
      <c r="U550" s="1865"/>
      <c r="V550" s="1977"/>
      <c r="W550" s="1865"/>
      <c r="X550" s="1982"/>
      <c r="Y550" s="1961"/>
      <c r="Z550" s="2021"/>
      <c r="AB550" s="549"/>
      <c r="AI550" s="207"/>
      <c r="AK550" s="207"/>
      <c r="AM550" s="2032"/>
      <c r="AN550" s="103"/>
    </row>
    <row r="551" spans="2:40">
      <c r="B551" s="60"/>
      <c r="C551" s="1107"/>
      <c r="E551" s="1183" t="s">
        <v>505</v>
      </c>
      <c r="F551" s="275">
        <v>13.92</v>
      </c>
      <c r="G551" s="250">
        <v>13.92</v>
      </c>
      <c r="H551" s="1464" t="s">
        <v>99</v>
      </c>
      <c r="I551" s="275">
        <v>2.606E-2</v>
      </c>
      <c r="J551" s="985">
        <v>2.606E-2</v>
      </c>
      <c r="K551" s="260" t="s">
        <v>95</v>
      </c>
      <c r="L551" s="261">
        <v>152</v>
      </c>
      <c r="M551" s="263">
        <v>152</v>
      </c>
      <c r="O551" s="461" t="s">
        <v>168</v>
      </c>
      <c r="P551" s="1876"/>
      <c r="Q551" s="1865"/>
      <c r="R551" s="1168"/>
      <c r="S551" s="1865"/>
      <c r="T551" s="1168"/>
      <c r="U551" s="1865"/>
      <c r="V551" s="1977"/>
      <c r="W551" s="1865"/>
      <c r="X551" s="1982"/>
      <c r="Y551" s="1961"/>
      <c r="Z551" s="2021"/>
      <c r="AI551" s="207"/>
      <c r="AK551" s="207"/>
      <c r="AM551" s="2032"/>
      <c r="AN551" s="103"/>
    </row>
    <row r="552" spans="2:40">
      <c r="B552" s="60"/>
      <c r="C552" s="1107"/>
      <c r="E552" s="194" t="s">
        <v>527</v>
      </c>
      <c r="F552" s="245">
        <v>4</v>
      </c>
      <c r="G552" s="250">
        <v>4</v>
      </c>
      <c r="H552" s="202" t="s">
        <v>98</v>
      </c>
      <c r="I552" s="245">
        <v>0.1</v>
      </c>
      <c r="J552" s="980">
        <v>0.1</v>
      </c>
      <c r="K552" s="194" t="s">
        <v>508</v>
      </c>
      <c r="L552" s="275">
        <v>33.75</v>
      </c>
      <c r="M552" s="981">
        <v>30.5</v>
      </c>
      <c r="O552" s="254" t="s">
        <v>119</v>
      </c>
      <c r="P552" s="1876"/>
      <c r="Q552" s="1921"/>
      <c r="R552" s="237">
        <f>I534</f>
        <v>9</v>
      </c>
      <c r="S552" s="1921">
        <f>J534</f>
        <v>9</v>
      </c>
      <c r="T552" s="237">
        <f>F552</f>
        <v>4</v>
      </c>
      <c r="U552" s="1921">
        <f>G552</f>
        <v>4</v>
      </c>
      <c r="V552" s="2008"/>
      <c r="W552" s="1921"/>
      <c r="X552" s="2016"/>
      <c r="Y552" s="1962"/>
      <c r="Z552" s="2025"/>
      <c r="AA552" s="47"/>
      <c r="AB552" s="4"/>
      <c r="AD552" s="8"/>
      <c r="AI552" s="207"/>
      <c r="AK552" s="207"/>
      <c r="AM552" s="2032"/>
      <c r="AN552" s="103"/>
    </row>
    <row r="553" spans="2:40">
      <c r="B553" s="60"/>
      <c r="C553" s="1107"/>
      <c r="E553" s="194" t="s">
        <v>229</v>
      </c>
      <c r="F553" s="264" t="s">
        <v>662</v>
      </c>
      <c r="G553" s="265">
        <v>1.94</v>
      </c>
      <c r="H553" s="194" t="s">
        <v>95</v>
      </c>
      <c r="I553" s="245">
        <v>2</v>
      </c>
      <c r="J553" s="248">
        <v>2</v>
      </c>
      <c r="K553" s="310"/>
      <c r="L553" s="92"/>
      <c r="M553" s="163"/>
      <c r="O553" s="164"/>
      <c r="P553" s="715"/>
      <c r="Q553" s="1914"/>
      <c r="S553" s="1914"/>
      <c r="U553" s="1914"/>
      <c r="V553" s="2011"/>
      <c r="W553" s="1914"/>
      <c r="X553" s="2018"/>
      <c r="Y553" s="419"/>
      <c r="Z553" s="2021"/>
      <c r="AI553" s="207"/>
      <c r="AK553" s="207"/>
      <c r="AM553" s="2032"/>
      <c r="AN553" s="103"/>
    </row>
    <row r="554" spans="2:40">
      <c r="B554" s="60"/>
      <c r="C554" s="1107"/>
      <c r="E554" s="260" t="s">
        <v>109</v>
      </c>
      <c r="F554" s="261">
        <v>0.55000000000000004</v>
      </c>
      <c r="G554" s="291">
        <v>0.55000000000000004</v>
      </c>
      <c r="K554" s="60"/>
      <c r="M554" s="70"/>
      <c r="P554" s="715"/>
      <c r="Q554" s="1914"/>
      <c r="S554" s="1914"/>
      <c r="U554" s="1914"/>
      <c r="V554" s="2011"/>
      <c r="W554" s="1914"/>
      <c r="X554" s="2018"/>
      <c r="Y554" s="419"/>
      <c r="Z554" s="2021"/>
      <c r="AI554" s="207"/>
      <c r="AK554" s="207"/>
      <c r="AM554" s="2032"/>
      <c r="AN554" s="103"/>
    </row>
    <row r="555" spans="2:40">
      <c r="B555" s="60"/>
      <c r="C555" s="1107"/>
      <c r="E555" s="194" t="s">
        <v>94</v>
      </c>
      <c r="F555" s="245">
        <v>2</v>
      </c>
      <c r="G555" s="259">
        <v>2</v>
      </c>
      <c r="K555" s="60"/>
      <c r="M555" s="70"/>
      <c r="P555" s="715"/>
      <c r="Q555" s="1914"/>
      <c r="S555" s="1914"/>
      <c r="U555" s="1914"/>
      <c r="V555" s="2011"/>
      <c r="W555" s="1914"/>
      <c r="X555" s="2018"/>
      <c r="Y555" s="419"/>
      <c r="Z555" s="2021"/>
      <c r="AI555" s="207"/>
      <c r="AK555" s="207"/>
      <c r="AM555" s="2032"/>
      <c r="AN555" s="103"/>
    </row>
    <row r="556" spans="2:40">
      <c r="B556" s="60"/>
      <c r="C556" s="1107"/>
      <c r="E556" s="260" t="s">
        <v>98</v>
      </c>
      <c r="F556" s="262">
        <v>0.3</v>
      </c>
      <c r="G556" s="312">
        <v>0.3</v>
      </c>
      <c r="K556" s="60"/>
      <c r="M556" s="70"/>
      <c r="P556" s="715"/>
      <c r="Q556" s="1914"/>
      <c r="S556" s="1914"/>
      <c r="U556" s="1914"/>
      <c r="V556" s="2011"/>
      <c r="W556" s="1914"/>
      <c r="X556" s="2018"/>
      <c r="Y556" s="419"/>
      <c r="Z556" s="2021"/>
      <c r="AI556" s="207"/>
      <c r="AK556" s="207"/>
      <c r="AM556" s="2032"/>
      <c r="AN556" s="103"/>
    </row>
    <row r="557" spans="2:40" ht="15.75" thickBot="1">
      <c r="B557" s="1111"/>
      <c r="C557" s="1112"/>
      <c r="D557" s="1043"/>
      <c r="E557" s="1085" t="s">
        <v>710</v>
      </c>
      <c r="F557" s="1194"/>
      <c r="G557" s="1466">
        <v>1</v>
      </c>
      <c r="H557" s="29"/>
      <c r="I557" s="29"/>
      <c r="J557" s="29"/>
      <c r="K557" s="56"/>
      <c r="L557" s="29"/>
      <c r="M557" s="73"/>
      <c r="P557" s="715"/>
      <c r="Q557" s="1914"/>
      <c r="S557" s="1914"/>
      <c r="U557" s="1914"/>
      <c r="V557" s="2011"/>
      <c r="W557" s="1914"/>
      <c r="X557" s="2018"/>
      <c r="Y557" s="419"/>
      <c r="Z557" s="2021"/>
      <c r="AI557" s="207"/>
      <c r="AK557" s="207"/>
      <c r="AM557" s="2032"/>
      <c r="AN557" s="103"/>
    </row>
    <row r="558" spans="2:40">
      <c r="E558" s="99"/>
      <c r="F558" s="373"/>
      <c r="G558" s="307"/>
      <c r="P558" s="715"/>
      <c r="Q558" s="1914"/>
      <c r="S558" s="1914"/>
      <c r="U558" s="1914"/>
      <c r="V558" s="2011"/>
      <c r="W558" s="1914"/>
      <c r="X558" s="2018"/>
      <c r="Y558" s="419"/>
      <c r="Z558" s="2021"/>
      <c r="AI558" s="207"/>
      <c r="AK558" s="207"/>
      <c r="AM558" s="2032"/>
      <c r="AN558" s="103"/>
    </row>
    <row r="559" spans="2:40">
      <c r="P559" s="715"/>
      <c r="Q559" s="1914"/>
      <c r="S559" s="1914"/>
      <c r="U559" s="1914"/>
      <c r="V559" s="2011"/>
      <c r="W559" s="1914"/>
      <c r="X559" s="2018"/>
      <c r="Y559" s="419"/>
      <c r="Z559" s="2021"/>
      <c r="AI559" s="207"/>
      <c r="AK559" s="207"/>
      <c r="AM559" s="2032"/>
      <c r="AN559" s="103"/>
    </row>
    <row r="560" spans="2:40">
      <c r="P560" s="715"/>
      <c r="Q560" s="1914"/>
      <c r="S560" s="1914"/>
      <c r="U560" s="1914"/>
      <c r="V560" s="2011"/>
      <c r="W560" s="1914"/>
      <c r="X560" s="2018"/>
      <c r="Y560" s="419"/>
      <c r="Z560" s="2021"/>
      <c r="AI560" s="207"/>
      <c r="AK560" s="207"/>
      <c r="AM560" s="2032"/>
      <c r="AN560" s="103"/>
    </row>
    <row r="561" spans="2:40">
      <c r="P561" s="715"/>
      <c r="Q561" s="1914"/>
      <c r="S561" s="1914"/>
      <c r="U561" s="1914"/>
      <c r="V561" s="2011"/>
      <c r="W561" s="1914"/>
      <c r="X561" s="2018"/>
      <c r="Y561" s="419"/>
      <c r="Z561" s="2021"/>
      <c r="AI561" s="207"/>
      <c r="AK561" s="207"/>
      <c r="AM561" s="2032"/>
      <c r="AN561" s="103"/>
    </row>
    <row r="562" spans="2:40">
      <c r="P562" s="715"/>
      <c r="Q562" s="1914"/>
      <c r="S562" s="1914"/>
      <c r="U562" s="1914"/>
      <c r="V562" s="2011"/>
      <c r="W562" s="1914"/>
      <c r="X562" s="2018"/>
      <c r="Y562" s="419"/>
      <c r="Z562" s="2021"/>
      <c r="AI562" s="207"/>
      <c r="AK562" s="207"/>
      <c r="AM562" s="2032"/>
      <c r="AN562" s="103"/>
    </row>
    <row r="563" spans="2:40">
      <c r="P563" s="715"/>
      <c r="Q563" s="1914"/>
      <c r="S563" s="1914"/>
      <c r="U563" s="1914"/>
      <c r="V563" s="2011"/>
      <c r="W563" s="1914"/>
      <c r="X563" s="2018"/>
      <c r="Y563" s="419"/>
      <c r="Z563" s="2021"/>
      <c r="AI563" s="207"/>
      <c r="AK563" s="207"/>
      <c r="AM563" s="2032"/>
      <c r="AN563" s="103"/>
    </row>
    <row r="567" spans="2:40">
      <c r="P567" s="715"/>
      <c r="Q567" s="1914"/>
      <c r="S567" s="1914"/>
      <c r="U567" s="1914"/>
      <c r="V567" s="2011"/>
      <c r="W567" s="1914"/>
      <c r="X567" s="2018"/>
      <c r="Y567" s="419"/>
      <c r="Z567" s="2021"/>
      <c r="AI567" s="207"/>
      <c r="AK567" s="207"/>
      <c r="AM567" s="2032"/>
      <c r="AN567" s="103"/>
    </row>
    <row r="568" spans="2:40">
      <c r="P568" s="715"/>
      <c r="Q568" s="1914"/>
      <c r="S568" s="1914"/>
      <c r="U568" s="1914"/>
      <c r="V568" s="2011"/>
      <c r="W568" s="1914"/>
      <c r="X568" s="2018"/>
      <c r="Y568" s="419"/>
      <c r="Z568" s="2021"/>
      <c r="AI568" s="207"/>
      <c r="AK568" s="207"/>
      <c r="AM568" s="2032"/>
      <c r="AN568" s="103"/>
    </row>
    <row r="569" spans="2:40">
      <c r="P569" s="715"/>
      <c r="Q569" s="1914"/>
      <c r="S569" s="1914"/>
      <c r="U569" s="1914"/>
      <c r="V569" s="2011"/>
      <c r="W569" s="1914"/>
      <c r="X569" s="2018"/>
      <c r="Y569" s="419"/>
      <c r="Z569" s="2021"/>
      <c r="AI569" s="207"/>
      <c r="AK569" s="207"/>
      <c r="AM569" s="2032"/>
      <c r="AN569" s="103"/>
    </row>
    <row r="570" spans="2:40">
      <c r="P570" s="715"/>
      <c r="Q570" s="1914"/>
      <c r="S570" s="1914"/>
      <c r="U570" s="1914"/>
      <c r="V570" s="2011"/>
      <c r="W570" s="1914"/>
      <c r="X570" s="2018"/>
      <c r="Y570" s="419"/>
      <c r="Z570" s="2021"/>
      <c r="AI570" s="207"/>
      <c r="AK570" s="207"/>
      <c r="AM570" s="2032"/>
      <c r="AN570" s="103"/>
    </row>
    <row r="571" spans="2:40">
      <c r="P571" s="715"/>
      <c r="Q571" s="1914"/>
      <c r="S571" s="1914"/>
      <c r="U571" s="1914"/>
      <c r="V571" s="2011"/>
      <c r="W571" s="1914"/>
      <c r="X571" s="2018"/>
      <c r="Y571" s="419"/>
      <c r="Z571" s="2021"/>
      <c r="AI571" s="207"/>
      <c r="AK571" s="207"/>
      <c r="AM571" s="2032"/>
      <c r="AN571" s="103"/>
    </row>
    <row r="572" spans="2:40">
      <c r="P572" s="715"/>
      <c r="Q572" s="1914"/>
      <c r="S572" s="1914"/>
      <c r="U572" s="1914"/>
      <c r="V572" s="2011"/>
      <c r="W572" s="1914"/>
      <c r="X572" s="2018"/>
      <c r="Y572" s="419"/>
      <c r="Z572" s="2021"/>
      <c r="AI572" s="207"/>
      <c r="AK572" s="207"/>
      <c r="AM572" s="2032"/>
      <c r="AN572" s="103"/>
    </row>
    <row r="573" spans="2:40">
      <c r="B573" s="62"/>
      <c r="C573" s="179"/>
      <c r="D573" s="3"/>
      <c r="E573" s="103"/>
      <c r="G573" s="47"/>
      <c r="P573" s="715"/>
      <c r="Q573" s="1914"/>
      <c r="S573" s="1914"/>
      <c r="U573" s="1914"/>
      <c r="V573" s="2011"/>
      <c r="W573" s="1914"/>
      <c r="X573" s="2018"/>
      <c r="Y573" s="419"/>
      <c r="Z573" s="2021"/>
      <c r="AI573" s="207"/>
      <c r="AK573" s="207"/>
      <c r="AM573" s="2032"/>
      <c r="AN573" s="103"/>
    </row>
    <row r="574" spans="2:40">
      <c r="B574" s="45"/>
      <c r="C574" s="4"/>
      <c r="D574" s="9"/>
      <c r="E574" s="164"/>
      <c r="F574" s="92"/>
      <c r="G574" s="144"/>
      <c r="H574" s="164"/>
      <c r="I574" s="92"/>
      <c r="J574" s="144"/>
      <c r="K574" s="164"/>
      <c r="L574" s="92"/>
      <c r="M574" s="144"/>
      <c r="P574" s="715"/>
      <c r="Q574" s="1914"/>
      <c r="S574" s="1914"/>
      <c r="U574" s="1914"/>
      <c r="V574" s="2011"/>
      <c r="W574" s="1914"/>
      <c r="X574" s="2018"/>
      <c r="Y574" s="419"/>
      <c r="Z574" s="2021"/>
      <c r="AI574" s="207"/>
      <c r="AK574" s="207"/>
      <c r="AM574" s="2032"/>
      <c r="AN574" s="103"/>
    </row>
    <row r="575" spans="2:40">
      <c r="B575" s="32"/>
      <c r="C575" s="4"/>
      <c r="D575" s="9"/>
      <c r="E575" s="4"/>
      <c r="F575" s="8"/>
      <c r="G575" s="145"/>
      <c r="H575" s="4"/>
      <c r="I575" s="121"/>
      <c r="J575" s="331"/>
      <c r="P575" s="715"/>
      <c r="Q575" s="1914"/>
      <c r="S575" s="1914"/>
      <c r="U575" s="1914"/>
      <c r="V575" s="2011"/>
      <c r="W575" s="1914"/>
      <c r="X575" s="2018"/>
      <c r="Y575" s="419"/>
      <c r="Z575" s="2021"/>
      <c r="AI575" s="207"/>
      <c r="AK575" s="207"/>
      <c r="AM575" s="2032"/>
      <c r="AN575" s="103"/>
    </row>
    <row r="576" spans="2:40">
      <c r="C576" s="4"/>
      <c r="E576" s="4"/>
      <c r="F576" s="8"/>
      <c r="G576" s="145"/>
      <c r="H576" s="4"/>
      <c r="I576" s="8"/>
      <c r="J576" s="150"/>
      <c r="P576" s="715"/>
      <c r="Q576" s="1914"/>
      <c r="S576" s="1914"/>
      <c r="U576" s="1914"/>
      <c r="V576" s="2011"/>
      <c r="W576" s="1914"/>
      <c r="X576" s="2018"/>
      <c r="Y576" s="419"/>
      <c r="Z576" s="2021"/>
      <c r="AI576" s="207"/>
      <c r="AK576" s="207"/>
      <c r="AM576" s="2032"/>
      <c r="AN576" s="103"/>
    </row>
    <row r="577" spans="2:40">
      <c r="B577" s="32"/>
      <c r="C577" s="4"/>
      <c r="D577" s="9"/>
      <c r="E577" s="4"/>
      <c r="F577" s="333"/>
      <c r="G577" s="334"/>
      <c r="H577" s="4"/>
      <c r="I577" s="8"/>
      <c r="J577" s="150"/>
      <c r="P577" s="715"/>
      <c r="Q577" s="1914"/>
      <c r="S577" s="1914"/>
      <c r="U577" s="1914"/>
      <c r="V577" s="2011"/>
      <c r="W577" s="1914"/>
      <c r="X577" s="2018"/>
      <c r="Y577" s="419"/>
      <c r="Z577" s="2021"/>
      <c r="AI577" s="207"/>
      <c r="AK577" s="207"/>
      <c r="AM577" s="2032"/>
      <c r="AN577" s="103"/>
    </row>
    <row r="578" spans="2:40">
      <c r="E578" s="4"/>
      <c r="F578" s="333"/>
      <c r="G578" s="334"/>
      <c r="H578" s="99"/>
      <c r="I578" s="32"/>
      <c r="J578" s="145"/>
      <c r="P578" s="715"/>
      <c r="Q578" s="1914"/>
      <c r="S578" s="1914"/>
      <c r="U578" s="1914"/>
      <c r="V578" s="2011"/>
      <c r="W578" s="1914"/>
      <c r="X578" s="2018"/>
      <c r="Y578" s="419"/>
      <c r="Z578" s="2021"/>
      <c r="AI578" s="207"/>
      <c r="AK578" s="207"/>
      <c r="AM578" s="2032"/>
      <c r="AN578" s="103"/>
    </row>
    <row r="579" spans="2:40">
      <c r="E579" s="8"/>
      <c r="F579" s="333"/>
      <c r="G579" s="334"/>
      <c r="H579" s="4"/>
      <c r="I579" s="8"/>
      <c r="J579" s="145"/>
      <c r="P579" s="715"/>
      <c r="Q579" s="1914"/>
      <c r="S579" s="1914"/>
      <c r="U579" s="1914"/>
      <c r="V579" s="2011"/>
      <c r="W579" s="1914"/>
      <c r="X579" s="2018"/>
      <c r="Y579" s="419"/>
      <c r="Z579" s="2021"/>
      <c r="AI579" s="207"/>
      <c r="AK579" s="207"/>
      <c r="AM579" s="2032"/>
      <c r="AN579" s="103"/>
    </row>
    <row r="580" spans="2:40">
      <c r="E580" s="47"/>
      <c r="F580" s="292"/>
      <c r="G580" s="145"/>
      <c r="H580" s="4"/>
      <c r="I580" s="46"/>
      <c r="J580" s="132"/>
      <c r="P580" s="715"/>
      <c r="Q580" s="1914"/>
      <c r="S580" s="1914"/>
      <c r="U580" s="1914"/>
      <c r="V580" s="2011"/>
      <c r="W580" s="1914"/>
      <c r="X580" s="2018"/>
      <c r="Y580" s="419"/>
      <c r="Z580" s="2021"/>
      <c r="AI580" s="207"/>
      <c r="AK580" s="207"/>
      <c r="AM580" s="2032"/>
      <c r="AN580" s="103"/>
    </row>
    <row r="581" spans="2:40">
      <c r="E581" s="4"/>
      <c r="F581" s="8"/>
      <c r="G581" s="145"/>
      <c r="H581" s="4"/>
      <c r="I581" s="8"/>
      <c r="J581" s="150"/>
      <c r="P581" s="715"/>
      <c r="Q581" s="1914"/>
      <c r="S581" s="1914"/>
      <c r="U581" s="1914"/>
      <c r="V581" s="2011"/>
      <c r="W581" s="1914"/>
      <c r="X581" s="2018"/>
      <c r="Y581" s="419"/>
      <c r="Z581" s="2021"/>
      <c r="AI581" s="207"/>
      <c r="AK581" s="207"/>
      <c r="AM581" s="2032"/>
      <c r="AN581" s="103"/>
    </row>
    <row r="582" spans="2:40">
      <c r="E582" s="5"/>
      <c r="P582" s="715"/>
      <c r="Q582" s="1914"/>
      <c r="S582" s="1914"/>
      <c r="U582" s="1914"/>
      <c r="V582" s="2011"/>
      <c r="W582" s="1914"/>
      <c r="X582" s="2018"/>
      <c r="Y582" s="419"/>
      <c r="Z582" s="2021"/>
      <c r="AI582" s="207"/>
      <c r="AK582" s="207"/>
      <c r="AM582" s="2032"/>
      <c r="AN582" s="103"/>
    </row>
    <row r="583" spans="2:40">
      <c r="C583" s="7"/>
      <c r="J583" s="103"/>
      <c r="P583" s="715"/>
      <c r="Q583" s="1914"/>
      <c r="S583" s="1914"/>
      <c r="U583" s="1914"/>
      <c r="V583" s="2011"/>
      <c r="W583" s="1914"/>
      <c r="X583" s="2018"/>
      <c r="Y583" s="419"/>
      <c r="Z583" s="2021"/>
      <c r="AI583" s="207"/>
      <c r="AK583" s="207"/>
      <c r="AM583" s="2032"/>
      <c r="AN583" s="103"/>
    </row>
    <row r="584" spans="2:40">
      <c r="E584" s="15"/>
      <c r="P584" s="715"/>
      <c r="Q584" s="1914"/>
      <c r="S584" s="1914"/>
      <c r="U584" s="1914"/>
      <c r="V584" s="2011"/>
      <c r="W584" s="1914"/>
      <c r="X584" s="2018"/>
      <c r="Y584" s="419"/>
      <c r="Z584" s="2021"/>
      <c r="AI584" s="207"/>
      <c r="AK584" s="207"/>
      <c r="AM584" s="2032"/>
      <c r="AN584" s="103"/>
    </row>
    <row r="585" spans="2:40">
      <c r="B585" s="62"/>
      <c r="C585" s="179"/>
      <c r="H585" s="47"/>
      <c r="I585" s="46"/>
      <c r="J585" s="132"/>
      <c r="P585" s="715"/>
      <c r="Q585" s="1914"/>
      <c r="S585" s="1914"/>
      <c r="U585" s="1914"/>
      <c r="V585" s="2011"/>
      <c r="W585" s="1914"/>
      <c r="X585" s="2018"/>
      <c r="Y585" s="419"/>
      <c r="Z585" s="2021"/>
      <c r="AI585" s="207"/>
      <c r="AK585" s="207"/>
      <c r="AM585" s="2032"/>
      <c r="AN585" s="103"/>
    </row>
    <row r="586" spans="2:40">
      <c r="H586" s="103"/>
      <c r="K586" s="164"/>
      <c r="L586" s="92"/>
      <c r="M586" s="144"/>
      <c r="P586" s="715"/>
      <c r="Q586" s="1914"/>
      <c r="S586" s="1914"/>
      <c r="U586" s="1914"/>
      <c r="V586" s="2011"/>
      <c r="W586" s="1914"/>
      <c r="X586" s="2018"/>
      <c r="Y586" s="419"/>
      <c r="Z586" s="2021"/>
      <c r="AI586" s="207"/>
      <c r="AK586" s="207"/>
      <c r="AM586" s="2032"/>
      <c r="AN586" s="103"/>
    </row>
    <row r="587" spans="2:40">
      <c r="B587" s="30"/>
      <c r="C587" s="4"/>
      <c r="D587" s="9"/>
      <c r="H587" s="164"/>
      <c r="I587" s="92"/>
      <c r="J587" s="144"/>
      <c r="K587" s="338"/>
      <c r="L587" s="8"/>
      <c r="M587" s="150"/>
      <c r="P587" s="715"/>
      <c r="Q587" s="1914"/>
      <c r="S587" s="1914"/>
      <c r="U587" s="1914"/>
      <c r="V587" s="2011"/>
      <c r="W587" s="1914"/>
      <c r="X587" s="2018"/>
      <c r="Y587" s="419"/>
      <c r="Z587" s="2021"/>
      <c r="AI587" s="207"/>
      <c r="AK587" s="207"/>
      <c r="AM587" s="2032"/>
      <c r="AN587" s="103"/>
    </row>
    <row r="588" spans="2:40">
      <c r="C588" s="123"/>
      <c r="H588" s="4"/>
      <c r="I588" s="65"/>
      <c r="J588" s="132"/>
      <c r="K588" s="338"/>
      <c r="L588" s="8"/>
      <c r="M588" s="150"/>
      <c r="P588" s="715"/>
      <c r="Q588" s="1914"/>
      <c r="S588" s="1914"/>
      <c r="U588" s="1914"/>
      <c r="V588" s="2011"/>
      <c r="W588" s="1914"/>
      <c r="X588" s="2018"/>
      <c r="Y588" s="419"/>
      <c r="Z588" s="2021"/>
      <c r="AI588" s="207"/>
      <c r="AK588" s="207"/>
      <c r="AM588" s="2032"/>
      <c r="AN588" s="103"/>
    </row>
    <row r="589" spans="2:40">
      <c r="B589" s="32"/>
      <c r="C589" s="4"/>
      <c r="D589" s="9"/>
      <c r="H589" s="4"/>
      <c r="I589" s="8"/>
      <c r="J589" s="145"/>
      <c r="K589" s="4"/>
      <c r="L589" s="8"/>
      <c r="M589" s="150"/>
      <c r="P589" s="715"/>
      <c r="Q589" s="1914"/>
      <c r="S589" s="1914"/>
      <c r="U589" s="1914"/>
      <c r="V589" s="2011"/>
      <c r="W589" s="1914"/>
      <c r="X589" s="2018"/>
      <c r="Y589" s="419"/>
      <c r="Z589" s="2021"/>
      <c r="AI589" s="207"/>
      <c r="AK589" s="207"/>
      <c r="AM589" s="2032"/>
      <c r="AN589" s="103"/>
    </row>
    <row r="590" spans="2:40">
      <c r="B590" s="32"/>
      <c r="C590" s="4"/>
      <c r="D590" s="9"/>
      <c r="H590" s="4"/>
      <c r="I590" s="8"/>
      <c r="J590" s="145"/>
      <c r="K590" s="4"/>
      <c r="L590" s="8"/>
      <c r="M590" s="150"/>
      <c r="P590" s="715"/>
      <c r="Q590" s="1914"/>
      <c r="S590" s="1914"/>
      <c r="U590" s="1914"/>
      <c r="V590" s="2011"/>
      <c r="W590" s="1914"/>
      <c r="X590" s="2018"/>
      <c r="Y590" s="419"/>
      <c r="Z590" s="2021"/>
      <c r="AI590" s="207"/>
      <c r="AK590" s="207"/>
      <c r="AM590" s="2032"/>
      <c r="AN590" s="103"/>
    </row>
    <row r="591" spans="2:40">
      <c r="B591" s="32"/>
      <c r="C591" s="4"/>
      <c r="D591" s="9"/>
      <c r="H591" s="4"/>
      <c r="I591" s="8"/>
      <c r="J591" s="145"/>
      <c r="K591" s="4"/>
      <c r="L591" s="117"/>
      <c r="M591" s="149"/>
      <c r="P591" s="715"/>
      <c r="Q591" s="1914"/>
      <c r="S591" s="1914"/>
      <c r="U591" s="1914"/>
      <c r="V591" s="2011"/>
      <c r="W591" s="1914"/>
      <c r="X591" s="2018"/>
      <c r="Y591" s="419"/>
      <c r="Z591" s="2021"/>
      <c r="AI591" s="207"/>
      <c r="AK591" s="207"/>
      <c r="AM591" s="2032"/>
      <c r="AN591" s="103"/>
    </row>
    <row r="592" spans="2:40">
      <c r="B592" s="32"/>
      <c r="C592" s="4"/>
      <c r="D592" s="9"/>
      <c r="H592" s="4"/>
      <c r="I592" s="8"/>
      <c r="J592" s="145"/>
      <c r="K592" s="4"/>
      <c r="L592" s="8"/>
      <c r="M592" s="145"/>
      <c r="P592" s="715"/>
      <c r="Q592" s="1914"/>
      <c r="S592" s="1914"/>
      <c r="U592" s="1914"/>
      <c r="V592" s="2011"/>
      <c r="W592" s="1914"/>
      <c r="X592" s="2018"/>
      <c r="Y592" s="419"/>
      <c r="Z592" s="2021"/>
      <c r="AI592" s="207"/>
      <c r="AK592" s="207"/>
      <c r="AM592" s="2032"/>
      <c r="AN592" s="103"/>
    </row>
    <row r="593" spans="2:40">
      <c r="B593" s="32"/>
      <c r="C593" s="4"/>
      <c r="D593" s="9"/>
      <c r="H593" s="4"/>
      <c r="I593" s="8"/>
      <c r="J593" s="145"/>
      <c r="K593" s="4"/>
      <c r="L593" s="8"/>
      <c r="M593" s="145"/>
      <c r="P593" s="715"/>
      <c r="Q593" s="1914"/>
      <c r="S593" s="1914"/>
      <c r="U593" s="1914"/>
      <c r="V593" s="2011"/>
      <c r="W593" s="1914"/>
      <c r="X593" s="2018"/>
      <c r="Y593" s="419"/>
      <c r="Z593" s="2021"/>
      <c r="AI593" s="207"/>
      <c r="AK593" s="207"/>
      <c r="AM593" s="2032"/>
      <c r="AN593" s="103"/>
    </row>
    <row r="594" spans="2:40">
      <c r="H594" s="4"/>
      <c r="I594" s="8"/>
      <c r="J594" s="145"/>
      <c r="K594" s="99"/>
      <c r="L594" s="339"/>
      <c r="M594" s="340"/>
      <c r="P594" s="715"/>
      <c r="Q594" s="1914"/>
      <c r="S594" s="1914"/>
      <c r="U594" s="1914"/>
      <c r="V594" s="2011"/>
      <c r="W594" s="1914"/>
      <c r="X594" s="2018"/>
      <c r="Y594" s="419"/>
      <c r="Z594" s="2021"/>
      <c r="AI594" s="207"/>
      <c r="AK594" s="207"/>
      <c r="AM594" s="2032"/>
      <c r="AN594" s="103"/>
    </row>
    <row r="595" spans="2:40">
      <c r="H595" s="874"/>
      <c r="K595" s="4"/>
      <c r="L595" s="32"/>
      <c r="M595" s="307"/>
      <c r="P595" s="715"/>
      <c r="Q595" s="1914"/>
      <c r="S595" s="1914"/>
      <c r="U595" s="1914"/>
      <c r="V595" s="2011"/>
      <c r="W595" s="1914"/>
      <c r="X595" s="2018"/>
      <c r="Y595" s="419"/>
      <c r="Z595" s="2021"/>
      <c r="AI595" s="207"/>
      <c r="AK595" s="207"/>
      <c r="AM595" s="2032"/>
      <c r="AN595" s="103"/>
    </row>
    <row r="596" spans="2:40">
      <c r="H596" s="164"/>
      <c r="I596" s="92"/>
      <c r="J596" s="144"/>
      <c r="K596" s="211"/>
      <c r="P596" s="715"/>
      <c r="Q596" s="1914"/>
      <c r="S596" s="1914"/>
      <c r="U596" s="1914"/>
      <c r="V596" s="2011"/>
      <c r="W596" s="1914"/>
      <c r="X596" s="2018"/>
      <c r="Y596" s="419"/>
      <c r="Z596" s="2021"/>
      <c r="AI596" s="207"/>
      <c r="AK596" s="207"/>
      <c r="AM596" s="2032"/>
      <c r="AN596" s="103"/>
    </row>
    <row r="597" spans="2:40">
      <c r="B597" s="62"/>
      <c r="C597" s="179"/>
      <c r="D597" s="3"/>
      <c r="E597" s="326"/>
      <c r="G597" s="103"/>
      <c r="H597" s="4"/>
      <c r="I597" s="8"/>
      <c r="J597" s="307"/>
      <c r="K597" s="164"/>
      <c r="L597" s="92"/>
      <c r="M597" s="144"/>
      <c r="P597" s="715"/>
      <c r="Q597" s="1914"/>
      <c r="S597" s="1914"/>
      <c r="U597" s="1914"/>
      <c r="V597" s="2011"/>
      <c r="W597" s="1914"/>
      <c r="X597" s="2018"/>
      <c r="Y597" s="419"/>
      <c r="Z597" s="2021"/>
      <c r="AI597" s="207"/>
      <c r="AK597" s="207"/>
      <c r="AM597" s="2032"/>
      <c r="AN597" s="103"/>
    </row>
    <row r="598" spans="2:40">
      <c r="B598" s="32"/>
      <c r="C598" s="4"/>
      <c r="D598" s="9"/>
      <c r="E598" s="164"/>
      <c r="F598" s="92"/>
      <c r="G598" s="144"/>
      <c r="H598" s="4"/>
      <c r="I598" s="8"/>
      <c r="J598" s="145"/>
      <c r="K598" s="4"/>
      <c r="L598" s="333"/>
      <c r="M598" s="150"/>
      <c r="P598" s="715"/>
      <c r="Q598" s="1914"/>
      <c r="S598" s="1914"/>
      <c r="V598" s="2011"/>
      <c r="W598" s="1914"/>
      <c r="X598" s="2018"/>
      <c r="Y598" s="419"/>
      <c r="Z598" s="2021"/>
      <c r="AI598" s="207"/>
      <c r="AK598" s="207"/>
      <c r="AM598" s="2032"/>
      <c r="AN598" s="103"/>
    </row>
    <row r="599" spans="2:40">
      <c r="B599" s="373"/>
      <c r="C599" s="4"/>
      <c r="D599" s="65"/>
      <c r="E599" s="4"/>
      <c r="F599" s="8"/>
      <c r="G599" s="150"/>
      <c r="H599" s="47"/>
      <c r="I599" s="8"/>
      <c r="J599" s="145"/>
      <c r="K599" s="103"/>
      <c r="L599" s="47"/>
      <c r="P599" s="715"/>
      <c r="Q599" s="1914"/>
      <c r="S599" s="1914"/>
      <c r="V599" s="2011"/>
      <c r="W599" s="1914"/>
      <c r="X599" s="2018"/>
      <c r="Y599" s="419"/>
      <c r="Z599" s="2021"/>
      <c r="AI599" s="207"/>
      <c r="AK599" s="207"/>
      <c r="AM599" s="2032"/>
      <c r="AN599" s="103"/>
    </row>
    <row r="600" spans="2:40">
      <c r="B600" s="32"/>
      <c r="C600" s="4"/>
      <c r="D600" s="9"/>
      <c r="E600" s="4"/>
      <c r="F600" s="8"/>
      <c r="G600" s="150"/>
      <c r="H600" s="164"/>
      <c r="K600" s="164"/>
      <c r="L600" s="92"/>
      <c r="M600" s="164"/>
      <c r="P600" s="715"/>
      <c r="Q600" s="1914"/>
      <c r="S600" s="1914"/>
      <c r="V600" s="2011"/>
      <c r="W600" s="1914"/>
      <c r="X600" s="2018"/>
      <c r="Y600" s="419"/>
      <c r="Z600" s="2021"/>
      <c r="AI600" s="207"/>
      <c r="AK600" s="207"/>
      <c r="AM600" s="2032"/>
      <c r="AN600" s="103"/>
    </row>
    <row r="601" spans="2:40">
      <c r="E601" s="4"/>
      <c r="F601" s="8"/>
      <c r="G601" s="150"/>
      <c r="H601" s="164"/>
      <c r="I601" s="92"/>
      <c r="J601" s="144"/>
      <c r="K601" s="47"/>
      <c r="L601" s="46"/>
      <c r="M601" s="132"/>
      <c r="P601" s="715"/>
      <c r="Q601" s="1914"/>
      <c r="S601" s="1914"/>
      <c r="V601" s="2011"/>
      <c r="W601" s="1914"/>
      <c r="X601" s="2018"/>
      <c r="Y601" s="419"/>
      <c r="Z601" s="2021"/>
      <c r="AI601" s="207"/>
      <c r="AK601" s="207"/>
      <c r="AM601" s="2032"/>
      <c r="AN601" s="103"/>
    </row>
    <row r="602" spans="2:40">
      <c r="E602" s="4"/>
      <c r="F602" s="8"/>
      <c r="G602" s="150"/>
      <c r="H602" s="4"/>
      <c r="I602" s="121"/>
      <c r="J602" s="331"/>
      <c r="P602" s="715"/>
      <c r="Q602" s="1914"/>
      <c r="S602" s="1914"/>
      <c r="V602" s="2011"/>
      <c r="W602" s="1914"/>
      <c r="X602" s="2018"/>
      <c r="Y602" s="419"/>
      <c r="Z602" s="2021"/>
      <c r="AI602" s="207"/>
      <c r="AK602" s="207"/>
      <c r="AM602" s="2032"/>
      <c r="AN602" s="103"/>
    </row>
    <row r="603" spans="2:40">
      <c r="E603" s="4"/>
      <c r="F603" s="224"/>
      <c r="G603" s="335"/>
      <c r="H603" s="4"/>
      <c r="I603" s="8"/>
      <c r="J603" s="150"/>
      <c r="P603" s="715"/>
      <c r="Q603" s="1914"/>
      <c r="S603" s="1914"/>
      <c r="V603" s="2011"/>
      <c r="W603" s="1914"/>
      <c r="X603" s="2018"/>
      <c r="Y603" s="419"/>
      <c r="Z603" s="2021"/>
      <c r="AI603" s="207"/>
      <c r="AK603" s="207"/>
      <c r="AM603" s="2032"/>
      <c r="AN603" s="103"/>
    </row>
    <row r="604" spans="2:40">
      <c r="E604" s="4"/>
      <c r="F604" s="8"/>
      <c r="G604" s="150"/>
      <c r="H604" s="4"/>
      <c r="I604" s="8"/>
      <c r="J604" s="150"/>
      <c r="K604" s="12"/>
      <c r="L604" s="825"/>
      <c r="M604" s="826"/>
      <c r="P604" s="715"/>
      <c r="Q604" s="1914"/>
      <c r="S604" s="1914"/>
      <c r="V604" s="2011"/>
      <c r="W604" s="1914"/>
      <c r="X604" s="2018"/>
      <c r="Y604" s="419"/>
      <c r="Z604" s="2021"/>
      <c r="AI604" s="207"/>
      <c r="AK604" s="207"/>
      <c r="AM604" s="2032"/>
      <c r="AN604" s="103"/>
    </row>
    <row r="605" spans="2:40">
      <c r="E605" s="4"/>
      <c r="F605" s="8"/>
      <c r="G605" s="150"/>
      <c r="H605" s="99"/>
      <c r="I605" s="32"/>
      <c r="J605" s="145"/>
      <c r="K605" s="164"/>
      <c r="L605" s="92"/>
      <c r="M605" s="144"/>
      <c r="P605" s="715"/>
      <c r="Q605" s="1914"/>
      <c r="S605" s="1914"/>
      <c r="V605" s="2011"/>
      <c r="W605" s="1914"/>
      <c r="X605" s="2018"/>
      <c r="Y605" s="419"/>
      <c r="Z605" s="2021"/>
      <c r="AI605" s="207"/>
      <c r="AK605" s="207"/>
      <c r="AM605" s="2032"/>
      <c r="AN605" s="103"/>
    </row>
    <row r="606" spans="2:40">
      <c r="E606" s="4"/>
      <c r="F606" s="8"/>
      <c r="G606" s="150"/>
      <c r="H606" s="4"/>
      <c r="I606" s="8"/>
      <c r="J606" s="145"/>
      <c r="K606" s="4"/>
      <c r="L606" s="8"/>
      <c r="M606" s="150"/>
      <c r="P606" s="715"/>
      <c r="Q606" s="1914"/>
      <c r="S606" s="1914"/>
      <c r="V606" s="2011"/>
      <c r="W606" s="1914"/>
      <c r="X606" s="2018"/>
      <c r="Y606" s="419"/>
      <c r="Z606" s="2021"/>
      <c r="AI606" s="207"/>
      <c r="AK606" s="207"/>
      <c r="AM606" s="2032"/>
      <c r="AN606" s="103"/>
    </row>
    <row r="607" spans="2:40">
      <c r="E607" s="4"/>
      <c r="F607" s="8"/>
      <c r="G607" s="150"/>
      <c r="H607" s="4"/>
      <c r="I607" s="46"/>
      <c r="J607" s="132"/>
      <c r="P607" s="715"/>
      <c r="Q607" s="1914"/>
      <c r="S607" s="1914"/>
      <c r="V607" s="2011"/>
      <c r="W607" s="1914"/>
      <c r="X607" s="2018"/>
      <c r="Y607" s="419"/>
      <c r="Z607" s="2021"/>
      <c r="AI607" s="207"/>
      <c r="AK607" s="207"/>
      <c r="AM607" s="2032"/>
      <c r="AN607" s="103"/>
    </row>
    <row r="608" spans="2:40">
      <c r="K608" s="211"/>
      <c r="P608" s="715"/>
      <c r="Q608" s="1914"/>
      <c r="S608" s="1914"/>
      <c r="V608" s="2011"/>
      <c r="W608" s="1914"/>
      <c r="X608" s="2018"/>
      <c r="Y608" s="419"/>
      <c r="Z608" s="2021"/>
      <c r="AI608" s="207"/>
      <c r="AK608" s="207"/>
      <c r="AM608" s="2032"/>
      <c r="AN608" s="103"/>
    </row>
    <row r="609" spans="3:40">
      <c r="K609" s="164"/>
      <c r="L609" s="92"/>
      <c r="M609" s="144"/>
      <c r="P609" s="715"/>
      <c r="Q609" s="1914"/>
      <c r="S609" s="1914"/>
      <c r="V609" s="2011"/>
      <c r="W609" s="1914"/>
      <c r="X609" s="2018"/>
      <c r="Y609" s="419"/>
      <c r="Z609" s="2021"/>
      <c r="AI609" s="207"/>
      <c r="AK609" s="207"/>
      <c r="AM609" s="2032"/>
      <c r="AN609" s="103"/>
    </row>
    <row r="610" spans="3:40">
      <c r="C610" s="7"/>
      <c r="G610" s="2"/>
      <c r="H610" s="2"/>
      <c r="I610" s="2"/>
      <c r="J610" s="103"/>
      <c r="L610" s="2"/>
      <c r="P610" s="715"/>
      <c r="Q610" s="1914"/>
      <c r="S610" s="1914"/>
      <c r="W610" s="1914"/>
      <c r="X610" s="2018"/>
      <c r="Y610" s="419"/>
      <c r="Z610" s="2021"/>
      <c r="AI610" s="207"/>
      <c r="AK610" s="207"/>
      <c r="AM610" s="2032"/>
      <c r="AN610" s="103"/>
    </row>
    <row r="611" spans="3:40">
      <c r="P611" s="715"/>
      <c r="Q611" s="1914"/>
      <c r="S611" s="1914"/>
      <c r="W611" s="1914"/>
      <c r="X611" s="2018"/>
      <c r="Y611" s="419"/>
      <c r="Z611" s="2021"/>
      <c r="AI611" s="207"/>
      <c r="AK611" s="207"/>
      <c r="AM611" s="2032"/>
      <c r="AN611" s="103"/>
    </row>
    <row r="612" spans="3:40">
      <c r="E612" s="47"/>
      <c r="F612" s="8"/>
      <c r="G612" s="150"/>
      <c r="P612" s="715"/>
      <c r="Q612" s="1914"/>
      <c r="S612" s="1914"/>
      <c r="W612" s="1914"/>
      <c r="X612" s="2018"/>
      <c r="Y612" s="419"/>
      <c r="Z612" s="2021"/>
      <c r="AI612" s="207"/>
      <c r="AK612" s="207"/>
      <c r="AM612" s="2032"/>
      <c r="AN612" s="103"/>
    </row>
    <row r="613" spans="3:40">
      <c r="P613" s="715"/>
      <c r="Q613" s="1914"/>
      <c r="S613" s="1914"/>
      <c r="W613" s="1914"/>
      <c r="X613" s="2018"/>
      <c r="Y613" s="419"/>
      <c r="Z613" s="2021"/>
      <c r="AI613" s="207"/>
      <c r="AK613" s="207"/>
      <c r="AM613" s="2032"/>
      <c r="AN613" s="103"/>
    </row>
    <row r="614" spans="3:40">
      <c r="P614" s="715"/>
      <c r="Q614" s="1914"/>
      <c r="S614" s="1914"/>
      <c r="W614" s="1914"/>
      <c r="X614" s="2018"/>
      <c r="Y614" s="419"/>
      <c r="Z614" s="2021"/>
      <c r="AI614" s="207"/>
      <c r="AK614" s="207"/>
      <c r="AM614" s="2032"/>
      <c r="AN614" s="103"/>
    </row>
    <row r="615" spans="3:40">
      <c r="P615" s="715"/>
      <c r="Q615" s="1914"/>
      <c r="S615" s="1914"/>
      <c r="W615" s="1914"/>
      <c r="X615" s="2018"/>
      <c r="Y615" s="419"/>
      <c r="Z615" s="2021"/>
      <c r="AI615" s="207"/>
      <c r="AK615" s="207"/>
      <c r="AM615" s="2032"/>
      <c r="AN615" s="103"/>
    </row>
    <row r="616" spans="3:40">
      <c r="P616" s="715"/>
      <c r="Q616" s="1914"/>
      <c r="S616" s="1914"/>
      <c r="W616" s="1914"/>
      <c r="X616" s="2018"/>
      <c r="Y616" s="419"/>
      <c r="Z616" s="2021"/>
      <c r="AI616" s="207"/>
      <c r="AK616" s="207"/>
      <c r="AM616" s="2032"/>
      <c r="AN616" s="103"/>
    </row>
    <row r="617" spans="3:40">
      <c r="P617" s="715"/>
      <c r="Q617" s="1914"/>
      <c r="S617" s="1914"/>
      <c r="W617" s="1914"/>
      <c r="X617" s="2018"/>
      <c r="Y617" s="419"/>
      <c r="Z617" s="2021"/>
      <c r="AI617" s="207"/>
      <c r="AK617" s="207"/>
      <c r="AM617" s="2032"/>
      <c r="AN617" s="103"/>
    </row>
    <row r="618" spans="3:40">
      <c r="P618" s="715"/>
      <c r="Q618" s="1914"/>
      <c r="S618" s="1914"/>
      <c r="W618" s="1914"/>
      <c r="X618" s="2018"/>
      <c r="Y618" s="419"/>
      <c r="Z618" s="2021"/>
      <c r="AI618" s="207"/>
      <c r="AK618" s="207"/>
      <c r="AM618" s="2032"/>
      <c r="AN618" s="103"/>
    </row>
    <row r="619" spans="3:40">
      <c r="P619" s="715"/>
      <c r="Q619" s="1914"/>
      <c r="S619" s="1914"/>
      <c r="W619" s="1914"/>
      <c r="X619" s="2018"/>
      <c r="Y619" s="419"/>
      <c r="Z619" s="2021"/>
      <c r="AI619" s="207"/>
      <c r="AK619" s="207"/>
      <c r="AM619" s="2032"/>
      <c r="AN619" s="103"/>
    </row>
    <row r="620" spans="3:40">
      <c r="P620" s="715"/>
      <c r="Q620" s="1914"/>
      <c r="S620" s="1914"/>
      <c r="W620" s="1914"/>
      <c r="X620" s="2018"/>
      <c r="Y620" s="419"/>
      <c r="Z620" s="2021"/>
      <c r="AI620" s="207"/>
      <c r="AK620" s="207"/>
      <c r="AM620" s="2032"/>
      <c r="AN620" s="103"/>
    </row>
    <row r="621" spans="3:40">
      <c r="P621" s="715"/>
      <c r="Q621" s="1914"/>
      <c r="S621" s="1914"/>
      <c r="W621" s="1914"/>
      <c r="X621" s="2018"/>
      <c r="Y621" s="419"/>
      <c r="Z621" s="2021"/>
      <c r="AI621" s="207"/>
      <c r="AK621" s="207"/>
      <c r="AM621" s="2032"/>
      <c r="AN621" s="103"/>
    </row>
    <row r="622" spans="3:40">
      <c r="P622" s="715"/>
      <c r="Q622" s="1914"/>
      <c r="S622" s="1914"/>
      <c r="W622" s="1914"/>
      <c r="X622" s="2018"/>
      <c r="Y622" s="419"/>
      <c r="Z622" s="2021"/>
      <c r="AI622" s="207"/>
      <c r="AK622" s="207"/>
      <c r="AM622" s="2032"/>
      <c r="AN622" s="103"/>
    </row>
    <row r="623" spans="3:40">
      <c r="E623" s="4"/>
      <c r="F623" s="8"/>
      <c r="G623" s="150"/>
      <c r="P623" s="715"/>
      <c r="S623" s="1914"/>
      <c r="W623" s="1914"/>
      <c r="Y623" s="419"/>
      <c r="Z623" s="2021"/>
      <c r="AI623" s="207"/>
      <c r="AK623" s="207"/>
      <c r="AM623" s="2032"/>
      <c r="AN623" s="103"/>
    </row>
    <row r="624" spans="3:40">
      <c r="P624" s="715"/>
      <c r="S624" s="1914"/>
      <c r="W624" s="1914"/>
      <c r="Y624" s="419"/>
      <c r="Z624" s="2021"/>
      <c r="AI624" s="207"/>
      <c r="AK624" s="207"/>
      <c r="AM624" s="2032"/>
      <c r="AN624" s="103"/>
    </row>
    <row r="625" spans="2:40">
      <c r="S625" s="1914"/>
      <c r="W625" s="1914"/>
      <c r="Y625" s="419"/>
      <c r="Z625" s="2021"/>
      <c r="AI625" s="207"/>
      <c r="AK625" s="207"/>
      <c r="AM625" s="2032"/>
      <c r="AN625" s="103"/>
    </row>
    <row r="626" spans="2:40">
      <c r="S626" s="1914"/>
      <c r="W626" s="1914"/>
      <c r="Y626" s="419"/>
      <c r="Z626" s="2021"/>
      <c r="AI626" s="207"/>
      <c r="AK626" s="207"/>
      <c r="AM626" s="2032"/>
      <c r="AN626" s="103"/>
    </row>
    <row r="627" spans="2:40">
      <c r="S627" s="1914"/>
      <c r="Y627" s="419"/>
    </row>
    <row r="628" spans="2:40" ht="15.75">
      <c r="B628" s="125"/>
      <c r="C628" s="4"/>
      <c r="D628" s="8"/>
      <c r="E628" s="211"/>
      <c r="H628" s="12"/>
      <c r="I628" s="12"/>
      <c r="S628" s="1914"/>
      <c r="Y628" s="419"/>
    </row>
    <row r="629" spans="2:40">
      <c r="C629" s="179"/>
      <c r="E629" s="210"/>
      <c r="H629" s="164"/>
      <c r="I629" s="92"/>
      <c r="J629" s="144"/>
      <c r="K629" s="164"/>
      <c r="L629" s="92"/>
      <c r="M629" s="144"/>
    </row>
    <row r="630" spans="2:40">
      <c r="B630" s="62"/>
      <c r="C630" s="4"/>
      <c r="D630" s="123"/>
      <c r="E630" s="164"/>
      <c r="F630" s="92"/>
      <c r="G630" s="144"/>
      <c r="H630" s="4"/>
      <c r="I630" s="8"/>
      <c r="J630" s="145"/>
      <c r="K630" s="332"/>
      <c r="L630" s="8"/>
    </row>
  </sheetData>
  <phoneticPr fontId="53" type="noConversion"/>
  <pageMargins left="0.196527777777778" right="0.118055555555556" top="0.15763888888888899" bottom="0.15763888888888899" header="0.51180555555555496" footer="0.51180555555555496"/>
  <pageSetup paperSize="9" firstPageNumber="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D5852-192B-46CF-A756-0599F67DE923}">
  <sheetPr>
    <pageSetUpPr fitToPage="1"/>
  </sheetPr>
  <dimension ref="B1:AH212"/>
  <sheetViews>
    <sheetView zoomScaleNormal="100" workbookViewId="0">
      <pane xSplit="1" topLeftCell="B1" activePane="topRight" state="frozen"/>
      <selection pane="topRight" sqref="A1:R60"/>
    </sheetView>
  </sheetViews>
  <sheetFormatPr defaultRowHeight="15"/>
  <cols>
    <col min="1" max="1" width="1.85546875" customWidth="1"/>
    <col min="2" max="2" width="4" customWidth="1"/>
    <col min="3" max="3" width="31.42578125" customWidth="1"/>
    <col min="4" max="4" width="8.7109375" customWidth="1"/>
    <col min="5" max="5" width="7.28515625" customWidth="1"/>
    <col min="6" max="6" width="6.85546875" customWidth="1"/>
    <col min="7" max="7" width="6.7109375" customWidth="1"/>
    <col min="8" max="8" width="7.140625" customWidth="1"/>
    <col min="9" max="9" width="6.85546875" customWidth="1"/>
    <col min="10" max="10" width="6.140625" customWidth="1"/>
    <col min="11" max="11" width="7.5703125" customWidth="1"/>
    <col min="12" max="12" width="6.7109375" customWidth="1"/>
    <col min="13" max="13" width="7" customWidth="1"/>
    <col min="14" max="14" width="7.7109375" customWidth="1"/>
    <col min="15" max="15" width="7.28515625" customWidth="1"/>
    <col min="16" max="16" width="6.85546875" customWidth="1"/>
    <col min="17" max="17" width="7.140625" customWidth="1"/>
    <col min="18" max="18" width="6.85546875" customWidth="1"/>
    <col min="19" max="19" width="11" customWidth="1"/>
    <col min="23" max="23" width="7.7109375" customWidth="1"/>
    <col min="24" max="24" width="15.5703125" customWidth="1"/>
    <col min="25" max="25" width="8.140625" customWidth="1"/>
    <col min="26" max="26" width="7.28515625" customWidth="1"/>
    <col min="28" max="28" width="9.85546875" customWidth="1"/>
    <col min="29" max="29" width="11.140625" customWidth="1"/>
    <col min="30" max="30" width="10.85546875" customWidth="1"/>
    <col min="31" max="31" width="8" customWidth="1"/>
  </cols>
  <sheetData>
    <row r="1" spans="2:28" ht="10.5" customHeight="1"/>
    <row r="2" spans="2:28" ht="15.75" thickBot="1">
      <c r="B2" s="103" t="s">
        <v>314</v>
      </c>
      <c r="D2" s="103" t="s">
        <v>25</v>
      </c>
      <c r="J2" t="s">
        <v>489</v>
      </c>
      <c r="O2" s="29"/>
      <c r="P2" s="29"/>
    </row>
    <row r="3" spans="2:28" ht="13.5" customHeight="1">
      <c r="B3" s="93"/>
      <c r="C3" s="585"/>
      <c r="D3" s="27" t="s">
        <v>26</v>
      </c>
      <c r="E3" s="66" t="s">
        <v>377</v>
      </c>
      <c r="F3" s="66"/>
      <c r="G3" s="66"/>
      <c r="H3" s="66"/>
      <c r="I3" s="66"/>
      <c r="J3" s="66"/>
      <c r="K3" s="66"/>
      <c r="L3" s="66"/>
      <c r="M3" s="50"/>
      <c r="N3" s="50"/>
      <c r="O3" s="182" t="s">
        <v>27</v>
      </c>
      <c r="P3" s="182" t="s">
        <v>28</v>
      </c>
      <c r="Q3" s="1634" t="s">
        <v>772</v>
      </c>
      <c r="R3" s="1634" t="s">
        <v>772</v>
      </c>
      <c r="T3" s="22"/>
      <c r="U3" s="9"/>
      <c r="V3" s="9"/>
    </row>
    <row r="4" spans="2:28" ht="13.5" customHeight="1">
      <c r="B4" s="60"/>
      <c r="C4" s="586"/>
      <c r="D4" s="587" t="s">
        <v>299</v>
      </c>
      <c r="E4" s="14" t="s">
        <v>423</v>
      </c>
      <c r="F4" s="14"/>
      <c r="G4" s="14"/>
      <c r="H4" s="14"/>
      <c r="I4" s="14"/>
      <c r="J4" s="14"/>
      <c r="K4" s="14"/>
      <c r="L4" s="14"/>
      <c r="M4" s="13"/>
      <c r="N4" s="13"/>
      <c r="O4" s="587" t="s">
        <v>317</v>
      </c>
      <c r="P4" s="587" t="s">
        <v>29</v>
      </c>
      <c r="Q4" s="1635" t="s">
        <v>131</v>
      </c>
      <c r="R4" s="1635" t="s">
        <v>131</v>
      </c>
      <c r="T4" s="22"/>
      <c r="U4" s="9"/>
      <c r="V4" s="9"/>
    </row>
    <row r="5" spans="2:28" ht="12.75" customHeight="1" thickBot="1">
      <c r="B5" s="60"/>
      <c r="C5" s="588" t="s">
        <v>30</v>
      </c>
      <c r="D5" s="69" t="s">
        <v>27</v>
      </c>
      <c r="E5" s="71" t="s">
        <v>316</v>
      </c>
      <c r="F5" s="71"/>
      <c r="G5" s="71"/>
      <c r="H5" s="71"/>
      <c r="I5" t="s">
        <v>315</v>
      </c>
      <c r="K5" s="71"/>
      <c r="L5" s="47" t="s">
        <v>146</v>
      </c>
      <c r="M5" s="51"/>
      <c r="N5" s="51"/>
      <c r="O5" s="587" t="s">
        <v>32</v>
      </c>
      <c r="P5" s="587" t="s">
        <v>31</v>
      </c>
      <c r="Q5" s="1636" t="s">
        <v>773</v>
      </c>
      <c r="R5" s="1635" t="s">
        <v>773</v>
      </c>
      <c r="T5" s="22"/>
      <c r="U5" s="9"/>
      <c r="V5" s="9"/>
      <c r="W5" s="61"/>
      <c r="X5" s="61"/>
      <c r="AB5" s="832"/>
    </row>
    <row r="6" spans="2:28">
      <c r="B6" s="60" t="s">
        <v>300</v>
      </c>
      <c r="C6" s="586"/>
      <c r="D6" s="68" t="s">
        <v>44</v>
      </c>
      <c r="E6" s="27" t="s">
        <v>33</v>
      </c>
      <c r="F6" s="27" t="s">
        <v>34</v>
      </c>
      <c r="G6" s="27" t="s">
        <v>35</v>
      </c>
      <c r="H6" s="27" t="s">
        <v>36</v>
      </c>
      <c r="I6" s="26" t="s">
        <v>37</v>
      </c>
      <c r="J6" s="27" t="s">
        <v>38</v>
      </c>
      <c r="K6" s="26" t="s">
        <v>39</v>
      </c>
      <c r="L6" s="27" t="s">
        <v>40</v>
      </c>
      <c r="M6" s="26" t="s">
        <v>41</v>
      </c>
      <c r="N6" s="1564" t="s">
        <v>42</v>
      </c>
      <c r="O6" s="587">
        <v>10</v>
      </c>
      <c r="P6" s="587" t="s">
        <v>43</v>
      </c>
      <c r="Q6" s="587" t="s">
        <v>32</v>
      </c>
      <c r="R6" s="1637" t="s">
        <v>774</v>
      </c>
      <c r="T6" s="22"/>
      <c r="U6" s="9"/>
      <c r="V6" s="9"/>
      <c r="W6" s="61"/>
      <c r="Z6" s="158"/>
      <c r="AB6" s="832"/>
    </row>
    <row r="7" spans="2:28" ht="12" customHeight="1">
      <c r="B7" s="60"/>
      <c r="C7" s="588" t="s">
        <v>301</v>
      </c>
      <c r="E7" s="69" t="s">
        <v>45</v>
      </c>
      <c r="F7" s="69" t="s">
        <v>45</v>
      </c>
      <c r="G7" s="69" t="s">
        <v>45</v>
      </c>
      <c r="H7" s="69" t="s">
        <v>45</v>
      </c>
      <c r="I7" s="22" t="s">
        <v>45</v>
      </c>
      <c r="J7" s="69" t="s">
        <v>45</v>
      </c>
      <c r="K7" s="69" t="s">
        <v>45</v>
      </c>
      <c r="L7" s="22" t="s">
        <v>45</v>
      </c>
      <c r="M7" s="69" t="s">
        <v>45</v>
      </c>
      <c r="N7" s="559" t="s">
        <v>45</v>
      </c>
      <c r="O7" s="587" t="s">
        <v>775</v>
      </c>
      <c r="P7" s="587" t="s">
        <v>289</v>
      </c>
      <c r="Q7" s="587" t="s">
        <v>785</v>
      </c>
      <c r="R7" s="1637"/>
      <c r="T7" s="22"/>
      <c r="U7" s="9"/>
      <c r="V7" s="9"/>
      <c r="W7" s="61"/>
      <c r="X7" s="61"/>
      <c r="Z7" s="158"/>
      <c r="AB7" s="833"/>
    </row>
    <row r="8" spans="2:28" ht="14.25" customHeight="1" thickBot="1">
      <c r="B8" s="60"/>
      <c r="C8" s="589"/>
      <c r="D8" s="72" t="s">
        <v>302</v>
      </c>
      <c r="E8" s="51"/>
      <c r="F8" s="52"/>
      <c r="G8" s="51"/>
      <c r="H8" s="52"/>
      <c r="I8" s="113"/>
      <c r="J8" s="52"/>
      <c r="K8" s="52"/>
      <c r="L8" s="51"/>
      <c r="M8" s="52"/>
      <c r="N8" s="113"/>
      <c r="O8" s="587"/>
      <c r="P8" s="587" t="s">
        <v>290</v>
      </c>
      <c r="Q8" s="1723">
        <v>0.25</v>
      </c>
      <c r="R8" s="1638">
        <v>1</v>
      </c>
      <c r="T8" s="22"/>
      <c r="U8" s="9"/>
      <c r="V8" s="9"/>
      <c r="W8" s="3"/>
      <c r="X8" s="3"/>
      <c r="Y8" s="3"/>
      <c r="Z8" s="834"/>
      <c r="AB8" s="833"/>
    </row>
    <row r="9" spans="2:28">
      <c r="B9" s="590">
        <v>1</v>
      </c>
      <c r="C9" s="591" t="s">
        <v>303</v>
      </c>
      <c r="D9" s="199">
        <v>20</v>
      </c>
      <c r="E9" s="166">
        <f>'7-11л. РАСКЛАДКА'!Q8</f>
        <v>20</v>
      </c>
      <c r="F9" s="860">
        <f>'7-11л. РАСКЛАДКА'!Q69</f>
        <v>30</v>
      </c>
      <c r="G9" s="860">
        <f>'7-11л. РАСКЛАДКА'!Q123</f>
        <v>20</v>
      </c>
      <c r="H9" s="860">
        <f>'7-11л. РАСКЛАДКА'!Q184</f>
        <v>0</v>
      </c>
      <c r="I9" s="860">
        <f>'7-11л. РАСКЛАДКА'!Q239</f>
        <v>20</v>
      </c>
      <c r="J9" s="860">
        <f>'7-11л. РАСКЛАДКА'!Q297</f>
        <v>20</v>
      </c>
      <c r="K9" s="860">
        <f>'7-11л. РАСКЛАДКА'!Q353</f>
        <v>20</v>
      </c>
      <c r="L9" s="860">
        <f>'7-11л. РАСКЛАДКА'!Q405</f>
        <v>20</v>
      </c>
      <c r="M9" s="860">
        <f>'7-11л. РАСКЛАДКА'!Q460</f>
        <v>20</v>
      </c>
      <c r="N9" s="1565">
        <f>'7-11л. РАСКЛАДКА'!Q517</f>
        <v>30</v>
      </c>
      <c r="O9" s="1553">
        <f t="shared" ref="O9:O43" si="0">E9+F9+G9+H9+I9+J9+K9+L9+M9+N9</f>
        <v>200</v>
      </c>
      <c r="P9" s="2172">
        <f>(O9*100/Q9)-100</f>
        <v>0</v>
      </c>
      <c r="Q9" s="1554">
        <f>(R9*25/100)*10</f>
        <v>200</v>
      </c>
      <c r="R9" s="1639">
        <v>80</v>
      </c>
      <c r="U9" s="835"/>
      <c r="V9" s="22"/>
      <c r="W9" s="3"/>
      <c r="X9" s="3"/>
      <c r="Y9" s="1"/>
      <c r="Z9" s="838"/>
      <c r="AB9" s="1560"/>
    </row>
    <row r="10" spans="2:28">
      <c r="B10" s="548">
        <v>2</v>
      </c>
      <c r="C10" s="252" t="s">
        <v>46</v>
      </c>
      <c r="D10" s="169">
        <v>37.5</v>
      </c>
      <c r="E10" s="166">
        <f>'7-11л. РАСКЛАДКА'!Q9</f>
        <v>30</v>
      </c>
      <c r="F10" s="860">
        <f>'7-11л. РАСКЛАДКА'!Q70</f>
        <v>40</v>
      </c>
      <c r="G10" s="860">
        <f>'7-11л. РАСКЛАДКА'!Q124</f>
        <v>42.6</v>
      </c>
      <c r="H10" s="860">
        <f>'7-11л. РАСКЛАДКА'!Q185</f>
        <v>30</v>
      </c>
      <c r="I10" s="860">
        <f>'7-11л. РАСКЛАДКА'!Q240</f>
        <v>44.4</v>
      </c>
      <c r="J10" s="860">
        <f>'7-11л. РАСКЛАДКА'!Q298</f>
        <v>40</v>
      </c>
      <c r="K10" s="860">
        <f>'7-11л. РАСКЛАДКА'!Q354</f>
        <v>30</v>
      </c>
      <c r="L10" s="860">
        <f>'7-11л. РАСКЛАДКА'!Q406</f>
        <v>30</v>
      </c>
      <c r="M10" s="860">
        <f>'7-11л. РАСКЛАДКА'!Q461</f>
        <v>48</v>
      </c>
      <c r="N10" s="1565">
        <f>'7-11л. РАСКЛАДКА'!Q518</f>
        <v>40</v>
      </c>
      <c r="O10" s="1555">
        <f t="shared" si="0"/>
        <v>375</v>
      </c>
      <c r="P10" s="760">
        <f t="shared" ref="P10:P43" si="1">(O10*100/Q10)-100</f>
        <v>0</v>
      </c>
      <c r="Q10" s="1556">
        <f t="shared" ref="Q10:Q43" si="2">(R10*25/100)*10</f>
        <v>375</v>
      </c>
      <c r="R10" s="520">
        <v>150</v>
      </c>
      <c r="U10" s="840"/>
      <c r="V10" s="22"/>
      <c r="W10" s="3"/>
      <c r="X10" s="3"/>
      <c r="Y10" s="1"/>
      <c r="Z10" s="838"/>
      <c r="AB10" s="1560"/>
    </row>
    <row r="11" spans="2:28">
      <c r="B11" s="548">
        <v>3</v>
      </c>
      <c r="C11" s="252" t="s">
        <v>47</v>
      </c>
      <c r="D11" s="169">
        <v>3.75</v>
      </c>
      <c r="E11" s="166">
        <f>'7-11л. РАСКЛАДКА'!Q10</f>
        <v>0</v>
      </c>
      <c r="F11" s="860">
        <f>'7-11л. РАСКЛАДКА'!Q71</f>
        <v>0</v>
      </c>
      <c r="G11" s="860">
        <f>'7-11л. РАСКЛАДКА'!Q125</f>
        <v>8.3000000000000007</v>
      </c>
      <c r="H11" s="860">
        <f>'7-11л. РАСКЛАДКА'!Q186</f>
        <v>10.8</v>
      </c>
      <c r="I11" s="860">
        <f>'7-11л. РАСКЛАДКА'!Q241</f>
        <v>9.94</v>
      </c>
      <c r="J11" s="860">
        <f>'7-11л. РАСКЛАДКА'!Q299</f>
        <v>0</v>
      </c>
      <c r="K11" s="860">
        <f>'7-11л. РАСКЛАДКА'!Q355</f>
        <v>5.58</v>
      </c>
      <c r="L11" s="860">
        <f>'7-11л. РАСКЛАДКА'!Q407</f>
        <v>2.88</v>
      </c>
      <c r="M11" s="860">
        <f>'7-11л. РАСКЛАДКА'!Q462</f>
        <v>0</v>
      </c>
      <c r="N11" s="1565">
        <f>'7-11л. РАСКЛАДКА'!Q519</f>
        <v>0</v>
      </c>
      <c r="O11" s="1555">
        <f t="shared" si="0"/>
        <v>37.5</v>
      </c>
      <c r="P11" s="760">
        <f t="shared" si="1"/>
        <v>0</v>
      </c>
      <c r="Q11" s="1556">
        <f t="shared" si="2"/>
        <v>37.5</v>
      </c>
      <c r="R11" s="520">
        <v>15</v>
      </c>
      <c r="U11" s="835"/>
      <c r="V11" s="22"/>
      <c r="W11" s="3"/>
      <c r="X11" s="3"/>
      <c r="Y11" s="1"/>
      <c r="Z11" s="838"/>
      <c r="AB11" s="1561"/>
    </row>
    <row r="12" spans="2:28">
      <c r="B12" s="548">
        <v>4</v>
      </c>
      <c r="C12" s="252" t="s">
        <v>48</v>
      </c>
      <c r="D12" s="169">
        <v>11.25</v>
      </c>
      <c r="E12" s="166">
        <f>'7-11л. РАСКЛАДКА'!Q11</f>
        <v>29.45</v>
      </c>
      <c r="F12" s="860">
        <f>'7-11л. РАСКЛАДКА'!Q72</f>
        <v>53.6</v>
      </c>
      <c r="G12" s="860">
        <f>'7-11л. РАСКЛАДКА'!Q126</f>
        <v>0</v>
      </c>
      <c r="H12" s="860">
        <f>'7-11л. РАСКЛАДКА'!Q187</f>
        <v>0</v>
      </c>
      <c r="I12" s="860">
        <f>'7-11л. РАСКЛАДКА'!Q242</f>
        <v>0</v>
      </c>
      <c r="J12" s="860">
        <f>'7-11л. РАСКЛАДКА'!Q300</f>
        <v>0</v>
      </c>
      <c r="K12" s="860">
        <f>'7-11л. РАСКЛАДКА'!Q356</f>
        <v>0</v>
      </c>
      <c r="L12" s="860">
        <f>'7-11л. РАСКЛАДКА'!Q408</f>
        <v>0</v>
      </c>
      <c r="M12" s="860">
        <f>'7-11л. РАСКЛАДКА'!Q463</f>
        <v>29.45</v>
      </c>
      <c r="N12" s="1565">
        <f>'7-11л. РАСКЛАДКА'!Q520</f>
        <v>0</v>
      </c>
      <c r="O12" s="1555">
        <f t="shared" si="0"/>
        <v>112.5</v>
      </c>
      <c r="P12" s="760">
        <f t="shared" si="1"/>
        <v>0</v>
      </c>
      <c r="Q12" s="1556">
        <f t="shared" si="2"/>
        <v>112.5</v>
      </c>
      <c r="R12" s="520">
        <v>45</v>
      </c>
      <c r="U12" s="840"/>
      <c r="V12" s="22"/>
      <c r="W12" s="3"/>
      <c r="X12" s="3"/>
      <c r="Y12" s="1"/>
      <c r="Z12" s="838"/>
      <c r="AB12" s="1560"/>
    </row>
    <row r="13" spans="2:28">
      <c r="B13" s="548">
        <v>5</v>
      </c>
      <c r="C13" s="252" t="s">
        <v>49</v>
      </c>
      <c r="D13" s="169">
        <v>3.75</v>
      </c>
      <c r="E13" s="166">
        <f>'7-11л. РАСКЛАДКА'!Q12</f>
        <v>0</v>
      </c>
      <c r="F13" s="860">
        <f>'7-11л. РАСКЛАДКА'!Q73</f>
        <v>0</v>
      </c>
      <c r="G13" s="860">
        <f>'7-11л. РАСКЛАДКА'!Q127</f>
        <v>0</v>
      </c>
      <c r="H13" s="860">
        <f>'7-11л. РАСКЛАДКА'!Q188</f>
        <v>0</v>
      </c>
      <c r="I13" s="860">
        <f>'7-11л. РАСКЛАДКА'!Q243</f>
        <v>0</v>
      </c>
      <c r="J13" s="860">
        <f>'7-11л. РАСКЛАДКА'!Q301</f>
        <v>0</v>
      </c>
      <c r="K13" s="860">
        <f>'7-11л. РАСКЛАДКА'!Q357</f>
        <v>37.5</v>
      </c>
      <c r="L13" s="860">
        <f>'7-11л. РАСКЛАДКА'!Q409</f>
        <v>0</v>
      </c>
      <c r="M13" s="860">
        <f>'7-11л. РАСКЛАДКА'!Q464</f>
        <v>0</v>
      </c>
      <c r="N13" s="1565">
        <f>'7-11л. РАСКЛАДКА'!Q521</f>
        <v>0</v>
      </c>
      <c r="O13" s="1555">
        <f t="shared" si="0"/>
        <v>37.5</v>
      </c>
      <c r="P13" s="760">
        <f t="shared" si="1"/>
        <v>0</v>
      </c>
      <c r="Q13" s="1556">
        <f t="shared" si="2"/>
        <v>37.5</v>
      </c>
      <c r="R13" s="520">
        <v>15</v>
      </c>
      <c r="U13" s="835"/>
      <c r="V13" s="22"/>
      <c r="W13" s="3"/>
      <c r="X13" s="3"/>
      <c r="Y13" s="1"/>
      <c r="Z13" s="838"/>
      <c r="AB13" s="1559"/>
    </row>
    <row r="14" spans="2:28">
      <c r="B14" s="548">
        <v>6</v>
      </c>
      <c r="C14" s="252" t="s">
        <v>50</v>
      </c>
      <c r="D14" s="169">
        <v>46.75</v>
      </c>
      <c r="E14" s="166">
        <f>'7-11л. РАСКЛАДКА'!Q13</f>
        <v>0</v>
      </c>
      <c r="F14" s="860">
        <f>'7-11л. РАСКЛАДКА'!Q74</f>
        <v>0</v>
      </c>
      <c r="G14" s="860">
        <f>'7-11л. РАСКЛАДКА'!Q128</f>
        <v>105.6</v>
      </c>
      <c r="H14" s="860">
        <f>'7-11л. РАСКЛАДКА'!Q189</f>
        <v>0</v>
      </c>
      <c r="I14" s="860">
        <f>'7-11л. РАСКЛАДКА'!Q244</f>
        <v>144.30000000000001</v>
      </c>
      <c r="J14" s="860">
        <f>'7-11л. РАСКЛАДКА'!Q302</f>
        <v>0</v>
      </c>
      <c r="K14" s="860">
        <f>'7-11л. РАСКЛАДКА'!Q358</f>
        <v>0</v>
      </c>
      <c r="L14" s="860">
        <f>'7-11л. РАСКЛАДКА'!Q410</f>
        <v>105.6</v>
      </c>
      <c r="M14" s="860">
        <f>'7-11л. РАСКЛАДКА'!Q465</f>
        <v>0</v>
      </c>
      <c r="N14" s="1565">
        <f>'7-11л. РАСКЛАДКА'!Q522</f>
        <v>112</v>
      </c>
      <c r="O14" s="1555">
        <f t="shared" si="0"/>
        <v>467.5</v>
      </c>
      <c r="P14" s="760">
        <f t="shared" si="1"/>
        <v>0</v>
      </c>
      <c r="Q14" s="1556">
        <f t="shared" si="2"/>
        <v>467.5</v>
      </c>
      <c r="R14" s="520">
        <v>187</v>
      </c>
      <c r="U14" s="835"/>
      <c r="V14" s="22"/>
      <c r="W14" s="3"/>
      <c r="X14" s="3"/>
      <c r="Y14" s="1"/>
      <c r="Z14" s="838"/>
      <c r="AB14" s="1561"/>
    </row>
    <row r="15" spans="2:28">
      <c r="B15" s="548">
        <v>7</v>
      </c>
      <c r="C15" s="252" t="s">
        <v>304</v>
      </c>
      <c r="D15" s="169">
        <v>70</v>
      </c>
      <c r="E15" s="166">
        <f>'7-11л. РАСКЛАДКА'!Q14</f>
        <v>0</v>
      </c>
      <c r="F15" s="860">
        <f>'7-11л. РАСКЛАДКА'!Q75</f>
        <v>88.3</v>
      </c>
      <c r="G15" s="860">
        <f>'7-11л. РАСКЛАДКА'!Q129</f>
        <v>119.30500000000001</v>
      </c>
      <c r="H15" s="860">
        <f>'7-11л. РАСКЛАДКА'!Q190</f>
        <v>0</v>
      </c>
      <c r="I15" s="976">
        <f>'7-11л. РАСКЛАДКА'!Q245</f>
        <v>82</v>
      </c>
      <c r="J15" s="860">
        <f>'7-11л. РАСКЛАДКА'!Q303</f>
        <v>76.305000000000007</v>
      </c>
      <c r="K15" s="860">
        <f>'7-11л. РАСКЛАДКА'!Q359</f>
        <v>124.22</v>
      </c>
      <c r="L15" s="860">
        <f>'7-11л. РАСКЛАДКА'!Q411</f>
        <v>121.95</v>
      </c>
      <c r="M15" s="860">
        <f>'7-11л. РАСКЛАДКА'!Q466</f>
        <v>0</v>
      </c>
      <c r="N15" s="1565">
        <f>'7-11л. РАСКЛАДКА'!Q523</f>
        <v>87.92</v>
      </c>
      <c r="O15" s="1555">
        <f t="shared" si="0"/>
        <v>700</v>
      </c>
      <c r="P15" s="760">
        <f t="shared" si="1"/>
        <v>0</v>
      </c>
      <c r="Q15" s="1556">
        <f t="shared" si="2"/>
        <v>700</v>
      </c>
      <c r="R15" s="520">
        <v>280</v>
      </c>
      <c r="U15" s="844"/>
      <c r="V15" s="22"/>
      <c r="W15" s="3"/>
      <c r="X15" s="3"/>
      <c r="Y15" s="1"/>
      <c r="Z15" s="838"/>
      <c r="AB15" s="1559"/>
    </row>
    <row r="16" spans="2:28">
      <c r="B16" s="548">
        <v>8</v>
      </c>
      <c r="C16" s="252" t="s">
        <v>305</v>
      </c>
      <c r="D16" s="169">
        <v>46.25</v>
      </c>
      <c r="E16" s="166">
        <f>'7-11л. РАСКЛАДКА'!Q15</f>
        <v>100</v>
      </c>
      <c r="F16" s="860">
        <f>'7-11л. РАСКЛАДКА'!Q76</f>
        <v>0</v>
      </c>
      <c r="G16" s="860">
        <f>'7-11л. РАСКЛАДКА'!Q130</f>
        <v>0</v>
      </c>
      <c r="H16" s="860">
        <f>'7-11л. РАСКЛАДКА'!Q191</f>
        <v>150</v>
      </c>
      <c r="I16" s="860">
        <f>'7-11л. РАСКЛАДКА'!Q246</f>
        <v>2.5</v>
      </c>
      <c r="J16" s="860">
        <f>'7-11л. РАСКЛАДКА'!Q304</f>
        <v>105</v>
      </c>
      <c r="K16" s="860">
        <f>'7-11л. РАСКЛАДКА'!Q360</f>
        <v>0</v>
      </c>
      <c r="L16" s="860">
        <f>'7-11л. РАСКЛАДКА'!Q412</f>
        <v>0</v>
      </c>
      <c r="M16" s="860">
        <f>'7-11л. РАСКЛАДКА'!Q467</f>
        <v>100</v>
      </c>
      <c r="N16" s="1565">
        <f>'7-11л. РАСКЛАДКА'!Q524</f>
        <v>5</v>
      </c>
      <c r="O16" s="1555">
        <f t="shared" si="0"/>
        <v>462.5</v>
      </c>
      <c r="P16" s="760">
        <f t="shared" si="1"/>
        <v>0</v>
      </c>
      <c r="Q16" s="1556">
        <f t="shared" si="2"/>
        <v>462.5</v>
      </c>
      <c r="R16" s="520">
        <v>185</v>
      </c>
      <c r="U16" s="835"/>
      <c r="V16" s="22"/>
      <c r="W16" s="3"/>
      <c r="X16" s="3"/>
      <c r="Y16" s="1"/>
      <c r="Z16" s="838"/>
      <c r="AB16" s="1560"/>
    </row>
    <row r="17" spans="2:34">
      <c r="B17" s="548">
        <v>9</v>
      </c>
      <c r="C17" s="252" t="s">
        <v>125</v>
      </c>
      <c r="D17" s="169">
        <v>3.75</v>
      </c>
      <c r="E17" s="166">
        <f>'7-11л. РАСКЛАДКА'!Q16</f>
        <v>0</v>
      </c>
      <c r="F17" s="860">
        <f>'7-11л. РАСКЛАДКА'!Q77</f>
        <v>15</v>
      </c>
      <c r="G17" s="860">
        <f>'7-11л. РАСКЛАДКА'!Q131</f>
        <v>0</v>
      </c>
      <c r="H17" s="860">
        <f>'7-11л. РАСКЛАДКА'!Q192</f>
        <v>0</v>
      </c>
      <c r="I17" s="860">
        <f>'7-11л. РАСКЛАДКА'!Q247</f>
        <v>7.5</v>
      </c>
      <c r="J17" s="860">
        <f>'7-11л. РАСКЛАДКА'!Q305</f>
        <v>0</v>
      </c>
      <c r="K17" s="860">
        <f>'7-11л. РАСКЛАДКА'!Q361</f>
        <v>15</v>
      </c>
      <c r="L17" s="860">
        <f>'7-11л. РАСКЛАДКА'!Q413</f>
        <v>0</v>
      </c>
      <c r="M17" s="860">
        <f>'7-11л. РАСКЛАДКА'!Q468</f>
        <v>0</v>
      </c>
      <c r="N17" s="1565">
        <f>'7-11л. РАСКЛАДКА'!Q525</f>
        <v>0</v>
      </c>
      <c r="O17" s="1555">
        <f t="shared" si="0"/>
        <v>37.5</v>
      </c>
      <c r="P17" s="760">
        <f t="shared" si="1"/>
        <v>0</v>
      </c>
      <c r="Q17" s="1556">
        <f t="shared" si="2"/>
        <v>37.5</v>
      </c>
      <c r="R17" s="520">
        <v>15</v>
      </c>
      <c r="U17" s="835"/>
      <c r="V17" s="22"/>
      <c r="W17" s="3"/>
      <c r="X17" s="3"/>
      <c r="Y17" s="1"/>
      <c r="Z17" s="838"/>
      <c r="AB17" s="1560"/>
    </row>
    <row r="18" spans="2:34">
      <c r="B18" s="548">
        <v>10</v>
      </c>
      <c r="C18" s="252" t="s">
        <v>306</v>
      </c>
      <c r="D18" s="169">
        <v>50</v>
      </c>
      <c r="E18" s="166">
        <f>'7-11л. РАСКЛАДКА'!Q17</f>
        <v>0</v>
      </c>
      <c r="F18" s="860">
        <f>'7-11л. РАСКЛАДКА'!Q78</f>
        <v>0</v>
      </c>
      <c r="G18" s="860">
        <f>'7-11л. РАСКЛАДКА'!Q132</f>
        <v>200</v>
      </c>
      <c r="H18" s="860">
        <f>'7-11л. РАСКЛАДКА'!Q193</f>
        <v>0</v>
      </c>
      <c r="I18" s="860">
        <f>'7-11л. РАСКЛАДКА'!Q248</f>
        <v>100</v>
      </c>
      <c r="J18" s="860">
        <f>'7-11л. РАСКЛАДКА'!Q306</f>
        <v>0</v>
      </c>
      <c r="K18" s="860">
        <f>'7-11л. РАСКЛАДКА'!Q362</f>
        <v>0</v>
      </c>
      <c r="L18" s="860">
        <f>'7-11л. РАСКЛАДКА'!Q414</f>
        <v>200</v>
      </c>
      <c r="M18" s="860">
        <f>'7-11л. РАСКЛАДКА'!Q469</f>
        <v>0</v>
      </c>
      <c r="N18" s="1565">
        <f>'7-11л. РАСКЛАДКА'!Q526</f>
        <v>0</v>
      </c>
      <c r="O18" s="1555">
        <f t="shared" si="0"/>
        <v>500</v>
      </c>
      <c r="P18" s="760">
        <f t="shared" si="1"/>
        <v>0</v>
      </c>
      <c r="Q18" s="1556">
        <f t="shared" si="2"/>
        <v>500</v>
      </c>
      <c r="R18" s="520">
        <v>200</v>
      </c>
      <c r="U18" s="835"/>
      <c r="V18" s="22"/>
      <c r="W18" s="3"/>
      <c r="X18" s="3"/>
      <c r="Y18" s="1"/>
      <c r="Z18" s="838"/>
      <c r="AB18" s="1560"/>
    </row>
    <row r="19" spans="2:34">
      <c r="B19" s="548">
        <v>11</v>
      </c>
      <c r="C19" s="252" t="s">
        <v>140</v>
      </c>
      <c r="D19" s="169">
        <v>17.5</v>
      </c>
      <c r="E19" s="166">
        <f>'7-11л. РАСКЛАДКА'!Q18</f>
        <v>0</v>
      </c>
      <c r="F19" s="860">
        <f>'7-11л. РАСКЛАДКА'!Q79</f>
        <v>63.2</v>
      </c>
      <c r="G19" s="860">
        <f>'7-11л. РАСКЛАДКА'!Q133</f>
        <v>0</v>
      </c>
      <c r="H19" s="860">
        <f>'7-11л. РАСКЛАДКА'!Q194</f>
        <v>0</v>
      </c>
      <c r="I19" s="860">
        <f>'7-11л. РАСКЛАДКА'!Q249</f>
        <v>52.6</v>
      </c>
      <c r="J19" s="860">
        <f>'7-11л. РАСКЛАДКА'!Q307</f>
        <v>0</v>
      </c>
      <c r="K19" s="860">
        <f>'7-11л. РАСКЛАДКА'!Q363</f>
        <v>0</v>
      </c>
      <c r="L19" s="860">
        <f>'7-11л. РАСКЛАДКА'!Q415</f>
        <v>0</v>
      </c>
      <c r="M19" s="860">
        <f>'7-11л. РАСКЛАДКА'!Q470</f>
        <v>0</v>
      </c>
      <c r="N19" s="1565">
        <f>'7-11л. РАСКЛАДКА'!Q527</f>
        <v>59.2</v>
      </c>
      <c r="O19" s="1555">
        <f t="shared" si="0"/>
        <v>175</v>
      </c>
      <c r="P19" s="760">
        <f t="shared" si="1"/>
        <v>0</v>
      </c>
      <c r="Q19" s="1556">
        <f t="shared" si="2"/>
        <v>175</v>
      </c>
      <c r="R19" s="520">
        <v>70</v>
      </c>
      <c r="U19" s="835"/>
      <c r="V19" s="22"/>
      <c r="W19" s="3"/>
      <c r="X19" s="3"/>
      <c r="Y19" s="1"/>
      <c r="Z19" s="838"/>
      <c r="AB19" s="1560"/>
    </row>
    <row r="20" spans="2:34">
      <c r="B20" s="548">
        <v>12</v>
      </c>
      <c r="C20" s="252" t="s">
        <v>141</v>
      </c>
      <c r="D20" s="169">
        <v>8.75</v>
      </c>
      <c r="E20" s="166">
        <f>'7-11л. РАСКЛАДКА'!Q19</f>
        <v>0</v>
      </c>
      <c r="F20" s="860">
        <f>'7-11л. РАСКЛАДКА'!Q80</f>
        <v>0</v>
      </c>
      <c r="G20" s="860">
        <f>'7-11л. РАСКЛАДКА'!Q134</f>
        <v>0</v>
      </c>
      <c r="H20" s="860">
        <f>'7-11л. РАСКЛАДКА'!Q195</f>
        <v>0</v>
      </c>
      <c r="I20" s="860">
        <f>'7-11л. РАСКЛАДКА'!Q250</f>
        <v>19.399999999999999</v>
      </c>
      <c r="J20" s="860">
        <f>'7-11л. РАСКЛАДКА'!Q308</f>
        <v>68.099999999999994</v>
      </c>
      <c r="K20" s="860">
        <f>'7-11л. РАСКЛАДКА'!Q364</f>
        <v>0</v>
      </c>
      <c r="L20" s="860">
        <f>'7-11л. РАСКЛАДКА'!Q416</f>
        <v>0</v>
      </c>
      <c r="M20" s="860">
        <f>'7-11л. РАСКЛАДКА'!Q471</f>
        <v>0</v>
      </c>
      <c r="N20" s="1565">
        <f>'7-11л. РАСКЛАДКА'!Q528</f>
        <v>0</v>
      </c>
      <c r="O20" s="1555">
        <f t="shared" si="0"/>
        <v>87.5</v>
      </c>
      <c r="P20" s="760">
        <f t="shared" si="1"/>
        <v>0</v>
      </c>
      <c r="Q20" s="1556">
        <f t="shared" si="2"/>
        <v>87.5</v>
      </c>
      <c r="R20" s="520">
        <v>35</v>
      </c>
      <c r="U20" s="835"/>
      <c r="V20" s="22"/>
      <c r="W20" s="3"/>
      <c r="X20" s="3"/>
      <c r="Y20" s="1"/>
      <c r="Z20" s="838"/>
      <c r="AB20" s="1560"/>
    </row>
    <row r="21" spans="2:34" ht="12.75" customHeight="1">
      <c r="B21" s="548">
        <v>13</v>
      </c>
      <c r="C21" s="252" t="s">
        <v>51</v>
      </c>
      <c r="D21" s="169">
        <v>14.5</v>
      </c>
      <c r="E21" s="166">
        <f>'7-11л. РАСКЛАДКА'!Q20</f>
        <v>0</v>
      </c>
      <c r="F21" s="860">
        <f>'7-11л. РАСКЛАДКА'!Q81</f>
        <v>0</v>
      </c>
      <c r="G21" s="860">
        <f>'7-11л. РАСКЛАДКА'!Q135</f>
        <v>67</v>
      </c>
      <c r="H21" s="860">
        <f>'7-11л. РАСКЛАДКА'!Q196</f>
        <v>0</v>
      </c>
      <c r="I21" s="860">
        <f>'7-11л. РАСКЛАДКА'!Q251</f>
        <v>0</v>
      </c>
      <c r="J21" s="860">
        <f>'7-11л. РАСКЛАДКА'!Q309</f>
        <v>0</v>
      </c>
      <c r="K21" s="860">
        <f>'7-11л. РАСКЛАДКА'!Q365</f>
        <v>0</v>
      </c>
      <c r="L21" s="860">
        <f>'7-11л. РАСКЛАДКА'!Q417</f>
        <v>78</v>
      </c>
      <c r="M21" s="860">
        <f>'7-11л. РАСКЛАДКА'!Q472</f>
        <v>0</v>
      </c>
      <c r="N21" s="1565">
        <f>'7-11л. РАСКЛАДКА'!Q529</f>
        <v>0</v>
      </c>
      <c r="O21" s="1555">
        <f t="shared" si="0"/>
        <v>145</v>
      </c>
      <c r="P21" s="760">
        <f t="shared" si="1"/>
        <v>0</v>
      </c>
      <c r="Q21" s="1556">
        <f t="shared" si="2"/>
        <v>145</v>
      </c>
      <c r="R21" s="520">
        <v>58</v>
      </c>
      <c r="U21" s="835"/>
      <c r="V21" s="22"/>
      <c r="W21" s="3"/>
      <c r="X21" s="3"/>
      <c r="Y21" s="1"/>
      <c r="Z21" s="838"/>
      <c r="AB21" s="1560"/>
    </row>
    <row r="22" spans="2:34" ht="13.5" customHeight="1">
      <c r="B22" s="548">
        <v>14</v>
      </c>
      <c r="C22" s="252" t="s">
        <v>142</v>
      </c>
      <c r="D22" s="169">
        <v>7.5</v>
      </c>
      <c r="E22" s="166">
        <f>'7-11л. РАСКЛАДКА'!Q21</f>
        <v>0</v>
      </c>
      <c r="F22" s="860">
        <f>'7-11л. РАСКЛАДКА'!Q82</f>
        <v>0</v>
      </c>
      <c r="G22" s="860">
        <f>'7-11л. РАСКЛАДКА'!Q136</f>
        <v>0</v>
      </c>
      <c r="H22" s="860">
        <f>'7-11л. РАСКЛАДКА'!Q197</f>
        <v>0</v>
      </c>
      <c r="I22" s="860">
        <f>'7-11л. РАСКЛАДКА'!Q252</f>
        <v>0</v>
      </c>
      <c r="J22" s="860">
        <f>'7-11л. РАСКЛАДКА'!Q310</f>
        <v>0</v>
      </c>
      <c r="K22" s="860">
        <f>'7-11л. РАСКЛАДКА'!Q366</f>
        <v>75</v>
      </c>
      <c r="L22" s="860">
        <f>'7-11л. РАСКЛАДКА'!Q418</f>
        <v>0</v>
      </c>
      <c r="M22" s="860">
        <f>'7-11л. РАСКЛАДКА'!Q473</f>
        <v>0</v>
      </c>
      <c r="N22" s="1565">
        <f>'7-11л. РАСКЛАДКА'!Q530</f>
        <v>0</v>
      </c>
      <c r="O22" s="1555">
        <f t="shared" si="0"/>
        <v>75</v>
      </c>
      <c r="P22" s="760">
        <f t="shared" si="1"/>
        <v>0</v>
      </c>
      <c r="Q22" s="1556">
        <f t="shared" si="2"/>
        <v>75</v>
      </c>
      <c r="R22" s="520">
        <v>30</v>
      </c>
      <c r="U22" s="835"/>
      <c r="V22" s="22"/>
      <c r="W22" s="3"/>
      <c r="X22" s="3"/>
      <c r="Y22" s="1"/>
      <c r="Z22" s="838"/>
      <c r="AB22" s="1560"/>
    </row>
    <row r="23" spans="2:34" ht="12" customHeight="1">
      <c r="B23" s="548">
        <v>15</v>
      </c>
      <c r="C23" s="252" t="s">
        <v>307</v>
      </c>
      <c r="D23" s="169">
        <v>75</v>
      </c>
      <c r="E23" s="166">
        <f>'7-11л. РАСКЛАДКА'!Q22</f>
        <v>119.36</v>
      </c>
      <c r="F23" s="860">
        <f>'7-11л. РАСКЛАДКА'!Q83</f>
        <v>0</v>
      </c>
      <c r="G23" s="860">
        <f>'7-11л. РАСКЛАДКА'!Q137</f>
        <v>24.64</v>
      </c>
      <c r="H23" s="860">
        <f>'7-11л. РАСКЛАДКА'!Q198</f>
        <v>15</v>
      </c>
      <c r="I23" s="860">
        <f>'7-11л. РАСКЛАДКА'!Q253</f>
        <v>5.5</v>
      </c>
      <c r="J23" s="860">
        <f>'7-11л. РАСКЛАДКА'!Q311</f>
        <v>228.9</v>
      </c>
      <c r="K23" s="860">
        <f>'7-11л. РАСКЛАДКА'!Q367</f>
        <v>36.4</v>
      </c>
      <c r="L23" s="860">
        <f>'7-11л. РАСКЛАДКА'!Q419</f>
        <v>25.2</v>
      </c>
      <c r="M23" s="860">
        <f>'7-11л. РАСКЛАДКА'!Q474</f>
        <v>295</v>
      </c>
      <c r="N23" s="1565">
        <f>'7-11л. РАСКЛАДКА'!Q531</f>
        <v>0</v>
      </c>
      <c r="O23" s="1555">
        <f t="shared" si="0"/>
        <v>750</v>
      </c>
      <c r="P23" s="760">
        <f t="shared" si="1"/>
        <v>0</v>
      </c>
      <c r="Q23" s="1556">
        <f t="shared" si="2"/>
        <v>750</v>
      </c>
      <c r="R23" s="520">
        <v>300</v>
      </c>
      <c r="U23" s="835"/>
      <c r="V23" s="22"/>
      <c r="W23" s="3"/>
      <c r="X23" s="3"/>
      <c r="Y23" s="1"/>
      <c r="Z23" s="838"/>
      <c r="AB23" s="1561"/>
    </row>
    <row r="24" spans="2:34" ht="14.25" customHeight="1">
      <c r="B24" s="548">
        <v>16</v>
      </c>
      <c r="C24" s="252" t="s">
        <v>308</v>
      </c>
      <c r="D24" s="169">
        <v>37.5</v>
      </c>
      <c r="E24" s="190">
        <f>'7-11л. РАСКЛАДКА'!Q23</f>
        <v>0</v>
      </c>
      <c r="F24" s="861">
        <f>'7-11л. РАСКЛАДКА'!Q84</f>
        <v>0</v>
      </c>
      <c r="G24" s="862">
        <f>'7-11л. РАСКЛАДКА'!Q138</f>
        <v>0</v>
      </c>
      <c r="H24" s="860">
        <f>'7-11л. РАСКЛАДКА'!Q199</f>
        <v>0</v>
      </c>
      <c r="I24" s="863">
        <f>'7-11л. РАСКЛАДКА'!Q254</f>
        <v>0</v>
      </c>
      <c r="J24" s="860">
        <f>'7-11л. РАСКЛАДКА'!Q312</f>
        <v>0</v>
      </c>
      <c r="K24" s="863">
        <f>'7-11л. РАСКЛАДКА'!Q368</f>
        <v>0</v>
      </c>
      <c r="L24" s="861">
        <f>'7-11л. РАСКЛАДКА'!Q420</f>
        <v>0</v>
      </c>
      <c r="M24" s="861">
        <f>'7-11л. РАСКЛАДКА'!Q475</f>
        <v>0</v>
      </c>
      <c r="N24" s="1566">
        <f>'7-11л. РАСКЛАДКА'!Q532</f>
        <v>0</v>
      </c>
      <c r="O24" s="1555">
        <f t="shared" si="0"/>
        <v>0</v>
      </c>
      <c r="P24" s="2173">
        <f t="shared" si="1"/>
        <v>-100</v>
      </c>
      <c r="Q24" s="1556">
        <f t="shared" si="2"/>
        <v>375</v>
      </c>
      <c r="R24" s="520">
        <v>150</v>
      </c>
      <c r="U24" s="840"/>
      <c r="V24" s="114"/>
      <c r="W24" s="3"/>
      <c r="X24" s="3"/>
      <c r="Y24" s="1"/>
      <c r="Z24" s="838"/>
      <c r="AB24" s="1562"/>
      <c r="AF24" s="218"/>
      <c r="AH24" s="218"/>
    </row>
    <row r="25" spans="2:34">
      <c r="B25" s="548">
        <v>17</v>
      </c>
      <c r="C25" s="252" t="s">
        <v>309</v>
      </c>
      <c r="D25" s="169">
        <v>12.5</v>
      </c>
      <c r="E25" s="190">
        <f>'7-11л. РАСКЛАДКА'!Q24</f>
        <v>0</v>
      </c>
      <c r="F25" s="861">
        <f>'7-11л. РАСКЛАДКА'!Q85</f>
        <v>0</v>
      </c>
      <c r="G25" s="862">
        <f>'7-11л. РАСКЛАДКА'!Q139</f>
        <v>0</v>
      </c>
      <c r="H25" s="860">
        <f>'7-11л. РАСКЛАДКА'!Q200</f>
        <v>125</v>
      </c>
      <c r="I25" s="863">
        <f>'7-11л. РАСКЛАДКА'!Q255</f>
        <v>0</v>
      </c>
      <c r="J25" s="860">
        <f>'7-11л. РАСКЛАДКА'!Q313</f>
        <v>0</v>
      </c>
      <c r="K25" s="863">
        <f>'7-11л. РАСКЛАДКА'!Q369</f>
        <v>0</v>
      </c>
      <c r="L25" s="861">
        <f>'7-11л. РАСКЛАДКА'!Q421</f>
        <v>0</v>
      </c>
      <c r="M25" s="861">
        <f>'7-11л. РАСКЛАДКА'!Q476</f>
        <v>0</v>
      </c>
      <c r="N25" s="1566">
        <f>'7-11л. РАСКЛАДКА'!Q533</f>
        <v>0</v>
      </c>
      <c r="O25" s="1555">
        <f t="shared" si="0"/>
        <v>125</v>
      </c>
      <c r="P25" s="760">
        <f t="shared" si="1"/>
        <v>0</v>
      </c>
      <c r="Q25" s="1556">
        <f t="shared" si="2"/>
        <v>125</v>
      </c>
      <c r="R25" s="520">
        <v>50</v>
      </c>
      <c r="U25" s="835"/>
      <c r="V25" s="114"/>
      <c r="W25" s="3"/>
      <c r="X25" s="3"/>
      <c r="Y25" s="1"/>
      <c r="Z25" s="838"/>
      <c r="AB25" s="1560"/>
    </row>
    <row r="26" spans="2:34">
      <c r="B26" s="548">
        <v>18</v>
      </c>
      <c r="C26" s="252" t="s">
        <v>52</v>
      </c>
      <c r="D26" s="169">
        <v>2.5</v>
      </c>
      <c r="E26" s="190">
        <f>'7-11л. РАСКЛАДКА'!Q25</f>
        <v>0</v>
      </c>
      <c r="F26" s="861">
        <f>'7-11л. РАСКЛАДКА'!Q86</f>
        <v>0</v>
      </c>
      <c r="G26" s="862">
        <f>'7-11л. РАСКЛАДКА'!Q140</f>
        <v>0</v>
      </c>
      <c r="H26" s="860">
        <f>'7-11л. РАСКЛАДКА'!Q201</f>
        <v>0</v>
      </c>
      <c r="I26" s="863">
        <f>'7-11л. РАСКЛАДКА'!Q256</f>
        <v>0</v>
      </c>
      <c r="J26" s="860">
        <f>'7-11л. РАСКЛАДКА'!Q314</f>
        <v>10</v>
      </c>
      <c r="K26" s="863">
        <f>'7-11л. РАСКЛАДКА'!Q370</f>
        <v>0</v>
      </c>
      <c r="L26" s="861">
        <f>'7-11л. РАСКЛАДКА'!Q422</f>
        <v>0</v>
      </c>
      <c r="M26" s="861">
        <f>'7-11л. РАСКЛАДКА'!Q477</f>
        <v>15</v>
      </c>
      <c r="N26" s="1566">
        <f>'7-11л. РАСКЛАДКА'!Q534</f>
        <v>0</v>
      </c>
      <c r="O26" s="1555">
        <f t="shared" si="0"/>
        <v>25</v>
      </c>
      <c r="P26" s="760">
        <f t="shared" si="1"/>
        <v>0</v>
      </c>
      <c r="Q26" s="1556">
        <f t="shared" si="2"/>
        <v>25</v>
      </c>
      <c r="R26" s="520">
        <v>10</v>
      </c>
      <c r="U26" s="835"/>
      <c r="V26" s="114"/>
      <c r="W26" s="3"/>
      <c r="X26" s="3"/>
      <c r="Y26" s="1"/>
      <c r="Z26" s="838"/>
      <c r="AB26" s="1560"/>
    </row>
    <row r="27" spans="2:34">
      <c r="B27" s="548">
        <v>19</v>
      </c>
      <c r="C27" s="252" t="s">
        <v>310</v>
      </c>
      <c r="D27" s="169">
        <v>2.5</v>
      </c>
      <c r="E27" s="190">
        <f>'7-11л. РАСКЛАДКА'!Q26</f>
        <v>0</v>
      </c>
      <c r="F27" s="861">
        <f>'7-11л. РАСКЛАДКА'!Q87</f>
        <v>0</v>
      </c>
      <c r="G27" s="862">
        <f>'7-11л. РАСКЛАДКА'!Q141</f>
        <v>1.8</v>
      </c>
      <c r="H27" s="860">
        <f>'7-11л. РАСКЛАДКА'!Q202</f>
        <v>5.4</v>
      </c>
      <c r="I27" s="863">
        <f>'7-11л. РАСКЛАДКА'!Q257</f>
        <v>8</v>
      </c>
      <c r="J27" s="860">
        <f>'7-11л. РАСКЛАДКА'!Q315</f>
        <v>0</v>
      </c>
      <c r="K27" s="863">
        <f>'7-11л. РАСКЛАДКА'!Q371</f>
        <v>4.9000000000000004</v>
      </c>
      <c r="L27" s="861">
        <f>'7-11л. РАСКЛАДКА'!Q423</f>
        <v>4.9000000000000004</v>
      </c>
      <c r="M27" s="861">
        <f>'7-11л. РАСКЛАДКА'!Q478</f>
        <v>0</v>
      </c>
      <c r="N27" s="1566">
        <f>'7-11л. РАСКЛАДКА'!Q535</f>
        <v>0</v>
      </c>
      <c r="O27" s="1555">
        <f t="shared" si="0"/>
        <v>25</v>
      </c>
      <c r="P27" s="760">
        <f t="shared" si="1"/>
        <v>0</v>
      </c>
      <c r="Q27" s="1556">
        <f t="shared" si="2"/>
        <v>25</v>
      </c>
      <c r="R27" s="520">
        <v>10</v>
      </c>
      <c r="U27" s="835"/>
      <c r="V27" s="114"/>
      <c r="W27" s="3"/>
      <c r="X27" s="3"/>
      <c r="Y27" s="1"/>
      <c r="Z27" s="838"/>
      <c r="AB27" s="1559"/>
    </row>
    <row r="28" spans="2:34">
      <c r="B28" s="548">
        <v>20</v>
      </c>
      <c r="C28" s="252" t="s">
        <v>53</v>
      </c>
      <c r="D28" s="169">
        <v>7.5</v>
      </c>
      <c r="E28" s="190">
        <f>'7-11л. РАСКЛАДКА'!Q27</f>
        <v>10</v>
      </c>
      <c r="F28" s="861">
        <f>'7-11л. РАСКЛАДКА'!Q88</f>
        <v>0</v>
      </c>
      <c r="G28" s="862">
        <f>'7-11л. РАСКЛАДКА'!Q142</f>
        <v>6.5</v>
      </c>
      <c r="H28" s="860">
        <f>'7-11л. РАСКЛАДКА'!Q203</f>
        <v>15.4</v>
      </c>
      <c r="I28" s="863">
        <f>'7-11л. РАСКЛАДКА'!Q258</f>
        <v>7.5</v>
      </c>
      <c r="J28" s="860">
        <f>'7-11л. РАСКЛАДКА'!Q316</f>
        <v>4</v>
      </c>
      <c r="K28" s="863">
        <f>'7-11л. РАСКЛАДКА'!Q372</f>
        <v>1.7999999999999998</v>
      </c>
      <c r="L28" s="861">
        <f>'7-11л. РАСКЛАДКА'!Q424</f>
        <v>4</v>
      </c>
      <c r="M28" s="861">
        <f>'7-11л. РАСКЛАДКА'!Q479</f>
        <v>20</v>
      </c>
      <c r="N28" s="1566">
        <f>'7-11л. РАСКЛАДКА'!Q536</f>
        <v>5.8</v>
      </c>
      <c r="O28" s="1555">
        <f t="shared" si="0"/>
        <v>74.999999999999986</v>
      </c>
      <c r="P28" s="760">
        <f t="shared" si="1"/>
        <v>0</v>
      </c>
      <c r="Q28" s="1556">
        <f t="shared" si="2"/>
        <v>75</v>
      </c>
      <c r="R28" s="520">
        <v>30</v>
      </c>
      <c r="U28" s="835"/>
      <c r="V28" s="114"/>
      <c r="W28" s="3"/>
      <c r="X28" s="3"/>
      <c r="Y28" s="1"/>
      <c r="Z28" s="838"/>
      <c r="AB28" s="1560"/>
    </row>
    <row r="29" spans="2:34">
      <c r="B29" s="548">
        <v>21</v>
      </c>
      <c r="C29" s="252" t="s">
        <v>54</v>
      </c>
      <c r="D29" s="169">
        <v>3.75</v>
      </c>
      <c r="E29" s="190">
        <f>'7-11л. РАСКЛАДКА'!Q28</f>
        <v>0</v>
      </c>
      <c r="F29" s="861">
        <f>'7-11л. РАСКЛАДКА'!Q89</f>
        <v>7</v>
      </c>
      <c r="G29" s="862">
        <f>'7-11л. РАСКЛАДКА'!Q143</f>
        <v>4</v>
      </c>
      <c r="H29" s="860">
        <f>'7-11л. РАСКЛАДКА'!Q204</f>
        <v>0</v>
      </c>
      <c r="I29" s="863">
        <f>'7-11л. РАСКЛАДКА'!Q259</f>
        <v>7</v>
      </c>
      <c r="J29" s="860">
        <f>'7-11л. РАСКЛАДКА'!Q317</f>
        <v>0</v>
      </c>
      <c r="K29" s="863">
        <f>'7-11л. РАСКЛАДКА'!Q373</f>
        <v>10.7</v>
      </c>
      <c r="L29" s="861">
        <f>'7-11л. РАСКЛАДКА'!Q425</f>
        <v>8.6</v>
      </c>
      <c r="M29" s="861">
        <f>'7-11л. РАСКЛАДКА'!Q480</f>
        <v>0</v>
      </c>
      <c r="N29" s="1566">
        <f>'7-11л. РАСКЛАДКА'!Q537</f>
        <v>0.2</v>
      </c>
      <c r="O29" s="1555">
        <f t="shared" si="0"/>
        <v>37.5</v>
      </c>
      <c r="P29" s="760">
        <f t="shared" si="1"/>
        <v>0</v>
      </c>
      <c r="Q29" s="1556">
        <f t="shared" si="2"/>
        <v>37.5</v>
      </c>
      <c r="R29" s="520">
        <v>15</v>
      </c>
      <c r="U29" s="835"/>
      <c r="V29" s="114"/>
      <c r="W29" s="3"/>
      <c r="X29" s="3"/>
      <c r="Y29" s="1"/>
      <c r="Z29" s="838"/>
      <c r="AB29" s="1559"/>
    </row>
    <row r="30" spans="2:34" ht="12" customHeight="1">
      <c r="B30" s="548">
        <v>22</v>
      </c>
      <c r="C30" s="252" t="s">
        <v>311</v>
      </c>
      <c r="D30" s="169">
        <v>10</v>
      </c>
      <c r="E30" s="190">
        <f>'7-11л. РАСКЛАДКА'!Q29</f>
        <v>0</v>
      </c>
      <c r="F30" s="861">
        <f>'7-11л. РАСКЛАДКА'!Q90</f>
        <v>0</v>
      </c>
      <c r="G30" s="862">
        <f>'7-11л. РАСКЛАДКА'!Q144</f>
        <v>3.76</v>
      </c>
      <c r="H30" s="860">
        <f>'7-11л. РАСКЛАДКА'!Q205</f>
        <v>5.4</v>
      </c>
      <c r="I30" s="863">
        <f>'7-11л. РАСКЛАДКА'!Q260</f>
        <v>3.6</v>
      </c>
      <c r="J30" s="860">
        <f>'7-11л. РАСКЛАДКА'!Q318</f>
        <v>77.48</v>
      </c>
      <c r="K30" s="863">
        <f>'7-11л. РАСКЛАДКА'!Q374</f>
        <v>6.16</v>
      </c>
      <c r="L30" s="861">
        <f>'7-11л. РАСКЛАДКА'!Q426</f>
        <v>3.6</v>
      </c>
      <c r="M30" s="861">
        <f>'7-11л. РАСКЛАДКА'!Q481</f>
        <v>0</v>
      </c>
      <c r="N30" s="1566">
        <f>'7-11л. РАСКЛАДКА'!Q538</f>
        <v>0</v>
      </c>
      <c r="O30" s="1555">
        <f t="shared" si="0"/>
        <v>100</v>
      </c>
      <c r="P30" s="760">
        <f t="shared" si="1"/>
        <v>0</v>
      </c>
      <c r="Q30" s="1556">
        <f t="shared" si="2"/>
        <v>100</v>
      </c>
      <c r="R30" s="520">
        <v>40</v>
      </c>
      <c r="U30" s="835"/>
      <c r="V30" s="114"/>
      <c r="W30" s="3"/>
      <c r="X30" s="3"/>
      <c r="Y30" s="1"/>
      <c r="Z30" s="838"/>
      <c r="AB30" s="1560"/>
    </row>
    <row r="31" spans="2:34" ht="13.5" customHeight="1">
      <c r="B31" s="548">
        <v>23</v>
      </c>
      <c r="C31" s="252" t="s">
        <v>55</v>
      </c>
      <c r="D31" s="169">
        <v>7.5</v>
      </c>
      <c r="E31" s="190">
        <f>'7-11л. РАСКЛАДКА'!Q30</f>
        <v>12.1</v>
      </c>
      <c r="F31" s="861">
        <f>'7-11л. РАСКЛАДКА'!Q91</f>
        <v>6</v>
      </c>
      <c r="G31" s="862">
        <f>'7-11л. РАСКЛАДКА'!Q145</f>
        <v>0</v>
      </c>
      <c r="H31" s="860">
        <f>'7-11л. РАСКЛАДКА'!Q206</f>
        <v>17</v>
      </c>
      <c r="I31" s="863">
        <f>'7-11л. РАСКЛАДКА'!Q261</f>
        <v>8</v>
      </c>
      <c r="J31" s="860">
        <f>'7-11л. РАСКЛАДКА'!Q319</f>
        <v>5</v>
      </c>
      <c r="K31" s="863">
        <f>'7-11л. РАСКЛАДКА'!Q375</f>
        <v>6</v>
      </c>
      <c r="L31" s="861">
        <f>'7-11л. РАСКЛАДКА'!Q427</f>
        <v>0.9</v>
      </c>
      <c r="M31" s="861">
        <f>'7-11л. РАСКЛАДКА'!Q482</f>
        <v>10</v>
      </c>
      <c r="N31" s="1566">
        <f>'7-11л. РАСКЛАДКА'!Q539</f>
        <v>10</v>
      </c>
      <c r="O31" s="1642">
        <f>E31+F31+G31+H31+I31+J31+K31+L31+M31+N31</f>
        <v>75</v>
      </c>
      <c r="P31" s="760">
        <f t="shared" si="1"/>
        <v>0</v>
      </c>
      <c r="Q31" s="1556">
        <f t="shared" si="2"/>
        <v>75</v>
      </c>
      <c r="R31" s="520">
        <v>30</v>
      </c>
      <c r="U31" s="835"/>
      <c r="V31" s="114"/>
      <c r="W31" s="3"/>
      <c r="X31" s="3"/>
      <c r="Y31" s="1"/>
      <c r="Z31" s="838"/>
      <c r="AB31" s="1560"/>
    </row>
    <row r="32" spans="2:34" ht="12.75" customHeight="1">
      <c r="B32" s="548">
        <v>24</v>
      </c>
      <c r="C32" s="252" t="s">
        <v>56</v>
      </c>
      <c r="D32" s="169">
        <v>2.5</v>
      </c>
      <c r="E32" s="190">
        <f>'7-11л. РАСКЛАДКА'!Q31</f>
        <v>25</v>
      </c>
      <c r="F32" s="861">
        <f>'7-11л. РАСКЛАДКА'!Q92</f>
        <v>0</v>
      </c>
      <c r="G32" s="862">
        <f>'7-11л. РАСКЛАДКА'!Q146</f>
        <v>0</v>
      </c>
      <c r="H32" s="860">
        <f>'7-11л. РАСКЛАДКА'!Q207</f>
        <v>0</v>
      </c>
      <c r="I32" s="863">
        <f>'7-11л. РАСКЛАДКА'!Q262</f>
        <v>0</v>
      </c>
      <c r="J32" s="860">
        <f>'7-11л. РАСКЛАДКА'!Q320</f>
        <v>0</v>
      </c>
      <c r="K32" s="863">
        <f>'7-11л. РАСКЛАДКА'!Q376</f>
        <v>0</v>
      </c>
      <c r="L32" s="861">
        <f>'7-11л. РАСКЛАДКА'!Q428</f>
        <v>0</v>
      </c>
      <c r="M32" s="861">
        <f>'7-11л. РАСКЛАДКА'!Q483</f>
        <v>0</v>
      </c>
      <c r="N32" s="1566">
        <f>'7-11л. РАСКЛАДКА'!Q540</f>
        <v>0</v>
      </c>
      <c r="O32" s="1555">
        <f t="shared" si="0"/>
        <v>25</v>
      </c>
      <c r="P32" s="760">
        <f t="shared" si="1"/>
        <v>0</v>
      </c>
      <c r="Q32" s="1556">
        <f t="shared" si="2"/>
        <v>25</v>
      </c>
      <c r="R32" s="520">
        <v>10</v>
      </c>
      <c r="U32" s="835"/>
      <c r="V32" s="114"/>
      <c r="W32" s="3"/>
      <c r="X32" s="3"/>
      <c r="Y32" s="1"/>
      <c r="Z32" s="838"/>
      <c r="AB32" s="1560"/>
    </row>
    <row r="33" spans="2:28" ht="12" customHeight="1">
      <c r="B33" s="548">
        <v>25</v>
      </c>
      <c r="C33" s="252" t="s">
        <v>57</v>
      </c>
      <c r="D33" s="169">
        <v>0.25</v>
      </c>
      <c r="E33" s="779">
        <f>'7-11л. РАСКЛАДКА'!Q32</f>
        <v>1</v>
      </c>
      <c r="F33" s="861">
        <f>'7-11л. РАСКЛАДКА'!Q93</f>
        <v>0</v>
      </c>
      <c r="G33" s="862">
        <f>'7-11л. РАСКЛАДКА'!Q147</f>
        <v>0</v>
      </c>
      <c r="H33" s="860">
        <f>'7-11л. РАСКЛАДКА'!Q208</f>
        <v>1</v>
      </c>
      <c r="I33" s="863">
        <f>'7-11л. РАСКЛАДКА'!Q263</f>
        <v>0</v>
      </c>
      <c r="J33" s="860">
        <f>'7-11л. РАСКЛАДКА'!Q321</f>
        <v>0</v>
      </c>
      <c r="K33" s="863">
        <f>'7-11л. РАСКЛАДКА'!Q377</f>
        <v>0</v>
      </c>
      <c r="L33" s="861">
        <f>'7-11л. РАСКЛАДКА'!Q429</f>
        <v>0</v>
      </c>
      <c r="M33" s="861">
        <f>'7-11л. РАСКЛАДКА'!Q484</f>
        <v>0</v>
      </c>
      <c r="N33" s="1566">
        <f>'7-11л. РАСКЛАДКА'!Q541</f>
        <v>0.5</v>
      </c>
      <c r="O33" s="1555">
        <f t="shared" si="0"/>
        <v>2.5</v>
      </c>
      <c r="P33" s="760">
        <f t="shared" si="1"/>
        <v>0</v>
      </c>
      <c r="Q33" s="1556">
        <f t="shared" si="2"/>
        <v>2.5</v>
      </c>
      <c r="R33" s="520">
        <v>1</v>
      </c>
      <c r="U33" s="840"/>
      <c r="V33" s="114"/>
      <c r="W33" s="3"/>
      <c r="X33" s="3"/>
      <c r="Y33" s="1"/>
      <c r="Z33" s="838"/>
      <c r="AB33" s="1560"/>
    </row>
    <row r="34" spans="2:28" ht="15.75" customHeight="1">
      <c r="B34" s="548">
        <v>26</v>
      </c>
      <c r="C34" s="252" t="s">
        <v>312</v>
      </c>
      <c r="D34" s="169">
        <v>0.25</v>
      </c>
      <c r="E34" s="190">
        <f>'7-11л. РАСКЛАДКА'!Q33</f>
        <v>0</v>
      </c>
      <c r="F34" s="861">
        <f>'7-11л. РАСКЛАДКА'!Q94</f>
        <v>0</v>
      </c>
      <c r="G34" s="862">
        <f>'7-11л. РАСКЛАДКА'!Q148</f>
        <v>0</v>
      </c>
      <c r="H34" s="860">
        <f>'7-11л. РАСКЛАДКА'!Q209</f>
        <v>0</v>
      </c>
      <c r="I34" s="863">
        <f>'7-11л. РАСКЛАДКА'!Q264</f>
        <v>0</v>
      </c>
      <c r="J34" s="860">
        <f>'7-11л. РАСКЛАДКА'!Q322</f>
        <v>0</v>
      </c>
      <c r="K34" s="863">
        <f>'7-11л. РАСКЛАДКА'!Q378</f>
        <v>0</v>
      </c>
      <c r="L34" s="861">
        <f>'7-11л. РАСКЛАДКА'!Q430</f>
        <v>0</v>
      </c>
      <c r="M34" s="861">
        <f>'7-11л. РАСКЛАДКА'!Q485</f>
        <v>2.5</v>
      </c>
      <c r="N34" s="1566">
        <f>'7-11л. РАСКЛАДКА'!Q542</f>
        <v>0</v>
      </c>
      <c r="O34" s="1555">
        <f t="shared" si="0"/>
        <v>2.5</v>
      </c>
      <c r="P34" s="760">
        <f t="shared" si="1"/>
        <v>0</v>
      </c>
      <c r="Q34" s="1556">
        <f t="shared" si="2"/>
        <v>2.5</v>
      </c>
      <c r="R34" s="520">
        <v>1</v>
      </c>
      <c r="U34" s="835"/>
      <c r="V34" s="114"/>
      <c r="W34" s="3"/>
      <c r="X34" s="3"/>
      <c r="Y34" s="1"/>
      <c r="Z34" s="838"/>
      <c r="AB34" s="1560"/>
    </row>
    <row r="35" spans="2:28" ht="12" customHeight="1">
      <c r="B35" s="548">
        <v>27</v>
      </c>
      <c r="C35" s="252" t="s">
        <v>143</v>
      </c>
      <c r="D35" s="169">
        <v>0.5</v>
      </c>
      <c r="E35" s="190">
        <f>'7-11л. РАСКЛАДКА'!Q34</f>
        <v>0</v>
      </c>
      <c r="F35" s="861">
        <f>'7-11л. РАСКЛАДКА'!Q95</f>
        <v>0</v>
      </c>
      <c r="G35" s="862">
        <f>'7-11л. РАСКЛАДКА'!Q149</f>
        <v>0</v>
      </c>
      <c r="H35" s="860">
        <f>'7-11л. РАСКЛАДКА'!Q210</f>
        <v>0</v>
      </c>
      <c r="I35" s="863">
        <f>'7-11л. РАСКЛАДКА'!Q265</f>
        <v>0</v>
      </c>
      <c r="J35" s="860">
        <f>'7-11л. РАСКЛАДКА'!Q323</f>
        <v>5</v>
      </c>
      <c r="K35" s="863">
        <f>'7-11л. РАСКЛАДКА'!Q379</f>
        <v>0</v>
      </c>
      <c r="L35" s="861">
        <f>'7-11л. РАСКЛАДКА'!Q431</f>
        <v>0</v>
      </c>
      <c r="M35" s="861">
        <f>'7-11л. РАСКЛАДКА'!Q486</f>
        <v>0</v>
      </c>
      <c r="N35" s="1566">
        <f>'7-11л. РАСКЛАДКА'!Q543</f>
        <v>0</v>
      </c>
      <c r="O35" s="1555">
        <f t="shared" si="0"/>
        <v>5</v>
      </c>
      <c r="P35" s="760">
        <f t="shared" si="1"/>
        <v>0</v>
      </c>
      <c r="Q35" s="1556">
        <f t="shared" si="2"/>
        <v>5</v>
      </c>
      <c r="R35" s="520">
        <v>2</v>
      </c>
      <c r="U35" s="835"/>
      <c r="V35" s="114"/>
      <c r="W35" s="3"/>
      <c r="X35" s="3"/>
      <c r="Y35" s="1"/>
      <c r="Z35" s="838"/>
      <c r="AB35" s="1560"/>
    </row>
    <row r="36" spans="2:28" ht="13.5" customHeight="1">
      <c r="B36" s="548">
        <v>28</v>
      </c>
      <c r="C36" s="252" t="s">
        <v>58</v>
      </c>
      <c r="D36" s="169">
        <v>0.05</v>
      </c>
      <c r="E36" s="190">
        <f>'7-11л. РАСКЛАДКА'!Q35</f>
        <v>0</v>
      </c>
      <c r="F36" s="861">
        <f>'7-11л. РАСКЛАДКА'!Q96</f>
        <v>0</v>
      </c>
      <c r="G36" s="862">
        <f>'7-11л. РАСКЛАДКА'!Q150</f>
        <v>0</v>
      </c>
      <c r="H36" s="860">
        <f>'7-11л. РАСКЛАДКА'!Q211</f>
        <v>0</v>
      </c>
      <c r="I36" s="863">
        <f>'7-11л. РАСКЛАДКА'!Q266</f>
        <v>0</v>
      </c>
      <c r="J36" s="860">
        <f>'7-11л. РАСКЛАДКА'!Q324</f>
        <v>0</v>
      </c>
      <c r="K36" s="863">
        <f>'7-11л. РАСКЛАДКА'!Q380</f>
        <v>0</v>
      </c>
      <c r="L36" s="861">
        <f>'7-11л. РАСКЛАДКА'!Q432</f>
        <v>0</v>
      </c>
      <c r="M36" s="861">
        <f>'7-11л. РАСКЛАДКА'!Q487</f>
        <v>0</v>
      </c>
      <c r="N36" s="1566">
        <f>'7-11л. РАСКЛАДКА'!Q544</f>
        <v>0</v>
      </c>
      <c r="O36" s="1555">
        <f t="shared" si="0"/>
        <v>0</v>
      </c>
      <c r="P36" s="2179">
        <f t="shared" si="1"/>
        <v>-100</v>
      </c>
      <c r="Q36" s="1556">
        <f>(R36*25/100)*10</f>
        <v>0.5</v>
      </c>
      <c r="R36" s="520">
        <v>0.2</v>
      </c>
      <c r="U36" s="835"/>
      <c r="V36" s="114"/>
      <c r="W36" s="3"/>
      <c r="X36" s="3"/>
      <c r="Y36" s="1"/>
      <c r="Z36" s="838"/>
      <c r="AB36" s="1559"/>
    </row>
    <row r="37" spans="2:28" ht="12.75" customHeight="1">
      <c r="B37" s="548">
        <v>29</v>
      </c>
      <c r="C37" s="864" t="s">
        <v>313</v>
      </c>
      <c r="D37" s="169">
        <v>0.75</v>
      </c>
      <c r="E37" s="190">
        <f>'7-11л. РАСКЛАДКА'!Q36</f>
        <v>0.3</v>
      </c>
      <c r="F37" s="861">
        <f>'7-11л. РАСКЛАДКА'!Q97</f>
        <v>1.1000000000000001</v>
      </c>
      <c r="G37" s="862">
        <f>'7-11л. РАСКЛАДКА'!Q151</f>
        <v>1.1499999999999999</v>
      </c>
      <c r="H37" s="860">
        <f>'7-11л. РАСКЛАДКА'!Q212</f>
        <v>0</v>
      </c>
      <c r="I37" s="863">
        <f>'7-11л. РАСКЛАДКА'!Q267</f>
        <v>1.67</v>
      </c>
      <c r="J37" s="860">
        <f>'7-11л. РАСКЛАДКА'!Q325</f>
        <v>0.5</v>
      </c>
      <c r="K37" s="863">
        <f>'7-11л. РАСКЛАДКА'!Q381</f>
        <v>0.60000000000000009</v>
      </c>
      <c r="L37" s="861">
        <f>'7-11л. РАСКЛАДКА'!Q433</f>
        <v>1.1499999999999999</v>
      </c>
      <c r="M37" s="861">
        <f>'7-11л. РАСКЛАДКА'!Q488</f>
        <v>0.3</v>
      </c>
      <c r="N37" s="1566">
        <f>'7-11л. РАСКЛАДКА'!Q545</f>
        <v>0.73</v>
      </c>
      <c r="O37" s="1555">
        <f t="shared" si="0"/>
        <v>7.5</v>
      </c>
      <c r="P37" s="760">
        <f t="shared" si="1"/>
        <v>0</v>
      </c>
      <c r="Q37" s="1556">
        <f t="shared" si="2"/>
        <v>7.5</v>
      </c>
      <c r="R37" s="520">
        <v>3</v>
      </c>
      <c r="U37" s="835"/>
      <c r="V37" s="114"/>
      <c r="W37" s="3"/>
      <c r="X37" s="3"/>
      <c r="Y37" s="1"/>
      <c r="Z37" s="838"/>
      <c r="AB37" s="1560"/>
    </row>
    <row r="38" spans="2:28" ht="13.5" customHeight="1">
      <c r="B38" s="548">
        <v>30</v>
      </c>
      <c r="C38" s="252" t="s">
        <v>144</v>
      </c>
      <c r="D38" s="169">
        <v>0.75</v>
      </c>
      <c r="E38" s="190">
        <f>'7-11л. РАСКЛАДКА'!Q37</f>
        <v>0</v>
      </c>
      <c r="F38" s="861">
        <f>'7-11л. РАСКЛАДКА'!Q98</f>
        <v>0</v>
      </c>
      <c r="G38" s="862">
        <f>'7-11л. РАСКЛАДКА'!Q152</f>
        <v>0</v>
      </c>
      <c r="H38" s="860">
        <f>'7-11л. РАСКЛАДКА'!Q213</f>
        <v>0</v>
      </c>
      <c r="I38" s="863">
        <f>'7-11л. РАСКЛАДКА'!Q268</f>
        <v>7.5</v>
      </c>
      <c r="J38" s="860">
        <f>'7-11л. РАСКЛАДКА'!Q326</f>
        <v>0</v>
      </c>
      <c r="K38" s="863">
        <f>'7-11л. РАСКЛАДКА'!Q382</f>
        <v>0</v>
      </c>
      <c r="L38" s="861">
        <f>'7-11л. РАСКЛАДКА'!Q434</f>
        <v>0</v>
      </c>
      <c r="M38" s="861">
        <f>'7-11л. РАСКЛАДКА'!Q489</f>
        <v>0</v>
      </c>
      <c r="N38" s="1566">
        <f>'7-11л. РАСКЛАДКА'!Q546</f>
        <v>0</v>
      </c>
      <c r="O38" s="1555">
        <f t="shared" si="0"/>
        <v>7.5</v>
      </c>
      <c r="P38" s="760">
        <f t="shared" si="1"/>
        <v>0</v>
      </c>
      <c r="Q38" s="1556">
        <f t="shared" si="2"/>
        <v>7.5</v>
      </c>
      <c r="R38" s="520">
        <v>3</v>
      </c>
      <c r="U38" s="840"/>
      <c r="V38" s="114"/>
      <c r="W38" s="3"/>
      <c r="X38" s="3"/>
      <c r="Y38" s="1"/>
      <c r="Z38" s="838"/>
      <c r="AB38" s="1560"/>
    </row>
    <row r="39" spans="2:28" ht="14.25" customHeight="1">
      <c r="B39" s="548">
        <v>31</v>
      </c>
      <c r="C39" s="252" t="s">
        <v>145</v>
      </c>
      <c r="D39" s="169">
        <v>0.5</v>
      </c>
      <c r="E39" s="190">
        <f>'7-11л. РАСКЛАДКА'!Q38</f>
        <v>0</v>
      </c>
      <c r="F39" s="875">
        <f>'7-11л. РАСКЛАДКА'!Q99</f>
        <v>1.7</v>
      </c>
      <c r="G39" s="876">
        <f>'7-11л. РАСКЛАДКА'!Q153</f>
        <v>0.02</v>
      </c>
      <c r="H39" s="860">
        <f>'7-11л. РАСКЛАДКА'!Q214</f>
        <v>0</v>
      </c>
      <c r="I39" s="863">
        <f>'7-11л. РАСКЛАДКА'!Q269</f>
        <v>1.1621000000000001</v>
      </c>
      <c r="J39" s="876">
        <f>'7-11л. РАСКЛАДКА'!Q327</f>
        <v>0</v>
      </c>
      <c r="K39" s="863">
        <f>'7-11л. РАСКЛАДКА'!Q383</f>
        <v>0.20040000000000002</v>
      </c>
      <c r="L39" s="878">
        <f>'7-11л. РАСКЛАДКА'!Q435</f>
        <v>2.98E-2</v>
      </c>
      <c r="M39" s="878">
        <f>'7-11л. РАСКЛАДКА'!Q490</f>
        <v>0</v>
      </c>
      <c r="N39" s="1566">
        <f>'7-11л. РАСКЛАДКА'!Q547</f>
        <v>1.8876999999999999</v>
      </c>
      <c r="O39" s="1555">
        <f t="shared" si="0"/>
        <v>5</v>
      </c>
      <c r="P39" s="760">
        <f t="shared" si="1"/>
        <v>0</v>
      </c>
      <c r="Q39" s="1556">
        <f t="shared" si="2"/>
        <v>5</v>
      </c>
      <c r="R39" s="520">
        <v>2</v>
      </c>
      <c r="U39" s="1646"/>
      <c r="V39" s="114"/>
      <c r="W39" s="3"/>
      <c r="X39" s="3"/>
      <c r="Y39" s="1"/>
      <c r="Z39" s="838"/>
      <c r="AB39" s="1563"/>
    </row>
    <row r="40" spans="2:28" ht="15" customHeight="1">
      <c r="B40" s="548">
        <v>32</v>
      </c>
      <c r="C40" s="252" t="s">
        <v>60</v>
      </c>
      <c r="D40" s="169">
        <v>19.25</v>
      </c>
      <c r="E40" s="865">
        <f>'7-11л. МЕНЮ '!E75</f>
        <v>19.245000000000001</v>
      </c>
      <c r="F40" s="866">
        <f>'7-11л. МЕНЮ '!E128</f>
        <v>19.266000000000002</v>
      </c>
      <c r="G40" s="866">
        <f>'7-11л. МЕНЮ '!E184</f>
        <v>19.12</v>
      </c>
      <c r="H40" s="866">
        <f>'7-11л. МЕНЮ '!E236</f>
        <v>19.416999999999998</v>
      </c>
      <c r="I40" s="866">
        <f>'7-11л. МЕНЮ '!E289</f>
        <v>19.202000000000002</v>
      </c>
      <c r="J40" s="866">
        <f>'7-11л. МЕНЮ '!E404</f>
        <v>21.675249999999998</v>
      </c>
      <c r="K40" s="866">
        <f>'7-11л. МЕНЮ '!E457</f>
        <v>19.250000000000004</v>
      </c>
      <c r="L40" s="866">
        <f>'7-11л. МЕНЮ '!E513</f>
        <v>15.463349999999998</v>
      </c>
      <c r="M40" s="866">
        <f>'7-11л. МЕНЮ '!E566</f>
        <v>19.323999999999998</v>
      </c>
      <c r="N40" s="1567">
        <f>'7-11л. МЕНЮ '!E619</f>
        <v>20.537400000000002</v>
      </c>
      <c r="O40" s="1555">
        <f t="shared" si="0"/>
        <v>192.5</v>
      </c>
      <c r="P40" s="2156">
        <f t="shared" si="1"/>
        <v>0</v>
      </c>
      <c r="Q40" s="1556">
        <f t="shared" si="2"/>
        <v>192.5</v>
      </c>
      <c r="R40" s="520">
        <v>77</v>
      </c>
      <c r="U40" s="840"/>
      <c r="V40" s="848"/>
      <c r="W40" s="3"/>
      <c r="X40" s="3"/>
      <c r="Y40" s="1"/>
      <c r="Z40" s="838"/>
      <c r="AB40" s="1560"/>
    </row>
    <row r="41" spans="2:28" ht="12.75" customHeight="1">
      <c r="B41" s="548">
        <v>33</v>
      </c>
      <c r="C41" s="252" t="s">
        <v>61</v>
      </c>
      <c r="D41" s="169">
        <v>19.75</v>
      </c>
      <c r="E41" s="865">
        <f>'7-11л. МЕНЮ '!F75</f>
        <v>19.709</v>
      </c>
      <c r="F41" s="866">
        <f>'7-11л. МЕНЮ '!F128</f>
        <v>19.615000000000002</v>
      </c>
      <c r="G41" s="866">
        <f>'7-11л. МЕНЮ '!F184</f>
        <v>19.948399999999996</v>
      </c>
      <c r="H41" s="866">
        <f>'7-11л. МЕНЮ '!F236</f>
        <v>19.7</v>
      </c>
      <c r="I41" s="866">
        <f>'7-11л. МЕНЮ '!F289</f>
        <v>19.7776</v>
      </c>
      <c r="J41" s="866">
        <f>'7-11л. МЕНЮ '!F404</f>
        <v>21.484000000000002</v>
      </c>
      <c r="K41" s="866">
        <f>'7-11л. МЕНЮ '!F457</f>
        <v>19.440000000000001</v>
      </c>
      <c r="L41" s="866">
        <f>'7-11л. МЕНЮ '!F513</f>
        <v>16.674299999999999</v>
      </c>
      <c r="M41" s="866">
        <f>'7-11л. МЕНЮ '!F566</f>
        <v>20.739999999999995</v>
      </c>
      <c r="N41" s="1567">
        <f>'7-11л. МЕНЮ '!F619</f>
        <v>20.411700000000003</v>
      </c>
      <c r="O41" s="1555">
        <f t="shared" si="0"/>
        <v>197.5</v>
      </c>
      <c r="P41" s="2156">
        <f t="shared" si="1"/>
        <v>0</v>
      </c>
      <c r="Q41" s="1556">
        <f t="shared" si="2"/>
        <v>197.5</v>
      </c>
      <c r="R41" s="520">
        <v>79</v>
      </c>
      <c r="U41" s="840"/>
      <c r="V41" s="848"/>
      <c r="W41" s="3"/>
      <c r="X41" s="3"/>
      <c r="Y41" s="1"/>
      <c r="Z41" s="838"/>
      <c r="AB41" s="1560"/>
    </row>
    <row r="42" spans="2:28" ht="12.75" customHeight="1">
      <c r="B42" s="548">
        <v>34</v>
      </c>
      <c r="C42" s="252" t="s">
        <v>62</v>
      </c>
      <c r="D42" s="169">
        <v>83.75</v>
      </c>
      <c r="E42" s="867">
        <f>'7-11л. МЕНЮ '!G75</f>
        <v>83.302999999999997</v>
      </c>
      <c r="F42" s="866">
        <f>'7-11л. МЕНЮ '!G128</f>
        <v>82.335900000000009</v>
      </c>
      <c r="G42" s="866">
        <f>'7-11л. МЕНЮ '!G184</f>
        <v>87.145099999999999</v>
      </c>
      <c r="H42" s="866">
        <f>'7-11л. МЕНЮ '!G236</f>
        <v>82.179999999999993</v>
      </c>
      <c r="I42" s="866">
        <f>'7-11л. МЕНЮ '!G289</f>
        <v>83.786000000000001</v>
      </c>
      <c r="J42" s="866">
        <f>'7-11л. МЕНЮ '!G404</f>
        <v>76.436999999999998</v>
      </c>
      <c r="K42" s="866">
        <f>'7-11л. МЕНЮ '!G457</f>
        <v>82.941000000000003</v>
      </c>
      <c r="L42" s="866">
        <f>'7-11л. МЕНЮ '!G513</f>
        <v>93.562499999999986</v>
      </c>
      <c r="M42" s="866">
        <f>'7-11л. МЕНЮ '!G566</f>
        <v>85.197400000000002</v>
      </c>
      <c r="N42" s="1567">
        <f>'7-11л. МЕНЮ '!G619</f>
        <v>80.612099999999998</v>
      </c>
      <c r="O42" s="1643">
        <f>E42+F42+G42+H42+I42+J42+K42+L42+M42+N42</f>
        <v>837.5</v>
      </c>
      <c r="P42" s="2156">
        <f t="shared" si="1"/>
        <v>0</v>
      </c>
      <c r="Q42" s="1556">
        <f t="shared" si="2"/>
        <v>837.5</v>
      </c>
      <c r="R42" s="520">
        <v>335</v>
      </c>
      <c r="U42" s="840"/>
      <c r="V42" s="848"/>
      <c r="W42" s="3"/>
      <c r="X42" s="3"/>
      <c r="Y42" s="1"/>
      <c r="Z42" s="838"/>
      <c r="AB42" s="1560"/>
    </row>
    <row r="43" spans="2:28" ht="15" customHeight="1" thickBot="1">
      <c r="B43" s="593">
        <v>35</v>
      </c>
      <c r="C43" s="594" t="s">
        <v>63</v>
      </c>
      <c r="D43" s="170">
        <v>587.5</v>
      </c>
      <c r="E43" s="868">
        <f>'7-11л. МЕНЮ '!H75</f>
        <v>587.57299999999998</v>
      </c>
      <c r="F43" s="869">
        <f>'7-11л. МЕНЮ '!H128</f>
        <v>590.69359999999995</v>
      </c>
      <c r="G43" s="869">
        <f>'7-11л. МЕНЮ '!H184</f>
        <v>585.59500000000003</v>
      </c>
      <c r="H43" s="869">
        <f>'7-11л. МЕНЮ '!H236</f>
        <v>583.68799999999999</v>
      </c>
      <c r="I43" s="869">
        <f>'7-11л. МЕНЮ '!H289</f>
        <v>589.95039999999995</v>
      </c>
      <c r="J43" s="869">
        <f>'7-11л. МЕНЮ '!H404</f>
        <v>585.70500000000004</v>
      </c>
      <c r="K43" s="870">
        <f>'7-11л. МЕНЮ '!H457</f>
        <v>583.17499999999995</v>
      </c>
      <c r="L43" s="869">
        <f>'7-11л. МЕНЮ '!H513</f>
        <v>591.00990000000002</v>
      </c>
      <c r="M43" s="869">
        <f>'7-11л. МЕНЮ '!H566</f>
        <v>589.774</v>
      </c>
      <c r="N43" s="1568">
        <f>'7-11л. МЕНЮ '!H619</f>
        <v>587.83609999999999</v>
      </c>
      <c r="O43" s="1640">
        <f t="shared" si="0"/>
        <v>5875</v>
      </c>
      <c r="P43" s="2157">
        <f t="shared" si="1"/>
        <v>0</v>
      </c>
      <c r="Q43" s="1558">
        <f t="shared" si="2"/>
        <v>5875</v>
      </c>
      <c r="R43" s="1641">
        <v>2350</v>
      </c>
      <c r="U43" s="842"/>
      <c r="V43" s="848"/>
      <c r="W43" s="3"/>
      <c r="X43" s="3"/>
      <c r="Y43" s="856"/>
      <c r="Z43" s="838"/>
      <c r="AB43" s="1560"/>
    </row>
    <row r="44" spans="2:28">
      <c r="B44" s="103"/>
      <c r="D44" s="103"/>
    </row>
    <row r="45" spans="2:28">
      <c r="C45" s="13"/>
      <c r="D45" s="22"/>
      <c r="E45" s="14"/>
      <c r="F45" s="14"/>
      <c r="G45" s="14"/>
      <c r="H45" s="14"/>
      <c r="I45" s="14"/>
      <c r="J45" s="14"/>
      <c r="K45" s="14"/>
      <c r="L45" s="14"/>
      <c r="M45" s="13"/>
      <c r="N45" s="13"/>
      <c r="O45" s="9"/>
      <c r="P45" s="9"/>
      <c r="Q45" s="13"/>
      <c r="R45" s="22"/>
      <c r="T45" s="22"/>
      <c r="W45" s="13"/>
    </row>
    <row r="46" spans="2:28" ht="13.5" customHeight="1">
      <c r="C46" s="13"/>
      <c r="D46" s="9"/>
      <c r="E46" s="14"/>
      <c r="F46" s="14"/>
      <c r="G46" s="14"/>
      <c r="H46" s="14"/>
      <c r="I46" s="14"/>
      <c r="J46" s="14"/>
      <c r="K46" s="14"/>
      <c r="L46" s="14"/>
      <c r="M46" s="13"/>
      <c r="N46" s="13"/>
      <c r="O46" s="9"/>
      <c r="P46" s="9"/>
      <c r="Q46" s="13"/>
      <c r="R46" s="22"/>
      <c r="T46" s="22"/>
      <c r="W46" s="13"/>
    </row>
    <row r="47" spans="2:28" ht="12.75" customHeight="1">
      <c r="C47" s="22"/>
      <c r="D47" s="22"/>
      <c r="E47" s="14"/>
      <c r="F47" s="14"/>
      <c r="G47" s="14"/>
      <c r="H47" s="14"/>
      <c r="K47" s="14"/>
      <c r="L47" s="47"/>
      <c r="M47" s="13"/>
      <c r="N47" s="13"/>
      <c r="O47" s="9"/>
      <c r="P47" s="9"/>
      <c r="Q47" s="22"/>
      <c r="R47" s="22"/>
      <c r="T47" s="22"/>
      <c r="W47" s="13"/>
      <c r="AB47" s="832"/>
    </row>
    <row r="48" spans="2:28" ht="12.75" customHeight="1">
      <c r="C48" s="13"/>
      <c r="D48" s="1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9"/>
      <c r="P48" s="9"/>
      <c r="Q48" s="22"/>
      <c r="R48" s="22"/>
      <c r="T48" s="22"/>
      <c r="W48" s="13"/>
      <c r="Z48" s="158"/>
      <c r="AB48" s="832"/>
    </row>
    <row r="49" spans="2:28" ht="11.25" customHeight="1"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9"/>
      <c r="P49" s="9"/>
      <c r="Q49" s="13"/>
      <c r="R49" s="22"/>
      <c r="T49" s="22"/>
      <c r="W49" s="13"/>
      <c r="Z49" s="158"/>
      <c r="AB49" s="833"/>
    </row>
    <row r="50" spans="2:28" ht="11.25" customHeight="1">
      <c r="C50" s="13"/>
      <c r="D50" s="14"/>
      <c r="E50" s="13"/>
      <c r="F50" s="13"/>
      <c r="G50" s="13"/>
      <c r="H50" s="13"/>
      <c r="I50" s="4"/>
      <c r="J50" s="13"/>
      <c r="K50" s="13"/>
      <c r="L50" s="13"/>
      <c r="M50" s="13"/>
      <c r="N50" s="4"/>
      <c r="O50" s="9"/>
      <c r="P50" s="9"/>
      <c r="Q50" s="14"/>
      <c r="R50" s="22"/>
      <c r="S50" s="13"/>
      <c r="T50" s="22"/>
      <c r="W50" s="13"/>
      <c r="Y50" s="3"/>
      <c r="Z50" s="834"/>
      <c r="AB50" s="833"/>
    </row>
    <row r="51" spans="2:28">
      <c r="B51" s="3"/>
      <c r="C51" s="13"/>
      <c r="D51" s="835"/>
      <c r="E51" s="836"/>
      <c r="F51" s="836"/>
      <c r="G51" s="836"/>
      <c r="H51" s="836"/>
      <c r="I51" s="836"/>
      <c r="J51" s="836"/>
      <c r="K51" s="836"/>
      <c r="L51" s="836"/>
      <c r="M51" s="836"/>
      <c r="N51" s="836"/>
      <c r="O51" s="835"/>
      <c r="P51" s="22"/>
      <c r="Q51" s="22"/>
      <c r="S51" s="63"/>
      <c r="Y51" s="1"/>
      <c r="Z51" s="838"/>
      <c r="AB51" s="839"/>
    </row>
    <row r="52" spans="2:28">
      <c r="B52" s="3"/>
      <c r="C52" s="13"/>
      <c r="D52" s="835"/>
      <c r="E52" s="836"/>
      <c r="F52" s="836"/>
      <c r="G52" s="836"/>
      <c r="H52" s="836"/>
      <c r="I52" s="836"/>
      <c r="J52" s="836"/>
      <c r="K52" s="836"/>
      <c r="L52" s="836"/>
      <c r="M52" s="836"/>
      <c r="N52" s="836"/>
      <c r="O52" s="840"/>
      <c r="P52" s="114"/>
      <c r="Q52" s="22"/>
      <c r="Y52" s="1"/>
      <c r="Z52" s="838"/>
      <c r="AB52" s="839"/>
    </row>
    <row r="53" spans="2:28">
      <c r="B53" t="s">
        <v>318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Y53" s="1"/>
      <c r="Z53" s="838"/>
      <c r="AB53" s="841"/>
    </row>
    <row r="54" spans="2:28">
      <c r="B54" t="s">
        <v>319</v>
      </c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Y54" s="1"/>
      <c r="Z54" s="838"/>
      <c r="AB54" s="839"/>
    </row>
    <row r="55" spans="2:28">
      <c r="B55" t="s">
        <v>320</v>
      </c>
      <c r="O55" s="315"/>
      <c r="P55" s="315"/>
      <c r="Y55" s="1"/>
      <c r="Z55" s="838"/>
      <c r="AB55" s="843"/>
    </row>
    <row r="56" spans="2:2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315"/>
      <c r="R56" s="315"/>
      <c r="Y56" s="1"/>
      <c r="Z56" s="838"/>
      <c r="AB56" s="841"/>
    </row>
    <row r="57" spans="2:28">
      <c r="B57" s="1" t="s">
        <v>321</v>
      </c>
      <c r="Y57" s="1"/>
      <c r="Z57" s="838"/>
      <c r="AB57" s="843"/>
    </row>
    <row r="58" spans="2:28">
      <c r="B58" t="s">
        <v>322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Y58" s="1"/>
      <c r="Z58" s="838"/>
      <c r="AB58" s="839"/>
    </row>
    <row r="59" spans="2:28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315"/>
      <c r="R59" s="315"/>
      <c r="Y59" s="1"/>
      <c r="Z59" s="838"/>
      <c r="AB59" s="839"/>
    </row>
    <row r="60" spans="2:28">
      <c r="B60" s="3"/>
      <c r="C60" s="13"/>
      <c r="D60" s="835"/>
      <c r="E60" s="836"/>
      <c r="F60" s="836"/>
      <c r="G60" s="836"/>
      <c r="H60" s="836"/>
      <c r="I60" s="836"/>
      <c r="J60" s="836"/>
      <c r="K60" s="836"/>
      <c r="L60" s="836"/>
      <c r="M60" s="836"/>
      <c r="N60" s="836"/>
      <c r="O60" s="835"/>
      <c r="P60" s="114"/>
      <c r="Q60" s="22"/>
      <c r="Y60" s="1"/>
      <c r="Z60" s="838"/>
      <c r="AB60" s="839"/>
    </row>
    <row r="61" spans="2:28">
      <c r="B61" s="3"/>
      <c r="C61" s="13"/>
      <c r="D61" s="835"/>
      <c r="E61" s="836"/>
      <c r="F61" s="836"/>
      <c r="G61" s="836"/>
      <c r="H61" s="836"/>
      <c r="I61" s="836"/>
      <c r="J61" s="836"/>
      <c r="K61" s="836"/>
      <c r="L61" s="836"/>
      <c r="M61" s="836"/>
      <c r="N61" s="836"/>
      <c r="O61" s="835"/>
      <c r="P61" s="114"/>
      <c r="Q61" s="22"/>
      <c r="Y61" s="1"/>
      <c r="Z61" s="838"/>
      <c r="AB61" s="839"/>
    </row>
    <row r="62" spans="2:28">
      <c r="B62" s="3"/>
      <c r="C62" s="13"/>
      <c r="D62" s="835"/>
      <c r="E62" s="836"/>
      <c r="F62" s="836"/>
      <c r="G62" s="836"/>
      <c r="H62" s="836"/>
      <c r="I62" s="836"/>
      <c r="J62" s="836"/>
      <c r="K62" s="836"/>
      <c r="L62" s="836"/>
      <c r="M62" s="836"/>
      <c r="N62" s="836"/>
      <c r="O62" s="835"/>
      <c r="P62" s="114"/>
      <c r="Q62" s="22"/>
      <c r="Y62" s="1"/>
      <c r="Z62" s="838"/>
      <c r="AB62" s="839"/>
    </row>
    <row r="63" spans="2:28">
      <c r="B63" s="3"/>
      <c r="C63" s="13"/>
      <c r="D63" s="835"/>
      <c r="E63" s="836"/>
      <c r="F63" s="836"/>
      <c r="G63" s="836"/>
      <c r="H63" s="836"/>
      <c r="I63" s="836"/>
      <c r="J63" s="836"/>
      <c r="K63" s="836"/>
      <c r="L63" s="836"/>
      <c r="M63" s="836"/>
      <c r="N63" s="836"/>
      <c r="O63" s="835"/>
      <c r="P63" s="114"/>
      <c r="Q63" s="22"/>
      <c r="Y63" s="1"/>
      <c r="Z63" s="838"/>
      <c r="AB63" s="839"/>
    </row>
    <row r="64" spans="2:28">
      <c r="B64" s="3"/>
      <c r="C64" s="13"/>
      <c r="D64" s="835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5"/>
      <c r="P64" s="114"/>
      <c r="Q64" s="22"/>
      <c r="Y64" s="1"/>
      <c r="Z64" s="838"/>
      <c r="AB64" s="839"/>
    </row>
    <row r="65" spans="2:28">
      <c r="B65" s="3"/>
      <c r="C65" s="13"/>
      <c r="D65" s="835"/>
      <c r="E65" s="836"/>
      <c r="F65" s="836"/>
      <c r="G65" s="836"/>
      <c r="H65" s="836"/>
      <c r="I65" s="836"/>
      <c r="J65" s="836"/>
      <c r="K65" s="836"/>
      <c r="L65" s="836"/>
      <c r="M65" s="836"/>
      <c r="N65" s="836"/>
      <c r="O65" s="835"/>
      <c r="P65" s="114"/>
      <c r="Q65" s="22"/>
      <c r="Y65" s="1"/>
      <c r="Z65" s="838"/>
      <c r="AB65" s="841"/>
    </row>
    <row r="66" spans="2:28" ht="13.5" customHeight="1">
      <c r="B66" s="3"/>
      <c r="C66" s="13"/>
      <c r="D66" s="835"/>
      <c r="E66" s="609"/>
      <c r="F66" s="845"/>
      <c r="G66" s="846"/>
      <c r="H66" s="836"/>
      <c r="I66" s="836"/>
      <c r="J66" s="836"/>
      <c r="K66" s="836"/>
      <c r="L66" s="845"/>
      <c r="M66" s="845"/>
      <c r="N66" s="836"/>
      <c r="O66" s="840"/>
      <c r="P66" s="114"/>
      <c r="Q66" s="22"/>
      <c r="Y66" s="1"/>
      <c r="Z66" s="838"/>
      <c r="AB66" s="847"/>
    </row>
    <row r="67" spans="2:28">
      <c r="B67" s="3"/>
      <c r="C67" s="13"/>
      <c r="D67" s="835"/>
      <c r="E67" s="609"/>
      <c r="F67" s="845"/>
      <c r="G67" s="846"/>
      <c r="H67" s="836"/>
      <c r="I67" s="836"/>
      <c r="J67" s="836"/>
      <c r="K67" s="836"/>
      <c r="L67" s="845"/>
      <c r="M67" s="845"/>
      <c r="N67" s="836"/>
      <c r="O67" s="835"/>
      <c r="P67" s="114"/>
      <c r="Q67" s="22"/>
      <c r="Y67" s="1"/>
      <c r="Z67" s="838"/>
      <c r="AB67" s="839"/>
    </row>
    <row r="68" spans="2:28" ht="13.5" customHeight="1">
      <c r="B68" s="3"/>
      <c r="C68" s="13"/>
      <c r="D68" s="835"/>
      <c r="E68" s="609"/>
      <c r="F68" s="845"/>
      <c r="G68" s="846"/>
      <c r="H68" s="836"/>
      <c r="I68" s="836"/>
      <c r="J68" s="836"/>
      <c r="K68" s="836"/>
      <c r="L68" s="845"/>
      <c r="M68" s="845"/>
      <c r="N68" s="836"/>
      <c r="O68" s="835"/>
      <c r="P68" s="114"/>
      <c r="Q68" s="22"/>
      <c r="Y68" s="1"/>
      <c r="Z68" s="838"/>
      <c r="AB68" s="839"/>
    </row>
    <row r="69" spans="2:28" ht="12" customHeight="1">
      <c r="B69" s="3"/>
      <c r="C69" s="13"/>
      <c r="D69" s="835"/>
      <c r="E69" s="609"/>
      <c r="F69" s="845"/>
      <c r="G69" s="846"/>
      <c r="H69" s="836"/>
      <c r="I69" s="836"/>
      <c r="J69" s="836"/>
      <c r="K69" s="836"/>
      <c r="L69" s="845"/>
      <c r="M69" s="845"/>
      <c r="N69" s="836"/>
      <c r="O69" s="835"/>
      <c r="P69" s="114"/>
      <c r="Q69" s="22"/>
      <c r="Y69" s="1"/>
      <c r="Z69" s="838"/>
      <c r="AB69" s="843"/>
    </row>
    <row r="70" spans="2:28">
      <c r="B70" s="3"/>
      <c r="C70" s="13"/>
      <c r="D70" s="835"/>
      <c r="E70" s="609"/>
      <c r="F70" s="845"/>
      <c r="G70" s="846"/>
      <c r="H70" s="836"/>
      <c r="I70" s="836"/>
      <c r="J70" s="836"/>
      <c r="K70" s="836"/>
      <c r="L70" s="845"/>
      <c r="M70" s="845"/>
      <c r="N70" s="836"/>
      <c r="O70" s="835"/>
      <c r="P70" s="114"/>
      <c r="Q70" s="22"/>
      <c r="Y70" s="1"/>
      <c r="Z70" s="838"/>
      <c r="AB70" s="839"/>
    </row>
    <row r="71" spans="2:28" ht="12.75" customHeight="1">
      <c r="B71" s="3"/>
      <c r="C71" s="13"/>
      <c r="D71" s="835"/>
      <c r="E71" s="609"/>
      <c r="F71" s="845"/>
      <c r="G71" s="846"/>
      <c r="H71" s="836"/>
      <c r="I71" s="836"/>
      <c r="J71" s="836"/>
      <c r="K71" s="836"/>
      <c r="L71" s="845"/>
      <c r="M71" s="845"/>
      <c r="N71" s="836"/>
      <c r="O71" s="835"/>
      <c r="P71" s="114"/>
      <c r="Q71" s="22"/>
      <c r="Y71" s="1"/>
      <c r="Z71" s="838"/>
      <c r="AB71" s="839"/>
    </row>
    <row r="72" spans="2:28">
      <c r="B72" s="3"/>
      <c r="C72" s="13"/>
      <c r="D72" s="835"/>
      <c r="E72" s="609"/>
      <c r="F72" s="845"/>
      <c r="G72" s="846"/>
      <c r="H72" s="836"/>
      <c r="I72" s="836"/>
      <c r="J72" s="836"/>
      <c r="K72" s="836"/>
      <c r="L72" s="845"/>
      <c r="M72" s="845"/>
      <c r="N72" s="836"/>
      <c r="O72" s="835"/>
      <c r="P72" s="114"/>
      <c r="Q72" s="22"/>
      <c r="Y72" s="1"/>
      <c r="Z72" s="838"/>
      <c r="AB72" s="839"/>
    </row>
    <row r="73" spans="2:28" ht="12.75" customHeight="1">
      <c r="B73" s="3"/>
      <c r="C73" s="13"/>
      <c r="D73" s="835"/>
      <c r="E73" s="609"/>
      <c r="F73" s="845"/>
      <c r="G73" s="846"/>
      <c r="H73" s="836"/>
      <c r="I73" s="836"/>
      <c r="J73" s="836"/>
      <c r="K73" s="836"/>
      <c r="L73" s="845"/>
      <c r="M73" s="845"/>
      <c r="N73" s="836"/>
      <c r="O73" s="835"/>
      <c r="P73" s="114"/>
      <c r="Q73" s="22"/>
      <c r="Y73" s="1"/>
      <c r="Z73" s="838"/>
      <c r="AB73" s="839"/>
    </row>
    <row r="74" spans="2:28">
      <c r="B74" s="3"/>
      <c r="C74" s="13"/>
      <c r="D74" s="835"/>
      <c r="E74" s="609"/>
      <c r="F74" s="845"/>
      <c r="G74" s="846"/>
      <c r="H74" s="836"/>
      <c r="I74" s="836"/>
      <c r="J74" s="836"/>
      <c r="K74" s="836"/>
      <c r="L74" s="845"/>
      <c r="M74" s="845"/>
      <c r="N74" s="836"/>
      <c r="O74" s="835"/>
      <c r="P74" s="114"/>
      <c r="Q74" s="22"/>
      <c r="Y74" s="1"/>
      <c r="Z74" s="838"/>
      <c r="AB74" s="839"/>
    </row>
    <row r="75" spans="2:28" ht="12.75" customHeight="1">
      <c r="B75" s="3"/>
      <c r="C75" s="13"/>
      <c r="D75" s="835"/>
      <c r="E75" s="609"/>
      <c r="F75" s="845"/>
      <c r="G75" s="846"/>
      <c r="H75" s="836"/>
      <c r="I75" s="836"/>
      <c r="J75" s="836"/>
      <c r="K75" s="836"/>
      <c r="L75" s="845"/>
      <c r="M75" s="845"/>
      <c r="N75" s="836"/>
      <c r="O75" s="835"/>
      <c r="P75" s="848"/>
      <c r="Q75" s="22"/>
      <c r="Y75" s="1"/>
      <c r="Z75" s="838"/>
      <c r="AB75" s="849"/>
    </row>
    <row r="76" spans="2:28">
      <c r="B76" s="3"/>
      <c r="C76" s="13"/>
      <c r="D76" s="835"/>
      <c r="E76" s="609"/>
      <c r="F76" s="845"/>
      <c r="G76" s="846"/>
      <c r="H76" s="836"/>
      <c r="I76" s="836"/>
      <c r="J76" s="836"/>
      <c r="K76" s="836"/>
      <c r="L76" s="845"/>
      <c r="M76" s="845"/>
      <c r="N76" s="836"/>
      <c r="O76" s="835"/>
      <c r="P76" s="114"/>
      <c r="Q76" s="22"/>
      <c r="Y76" s="1"/>
      <c r="Z76" s="838"/>
      <c r="AB76" s="839"/>
    </row>
    <row r="77" spans="2:28" ht="12.75" customHeight="1">
      <c r="B77" s="3"/>
      <c r="C77" s="13"/>
      <c r="D77" s="835"/>
      <c r="E77" s="609"/>
      <c r="F77" s="846"/>
      <c r="G77" s="846"/>
      <c r="H77" s="836"/>
      <c r="I77" s="836"/>
      <c r="J77" s="836"/>
      <c r="K77" s="836"/>
      <c r="L77" s="845"/>
      <c r="M77" s="850"/>
      <c r="N77" s="836"/>
      <c r="O77" s="835"/>
      <c r="P77" s="848"/>
      <c r="Q77" s="22"/>
      <c r="Y77" s="1"/>
      <c r="Z77" s="838"/>
      <c r="AB77" s="851"/>
    </row>
    <row r="78" spans="2:28" hidden="1">
      <c r="B78" s="3"/>
      <c r="C78" s="13"/>
      <c r="D78" s="835"/>
      <c r="E78" s="609"/>
      <c r="F78" s="845"/>
      <c r="G78" s="846"/>
      <c r="H78" s="836"/>
      <c r="I78" s="836"/>
      <c r="J78" s="836"/>
      <c r="K78" s="836"/>
      <c r="L78" s="845"/>
      <c r="M78" s="845"/>
      <c r="N78" s="836"/>
      <c r="O78" s="835"/>
      <c r="P78" s="114"/>
      <c r="Q78" s="22"/>
      <c r="Y78" s="1"/>
      <c r="Z78" s="838"/>
      <c r="AB78" s="843"/>
    </row>
    <row r="79" spans="2:28">
      <c r="B79" s="3"/>
      <c r="C79" s="4"/>
      <c r="D79" s="835"/>
      <c r="E79" s="609"/>
      <c r="F79" s="845"/>
      <c r="G79" s="846"/>
      <c r="H79" s="836"/>
      <c r="I79" s="836"/>
      <c r="J79" s="836"/>
      <c r="K79" s="836"/>
      <c r="L79" s="845"/>
      <c r="M79" s="845"/>
      <c r="N79" s="836"/>
      <c r="O79" s="835"/>
      <c r="P79" s="114"/>
      <c r="Q79" s="22"/>
      <c r="Y79" s="1"/>
      <c r="Z79" s="838"/>
      <c r="AB79" s="839"/>
    </row>
    <row r="80" spans="2:28">
      <c r="B80" s="3"/>
      <c r="C80" s="13"/>
      <c r="D80" s="835"/>
      <c r="E80" s="609"/>
      <c r="F80" s="845"/>
      <c r="G80" s="846"/>
      <c r="H80" s="836"/>
      <c r="I80" s="836"/>
      <c r="J80" s="836"/>
      <c r="K80" s="836"/>
      <c r="L80" s="845"/>
      <c r="M80" s="845"/>
      <c r="N80" s="836"/>
      <c r="O80" s="840"/>
      <c r="P80" s="848"/>
      <c r="Q80" s="22"/>
      <c r="Y80" s="1"/>
      <c r="Z80" s="838"/>
      <c r="AB80" s="849"/>
    </row>
    <row r="81" spans="2:28">
      <c r="B81" s="3"/>
      <c r="C81" s="13"/>
      <c r="D81" s="835"/>
      <c r="E81" s="609"/>
      <c r="F81" s="845"/>
      <c r="G81" s="846"/>
      <c r="H81" s="836"/>
      <c r="I81" s="836"/>
      <c r="J81" s="836"/>
      <c r="K81" s="836"/>
      <c r="L81" s="845"/>
      <c r="M81" s="845"/>
      <c r="N81" s="836"/>
      <c r="O81" s="840"/>
      <c r="P81" s="114"/>
      <c r="Q81" s="22"/>
      <c r="Y81" s="1"/>
      <c r="Z81" s="838"/>
      <c r="AB81" s="852"/>
    </row>
    <row r="82" spans="2:28">
      <c r="B82" s="3"/>
      <c r="C82" s="13"/>
      <c r="D82" s="835"/>
      <c r="E82" s="853"/>
      <c r="F82" s="159"/>
      <c r="G82" s="159"/>
      <c r="H82" s="159"/>
      <c r="I82" s="159"/>
      <c r="J82" s="159"/>
      <c r="K82" s="159"/>
      <c r="L82" s="159"/>
      <c r="M82" s="159"/>
      <c r="N82" s="159"/>
      <c r="O82" s="840"/>
      <c r="P82" s="114"/>
      <c r="Q82" s="22"/>
      <c r="Y82" s="1"/>
      <c r="Z82" s="838"/>
      <c r="AB82" s="839"/>
    </row>
    <row r="83" spans="2:28">
      <c r="B83" s="3"/>
      <c r="C83" s="13"/>
      <c r="D83" s="835"/>
      <c r="E83" s="853"/>
      <c r="F83" s="159"/>
      <c r="G83" s="159"/>
      <c r="H83" s="159"/>
      <c r="I83" s="159"/>
      <c r="J83" s="159"/>
      <c r="K83" s="159"/>
      <c r="L83" s="159"/>
      <c r="M83" s="159"/>
      <c r="N83" s="159"/>
      <c r="O83" s="840"/>
      <c r="P83" s="114"/>
      <c r="Q83" s="22"/>
      <c r="Y83" s="1"/>
      <c r="Z83" s="838"/>
      <c r="AB83" s="839"/>
    </row>
    <row r="84" spans="2:28">
      <c r="B84" s="3"/>
      <c r="C84" s="13"/>
      <c r="D84" s="835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840"/>
      <c r="P84" s="114"/>
      <c r="Q84" s="22"/>
      <c r="Y84" s="1"/>
      <c r="Z84" s="838"/>
      <c r="AB84" s="839"/>
    </row>
    <row r="85" spans="2:28">
      <c r="B85" s="3"/>
      <c r="C85" s="13"/>
      <c r="D85" s="835"/>
      <c r="E85" s="159"/>
      <c r="F85" s="159"/>
      <c r="G85" s="159"/>
      <c r="H85" s="159"/>
      <c r="I85" s="159"/>
      <c r="J85" s="159"/>
      <c r="K85" s="854"/>
      <c r="L85" s="159"/>
      <c r="M85" s="159"/>
      <c r="N85" s="159"/>
      <c r="O85" s="842"/>
      <c r="P85" s="114"/>
      <c r="Q85" s="22"/>
      <c r="Y85" s="856"/>
      <c r="Z85" s="838"/>
      <c r="AB85" s="839"/>
    </row>
    <row r="86" spans="2:28">
      <c r="B86" s="103"/>
      <c r="D86" s="103"/>
    </row>
    <row r="87" spans="2:28">
      <c r="C87" s="13"/>
      <c r="D87" s="22"/>
      <c r="E87" s="14"/>
      <c r="F87" s="14"/>
      <c r="G87" s="14"/>
      <c r="H87" s="14"/>
      <c r="I87" s="14"/>
      <c r="J87" s="14"/>
      <c r="K87" s="14"/>
      <c r="L87" s="14"/>
      <c r="M87" s="13"/>
      <c r="N87" s="13"/>
      <c r="O87" s="9"/>
      <c r="P87" s="9"/>
      <c r="Q87" s="13"/>
      <c r="R87" s="22"/>
      <c r="T87" s="22"/>
      <c r="W87" s="13"/>
    </row>
    <row r="88" spans="2:28">
      <c r="C88" s="13"/>
      <c r="D88" s="9"/>
      <c r="E88" s="14"/>
      <c r="F88" s="14"/>
      <c r="G88" s="14"/>
      <c r="H88" s="14"/>
      <c r="I88" s="14"/>
      <c r="J88" s="14"/>
      <c r="K88" s="14"/>
      <c r="L88" s="14"/>
      <c r="M88" s="13"/>
      <c r="N88" s="13"/>
      <c r="O88" s="9"/>
      <c r="P88" s="9"/>
      <c r="Q88" s="13"/>
      <c r="R88" s="22"/>
      <c r="T88" s="22"/>
      <c r="W88" s="13"/>
    </row>
    <row r="89" spans="2:28">
      <c r="C89" s="22"/>
      <c r="D89" s="22"/>
      <c r="E89" s="14"/>
      <c r="F89" s="14"/>
      <c r="G89" s="14"/>
      <c r="H89" s="14"/>
      <c r="K89" s="14"/>
      <c r="L89" s="47"/>
      <c r="M89" s="13"/>
      <c r="N89" s="13"/>
      <c r="O89" s="9"/>
      <c r="P89" s="9"/>
      <c r="Q89" s="22"/>
      <c r="R89" s="22"/>
      <c r="T89" s="22"/>
      <c r="W89" s="13"/>
      <c r="AB89" s="832"/>
    </row>
    <row r="90" spans="2:28">
      <c r="C90" s="13"/>
      <c r="D90" s="13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9"/>
      <c r="P90" s="9"/>
      <c r="Q90" s="22"/>
      <c r="R90" s="22"/>
      <c r="T90" s="22"/>
      <c r="W90" s="13"/>
      <c r="Z90" s="158"/>
      <c r="AB90" s="832"/>
    </row>
    <row r="91" spans="2:28">
      <c r="C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9"/>
      <c r="P91" s="9"/>
      <c r="Q91" s="13"/>
      <c r="R91" s="22"/>
      <c r="T91" s="22"/>
      <c r="W91" s="13"/>
      <c r="Z91" s="158"/>
      <c r="AB91" s="833"/>
    </row>
    <row r="92" spans="2:28">
      <c r="C92" s="13"/>
      <c r="D92" s="14"/>
      <c r="E92" s="13"/>
      <c r="F92" s="13"/>
      <c r="G92" s="13"/>
      <c r="H92" s="13"/>
      <c r="I92" s="4"/>
      <c r="J92" s="13"/>
      <c r="K92" s="13"/>
      <c r="L92" s="13"/>
      <c r="M92" s="13"/>
      <c r="N92" s="4"/>
      <c r="O92" s="9"/>
      <c r="P92" s="9"/>
      <c r="Q92" s="14"/>
      <c r="R92" s="22"/>
      <c r="S92" s="13"/>
      <c r="T92" s="22"/>
      <c r="W92" s="13"/>
      <c r="Y92" s="3"/>
      <c r="Z92" s="834"/>
      <c r="AB92" s="833"/>
    </row>
    <row r="93" spans="2:28">
      <c r="B93" s="3"/>
      <c r="C93" s="13"/>
      <c r="D93" s="835"/>
      <c r="E93" s="850"/>
      <c r="F93" s="836"/>
      <c r="G93" s="836"/>
      <c r="H93" s="836"/>
      <c r="I93" s="836"/>
      <c r="J93" s="836"/>
      <c r="K93" s="836"/>
      <c r="L93" s="836"/>
      <c r="M93" s="836"/>
      <c r="N93" s="836"/>
      <c r="O93" s="835"/>
      <c r="P93" s="22"/>
      <c r="Q93" s="22"/>
      <c r="S93" s="63"/>
      <c r="Y93" s="1"/>
      <c r="Z93" s="838"/>
      <c r="AB93" s="839"/>
    </row>
    <row r="94" spans="2:28">
      <c r="B94" s="3"/>
      <c r="C94" s="13"/>
      <c r="D94" s="835"/>
      <c r="E94" s="850"/>
      <c r="F94" s="836"/>
      <c r="G94" s="836"/>
      <c r="H94" s="836"/>
      <c r="I94" s="836"/>
      <c r="J94" s="836"/>
      <c r="K94" s="836"/>
      <c r="L94" s="836"/>
      <c r="M94" s="836"/>
      <c r="N94" s="836"/>
      <c r="O94" s="840"/>
      <c r="P94" s="114"/>
      <c r="Q94" s="22"/>
      <c r="Y94" s="1"/>
      <c r="Z94" s="838"/>
      <c r="AB94" s="839"/>
    </row>
    <row r="95" spans="2:28">
      <c r="B95" s="3"/>
      <c r="C95" s="13"/>
      <c r="D95" s="835"/>
      <c r="E95" s="850"/>
      <c r="F95" s="836"/>
      <c r="G95" s="836"/>
      <c r="H95" s="850"/>
      <c r="I95" s="836"/>
      <c r="J95" s="836"/>
      <c r="K95" s="850"/>
      <c r="L95" s="836"/>
      <c r="M95" s="836"/>
      <c r="N95" s="836"/>
      <c r="O95" s="835"/>
      <c r="P95" s="114"/>
      <c r="Q95" s="22"/>
      <c r="Y95" s="1"/>
      <c r="Z95" s="838"/>
      <c r="AB95" s="841"/>
    </row>
    <row r="96" spans="2:28">
      <c r="B96" s="3"/>
      <c r="C96" s="13"/>
      <c r="D96" s="835"/>
      <c r="E96" s="850"/>
      <c r="F96" s="836"/>
      <c r="G96" s="836"/>
      <c r="H96" s="836"/>
      <c r="I96" s="836"/>
      <c r="J96" s="836"/>
      <c r="K96" s="836"/>
      <c r="L96" s="836"/>
      <c r="M96" s="836"/>
      <c r="N96" s="850"/>
      <c r="O96" s="842"/>
      <c r="P96" s="114"/>
      <c r="Q96" s="22"/>
      <c r="Y96" s="1"/>
      <c r="Z96" s="838"/>
      <c r="AB96" s="839"/>
    </row>
    <row r="97" spans="2:28">
      <c r="B97" s="3"/>
      <c r="C97" s="13"/>
      <c r="D97" s="835"/>
      <c r="E97" s="850"/>
      <c r="F97" s="836"/>
      <c r="G97" s="836"/>
      <c r="H97" s="836"/>
      <c r="I97" s="836"/>
      <c r="J97" s="836"/>
      <c r="K97" s="836"/>
      <c r="L97" s="836"/>
      <c r="M97" s="836"/>
      <c r="N97" s="836"/>
      <c r="O97" s="835"/>
      <c r="P97" s="114"/>
      <c r="Q97" s="22"/>
      <c r="Y97" s="1"/>
      <c r="Z97" s="838"/>
      <c r="AB97" s="843"/>
    </row>
    <row r="98" spans="2:28">
      <c r="B98" s="3"/>
      <c r="C98" s="13"/>
      <c r="D98" s="835"/>
      <c r="E98" s="850"/>
      <c r="F98" s="836"/>
      <c r="G98" s="836"/>
      <c r="H98" s="836"/>
      <c r="I98" s="836"/>
      <c r="J98" s="836"/>
      <c r="K98" s="836"/>
      <c r="L98" s="836"/>
      <c r="M98" s="836"/>
      <c r="N98" s="836"/>
      <c r="O98" s="835"/>
      <c r="P98" s="114"/>
      <c r="Q98" s="22"/>
      <c r="Y98" s="1"/>
      <c r="Z98" s="838"/>
      <c r="AB98" s="841"/>
    </row>
    <row r="99" spans="2:28">
      <c r="B99" s="3"/>
      <c r="C99" s="13"/>
      <c r="D99" s="835"/>
      <c r="E99" s="850"/>
      <c r="F99" s="836"/>
      <c r="G99" s="9"/>
      <c r="H99" s="845"/>
      <c r="I99" s="850"/>
      <c r="J99" s="836"/>
      <c r="K99" s="836"/>
      <c r="L99" s="836"/>
      <c r="M99" s="836"/>
      <c r="N99" s="836"/>
      <c r="O99" s="844"/>
      <c r="P99" s="114"/>
      <c r="Q99" s="22"/>
      <c r="Y99" s="1"/>
      <c r="Z99" s="838"/>
      <c r="AB99" s="843"/>
    </row>
    <row r="100" spans="2:28">
      <c r="B100" s="3"/>
      <c r="C100" s="13"/>
      <c r="D100" s="835"/>
      <c r="E100" s="850"/>
      <c r="F100" s="836"/>
      <c r="G100" s="836"/>
      <c r="H100" s="836"/>
      <c r="I100" s="836"/>
      <c r="J100" s="836"/>
      <c r="K100" s="836"/>
      <c r="L100" s="836"/>
      <c r="M100" s="836"/>
      <c r="N100" s="836"/>
      <c r="O100" s="835"/>
      <c r="P100" s="114"/>
      <c r="Q100" s="22"/>
      <c r="Y100" s="1"/>
      <c r="Z100" s="838"/>
      <c r="AB100" s="839"/>
    </row>
    <row r="101" spans="2:28">
      <c r="B101" s="3"/>
      <c r="C101" s="13"/>
      <c r="D101" s="835"/>
      <c r="E101" s="850"/>
      <c r="F101" s="836"/>
      <c r="G101" s="836"/>
      <c r="H101" s="836"/>
      <c r="I101" s="836"/>
      <c r="J101" s="836"/>
      <c r="K101" s="836"/>
      <c r="L101" s="836"/>
      <c r="M101" s="836"/>
      <c r="N101" s="836"/>
      <c r="O101" s="835"/>
      <c r="P101" s="114"/>
      <c r="Q101" s="22"/>
      <c r="Y101" s="1"/>
      <c r="Z101" s="838"/>
      <c r="AB101" s="839"/>
    </row>
    <row r="102" spans="2:28" ht="12.75" customHeight="1">
      <c r="B102" s="3"/>
      <c r="C102" s="13"/>
      <c r="D102" s="835"/>
      <c r="E102" s="850"/>
      <c r="F102" s="836"/>
      <c r="G102" s="836"/>
      <c r="H102" s="836"/>
      <c r="I102" s="836"/>
      <c r="J102" s="836"/>
      <c r="K102" s="836"/>
      <c r="L102" s="836"/>
      <c r="M102" s="836"/>
      <c r="N102" s="836"/>
      <c r="O102" s="835"/>
      <c r="P102" s="114"/>
      <c r="Q102" s="22"/>
      <c r="Y102" s="1"/>
      <c r="Z102" s="838"/>
      <c r="AB102" s="839"/>
    </row>
    <row r="103" spans="2:28" ht="13.5" customHeight="1">
      <c r="B103" s="3"/>
      <c r="C103" s="13"/>
      <c r="D103" s="835"/>
      <c r="E103" s="850"/>
      <c r="F103" s="836"/>
      <c r="G103" s="836"/>
      <c r="H103" s="836"/>
      <c r="I103" s="836"/>
      <c r="J103" s="836"/>
      <c r="K103" s="836"/>
      <c r="L103" s="836"/>
      <c r="M103" s="836"/>
      <c r="N103" s="836"/>
      <c r="O103" s="835"/>
      <c r="P103" s="114"/>
      <c r="Q103" s="22"/>
      <c r="Y103" s="1"/>
      <c r="Z103" s="838"/>
      <c r="AB103" s="839"/>
    </row>
    <row r="104" spans="2:28" ht="12.75" customHeight="1">
      <c r="B104" s="3"/>
      <c r="C104" s="13"/>
      <c r="D104" s="835"/>
      <c r="E104" s="850"/>
      <c r="F104" s="836"/>
      <c r="G104" s="836"/>
      <c r="H104" s="836"/>
      <c r="I104" s="836"/>
      <c r="J104" s="836"/>
      <c r="K104" s="836"/>
      <c r="L104" s="836"/>
      <c r="M104" s="836"/>
      <c r="N104" s="836"/>
      <c r="O104" s="835"/>
      <c r="P104" s="114"/>
      <c r="Q104" s="22"/>
      <c r="Y104" s="1"/>
      <c r="Z104" s="838"/>
      <c r="AB104" s="839"/>
    </row>
    <row r="105" spans="2:28">
      <c r="B105" s="3"/>
      <c r="C105" s="13"/>
      <c r="D105" s="835"/>
      <c r="E105" s="850"/>
      <c r="F105" s="836"/>
      <c r="G105" s="836"/>
      <c r="H105" s="836"/>
      <c r="I105" s="836"/>
      <c r="J105" s="836"/>
      <c r="K105" s="836"/>
      <c r="L105" s="836"/>
      <c r="M105" s="836"/>
      <c r="N105" s="836"/>
      <c r="O105" s="835"/>
      <c r="P105" s="114"/>
      <c r="Q105" s="22"/>
      <c r="Y105" s="1"/>
      <c r="Z105" s="838"/>
      <c r="AB105" s="839"/>
    </row>
    <row r="106" spans="2:28">
      <c r="B106" s="3"/>
      <c r="C106" s="13"/>
      <c r="D106" s="835"/>
      <c r="E106" s="850"/>
      <c r="F106" s="836"/>
      <c r="G106" s="836"/>
      <c r="H106" s="836"/>
      <c r="I106" s="836"/>
      <c r="J106" s="836"/>
      <c r="K106" s="836"/>
      <c r="L106" s="836"/>
      <c r="M106" s="836"/>
      <c r="N106" s="836"/>
      <c r="O106" s="835"/>
      <c r="P106" s="114"/>
      <c r="Q106" s="22"/>
      <c r="Y106" s="1"/>
      <c r="Z106" s="838"/>
      <c r="AB106" s="839"/>
    </row>
    <row r="107" spans="2:28">
      <c r="B107" s="3"/>
      <c r="C107" s="13"/>
      <c r="D107" s="835"/>
      <c r="E107" s="850"/>
      <c r="F107" s="836"/>
      <c r="G107" s="836"/>
      <c r="H107" s="836"/>
      <c r="I107" s="836"/>
      <c r="J107" s="836"/>
      <c r="K107" s="836"/>
      <c r="L107" s="836"/>
      <c r="M107" s="836"/>
      <c r="N107" s="836"/>
      <c r="O107" s="835"/>
      <c r="P107" s="114"/>
      <c r="Q107" s="22"/>
      <c r="Y107" s="1"/>
      <c r="Z107" s="838"/>
      <c r="AB107" s="841"/>
    </row>
    <row r="108" spans="2:28" ht="12.75" customHeight="1">
      <c r="B108" s="3"/>
      <c r="C108" s="13"/>
      <c r="D108" s="835"/>
      <c r="E108" s="853"/>
      <c r="F108" s="845"/>
      <c r="G108" s="846"/>
      <c r="H108" s="836"/>
      <c r="I108" s="836"/>
      <c r="J108" s="836"/>
      <c r="K108" s="836"/>
      <c r="L108" s="845"/>
      <c r="M108" s="845"/>
      <c r="N108" s="836"/>
      <c r="O108" s="840"/>
      <c r="P108" s="114"/>
      <c r="Q108" s="22"/>
      <c r="Y108" s="1"/>
      <c r="Z108" s="838"/>
      <c r="AB108" s="847"/>
    </row>
    <row r="109" spans="2:28" ht="12.75" customHeight="1">
      <c r="B109" s="3"/>
      <c r="C109" s="13"/>
      <c r="D109" s="835"/>
      <c r="E109" s="853"/>
      <c r="F109" s="845"/>
      <c r="G109" s="846"/>
      <c r="H109" s="836"/>
      <c r="I109" s="836"/>
      <c r="J109" s="836"/>
      <c r="K109" s="836"/>
      <c r="L109" s="845"/>
      <c r="M109" s="845"/>
      <c r="N109" s="836"/>
      <c r="O109" s="835"/>
      <c r="P109" s="114"/>
      <c r="Q109" s="22"/>
      <c r="Y109" s="1"/>
      <c r="Z109" s="838"/>
      <c r="AB109" s="839"/>
    </row>
    <row r="110" spans="2:28" ht="11.25" customHeight="1">
      <c r="B110" s="3"/>
      <c r="C110" s="13"/>
      <c r="D110" s="835"/>
      <c r="E110" s="853"/>
      <c r="F110" s="845"/>
      <c r="G110" s="846"/>
      <c r="H110" s="836"/>
      <c r="I110" s="836"/>
      <c r="J110" s="836"/>
      <c r="K110" s="836"/>
      <c r="L110" s="845"/>
      <c r="M110" s="845"/>
      <c r="N110" s="836"/>
      <c r="O110" s="835"/>
      <c r="P110" s="114"/>
      <c r="Q110" s="22"/>
      <c r="Y110" s="1"/>
      <c r="Z110" s="838"/>
      <c r="AB110" s="839"/>
    </row>
    <row r="111" spans="2:28" ht="12.75" customHeight="1">
      <c r="B111" s="3"/>
      <c r="C111" s="13"/>
      <c r="D111" s="835"/>
      <c r="E111" s="853"/>
      <c r="F111" s="845"/>
      <c r="G111" s="846"/>
      <c r="H111" s="836"/>
      <c r="I111" s="857"/>
      <c r="J111" s="836"/>
      <c r="K111" s="857"/>
      <c r="L111" s="850"/>
      <c r="M111" s="850"/>
      <c r="N111" s="836"/>
      <c r="O111" s="835"/>
      <c r="P111" s="114"/>
      <c r="Q111" s="22"/>
      <c r="Y111" s="1"/>
      <c r="Z111" s="838"/>
      <c r="AB111" s="843"/>
    </row>
    <row r="112" spans="2:28" ht="13.5" customHeight="1">
      <c r="B112" s="3"/>
      <c r="C112" s="13"/>
      <c r="D112" s="835"/>
      <c r="E112" s="853"/>
      <c r="F112" s="850"/>
      <c r="G112" s="846"/>
      <c r="H112" s="836"/>
      <c r="I112" s="836"/>
      <c r="J112" s="836"/>
      <c r="K112" s="836"/>
      <c r="L112" s="850"/>
      <c r="M112" s="850"/>
      <c r="N112" s="836"/>
      <c r="O112" s="835"/>
      <c r="P112" s="114"/>
      <c r="Q112" s="22"/>
      <c r="Y112" s="1"/>
      <c r="Z112" s="838"/>
      <c r="AB112" s="839"/>
    </row>
    <row r="113" spans="2:28" ht="14.25" customHeight="1">
      <c r="B113" s="3"/>
      <c r="C113" s="13"/>
      <c r="D113" s="835"/>
      <c r="E113" s="853"/>
      <c r="F113" s="845"/>
      <c r="G113" s="846"/>
      <c r="H113" s="836"/>
      <c r="I113" s="836"/>
      <c r="J113" s="836"/>
      <c r="K113" s="836"/>
      <c r="L113" s="850"/>
      <c r="M113" s="845"/>
      <c r="N113" s="836"/>
      <c r="O113" s="835"/>
      <c r="P113" s="114"/>
      <c r="Q113" s="22"/>
      <c r="Y113" s="1"/>
      <c r="Z113" s="838"/>
      <c r="AB113" s="839"/>
    </row>
    <row r="114" spans="2:28">
      <c r="B114" s="3"/>
      <c r="C114" s="13"/>
      <c r="D114" s="835"/>
      <c r="E114" s="853"/>
      <c r="F114" s="850"/>
      <c r="G114" s="846"/>
      <c r="H114" s="836"/>
      <c r="I114" s="836"/>
      <c r="J114" s="836"/>
      <c r="K114" s="836"/>
      <c r="L114" s="846"/>
      <c r="M114" s="846"/>
      <c r="N114" s="9"/>
      <c r="O114" s="835"/>
      <c r="P114" s="114"/>
      <c r="Q114" s="22"/>
      <c r="Y114" s="1"/>
      <c r="Z114" s="838"/>
      <c r="AB114" s="839"/>
    </row>
    <row r="115" spans="2:28" ht="14.25" customHeight="1">
      <c r="B115" s="3"/>
      <c r="C115" s="13"/>
      <c r="D115" s="835"/>
      <c r="E115" s="853"/>
      <c r="F115" s="850"/>
      <c r="G115" s="850"/>
      <c r="H115" s="836"/>
      <c r="I115" s="836"/>
      <c r="J115" s="836"/>
      <c r="K115" s="845"/>
      <c r="L115" s="857"/>
      <c r="M115" s="850"/>
      <c r="N115" s="846"/>
      <c r="O115" s="835"/>
      <c r="P115" s="114"/>
      <c r="Q115" s="22"/>
      <c r="Y115" s="1"/>
      <c r="Z115" s="838"/>
      <c r="AB115" s="839"/>
    </row>
    <row r="116" spans="2:28">
      <c r="B116" s="3"/>
      <c r="C116" s="13"/>
      <c r="D116" s="835"/>
      <c r="E116" s="853"/>
      <c r="F116" s="845"/>
      <c r="G116" s="846"/>
      <c r="H116" s="836"/>
      <c r="I116" s="836"/>
      <c r="J116" s="836"/>
      <c r="K116" s="836"/>
      <c r="L116" s="845"/>
      <c r="M116" s="845"/>
      <c r="N116" s="836"/>
      <c r="O116" s="835"/>
      <c r="P116" s="114"/>
      <c r="Q116" s="22"/>
      <c r="Y116" s="1"/>
      <c r="Z116" s="838"/>
      <c r="AB116" s="839"/>
    </row>
    <row r="117" spans="2:28" ht="11.25" customHeight="1">
      <c r="B117" s="3"/>
      <c r="C117" s="13"/>
      <c r="D117" s="835"/>
      <c r="E117" s="853"/>
      <c r="F117" s="850"/>
      <c r="G117" s="846"/>
      <c r="H117" s="836"/>
      <c r="I117" s="836"/>
      <c r="J117" s="836"/>
      <c r="K117" s="836"/>
      <c r="L117" s="846"/>
      <c r="M117" s="846"/>
      <c r="N117" s="836"/>
      <c r="O117" s="835"/>
      <c r="P117" s="848"/>
      <c r="Q117" s="22"/>
      <c r="Y117" s="1"/>
      <c r="Z117" s="838"/>
      <c r="AB117" s="849"/>
    </row>
    <row r="118" spans="2:28">
      <c r="B118" s="3"/>
      <c r="C118" s="13"/>
      <c r="D118" s="835"/>
      <c r="E118" s="853"/>
      <c r="F118" s="845"/>
      <c r="G118" s="846"/>
      <c r="H118" s="836"/>
      <c r="I118" s="836"/>
      <c r="J118" s="836"/>
      <c r="K118" s="836"/>
      <c r="L118" s="846"/>
      <c r="M118" s="846"/>
      <c r="N118" s="836"/>
      <c r="O118" s="835"/>
      <c r="P118" s="114"/>
      <c r="Q118" s="22"/>
      <c r="Y118" s="1"/>
      <c r="Z118" s="838"/>
      <c r="AB118" s="839"/>
    </row>
    <row r="119" spans="2:28">
      <c r="B119" s="3"/>
      <c r="C119" s="13"/>
      <c r="D119" s="835"/>
      <c r="E119" s="853"/>
      <c r="F119" s="846"/>
      <c r="G119" s="850"/>
      <c r="H119" s="836"/>
      <c r="I119" s="836"/>
      <c r="J119" s="836"/>
      <c r="K119" s="836"/>
      <c r="L119" s="857"/>
      <c r="M119" s="850"/>
      <c r="N119" s="836"/>
      <c r="O119" s="835"/>
      <c r="P119" s="848"/>
      <c r="Q119" s="22"/>
      <c r="Y119" s="1"/>
      <c r="Z119" s="838"/>
      <c r="AB119" s="849"/>
    </row>
    <row r="120" spans="2:28" hidden="1">
      <c r="B120" s="3"/>
      <c r="C120" s="13"/>
      <c r="D120" s="835"/>
      <c r="E120" s="853"/>
      <c r="F120" s="850"/>
      <c r="G120" s="846"/>
      <c r="H120" s="836"/>
      <c r="I120" s="836"/>
      <c r="J120" s="836"/>
      <c r="K120" s="836"/>
      <c r="L120" s="845"/>
      <c r="M120" s="845"/>
      <c r="N120" s="836"/>
      <c r="O120" s="835"/>
      <c r="P120" s="114"/>
      <c r="Q120" s="22"/>
      <c r="Y120" s="1"/>
      <c r="Z120" s="838"/>
      <c r="AB120" s="843"/>
    </row>
    <row r="121" spans="2:28">
      <c r="B121" s="3"/>
      <c r="C121" s="4"/>
      <c r="D121" s="835"/>
      <c r="E121" s="853"/>
      <c r="F121" s="846"/>
      <c r="G121" s="846"/>
      <c r="H121" s="836"/>
      <c r="I121" s="836"/>
      <c r="J121" s="836"/>
      <c r="K121" s="836"/>
      <c r="L121" s="850"/>
      <c r="M121" s="850"/>
      <c r="N121" s="836"/>
      <c r="O121" s="835"/>
      <c r="P121" s="114"/>
      <c r="Q121" s="22"/>
      <c r="Y121" s="1"/>
      <c r="Z121" s="838"/>
      <c r="AB121" s="839"/>
    </row>
    <row r="122" spans="2:28">
      <c r="B122" s="3"/>
      <c r="C122" s="13"/>
      <c r="D122" s="835"/>
      <c r="E122" s="853"/>
      <c r="F122" s="845"/>
      <c r="G122" s="846"/>
      <c r="H122" s="857"/>
      <c r="I122" s="836"/>
      <c r="J122" s="836"/>
      <c r="K122" s="836"/>
      <c r="L122" s="845"/>
      <c r="M122" s="846"/>
      <c r="N122" s="836"/>
      <c r="O122" s="840"/>
      <c r="P122" s="848"/>
      <c r="Q122" s="22"/>
      <c r="Y122" s="1"/>
      <c r="Z122" s="838"/>
      <c r="AB122" s="849"/>
    </row>
    <row r="123" spans="2:28">
      <c r="B123" s="3"/>
      <c r="C123" s="13"/>
      <c r="D123" s="835"/>
      <c r="E123" s="853"/>
      <c r="F123" s="857"/>
      <c r="G123" s="857"/>
      <c r="H123" s="836"/>
      <c r="I123" s="836"/>
      <c r="J123" s="836"/>
      <c r="K123" s="836"/>
      <c r="L123" s="858"/>
      <c r="M123" s="857"/>
      <c r="N123" s="836"/>
      <c r="O123" s="840"/>
      <c r="P123" s="114"/>
      <c r="Q123" s="22"/>
      <c r="Y123" s="1"/>
      <c r="Z123" s="838"/>
      <c r="AB123" s="852"/>
    </row>
    <row r="124" spans="2:28">
      <c r="B124" s="3"/>
      <c r="C124" s="13"/>
      <c r="D124" s="835"/>
      <c r="E124" s="853"/>
      <c r="F124" s="159"/>
      <c r="G124" s="159"/>
      <c r="H124" s="159"/>
      <c r="I124" s="159"/>
      <c r="J124" s="159"/>
      <c r="K124" s="159"/>
      <c r="L124" s="159"/>
      <c r="M124" s="159"/>
      <c r="N124" s="159"/>
      <c r="O124" s="840"/>
      <c r="P124" s="114"/>
      <c r="Q124" s="22"/>
      <c r="Y124" s="1"/>
      <c r="Z124" s="838"/>
      <c r="AB124" s="839"/>
    </row>
    <row r="125" spans="2:28" ht="11.25" customHeight="1">
      <c r="B125" s="3"/>
      <c r="C125" s="13"/>
      <c r="D125" s="835"/>
      <c r="E125" s="853"/>
      <c r="F125" s="159"/>
      <c r="G125" s="159"/>
      <c r="H125" s="159"/>
      <c r="I125" s="159"/>
      <c r="J125" s="159"/>
      <c r="K125" s="159"/>
      <c r="L125" s="159"/>
      <c r="M125" s="159"/>
      <c r="N125" s="159"/>
      <c r="O125" s="840"/>
      <c r="P125" s="114"/>
      <c r="Q125" s="22"/>
      <c r="Y125" s="1"/>
      <c r="Z125" s="838"/>
      <c r="AB125" s="839"/>
    </row>
    <row r="126" spans="2:28" ht="12.75" customHeight="1">
      <c r="B126" s="3"/>
      <c r="C126" s="13"/>
      <c r="D126" s="835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840"/>
      <c r="P126" s="114"/>
      <c r="Q126" s="22"/>
      <c r="Y126" s="1"/>
      <c r="Z126" s="838"/>
      <c r="AB126" s="839"/>
    </row>
    <row r="127" spans="2:28" ht="11.25" customHeight="1">
      <c r="B127" s="3"/>
      <c r="C127" s="13"/>
      <c r="D127" s="835"/>
      <c r="E127" s="159"/>
      <c r="F127" s="159"/>
      <c r="G127" s="159"/>
      <c r="H127" s="159"/>
      <c r="I127" s="159"/>
      <c r="J127" s="159"/>
      <c r="K127" s="854"/>
      <c r="L127" s="159"/>
      <c r="M127" s="159"/>
      <c r="N127" s="159"/>
      <c r="O127" s="842"/>
      <c r="P127" s="114"/>
      <c r="Q127" s="22"/>
      <c r="Y127" s="856"/>
      <c r="Z127" s="838"/>
      <c r="AB127" s="839"/>
    </row>
    <row r="128" spans="2:28">
      <c r="B128" s="103"/>
      <c r="D128" s="103"/>
    </row>
    <row r="129" spans="2:28">
      <c r="C129" s="13"/>
      <c r="D129" s="22"/>
      <c r="E129" s="14"/>
      <c r="F129" s="14"/>
      <c r="G129" s="14"/>
      <c r="H129" s="14"/>
      <c r="I129" s="14"/>
      <c r="J129" s="14"/>
      <c r="K129" s="14"/>
      <c r="L129" s="14"/>
      <c r="M129" s="13"/>
      <c r="N129" s="13"/>
      <c r="O129" s="9"/>
      <c r="P129" s="9"/>
      <c r="Q129" s="13"/>
      <c r="R129" s="22"/>
      <c r="T129" s="22"/>
      <c r="W129" s="13"/>
    </row>
    <row r="130" spans="2:28">
      <c r="C130" s="13"/>
      <c r="D130" s="9"/>
      <c r="E130" s="771"/>
      <c r="F130" s="14"/>
      <c r="G130" s="14"/>
      <c r="H130" s="14"/>
      <c r="I130" s="14"/>
      <c r="J130" s="14"/>
      <c r="K130" s="14"/>
      <c r="L130" s="14"/>
      <c r="M130" s="13"/>
      <c r="N130" s="13"/>
      <c r="O130" s="9"/>
      <c r="P130" s="9"/>
      <c r="Q130" s="13"/>
      <c r="R130" s="22"/>
      <c r="T130" s="22"/>
      <c r="W130" s="13"/>
    </row>
    <row r="131" spans="2:28">
      <c r="C131" s="22"/>
      <c r="D131" s="22"/>
      <c r="E131" s="14"/>
      <c r="F131" s="14"/>
      <c r="G131" s="14"/>
      <c r="H131" s="14"/>
      <c r="K131" s="14"/>
      <c r="L131" s="47"/>
      <c r="M131" s="13"/>
      <c r="N131" s="13"/>
      <c r="O131" s="9"/>
      <c r="P131" s="9"/>
      <c r="Q131" s="22"/>
      <c r="R131" s="22"/>
      <c r="T131" s="22"/>
      <c r="W131" s="13"/>
      <c r="AB131" s="832"/>
    </row>
    <row r="132" spans="2:28">
      <c r="C132" s="13"/>
      <c r="D132" s="13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9"/>
      <c r="P132" s="9"/>
      <c r="Q132" s="22"/>
      <c r="R132" s="22"/>
      <c r="T132" s="22"/>
      <c r="W132" s="13"/>
      <c r="Z132" s="158"/>
      <c r="AB132" s="832"/>
    </row>
    <row r="133" spans="2:28">
      <c r="C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9"/>
      <c r="P133" s="9"/>
      <c r="Q133" s="13"/>
      <c r="R133" s="22"/>
      <c r="T133" s="22"/>
      <c r="W133" s="13"/>
      <c r="Z133" s="158"/>
      <c r="AB133" s="833"/>
    </row>
    <row r="134" spans="2:28">
      <c r="C134" s="13"/>
      <c r="D134" s="14"/>
      <c r="E134" s="13"/>
      <c r="F134" s="13"/>
      <c r="G134" s="13"/>
      <c r="H134" s="13"/>
      <c r="I134" s="4"/>
      <c r="J134" s="13"/>
      <c r="K134" s="13"/>
      <c r="L134" s="13"/>
      <c r="M134" s="13"/>
      <c r="N134" s="4"/>
      <c r="O134" s="9"/>
      <c r="P134" s="9"/>
      <c r="Q134" s="14"/>
      <c r="R134" s="22"/>
      <c r="S134" s="13"/>
      <c r="T134" s="22"/>
      <c r="W134" s="13"/>
      <c r="Y134" s="3"/>
      <c r="Z134" s="834"/>
      <c r="AB134" s="833"/>
    </row>
    <row r="135" spans="2:28">
      <c r="B135" s="3"/>
      <c r="C135" s="13"/>
      <c r="D135" s="835"/>
      <c r="E135" s="836"/>
      <c r="F135" s="836"/>
      <c r="G135" s="836"/>
      <c r="H135" s="836"/>
      <c r="I135" s="836"/>
      <c r="J135" s="836"/>
      <c r="K135" s="836"/>
      <c r="L135" s="836"/>
      <c r="M135" s="836"/>
      <c r="N135" s="836"/>
      <c r="O135" s="835"/>
      <c r="P135" s="22"/>
      <c r="Q135" s="22"/>
      <c r="S135" s="63"/>
      <c r="Y135" s="1"/>
      <c r="Z135" s="838"/>
      <c r="AB135" s="839"/>
    </row>
    <row r="136" spans="2:28">
      <c r="B136" s="3"/>
      <c r="C136" s="13"/>
      <c r="D136" s="835"/>
      <c r="E136" s="836"/>
      <c r="F136" s="836"/>
      <c r="G136" s="836"/>
      <c r="H136" s="836"/>
      <c r="I136" s="836"/>
      <c r="J136" s="836"/>
      <c r="K136" s="836"/>
      <c r="L136" s="836"/>
      <c r="M136" s="836"/>
      <c r="N136" s="836"/>
      <c r="O136" s="840"/>
      <c r="P136" s="114"/>
      <c r="Q136" s="22"/>
      <c r="Y136" s="1"/>
      <c r="Z136" s="838"/>
      <c r="AB136" s="839"/>
    </row>
    <row r="137" spans="2:28">
      <c r="B137" s="3"/>
      <c r="C137" s="13"/>
      <c r="D137" s="835"/>
      <c r="E137" s="836"/>
      <c r="F137" s="836"/>
      <c r="G137" s="836"/>
      <c r="H137" s="850"/>
      <c r="I137" s="836"/>
      <c r="J137" s="836"/>
      <c r="K137" s="850"/>
      <c r="L137" s="836"/>
      <c r="M137" s="836"/>
      <c r="N137" s="836"/>
      <c r="O137" s="835"/>
      <c r="P137" s="114"/>
      <c r="Q137" s="22"/>
      <c r="Y137" s="1"/>
      <c r="Z137" s="838"/>
      <c r="AB137" s="841"/>
    </row>
    <row r="138" spans="2:28">
      <c r="B138" s="3"/>
      <c r="C138" s="13"/>
      <c r="D138" s="835"/>
      <c r="E138" s="836"/>
      <c r="F138" s="836"/>
      <c r="G138" s="836"/>
      <c r="H138" s="836"/>
      <c r="I138" s="836"/>
      <c r="J138" s="836"/>
      <c r="K138" s="836"/>
      <c r="L138" s="836"/>
      <c r="M138" s="836"/>
      <c r="N138" s="850"/>
      <c r="O138" s="842"/>
      <c r="P138" s="114"/>
      <c r="Q138" s="22"/>
      <c r="Y138" s="1"/>
      <c r="Z138" s="838"/>
      <c r="AB138" s="839"/>
    </row>
    <row r="139" spans="2:28">
      <c r="B139" s="3"/>
      <c r="C139" s="13"/>
      <c r="D139" s="835"/>
      <c r="E139" s="836"/>
      <c r="F139" s="836"/>
      <c r="G139" s="836"/>
      <c r="H139" s="836"/>
      <c r="I139" s="836"/>
      <c r="J139" s="836"/>
      <c r="K139" s="836"/>
      <c r="L139" s="836"/>
      <c r="M139" s="836"/>
      <c r="N139" s="836"/>
      <c r="O139" s="835"/>
      <c r="P139" s="114"/>
      <c r="Q139" s="22"/>
      <c r="Y139" s="1"/>
      <c r="Z139" s="838"/>
      <c r="AB139" s="843"/>
    </row>
    <row r="140" spans="2:28">
      <c r="B140" s="3"/>
      <c r="C140" s="13"/>
      <c r="D140" s="835"/>
      <c r="E140" s="836"/>
      <c r="F140" s="836"/>
      <c r="G140" s="836"/>
      <c r="H140" s="836"/>
      <c r="I140" s="836"/>
      <c r="J140" s="836"/>
      <c r="K140" s="836"/>
      <c r="L140" s="836"/>
      <c r="M140" s="836"/>
      <c r="N140" s="836"/>
      <c r="O140" s="835"/>
      <c r="P140" s="114"/>
      <c r="Q140" s="22"/>
      <c r="Y140" s="1"/>
      <c r="Z140" s="838"/>
      <c r="AB140" s="841"/>
    </row>
    <row r="141" spans="2:28">
      <c r="B141" s="3"/>
      <c r="C141" s="13"/>
      <c r="D141" s="835"/>
      <c r="E141" s="836"/>
      <c r="F141" s="836"/>
      <c r="G141" s="9"/>
      <c r="H141" s="845"/>
      <c r="I141" s="850"/>
      <c r="J141" s="836"/>
      <c r="K141" s="836"/>
      <c r="L141" s="836"/>
      <c r="M141" s="836"/>
      <c r="N141" s="836"/>
      <c r="O141" s="844"/>
      <c r="P141" s="114"/>
      <c r="Q141" s="22"/>
      <c r="Y141" s="1"/>
      <c r="Z141" s="838"/>
      <c r="AB141" s="843"/>
    </row>
    <row r="142" spans="2:28">
      <c r="B142" s="3"/>
      <c r="C142" s="13"/>
      <c r="D142" s="835"/>
      <c r="E142" s="609"/>
      <c r="F142" s="836"/>
      <c r="G142" s="836"/>
      <c r="H142" s="836"/>
      <c r="I142" s="836"/>
      <c r="J142" s="836"/>
      <c r="K142" s="836"/>
      <c r="L142" s="836"/>
      <c r="M142" s="836"/>
      <c r="N142" s="836"/>
      <c r="O142" s="835"/>
      <c r="P142" s="114"/>
      <c r="Q142" s="22"/>
      <c r="Y142" s="1"/>
      <c r="Z142" s="838"/>
      <c r="AB142" s="839"/>
    </row>
    <row r="143" spans="2:28">
      <c r="B143" s="3"/>
      <c r="C143" s="13"/>
      <c r="D143" s="835"/>
      <c r="E143" s="609"/>
      <c r="F143" s="836"/>
      <c r="G143" s="836"/>
      <c r="H143" s="836"/>
      <c r="I143" s="836"/>
      <c r="J143" s="836"/>
      <c r="K143" s="836"/>
      <c r="L143" s="836"/>
      <c r="M143" s="836"/>
      <c r="N143" s="836"/>
      <c r="O143" s="835"/>
      <c r="P143" s="114"/>
      <c r="Q143" s="22"/>
      <c r="Y143" s="1"/>
      <c r="Z143" s="838"/>
      <c r="AB143" s="839"/>
    </row>
    <row r="144" spans="2:28">
      <c r="B144" s="3"/>
      <c r="C144" s="13"/>
      <c r="D144" s="835"/>
      <c r="E144" s="609"/>
      <c r="F144" s="836"/>
      <c r="G144" s="836"/>
      <c r="H144" s="836"/>
      <c r="I144" s="836"/>
      <c r="J144" s="836"/>
      <c r="K144" s="836"/>
      <c r="L144" s="836"/>
      <c r="M144" s="836"/>
      <c r="N144" s="836"/>
      <c r="O144" s="835"/>
      <c r="P144" s="114"/>
      <c r="Q144" s="22"/>
      <c r="Y144" s="1"/>
      <c r="Z144" s="838"/>
      <c r="AB144" s="839"/>
    </row>
    <row r="145" spans="2:28">
      <c r="B145" s="3"/>
      <c r="C145" s="13"/>
      <c r="D145" s="835"/>
      <c r="E145" s="609"/>
      <c r="F145" s="836"/>
      <c r="G145" s="836"/>
      <c r="H145" s="836"/>
      <c r="I145" s="836"/>
      <c r="J145" s="836"/>
      <c r="K145" s="836"/>
      <c r="L145" s="836"/>
      <c r="M145" s="836"/>
      <c r="N145" s="836"/>
      <c r="O145" s="835"/>
      <c r="P145" s="114"/>
      <c r="Q145" s="22"/>
      <c r="Y145" s="1"/>
      <c r="Z145" s="838"/>
      <c r="AB145" s="839"/>
    </row>
    <row r="146" spans="2:28">
      <c r="B146" s="3"/>
      <c r="C146" s="13"/>
      <c r="D146" s="835"/>
      <c r="E146" s="609"/>
      <c r="F146" s="836"/>
      <c r="G146" s="836"/>
      <c r="H146" s="836"/>
      <c r="I146" s="836"/>
      <c r="J146" s="836"/>
      <c r="K146" s="836"/>
      <c r="L146" s="836"/>
      <c r="M146" s="836"/>
      <c r="N146" s="836"/>
      <c r="O146" s="835"/>
      <c r="P146" s="114"/>
      <c r="Q146" s="22"/>
      <c r="Y146" s="1"/>
      <c r="Z146" s="838"/>
      <c r="AB146" s="839"/>
    </row>
    <row r="147" spans="2:28">
      <c r="B147" s="3"/>
      <c r="C147" s="13"/>
      <c r="D147" s="835"/>
      <c r="E147" s="609"/>
      <c r="F147" s="836"/>
      <c r="G147" s="836"/>
      <c r="H147" s="836"/>
      <c r="I147" s="836"/>
      <c r="J147" s="836"/>
      <c r="K147" s="836"/>
      <c r="L147" s="836"/>
      <c r="M147" s="836"/>
      <c r="N147" s="836"/>
      <c r="O147" s="835"/>
      <c r="P147" s="114"/>
      <c r="Q147" s="22"/>
      <c r="Y147" s="1"/>
      <c r="Z147" s="838"/>
      <c r="AB147" s="839"/>
    </row>
    <row r="148" spans="2:28" ht="13.5" customHeight="1">
      <c r="B148" s="3"/>
      <c r="C148" s="13"/>
      <c r="D148" s="835"/>
      <c r="E148" s="609"/>
      <c r="F148" s="836"/>
      <c r="G148" s="836"/>
      <c r="H148" s="836"/>
      <c r="I148" s="836"/>
      <c r="J148" s="836"/>
      <c r="K148" s="836"/>
      <c r="L148" s="836"/>
      <c r="M148" s="836"/>
      <c r="N148" s="836"/>
      <c r="O148" s="835"/>
      <c r="P148" s="114"/>
      <c r="Q148" s="22"/>
      <c r="Y148" s="1"/>
      <c r="Z148" s="838"/>
      <c r="AB148" s="839"/>
    </row>
    <row r="149" spans="2:28">
      <c r="B149" s="3"/>
      <c r="C149" s="13"/>
      <c r="D149" s="835"/>
      <c r="E149" s="609"/>
      <c r="F149" s="836"/>
      <c r="G149" s="836"/>
      <c r="H149" s="836"/>
      <c r="I149" s="836"/>
      <c r="J149" s="836"/>
      <c r="K149" s="836"/>
      <c r="L149" s="836"/>
      <c r="M149" s="836"/>
      <c r="N149" s="836"/>
      <c r="O149" s="835"/>
      <c r="P149" s="114"/>
      <c r="Q149" s="22"/>
      <c r="Y149" s="1"/>
      <c r="Z149" s="838"/>
      <c r="AB149" s="841"/>
    </row>
    <row r="150" spans="2:28" ht="12.75" customHeight="1">
      <c r="B150" s="3"/>
      <c r="C150" s="13"/>
      <c r="D150" s="835"/>
      <c r="E150" s="609"/>
      <c r="F150" s="845"/>
      <c r="G150" s="846"/>
      <c r="H150" s="836"/>
      <c r="I150" s="836"/>
      <c r="J150" s="836"/>
      <c r="K150" s="836"/>
      <c r="L150" s="845"/>
      <c r="M150" s="845"/>
      <c r="N150" s="836"/>
      <c r="O150" s="840"/>
      <c r="P150" s="114"/>
      <c r="Q150" s="22"/>
      <c r="Y150" s="1"/>
      <c r="Z150" s="838"/>
      <c r="AB150" s="847"/>
    </row>
    <row r="151" spans="2:28">
      <c r="B151" s="3"/>
      <c r="C151" s="13"/>
      <c r="D151" s="835"/>
      <c r="E151" s="609"/>
      <c r="F151" s="845"/>
      <c r="G151" s="846"/>
      <c r="H151" s="836"/>
      <c r="I151" s="836"/>
      <c r="J151" s="836"/>
      <c r="K151" s="836"/>
      <c r="L151" s="845"/>
      <c r="M151" s="845"/>
      <c r="N151" s="836"/>
      <c r="O151" s="835"/>
      <c r="P151" s="114"/>
      <c r="Q151" s="22"/>
      <c r="Y151" s="1"/>
      <c r="Z151" s="838"/>
      <c r="AB151" s="839"/>
    </row>
    <row r="152" spans="2:28" ht="12.75" customHeight="1">
      <c r="B152" s="3"/>
      <c r="C152" s="13"/>
      <c r="D152" s="835"/>
      <c r="E152" s="609"/>
      <c r="F152" s="845"/>
      <c r="G152" s="846"/>
      <c r="H152" s="836"/>
      <c r="I152" s="836"/>
      <c r="J152" s="836"/>
      <c r="K152" s="836"/>
      <c r="L152" s="845"/>
      <c r="M152" s="845"/>
      <c r="N152" s="836"/>
      <c r="O152" s="835"/>
      <c r="P152" s="114"/>
      <c r="Q152" s="22"/>
      <c r="Y152" s="1"/>
      <c r="Z152" s="838"/>
      <c r="AB152" s="839"/>
    </row>
    <row r="153" spans="2:28">
      <c r="B153" s="3"/>
      <c r="C153" s="13"/>
      <c r="D153" s="835"/>
      <c r="E153" s="859"/>
      <c r="F153" s="845"/>
      <c r="G153" s="846"/>
      <c r="H153" s="836"/>
      <c r="I153" s="857"/>
      <c r="J153" s="836"/>
      <c r="K153" s="857"/>
      <c r="L153" s="850"/>
      <c r="M153" s="850"/>
      <c r="N153" s="836"/>
      <c r="O153" s="835"/>
      <c r="P153" s="114"/>
      <c r="Q153" s="22"/>
      <c r="Y153" s="1"/>
      <c r="Z153" s="838"/>
      <c r="AB153" s="843"/>
    </row>
    <row r="154" spans="2:28">
      <c r="B154" s="3"/>
      <c r="C154" s="13"/>
      <c r="D154" s="835"/>
      <c r="E154" s="609"/>
      <c r="F154" s="850"/>
      <c r="G154" s="846"/>
      <c r="H154" s="836"/>
      <c r="I154" s="836"/>
      <c r="J154" s="836"/>
      <c r="K154" s="836"/>
      <c r="L154" s="850"/>
      <c r="M154" s="850"/>
      <c r="N154" s="836"/>
      <c r="O154" s="835"/>
      <c r="P154" s="114"/>
      <c r="Q154" s="22"/>
      <c r="Y154" s="1"/>
      <c r="Z154" s="838"/>
      <c r="AB154" s="839"/>
    </row>
    <row r="155" spans="2:28">
      <c r="B155" s="3"/>
      <c r="C155" s="13"/>
      <c r="D155" s="835"/>
      <c r="E155" s="609"/>
      <c r="F155" s="845"/>
      <c r="G155" s="846"/>
      <c r="H155" s="836"/>
      <c r="I155" s="836"/>
      <c r="J155" s="836"/>
      <c r="K155" s="836"/>
      <c r="L155" s="850"/>
      <c r="M155" s="845"/>
      <c r="N155" s="836"/>
      <c r="O155" s="835"/>
      <c r="P155" s="114"/>
      <c r="Q155" s="22"/>
      <c r="Y155" s="1"/>
      <c r="Z155" s="838"/>
      <c r="AB155" s="839"/>
    </row>
    <row r="156" spans="2:28">
      <c r="B156" s="3"/>
      <c r="C156" s="13"/>
      <c r="D156" s="835"/>
      <c r="E156" s="609"/>
      <c r="F156" s="850"/>
      <c r="G156" s="846"/>
      <c r="H156" s="836"/>
      <c r="I156" s="836"/>
      <c r="J156" s="836"/>
      <c r="K156" s="836"/>
      <c r="L156" s="846"/>
      <c r="M156" s="846"/>
      <c r="N156" s="9"/>
      <c r="O156" s="835"/>
      <c r="P156" s="114"/>
      <c r="Q156" s="22"/>
      <c r="Y156" s="1"/>
      <c r="Z156" s="838"/>
      <c r="AB156" s="839"/>
    </row>
    <row r="157" spans="2:28">
      <c r="B157" s="3"/>
      <c r="C157" s="13"/>
      <c r="D157" s="835"/>
      <c r="E157" s="609"/>
      <c r="F157" s="850"/>
      <c r="G157" s="850"/>
      <c r="H157" s="836"/>
      <c r="I157" s="836"/>
      <c r="J157" s="836"/>
      <c r="K157" s="845"/>
      <c r="L157" s="857"/>
      <c r="M157" s="850"/>
      <c r="N157" s="846"/>
      <c r="O157" s="835"/>
      <c r="P157" s="114"/>
      <c r="Q157" s="22"/>
      <c r="Y157" s="1"/>
      <c r="Z157" s="838"/>
      <c r="AB157" s="839"/>
    </row>
    <row r="158" spans="2:28" ht="10.5" customHeight="1">
      <c r="B158" s="3"/>
      <c r="C158" s="13"/>
      <c r="D158" s="835"/>
      <c r="E158" s="609"/>
      <c r="F158" s="845"/>
      <c r="G158" s="846"/>
      <c r="H158" s="836"/>
      <c r="I158" s="836"/>
      <c r="J158" s="836"/>
      <c r="K158" s="836"/>
      <c r="L158" s="845"/>
      <c r="M158" s="845"/>
      <c r="N158" s="836"/>
      <c r="O158" s="835"/>
      <c r="P158" s="114"/>
      <c r="Q158" s="22"/>
      <c r="Y158" s="1"/>
      <c r="Z158" s="838"/>
      <c r="AB158" s="839"/>
    </row>
    <row r="159" spans="2:28" ht="12.75" customHeight="1">
      <c r="B159" s="3"/>
      <c r="C159" s="13"/>
      <c r="D159" s="835"/>
      <c r="E159" s="609"/>
      <c r="F159" s="850"/>
      <c r="G159" s="846"/>
      <c r="H159" s="836"/>
      <c r="I159" s="836"/>
      <c r="J159" s="836"/>
      <c r="K159" s="836"/>
      <c r="L159" s="846"/>
      <c r="M159" s="846"/>
      <c r="N159" s="836"/>
      <c r="O159" s="835"/>
      <c r="P159" s="848"/>
      <c r="Q159" s="22"/>
      <c r="Y159" s="1"/>
      <c r="Z159" s="838"/>
      <c r="AB159" s="849"/>
    </row>
    <row r="160" spans="2:28">
      <c r="B160" s="3"/>
      <c r="C160" s="13"/>
      <c r="D160" s="835"/>
      <c r="E160" s="609"/>
      <c r="F160" s="845"/>
      <c r="G160" s="846"/>
      <c r="H160" s="836"/>
      <c r="I160" s="836"/>
      <c r="J160" s="836"/>
      <c r="K160" s="836"/>
      <c r="L160" s="846"/>
      <c r="M160" s="846"/>
      <c r="N160" s="836"/>
      <c r="O160" s="835"/>
      <c r="P160" s="114"/>
      <c r="Q160" s="22"/>
      <c r="Y160" s="1"/>
      <c r="Z160" s="838"/>
      <c r="AB160" s="839"/>
    </row>
    <row r="161" spans="2:28" ht="12.75" customHeight="1">
      <c r="B161" s="3"/>
      <c r="C161" s="13"/>
      <c r="D161" s="835"/>
      <c r="E161" s="609"/>
      <c r="F161" s="846"/>
      <c r="G161" s="850"/>
      <c r="H161" s="836"/>
      <c r="I161" s="836"/>
      <c r="J161" s="836"/>
      <c r="K161" s="836"/>
      <c r="L161" s="857"/>
      <c r="M161" s="850"/>
      <c r="N161" s="836"/>
      <c r="O161" s="835"/>
      <c r="P161" s="848"/>
      <c r="Q161" s="22"/>
      <c r="Y161" s="1"/>
      <c r="Z161" s="838"/>
      <c r="AB161" s="849"/>
    </row>
    <row r="162" spans="2:28" hidden="1">
      <c r="B162" s="3"/>
      <c r="C162" s="13"/>
      <c r="D162" s="835"/>
      <c r="E162" s="609"/>
      <c r="F162" s="850"/>
      <c r="G162" s="846"/>
      <c r="H162" s="836"/>
      <c r="I162" s="836"/>
      <c r="J162" s="836"/>
      <c r="K162" s="836"/>
      <c r="L162" s="845"/>
      <c r="M162" s="845"/>
      <c r="N162" s="836"/>
      <c r="O162" s="835"/>
      <c r="P162" s="114"/>
      <c r="Q162" s="22"/>
      <c r="Y162" s="1"/>
      <c r="Z162" s="838"/>
      <c r="AB162" s="843"/>
    </row>
    <row r="163" spans="2:28" ht="13.5" customHeight="1">
      <c r="B163" s="3"/>
      <c r="C163" s="4"/>
      <c r="D163" s="835"/>
      <c r="E163" s="609"/>
      <c r="F163" s="846"/>
      <c r="G163" s="846"/>
      <c r="H163" s="836"/>
      <c r="I163" s="836"/>
      <c r="J163" s="836"/>
      <c r="K163" s="836"/>
      <c r="L163" s="850"/>
      <c r="M163" s="850"/>
      <c r="N163" s="836"/>
      <c r="O163" s="835"/>
      <c r="P163" s="114"/>
      <c r="Q163" s="22"/>
      <c r="Y163" s="1"/>
      <c r="Z163" s="838"/>
      <c r="AB163" s="839"/>
    </row>
    <row r="164" spans="2:28" ht="12.75" customHeight="1">
      <c r="B164" s="3"/>
      <c r="C164" s="13"/>
      <c r="D164" s="835"/>
      <c r="E164" s="609"/>
      <c r="F164" s="845"/>
      <c r="G164" s="846"/>
      <c r="H164" s="857"/>
      <c r="I164" s="836"/>
      <c r="J164" s="836"/>
      <c r="K164" s="836"/>
      <c r="L164" s="845"/>
      <c r="M164" s="846"/>
      <c r="N164" s="836"/>
      <c r="O164" s="840"/>
      <c r="P164" s="848"/>
      <c r="Q164" s="22"/>
      <c r="Y164" s="1"/>
      <c r="Z164" s="838"/>
      <c r="AB164" s="849"/>
    </row>
    <row r="165" spans="2:28" ht="12.75" customHeight="1">
      <c r="B165" s="3"/>
      <c r="C165" s="13"/>
      <c r="D165" s="835"/>
      <c r="E165" s="609"/>
      <c r="F165" s="857"/>
      <c r="G165" s="857"/>
      <c r="H165" s="836"/>
      <c r="I165" s="836"/>
      <c r="J165" s="836"/>
      <c r="K165" s="836"/>
      <c r="L165" s="858"/>
      <c r="M165" s="857"/>
      <c r="N165" s="836"/>
      <c r="O165" s="840"/>
      <c r="P165" s="114"/>
      <c r="Q165" s="22"/>
      <c r="Y165" s="1"/>
      <c r="Z165" s="838"/>
      <c r="AB165" s="852"/>
    </row>
    <row r="166" spans="2:28" ht="12.75" customHeight="1">
      <c r="B166" s="3"/>
      <c r="C166" s="13"/>
      <c r="D166" s="835"/>
      <c r="E166" s="853"/>
      <c r="F166" s="159"/>
      <c r="G166" s="159"/>
      <c r="H166" s="159"/>
      <c r="I166" s="159"/>
      <c r="J166" s="159"/>
      <c r="K166" s="159"/>
      <c r="L166" s="159"/>
      <c r="M166" s="159"/>
      <c r="N166" s="159"/>
      <c r="O166" s="840"/>
      <c r="P166" s="114"/>
      <c r="Q166" s="22"/>
      <c r="Y166" s="1"/>
      <c r="Z166" s="838"/>
      <c r="AB166" s="839"/>
    </row>
    <row r="167" spans="2:28" ht="12.75" customHeight="1">
      <c r="B167" s="3"/>
      <c r="C167" s="13"/>
      <c r="D167" s="835"/>
      <c r="E167" s="853"/>
      <c r="F167" s="159"/>
      <c r="G167" s="159"/>
      <c r="H167" s="159"/>
      <c r="I167" s="159"/>
      <c r="J167" s="159"/>
      <c r="K167" s="159"/>
      <c r="L167" s="159"/>
      <c r="M167" s="159"/>
      <c r="N167" s="159"/>
      <c r="O167" s="840"/>
      <c r="P167" s="114"/>
      <c r="Q167" s="22"/>
      <c r="Y167" s="1"/>
      <c r="Z167" s="838"/>
      <c r="AB167" s="839"/>
    </row>
    <row r="168" spans="2:28" ht="11.25" customHeight="1">
      <c r="B168" s="3"/>
      <c r="C168" s="13"/>
      <c r="D168" s="835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840"/>
      <c r="P168" s="114"/>
      <c r="Q168" s="22"/>
      <c r="Y168" s="1"/>
      <c r="Z168" s="838"/>
      <c r="AB168" s="839"/>
    </row>
    <row r="169" spans="2:28" ht="12.75" customHeight="1">
      <c r="B169" s="3"/>
      <c r="C169" s="13"/>
      <c r="D169" s="835"/>
      <c r="E169" s="159"/>
      <c r="F169" s="159"/>
      <c r="G169" s="159"/>
      <c r="H169" s="159"/>
      <c r="I169" s="159"/>
      <c r="J169" s="159"/>
      <c r="K169" s="854"/>
      <c r="L169" s="159"/>
      <c r="M169" s="159"/>
      <c r="N169" s="159"/>
      <c r="O169" s="842"/>
      <c r="P169" s="114"/>
      <c r="Q169" s="22"/>
      <c r="Y169" s="856"/>
      <c r="Z169" s="838"/>
      <c r="AB169" s="839"/>
    </row>
    <row r="170" spans="2:28" ht="11.25" customHeight="1"/>
    <row r="171" spans="2:28" ht="12.75" customHeight="1">
      <c r="B171" s="103"/>
      <c r="D171" s="103"/>
    </row>
    <row r="172" spans="2:28">
      <c r="C172" s="13"/>
      <c r="D172" s="22"/>
      <c r="E172" s="14"/>
      <c r="F172" s="14"/>
      <c r="G172" s="14"/>
      <c r="H172" s="14"/>
      <c r="I172" s="14"/>
      <c r="J172" s="14"/>
      <c r="K172" s="14"/>
      <c r="L172" s="14"/>
      <c r="M172" s="13"/>
      <c r="N172" s="13"/>
      <c r="O172" s="9"/>
      <c r="P172" s="9"/>
      <c r="Q172" s="13"/>
      <c r="R172" s="22"/>
      <c r="T172" s="22"/>
      <c r="W172" s="13"/>
    </row>
    <row r="173" spans="2:28">
      <c r="C173" s="13"/>
      <c r="D173" s="9"/>
      <c r="E173" s="14"/>
      <c r="F173" s="14"/>
      <c r="G173" s="14"/>
      <c r="H173" s="14"/>
      <c r="I173" s="14"/>
      <c r="J173" s="14"/>
      <c r="K173" s="14"/>
      <c r="L173" s="14"/>
      <c r="M173" s="13"/>
      <c r="N173" s="13"/>
      <c r="O173" s="9"/>
      <c r="P173" s="9"/>
      <c r="Q173" s="13"/>
      <c r="R173" s="22"/>
      <c r="T173" s="22"/>
      <c r="W173" s="13"/>
    </row>
    <row r="174" spans="2:28">
      <c r="C174" s="22"/>
      <c r="D174" s="22"/>
      <c r="E174" s="14"/>
      <c r="F174" s="14"/>
      <c r="G174" s="14"/>
      <c r="H174" s="14"/>
      <c r="K174" s="14"/>
      <c r="L174" s="47"/>
      <c r="M174" s="13"/>
      <c r="N174" s="13"/>
      <c r="O174" s="9"/>
      <c r="P174" s="9"/>
      <c r="Q174" s="22"/>
      <c r="R174" s="22"/>
      <c r="T174" s="22"/>
      <c r="W174" s="13"/>
      <c r="AB174" s="832"/>
    </row>
    <row r="175" spans="2:28">
      <c r="C175" s="13"/>
      <c r="D175" s="13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9"/>
      <c r="P175" s="9"/>
      <c r="Q175" s="22"/>
      <c r="R175" s="22"/>
      <c r="T175" s="22"/>
      <c r="W175" s="13"/>
      <c r="Z175" s="158"/>
      <c r="AB175" s="832"/>
    </row>
    <row r="176" spans="2:28">
      <c r="C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9"/>
      <c r="P176" s="9"/>
      <c r="Q176" s="13"/>
      <c r="R176" s="22"/>
      <c r="T176" s="22"/>
      <c r="W176" s="13"/>
      <c r="Z176" s="158"/>
      <c r="AB176" s="833"/>
    </row>
    <row r="177" spans="2:28">
      <c r="C177" s="13"/>
      <c r="D177" s="14"/>
      <c r="E177" s="13"/>
      <c r="F177" s="13"/>
      <c r="G177" s="13"/>
      <c r="H177" s="13"/>
      <c r="I177" s="4"/>
      <c r="J177" s="13"/>
      <c r="K177" s="13"/>
      <c r="L177" s="13"/>
      <c r="M177" s="13"/>
      <c r="N177" s="4"/>
      <c r="O177" s="9"/>
      <c r="P177" s="9"/>
      <c r="Q177" s="14"/>
      <c r="R177" s="22"/>
      <c r="S177" s="13"/>
      <c r="T177" s="22"/>
      <c r="U177" s="13"/>
      <c r="W177" s="328"/>
      <c r="X177" s="22"/>
      <c r="Y177" s="3"/>
      <c r="Z177" s="834"/>
      <c r="AB177" s="833"/>
    </row>
    <row r="178" spans="2:28">
      <c r="B178" s="3"/>
      <c r="C178" s="13"/>
      <c r="D178" s="835"/>
      <c r="E178" s="850"/>
      <c r="F178" s="836"/>
      <c r="G178" s="836"/>
      <c r="H178" s="836"/>
      <c r="I178" s="836"/>
      <c r="J178" s="836"/>
      <c r="K178" s="836"/>
      <c r="L178" s="836"/>
      <c r="M178" s="836"/>
      <c r="N178" s="836"/>
      <c r="O178" s="835"/>
      <c r="P178" s="22"/>
      <c r="Q178" s="22"/>
      <c r="S178" s="63"/>
      <c r="W178" s="837"/>
      <c r="X178" s="13"/>
      <c r="Y178" s="1"/>
      <c r="Z178" s="838"/>
      <c r="AB178" s="839"/>
    </row>
    <row r="179" spans="2:28">
      <c r="B179" s="3"/>
      <c r="C179" s="13"/>
      <c r="D179" s="835"/>
      <c r="E179" s="850"/>
      <c r="F179" s="836"/>
      <c r="G179" s="836"/>
      <c r="H179" s="836"/>
      <c r="I179" s="836"/>
      <c r="J179" s="836"/>
      <c r="K179" s="836"/>
      <c r="L179" s="836"/>
      <c r="M179" s="836"/>
      <c r="N179" s="836"/>
      <c r="O179" s="840"/>
      <c r="P179" s="114"/>
      <c r="Q179" s="22"/>
      <c r="W179" s="837"/>
      <c r="X179" s="13"/>
      <c r="Y179" s="1"/>
      <c r="Z179" s="838"/>
      <c r="AB179" s="839"/>
    </row>
    <row r="180" spans="2:28" ht="12" customHeight="1">
      <c r="B180" s="3"/>
      <c r="C180" s="13"/>
      <c r="D180" s="835"/>
      <c r="E180" s="850"/>
      <c r="F180" s="836"/>
      <c r="G180" s="836"/>
      <c r="H180" s="850"/>
      <c r="I180" s="836"/>
      <c r="J180" s="836"/>
      <c r="K180" s="850"/>
      <c r="L180" s="836"/>
      <c r="M180" s="836"/>
      <c r="N180" s="836"/>
      <c r="O180" s="835"/>
      <c r="P180" s="114"/>
      <c r="Q180" s="22"/>
      <c r="W180" s="837"/>
      <c r="X180" s="13"/>
      <c r="Y180" s="1"/>
      <c r="Z180" s="838"/>
      <c r="AB180" s="841"/>
    </row>
    <row r="181" spans="2:28">
      <c r="B181" s="3"/>
      <c r="C181" s="13"/>
      <c r="D181" s="835"/>
      <c r="E181" s="850"/>
      <c r="F181" s="836"/>
      <c r="G181" s="836"/>
      <c r="H181" s="836"/>
      <c r="I181" s="836"/>
      <c r="J181" s="836"/>
      <c r="K181" s="836"/>
      <c r="L181" s="836"/>
      <c r="M181" s="836"/>
      <c r="N181" s="850"/>
      <c r="O181" s="842"/>
      <c r="P181" s="114"/>
      <c r="Q181" s="22"/>
      <c r="W181" s="837"/>
      <c r="X181" s="13"/>
      <c r="Y181" s="1"/>
      <c r="Z181" s="838"/>
      <c r="AB181" s="839"/>
    </row>
    <row r="182" spans="2:28" ht="12.75" customHeight="1">
      <c r="B182" s="3"/>
      <c r="C182" s="13"/>
      <c r="D182" s="835"/>
      <c r="E182" s="850"/>
      <c r="F182" s="836"/>
      <c r="G182" s="836"/>
      <c r="H182" s="836"/>
      <c r="I182" s="836"/>
      <c r="J182" s="836"/>
      <c r="K182" s="836"/>
      <c r="L182" s="836"/>
      <c r="M182" s="836"/>
      <c r="N182" s="836"/>
      <c r="O182" s="835"/>
      <c r="P182" s="114"/>
      <c r="Q182" s="22"/>
      <c r="W182" s="837"/>
      <c r="X182" s="13"/>
      <c r="Y182" s="1"/>
      <c r="Z182" s="838"/>
      <c r="AB182" s="843"/>
    </row>
    <row r="183" spans="2:28">
      <c r="B183" s="3"/>
      <c r="C183" s="13"/>
      <c r="D183" s="835"/>
      <c r="E183" s="850"/>
      <c r="F183" s="836"/>
      <c r="G183" s="836"/>
      <c r="H183" s="836"/>
      <c r="I183" s="836"/>
      <c r="J183" s="836"/>
      <c r="K183" s="836"/>
      <c r="L183" s="836"/>
      <c r="M183" s="836"/>
      <c r="N183" s="836"/>
      <c r="O183" s="835"/>
      <c r="P183" s="114"/>
      <c r="Q183" s="22"/>
      <c r="W183" s="837"/>
      <c r="X183" s="13"/>
      <c r="Y183" s="1"/>
      <c r="Z183" s="838"/>
      <c r="AB183" s="841"/>
    </row>
    <row r="184" spans="2:28" ht="15" customHeight="1">
      <c r="B184" s="3"/>
      <c r="C184" s="13"/>
      <c r="D184" s="835"/>
      <c r="E184" s="850"/>
      <c r="F184" s="836"/>
      <c r="G184" s="9"/>
      <c r="H184" s="845"/>
      <c r="I184" s="850"/>
      <c r="J184" s="836"/>
      <c r="K184" s="836"/>
      <c r="L184" s="836"/>
      <c r="M184" s="836"/>
      <c r="N184" s="836"/>
      <c r="O184" s="844"/>
      <c r="P184" s="114"/>
      <c r="Q184" s="22"/>
      <c r="W184" s="837"/>
      <c r="X184" s="13"/>
      <c r="Y184" s="1"/>
      <c r="Z184" s="838"/>
      <c r="AB184" s="843"/>
    </row>
    <row r="185" spans="2:28">
      <c r="B185" s="3"/>
      <c r="C185" s="13"/>
      <c r="D185" s="835"/>
      <c r="E185" s="850"/>
      <c r="F185" s="836"/>
      <c r="G185" s="836"/>
      <c r="H185" s="836"/>
      <c r="I185" s="836"/>
      <c r="J185" s="836"/>
      <c r="K185" s="836"/>
      <c r="L185" s="836"/>
      <c r="M185" s="836"/>
      <c r="N185" s="836"/>
      <c r="O185" s="835"/>
      <c r="P185" s="114"/>
      <c r="Q185" s="22"/>
      <c r="W185" s="837"/>
      <c r="X185" s="13"/>
      <c r="Y185" s="1"/>
      <c r="Z185" s="838"/>
      <c r="AB185" s="839"/>
    </row>
    <row r="186" spans="2:28">
      <c r="B186" s="3"/>
      <c r="C186" s="13"/>
      <c r="D186" s="835"/>
      <c r="E186" s="850"/>
      <c r="F186" s="836"/>
      <c r="G186" s="836"/>
      <c r="H186" s="836"/>
      <c r="I186" s="836"/>
      <c r="J186" s="836"/>
      <c r="K186" s="836"/>
      <c r="L186" s="836"/>
      <c r="M186" s="836"/>
      <c r="N186" s="836"/>
      <c r="O186" s="835"/>
      <c r="P186" s="114"/>
      <c r="Q186" s="22"/>
      <c r="W186" s="837"/>
      <c r="X186" s="13"/>
      <c r="Y186" s="1"/>
      <c r="Z186" s="838"/>
      <c r="AB186" s="839"/>
    </row>
    <row r="187" spans="2:28">
      <c r="B187" s="3"/>
      <c r="C187" s="13"/>
      <c r="D187" s="835"/>
      <c r="E187" s="850"/>
      <c r="F187" s="836"/>
      <c r="G187" s="836"/>
      <c r="H187" s="836"/>
      <c r="I187" s="836"/>
      <c r="J187" s="836"/>
      <c r="K187" s="836"/>
      <c r="L187" s="836"/>
      <c r="M187" s="836"/>
      <c r="N187" s="836"/>
      <c r="O187" s="835"/>
      <c r="P187" s="114"/>
      <c r="Q187" s="22"/>
      <c r="W187" s="837"/>
      <c r="X187" s="13"/>
      <c r="Y187" s="1"/>
      <c r="Z187" s="838"/>
      <c r="AB187" s="839"/>
    </row>
    <row r="188" spans="2:28">
      <c r="B188" s="3"/>
      <c r="C188" s="13"/>
      <c r="D188" s="835"/>
      <c r="E188" s="850"/>
      <c r="F188" s="836"/>
      <c r="G188" s="836"/>
      <c r="H188" s="836"/>
      <c r="I188" s="836"/>
      <c r="J188" s="836"/>
      <c r="K188" s="836"/>
      <c r="L188" s="836"/>
      <c r="M188" s="836"/>
      <c r="N188" s="836"/>
      <c r="O188" s="835"/>
      <c r="P188" s="114"/>
      <c r="Q188" s="22"/>
      <c r="W188" s="837"/>
      <c r="X188" s="13"/>
      <c r="Y188" s="1"/>
      <c r="Z188" s="838"/>
      <c r="AB188" s="839"/>
    </row>
    <row r="189" spans="2:28">
      <c r="B189" s="3"/>
      <c r="C189" s="13"/>
      <c r="D189" s="835"/>
      <c r="E189" s="850"/>
      <c r="F189" s="836"/>
      <c r="G189" s="836"/>
      <c r="H189" s="836"/>
      <c r="I189" s="836"/>
      <c r="J189" s="836"/>
      <c r="K189" s="836"/>
      <c r="L189" s="836"/>
      <c r="M189" s="836"/>
      <c r="N189" s="836"/>
      <c r="O189" s="835"/>
      <c r="P189" s="114"/>
      <c r="Q189" s="22"/>
      <c r="W189" s="837"/>
      <c r="X189" s="13"/>
      <c r="Y189" s="1"/>
      <c r="Z189" s="838"/>
      <c r="AB189" s="839"/>
    </row>
    <row r="190" spans="2:28">
      <c r="B190" s="3"/>
      <c r="C190" s="13"/>
      <c r="D190" s="835"/>
      <c r="E190" s="850"/>
      <c r="F190" s="836"/>
      <c r="G190" s="836"/>
      <c r="H190" s="836"/>
      <c r="I190" s="836"/>
      <c r="J190" s="836"/>
      <c r="K190" s="836"/>
      <c r="L190" s="836"/>
      <c r="M190" s="836"/>
      <c r="N190" s="836"/>
      <c r="O190" s="835"/>
      <c r="P190" s="114"/>
      <c r="Q190" s="22"/>
      <c r="W190" s="837"/>
      <c r="X190" s="13"/>
      <c r="Y190" s="1"/>
      <c r="Z190" s="838"/>
      <c r="AB190" s="839"/>
    </row>
    <row r="191" spans="2:28">
      <c r="B191" s="3"/>
      <c r="C191" s="13"/>
      <c r="D191" s="835"/>
      <c r="E191" s="850"/>
      <c r="F191" s="836"/>
      <c r="G191" s="836"/>
      <c r="H191" s="836"/>
      <c r="I191" s="836"/>
      <c r="J191" s="836"/>
      <c r="K191" s="836"/>
      <c r="L191" s="836"/>
      <c r="M191" s="836"/>
      <c r="N191" s="836"/>
      <c r="O191" s="835"/>
      <c r="P191" s="114"/>
      <c r="Q191" s="22"/>
      <c r="W191" s="837"/>
      <c r="X191" s="13"/>
      <c r="Y191" s="1"/>
      <c r="Z191" s="838"/>
      <c r="AB191" s="839"/>
    </row>
    <row r="192" spans="2:28" ht="13.5" customHeight="1">
      <c r="B192" s="3"/>
      <c r="C192" s="13"/>
      <c r="D192" s="835"/>
      <c r="E192" s="850"/>
      <c r="F192" s="836"/>
      <c r="G192" s="836"/>
      <c r="H192" s="836"/>
      <c r="I192" s="836"/>
      <c r="J192" s="836"/>
      <c r="K192" s="836"/>
      <c r="L192" s="836"/>
      <c r="M192" s="836"/>
      <c r="N192" s="836"/>
      <c r="O192" s="835"/>
      <c r="P192" s="114"/>
      <c r="Q192" s="22"/>
      <c r="W192" s="837"/>
      <c r="X192" s="13"/>
      <c r="Y192" s="1"/>
      <c r="Z192" s="838"/>
      <c r="AB192" s="841"/>
    </row>
    <row r="193" spans="2:28" ht="12" customHeight="1">
      <c r="B193" s="3"/>
      <c r="C193" s="13"/>
      <c r="D193" s="835"/>
      <c r="E193" s="853"/>
      <c r="F193" s="845"/>
      <c r="G193" s="846"/>
      <c r="H193" s="836"/>
      <c r="I193" s="836"/>
      <c r="J193" s="836"/>
      <c r="K193" s="836"/>
      <c r="L193" s="845"/>
      <c r="M193" s="845"/>
      <c r="N193" s="836"/>
      <c r="O193" s="840"/>
      <c r="P193" s="114"/>
      <c r="Q193" s="22"/>
      <c r="W193" s="837"/>
      <c r="X193" s="13"/>
      <c r="Y193" s="1"/>
      <c r="Z193" s="838"/>
      <c r="AB193" s="847"/>
    </row>
    <row r="194" spans="2:28">
      <c r="B194" s="3"/>
      <c r="C194" s="13"/>
      <c r="D194" s="835"/>
      <c r="E194" s="853"/>
      <c r="F194" s="845"/>
      <c r="G194" s="846"/>
      <c r="H194" s="836"/>
      <c r="I194" s="836"/>
      <c r="J194" s="836"/>
      <c r="K194" s="836"/>
      <c r="L194" s="845"/>
      <c r="M194" s="845"/>
      <c r="N194" s="836"/>
      <c r="O194" s="835"/>
      <c r="P194" s="114"/>
      <c r="Q194" s="22"/>
      <c r="W194" s="837"/>
      <c r="X194" s="13"/>
      <c r="Y194" s="1"/>
      <c r="Z194" s="838"/>
      <c r="AB194" s="839"/>
    </row>
    <row r="195" spans="2:28" ht="13.5" customHeight="1">
      <c r="B195" s="3"/>
      <c r="C195" s="13"/>
      <c r="D195" s="835"/>
      <c r="E195" s="853"/>
      <c r="F195" s="845"/>
      <c r="G195" s="846"/>
      <c r="H195" s="836"/>
      <c r="I195" s="836"/>
      <c r="J195" s="836"/>
      <c r="K195" s="836"/>
      <c r="L195" s="845"/>
      <c r="M195" s="845"/>
      <c r="N195" s="836"/>
      <c r="O195" s="835"/>
      <c r="P195" s="114"/>
      <c r="Q195" s="22"/>
      <c r="W195" s="837"/>
      <c r="X195" s="13"/>
      <c r="Y195" s="1"/>
      <c r="Z195" s="838"/>
      <c r="AB195" s="839"/>
    </row>
    <row r="196" spans="2:28">
      <c r="B196" s="3"/>
      <c r="C196" s="13"/>
      <c r="D196" s="835"/>
      <c r="E196" s="853"/>
      <c r="F196" s="845"/>
      <c r="G196" s="846"/>
      <c r="H196" s="836"/>
      <c r="I196" s="857"/>
      <c r="J196" s="836"/>
      <c r="K196" s="857"/>
      <c r="L196" s="850"/>
      <c r="M196" s="850"/>
      <c r="N196" s="836"/>
      <c r="O196" s="835"/>
      <c r="P196" s="114"/>
      <c r="Q196" s="22"/>
      <c r="W196" s="837"/>
      <c r="X196" s="13"/>
      <c r="Y196" s="1"/>
      <c r="Z196" s="838"/>
      <c r="AB196" s="843"/>
    </row>
    <row r="197" spans="2:28">
      <c r="B197" s="3"/>
      <c r="C197" s="13"/>
      <c r="D197" s="835"/>
      <c r="E197" s="853"/>
      <c r="F197" s="850"/>
      <c r="G197" s="846"/>
      <c r="H197" s="836"/>
      <c r="I197" s="836"/>
      <c r="J197" s="836"/>
      <c r="K197" s="836"/>
      <c r="L197" s="850"/>
      <c r="M197" s="850"/>
      <c r="N197" s="836"/>
      <c r="O197" s="835"/>
      <c r="P197" s="114"/>
      <c r="Q197" s="22"/>
      <c r="W197" s="837"/>
      <c r="X197" s="13"/>
      <c r="Y197" s="1"/>
      <c r="Z197" s="838"/>
      <c r="AB197" s="839"/>
    </row>
    <row r="198" spans="2:28" ht="12" customHeight="1">
      <c r="B198" s="3"/>
      <c r="C198" s="13"/>
      <c r="D198" s="835"/>
      <c r="E198" s="853"/>
      <c r="F198" s="845"/>
      <c r="G198" s="846"/>
      <c r="H198" s="836"/>
      <c r="I198" s="836"/>
      <c r="J198" s="836"/>
      <c r="K198" s="836"/>
      <c r="L198" s="850"/>
      <c r="M198" s="845"/>
      <c r="N198" s="836"/>
      <c r="O198" s="835"/>
      <c r="P198" s="114"/>
      <c r="Q198" s="22"/>
      <c r="W198" s="837"/>
      <c r="X198" s="13"/>
      <c r="Y198" s="1"/>
      <c r="Z198" s="838"/>
      <c r="AB198" s="839"/>
    </row>
    <row r="199" spans="2:28" ht="12.75" customHeight="1">
      <c r="B199" s="3"/>
      <c r="C199" s="13"/>
      <c r="D199" s="835"/>
      <c r="E199" s="853"/>
      <c r="F199" s="850"/>
      <c r="G199" s="846"/>
      <c r="H199" s="836"/>
      <c r="I199" s="836"/>
      <c r="J199" s="836"/>
      <c r="K199" s="836"/>
      <c r="L199" s="846"/>
      <c r="M199" s="846"/>
      <c r="N199" s="9"/>
      <c r="O199" s="835"/>
      <c r="P199" s="114"/>
      <c r="Q199" s="22"/>
      <c r="W199" s="837"/>
      <c r="X199" s="13"/>
      <c r="Y199" s="1"/>
      <c r="Z199" s="838"/>
      <c r="AB199" s="839"/>
    </row>
    <row r="200" spans="2:28" ht="11.25" customHeight="1">
      <c r="B200" s="3"/>
      <c r="C200" s="13"/>
      <c r="D200" s="835"/>
      <c r="E200" s="853"/>
      <c r="F200" s="850"/>
      <c r="G200" s="850"/>
      <c r="H200" s="836"/>
      <c r="I200" s="836"/>
      <c r="J200" s="836"/>
      <c r="K200" s="845"/>
      <c r="L200" s="857"/>
      <c r="M200" s="850"/>
      <c r="N200" s="846"/>
      <c r="O200" s="835"/>
      <c r="P200" s="114"/>
      <c r="Q200" s="22"/>
      <c r="W200" s="837"/>
      <c r="X200" s="13"/>
      <c r="Y200" s="1"/>
      <c r="Z200" s="838"/>
      <c r="AB200" s="839"/>
    </row>
    <row r="201" spans="2:28" ht="12" customHeight="1">
      <c r="B201" s="3"/>
      <c r="C201" s="13"/>
      <c r="D201" s="835"/>
      <c r="E201" s="853"/>
      <c r="F201" s="845"/>
      <c r="G201" s="846"/>
      <c r="H201" s="836"/>
      <c r="I201" s="836"/>
      <c r="J201" s="836"/>
      <c r="K201" s="836"/>
      <c r="L201" s="845"/>
      <c r="M201" s="845"/>
      <c r="N201" s="836"/>
      <c r="O201" s="835"/>
      <c r="P201" s="114"/>
      <c r="Q201" s="22"/>
      <c r="W201" s="837"/>
      <c r="X201" s="13"/>
      <c r="Y201" s="1"/>
      <c r="Z201" s="838"/>
      <c r="AB201" s="839"/>
    </row>
    <row r="202" spans="2:28">
      <c r="B202" s="3"/>
      <c r="C202" s="13"/>
      <c r="D202" s="835"/>
      <c r="E202" s="853"/>
      <c r="F202" s="850"/>
      <c r="G202" s="846"/>
      <c r="H202" s="836"/>
      <c r="I202" s="836"/>
      <c r="J202" s="836"/>
      <c r="K202" s="836"/>
      <c r="L202" s="846"/>
      <c r="M202" s="846"/>
      <c r="N202" s="836"/>
      <c r="O202" s="835"/>
      <c r="P202" s="848"/>
      <c r="Q202" s="22"/>
      <c r="W202" s="837"/>
      <c r="X202" s="13"/>
      <c r="Y202" s="1"/>
      <c r="Z202" s="838"/>
      <c r="AB202" s="849"/>
    </row>
    <row r="203" spans="2:28" ht="13.5" customHeight="1">
      <c r="B203" s="3"/>
      <c r="C203" s="13"/>
      <c r="D203" s="835"/>
      <c r="E203" s="853"/>
      <c r="F203" s="845"/>
      <c r="G203" s="846"/>
      <c r="H203" s="836"/>
      <c r="I203" s="836"/>
      <c r="J203" s="836"/>
      <c r="K203" s="836"/>
      <c r="L203" s="846"/>
      <c r="M203" s="846"/>
      <c r="N203" s="836"/>
      <c r="O203" s="835"/>
      <c r="P203" s="114"/>
      <c r="Q203" s="22"/>
      <c r="W203" s="837"/>
      <c r="X203" s="13"/>
      <c r="Y203" s="1"/>
      <c r="Z203" s="838"/>
      <c r="AB203" s="839"/>
    </row>
    <row r="204" spans="2:28" ht="13.5" customHeight="1">
      <c r="B204" s="3"/>
      <c r="C204" s="13"/>
      <c r="D204" s="835"/>
      <c r="E204" s="853"/>
      <c r="F204" s="846"/>
      <c r="G204" s="850"/>
      <c r="H204" s="836"/>
      <c r="I204" s="836"/>
      <c r="J204" s="836"/>
      <c r="K204" s="836"/>
      <c r="L204" s="857"/>
      <c r="M204" s="850"/>
      <c r="N204" s="836"/>
      <c r="O204" s="835"/>
      <c r="P204" s="848"/>
      <c r="Q204" s="22"/>
      <c r="W204" s="837"/>
      <c r="X204" s="13"/>
      <c r="Y204" s="1"/>
      <c r="Z204" s="838"/>
      <c r="AB204" s="849"/>
    </row>
    <row r="205" spans="2:28" hidden="1">
      <c r="B205" s="3"/>
      <c r="C205" s="13"/>
      <c r="D205" s="835"/>
      <c r="E205" s="853"/>
      <c r="F205" s="850"/>
      <c r="G205" s="846"/>
      <c r="H205" s="836"/>
      <c r="I205" s="836"/>
      <c r="J205" s="836"/>
      <c r="K205" s="836"/>
      <c r="L205" s="845"/>
      <c r="M205" s="845"/>
      <c r="N205" s="836"/>
      <c r="O205" s="835"/>
      <c r="P205" s="114"/>
      <c r="Q205" s="22"/>
      <c r="W205" s="837"/>
      <c r="X205" s="13"/>
      <c r="Y205" s="1"/>
      <c r="Z205" s="838"/>
      <c r="AB205" s="843"/>
    </row>
    <row r="206" spans="2:28" ht="13.5" customHeight="1">
      <c r="B206" s="3"/>
      <c r="C206" s="4"/>
      <c r="D206" s="835"/>
      <c r="E206" s="853"/>
      <c r="F206" s="846"/>
      <c r="G206" s="846"/>
      <c r="H206" s="836"/>
      <c r="I206" s="836"/>
      <c r="J206" s="836"/>
      <c r="K206" s="836"/>
      <c r="L206" s="850"/>
      <c r="M206" s="850"/>
      <c r="N206" s="836"/>
      <c r="O206" s="835"/>
      <c r="P206" s="114"/>
      <c r="Q206" s="22"/>
      <c r="W206" s="837"/>
      <c r="X206" s="13"/>
      <c r="Y206" s="1"/>
      <c r="Z206" s="838"/>
      <c r="AB206" s="839"/>
    </row>
    <row r="207" spans="2:28" ht="12" customHeight="1">
      <c r="B207" s="3"/>
      <c r="C207" s="13"/>
      <c r="D207" s="835"/>
      <c r="E207" s="853"/>
      <c r="F207" s="845"/>
      <c r="G207" s="846"/>
      <c r="H207" s="857"/>
      <c r="I207" s="836"/>
      <c r="J207" s="836"/>
      <c r="K207" s="836"/>
      <c r="L207" s="845"/>
      <c r="M207" s="846"/>
      <c r="N207" s="836"/>
      <c r="O207" s="840"/>
      <c r="P207" s="848"/>
      <c r="Q207" s="22"/>
      <c r="W207" s="837"/>
      <c r="X207" s="13"/>
      <c r="Y207" s="1"/>
      <c r="Z207" s="838"/>
      <c r="AB207" s="849"/>
    </row>
    <row r="208" spans="2:28" ht="13.5" customHeight="1">
      <c r="B208" s="3"/>
      <c r="C208" s="13"/>
      <c r="D208" s="835"/>
      <c r="E208" s="853"/>
      <c r="F208" s="857"/>
      <c r="G208" s="857"/>
      <c r="H208" s="836"/>
      <c r="I208" s="836"/>
      <c r="J208" s="836"/>
      <c r="K208" s="836"/>
      <c r="L208" s="858"/>
      <c r="M208" s="857"/>
      <c r="N208" s="836"/>
      <c r="O208" s="840"/>
      <c r="P208" s="114"/>
      <c r="Q208" s="22"/>
      <c r="W208" s="837"/>
      <c r="X208" s="13"/>
      <c r="Y208" s="1"/>
      <c r="Z208" s="838"/>
      <c r="AB208" s="852"/>
    </row>
    <row r="209" spans="2:28">
      <c r="B209" s="3"/>
      <c r="C209" s="13"/>
      <c r="D209" s="835"/>
      <c r="E209" s="853"/>
      <c r="F209" s="159"/>
      <c r="G209" s="159"/>
      <c r="H209" s="159"/>
      <c r="I209" s="159"/>
      <c r="J209" s="159"/>
      <c r="K209" s="159"/>
      <c r="L209" s="159"/>
      <c r="M209" s="159"/>
      <c r="N209" s="159"/>
      <c r="O209" s="840"/>
      <c r="P209" s="114"/>
      <c r="Q209" s="22"/>
      <c r="W209" s="837"/>
      <c r="X209" s="13"/>
      <c r="Y209" s="1"/>
      <c r="Z209" s="838"/>
      <c r="AB209" s="839"/>
    </row>
    <row r="210" spans="2:28" ht="12.75" customHeight="1">
      <c r="B210" s="3"/>
      <c r="C210" s="13"/>
      <c r="D210" s="835"/>
      <c r="E210" s="853"/>
      <c r="F210" s="159"/>
      <c r="G210" s="159"/>
      <c r="H210" s="159"/>
      <c r="I210" s="159"/>
      <c r="J210" s="159"/>
      <c r="K210" s="159"/>
      <c r="L210" s="159"/>
      <c r="M210" s="159"/>
      <c r="N210" s="159"/>
      <c r="O210" s="840"/>
      <c r="P210" s="114"/>
      <c r="Q210" s="22"/>
      <c r="W210" s="837"/>
      <c r="X210" s="13"/>
      <c r="Y210" s="1"/>
      <c r="Z210" s="838"/>
      <c r="AB210" s="839"/>
    </row>
    <row r="211" spans="2:28" ht="12" customHeight="1">
      <c r="B211" s="3"/>
      <c r="C211" s="13"/>
      <c r="D211" s="835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840"/>
      <c r="P211" s="114"/>
      <c r="Q211" s="22"/>
      <c r="W211" s="837"/>
      <c r="X211" s="13"/>
      <c r="Y211" s="1"/>
      <c r="Z211" s="838"/>
      <c r="AB211" s="839"/>
    </row>
    <row r="212" spans="2:28" ht="12.75" customHeight="1">
      <c r="B212" s="3"/>
      <c r="C212" s="13"/>
      <c r="D212" s="835"/>
      <c r="E212" s="159"/>
      <c r="F212" s="159"/>
      <c r="G212" s="159"/>
      <c r="H212" s="159"/>
      <c r="I212" s="159"/>
      <c r="J212" s="159"/>
      <c r="K212" s="854"/>
      <c r="L212" s="159"/>
      <c r="M212" s="159"/>
      <c r="N212" s="159"/>
      <c r="O212" s="842"/>
      <c r="P212" s="114"/>
      <c r="Q212" s="22"/>
      <c r="W212" s="855"/>
      <c r="X212" s="13"/>
      <c r="Y212" s="856"/>
      <c r="Z212" s="838"/>
      <c r="AB212" s="839"/>
    </row>
  </sheetData>
  <pageMargins left="0.118055555555556" right="0.118055555555556" top="0.15763888888888899" bottom="0.15763888888888899" header="0.51180555555555496" footer="0.51180555555555496"/>
  <pageSetup paperSize="9" scale="71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35BB4-BC8A-4A2F-8FFB-B78A2C536EAE}">
  <sheetPr>
    <pageSetUpPr fitToPage="1"/>
  </sheetPr>
  <dimension ref="B1:AH212"/>
  <sheetViews>
    <sheetView topLeftCell="A17" zoomScaleNormal="100" workbookViewId="0">
      <pane xSplit="1" topLeftCell="B1" activePane="topRight" state="frozen"/>
      <selection pane="topRight" sqref="A1:R58"/>
    </sheetView>
  </sheetViews>
  <sheetFormatPr defaultRowHeight="15"/>
  <cols>
    <col min="1" max="1" width="1.85546875" customWidth="1"/>
    <col min="2" max="2" width="4" customWidth="1"/>
    <col min="3" max="3" width="31.140625" customWidth="1"/>
    <col min="4" max="4" width="8.7109375" customWidth="1"/>
    <col min="5" max="5" width="7.28515625" customWidth="1"/>
    <col min="6" max="6" width="6.85546875" customWidth="1"/>
    <col min="7" max="7" width="6.5703125" customWidth="1"/>
    <col min="8" max="8" width="7.140625" customWidth="1"/>
    <col min="9" max="9" width="6.85546875" customWidth="1"/>
    <col min="10" max="10" width="7.28515625" customWidth="1"/>
    <col min="11" max="11" width="7.5703125" customWidth="1"/>
    <col min="12" max="12" width="6.7109375" customWidth="1"/>
    <col min="13" max="13" width="7" customWidth="1"/>
    <col min="14" max="15" width="6.85546875" customWidth="1"/>
    <col min="16" max="16" width="7.28515625" customWidth="1"/>
    <col min="17" max="17" width="6.5703125" customWidth="1"/>
    <col min="18" max="18" width="6.7109375" customWidth="1"/>
    <col min="19" max="19" width="11.7109375" customWidth="1"/>
    <col min="23" max="23" width="7.7109375" customWidth="1"/>
    <col min="24" max="24" width="15.5703125" customWidth="1"/>
    <col min="25" max="25" width="8.140625" customWidth="1"/>
    <col min="26" max="26" width="7.28515625" customWidth="1"/>
    <col min="28" max="28" width="9.85546875" customWidth="1"/>
    <col min="29" max="29" width="12.28515625" customWidth="1"/>
    <col min="30" max="30" width="10.85546875" customWidth="1"/>
    <col min="31" max="31" width="8" customWidth="1"/>
  </cols>
  <sheetData>
    <row r="1" spans="2:30" ht="10.5" customHeight="1"/>
    <row r="2" spans="2:30" ht="15.75" thickBot="1">
      <c r="B2" s="103" t="s">
        <v>314</v>
      </c>
      <c r="D2" s="103" t="s">
        <v>25</v>
      </c>
      <c r="J2" t="s">
        <v>489</v>
      </c>
      <c r="O2" s="29"/>
      <c r="P2" s="29"/>
    </row>
    <row r="3" spans="2:30" ht="13.5" customHeight="1">
      <c r="B3" s="93"/>
      <c r="C3" s="585"/>
      <c r="D3" s="27" t="s">
        <v>26</v>
      </c>
      <c r="E3" s="66" t="s">
        <v>377</v>
      </c>
      <c r="F3" s="66"/>
      <c r="G3" s="66"/>
      <c r="H3" s="66"/>
      <c r="I3" s="66"/>
      <c r="J3" s="66"/>
      <c r="K3" s="66"/>
      <c r="L3" s="66"/>
      <c r="M3" s="50"/>
      <c r="N3" s="50"/>
      <c r="O3" s="182" t="s">
        <v>27</v>
      </c>
      <c r="P3" s="182" t="s">
        <v>28</v>
      </c>
      <c r="Q3" s="1634" t="s">
        <v>772</v>
      </c>
      <c r="R3" s="1634" t="s">
        <v>772</v>
      </c>
      <c r="T3" s="22"/>
      <c r="U3" s="13"/>
      <c r="Z3" s="9"/>
      <c r="AA3" s="9"/>
      <c r="AB3" s="13"/>
    </row>
    <row r="4" spans="2:30" ht="13.5" customHeight="1">
      <c r="B4" s="60"/>
      <c r="C4" s="586"/>
      <c r="D4" s="587" t="s">
        <v>299</v>
      </c>
      <c r="E4" s="14" t="s">
        <v>424</v>
      </c>
      <c r="F4" s="14"/>
      <c r="G4" s="14"/>
      <c r="H4" s="14"/>
      <c r="I4" s="14"/>
      <c r="J4" s="14"/>
      <c r="K4" s="14"/>
      <c r="L4" s="14"/>
      <c r="M4" s="13"/>
      <c r="N4" s="13"/>
      <c r="O4" s="587" t="s">
        <v>317</v>
      </c>
      <c r="P4" s="587" t="s">
        <v>29</v>
      </c>
      <c r="Q4" s="1635" t="s">
        <v>131</v>
      </c>
      <c r="R4" s="1635" t="s">
        <v>131</v>
      </c>
      <c r="T4" s="22"/>
      <c r="U4" s="13"/>
      <c r="Z4" s="9"/>
      <c r="AA4" s="9"/>
      <c r="AB4" s="13"/>
    </row>
    <row r="5" spans="2:30" ht="12.75" customHeight="1" thickBot="1">
      <c r="B5" s="60"/>
      <c r="C5" s="588" t="s">
        <v>30</v>
      </c>
      <c r="D5" s="69" t="s">
        <v>27</v>
      </c>
      <c r="E5" s="71" t="s">
        <v>316</v>
      </c>
      <c r="F5" s="71"/>
      <c r="G5" s="71"/>
      <c r="H5" s="71"/>
      <c r="I5" t="s">
        <v>315</v>
      </c>
      <c r="K5" s="71"/>
      <c r="L5" s="47" t="s">
        <v>146</v>
      </c>
      <c r="M5" s="51"/>
      <c r="N5" s="51"/>
      <c r="O5" s="587" t="s">
        <v>32</v>
      </c>
      <c r="P5" s="587" t="s">
        <v>31</v>
      </c>
      <c r="Q5" s="1636" t="s">
        <v>773</v>
      </c>
      <c r="R5" s="1635" t="s">
        <v>773</v>
      </c>
      <c r="T5" s="22"/>
      <c r="U5" s="13"/>
      <c r="Z5" s="9"/>
      <c r="AA5" s="9"/>
      <c r="AB5" s="22"/>
      <c r="AC5" s="61"/>
      <c r="AD5" s="61"/>
    </row>
    <row r="6" spans="2:30">
      <c r="B6" s="60" t="s">
        <v>300</v>
      </c>
      <c r="C6" s="586"/>
      <c r="D6" s="68" t="s">
        <v>44</v>
      </c>
      <c r="E6" s="27" t="s">
        <v>33</v>
      </c>
      <c r="F6" s="27" t="s">
        <v>34</v>
      </c>
      <c r="G6" s="27" t="s">
        <v>35</v>
      </c>
      <c r="H6" s="27" t="s">
        <v>36</v>
      </c>
      <c r="I6" s="26" t="s">
        <v>37</v>
      </c>
      <c r="J6" s="27" t="s">
        <v>38</v>
      </c>
      <c r="K6" s="26" t="s">
        <v>39</v>
      </c>
      <c r="L6" s="27" t="s">
        <v>40</v>
      </c>
      <c r="M6" s="26" t="s">
        <v>41</v>
      </c>
      <c r="N6" s="1564" t="s">
        <v>42</v>
      </c>
      <c r="O6" s="587">
        <v>10</v>
      </c>
      <c r="P6" s="587" t="s">
        <v>43</v>
      </c>
      <c r="Q6" s="587" t="s">
        <v>32</v>
      </c>
      <c r="R6" s="1637" t="s">
        <v>774</v>
      </c>
      <c r="T6" s="22"/>
      <c r="U6" s="13"/>
      <c r="Z6" s="9"/>
      <c r="AA6" s="9"/>
      <c r="AB6" s="22"/>
      <c r="AC6" s="61"/>
    </row>
    <row r="7" spans="2:30" ht="12" customHeight="1">
      <c r="B7" s="60"/>
      <c r="C7" s="588" t="s">
        <v>301</v>
      </c>
      <c r="E7" s="69" t="s">
        <v>45</v>
      </c>
      <c r="F7" s="69" t="s">
        <v>45</v>
      </c>
      <c r="G7" s="69" t="s">
        <v>45</v>
      </c>
      <c r="H7" s="69" t="s">
        <v>45</v>
      </c>
      <c r="I7" s="22" t="s">
        <v>45</v>
      </c>
      <c r="J7" s="69" t="s">
        <v>45</v>
      </c>
      <c r="K7" s="69" t="s">
        <v>45</v>
      </c>
      <c r="L7" s="22" t="s">
        <v>45</v>
      </c>
      <c r="M7" s="69" t="s">
        <v>45</v>
      </c>
      <c r="N7" s="559" t="s">
        <v>45</v>
      </c>
      <c r="O7" s="587" t="s">
        <v>775</v>
      </c>
      <c r="P7" s="587" t="s">
        <v>289</v>
      </c>
      <c r="Q7" s="587" t="s">
        <v>785</v>
      </c>
      <c r="R7" s="1637"/>
      <c r="T7" s="22"/>
      <c r="U7" s="13"/>
      <c r="Z7" s="9"/>
      <c r="AA7" s="9"/>
      <c r="AB7" s="13"/>
      <c r="AC7" s="61"/>
      <c r="AD7" s="61"/>
    </row>
    <row r="8" spans="2:30" ht="14.25" customHeight="1" thickBot="1">
      <c r="B8" s="60"/>
      <c r="C8" s="589"/>
      <c r="D8" s="72" t="s">
        <v>302</v>
      </c>
      <c r="E8" s="51"/>
      <c r="F8" s="52"/>
      <c r="G8" s="51"/>
      <c r="H8" s="52"/>
      <c r="I8" s="113"/>
      <c r="J8" s="52"/>
      <c r="K8" s="52"/>
      <c r="L8" s="51"/>
      <c r="M8" s="52"/>
      <c r="N8" s="113"/>
      <c r="O8" s="587"/>
      <c r="P8" s="587" t="s">
        <v>290</v>
      </c>
      <c r="Q8" s="1723">
        <v>0.35</v>
      </c>
      <c r="R8" s="1638">
        <v>1</v>
      </c>
      <c r="T8" s="22"/>
      <c r="U8" s="13"/>
      <c r="W8" s="328"/>
      <c r="X8" s="22"/>
      <c r="Y8" s="3"/>
      <c r="Z8" s="9"/>
      <c r="AA8" s="9"/>
      <c r="AB8" s="14"/>
      <c r="AC8" s="3"/>
      <c r="AD8" s="3"/>
    </row>
    <row r="9" spans="2:30">
      <c r="B9" s="590">
        <v>1</v>
      </c>
      <c r="C9" s="591" t="s">
        <v>303</v>
      </c>
      <c r="D9" s="199">
        <v>28</v>
      </c>
      <c r="E9" s="166">
        <f>'7-11л. РАСКЛАДКА'!S8</f>
        <v>30</v>
      </c>
      <c r="F9" s="74">
        <f>'7-11л. РАСКЛАДКА'!S69</f>
        <v>20</v>
      </c>
      <c r="G9" s="74">
        <f>'7-11л. РАСКЛАДКА'!S123</f>
        <v>30</v>
      </c>
      <c r="H9" s="74">
        <f>'7-11л. РАСКЛАДКА'!S184</f>
        <v>30</v>
      </c>
      <c r="I9" s="74">
        <f>'7-11л. РАСКЛАДКА'!S239</f>
        <v>30</v>
      </c>
      <c r="J9" s="74">
        <f>'7-11л. РАСКЛАДКА'!S297</f>
        <v>30</v>
      </c>
      <c r="K9" s="74">
        <f>'7-11л. РАСКЛАДКА'!S353</f>
        <v>30</v>
      </c>
      <c r="L9" s="74">
        <f>'7-11л. РАСКЛАДКА'!S405</f>
        <v>30</v>
      </c>
      <c r="M9" s="74">
        <f>'7-11л. РАСКЛАДКА'!S460</f>
        <v>20</v>
      </c>
      <c r="N9" s="1565">
        <f>'7-11л. РАСКЛАДКА'!S517</f>
        <v>30</v>
      </c>
      <c r="O9" s="1553">
        <f t="shared" ref="O9:O43" si="0">E9+F9+G9+H9+I9+J9+K9+L9+M9+N9</f>
        <v>280</v>
      </c>
      <c r="P9" s="2174">
        <f>(O9*100/Q9)-100</f>
        <v>0</v>
      </c>
      <c r="Q9" s="1644">
        <f>(R9*35/100)*10</f>
        <v>280</v>
      </c>
      <c r="R9" s="1647">
        <v>80</v>
      </c>
      <c r="W9" s="837"/>
      <c r="X9" s="13"/>
      <c r="Y9" s="1"/>
      <c r="Z9" s="835"/>
      <c r="AA9" s="22"/>
      <c r="AB9" s="22"/>
      <c r="AC9" s="3"/>
      <c r="AD9" s="3"/>
    </row>
    <row r="10" spans="2:30">
      <c r="B10" s="548">
        <v>2</v>
      </c>
      <c r="C10" s="252" t="s">
        <v>46</v>
      </c>
      <c r="D10" s="169">
        <v>52.5</v>
      </c>
      <c r="E10" s="166">
        <f>'7-11л. РАСКЛАДКА'!S9</f>
        <v>50</v>
      </c>
      <c r="F10" s="74">
        <f>'7-11л. РАСКЛАДКА'!S70</f>
        <v>50</v>
      </c>
      <c r="G10" s="74">
        <f>'7-11л. РАСКЛАДКА'!S124</f>
        <v>50</v>
      </c>
      <c r="H10" s="74">
        <f>'7-11л. РАСКЛАДКА'!S185</f>
        <v>50</v>
      </c>
      <c r="I10" s="74">
        <f>'7-11л. РАСКЛАДКА'!S240</f>
        <v>50</v>
      </c>
      <c r="J10" s="74">
        <f>'7-11л. РАСКЛАДКА'!S298</f>
        <v>71.099999999999994</v>
      </c>
      <c r="K10" s="74">
        <f>'7-11л. РАСКЛАДКА'!S354</f>
        <v>50</v>
      </c>
      <c r="L10" s="74">
        <f>'7-11л. РАСКЛАДКА'!S406</f>
        <v>50</v>
      </c>
      <c r="M10" s="74">
        <f>'7-11л. РАСКЛАДКА'!S461</f>
        <v>53.4</v>
      </c>
      <c r="N10" s="1565">
        <f>'7-11л. РАСКЛАДКА'!S518</f>
        <v>50.5</v>
      </c>
      <c r="O10" s="1555">
        <f t="shared" si="0"/>
        <v>525</v>
      </c>
      <c r="P10" s="2139">
        <f t="shared" ref="P10:P43" si="1">(O10*100/Q10)-100</f>
        <v>0</v>
      </c>
      <c r="Q10" s="1645">
        <f t="shared" ref="Q10:Q43" si="2">(R10*35/100)*10</f>
        <v>525</v>
      </c>
      <c r="R10" s="1001">
        <v>150</v>
      </c>
      <c r="W10" s="837"/>
      <c r="X10" s="13"/>
      <c r="Y10" s="1"/>
      <c r="Z10" s="840"/>
      <c r="AA10" s="22"/>
      <c r="AB10" s="22"/>
      <c r="AC10" s="3"/>
      <c r="AD10" s="3"/>
    </row>
    <row r="11" spans="2:30">
      <c r="B11" s="548">
        <v>3</v>
      </c>
      <c r="C11" s="252" t="s">
        <v>47</v>
      </c>
      <c r="D11" s="169">
        <v>5.25</v>
      </c>
      <c r="E11" s="166">
        <f>'7-11л. РАСКЛАДКА'!S10</f>
        <v>2.0699999999999998</v>
      </c>
      <c r="F11" s="74">
        <f>'7-11л. РАСКЛАДКА'!S71</f>
        <v>0</v>
      </c>
      <c r="G11" s="74">
        <f>'7-11л. РАСКЛАДКА'!S125</f>
        <v>2</v>
      </c>
      <c r="H11" s="74">
        <f>'7-11л. РАСКЛАДКА'!S186</f>
        <v>0</v>
      </c>
      <c r="I11" s="74">
        <f>'7-11л. РАСКЛАДКА'!S241</f>
        <v>19.649999999999999</v>
      </c>
      <c r="J11" s="74">
        <f>'7-11л. РАСКЛАДКА'!S299</f>
        <v>2.73</v>
      </c>
      <c r="K11" s="74">
        <f>'7-11л. РАСКЛАДКА'!S355</f>
        <v>5.5</v>
      </c>
      <c r="L11" s="74">
        <f>'7-11л. РАСКЛАДКА'!S407</f>
        <v>0</v>
      </c>
      <c r="M11" s="74">
        <f>'7-11л. РАСКЛАДКА'!S462</f>
        <v>19.05</v>
      </c>
      <c r="N11" s="1565">
        <f>'7-11л. РАСКЛАДКА'!S519</f>
        <v>1.5</v>
      </c>
      <c r="O11" s="1555">
        <f t="shared" si="0"/>
        <v>52.5</v>
      </c>
      <c r="P11" s="2139">
        <f t="shared" si="1"/>
        <v>0</v>
      </c>
      <c r="Q11" s="1645">
        <f t="shared" si="2"/>
        <v>52.5</v>
      </c>
      <c r="R11" s="1001">
        <v>15</v>
      </c>
      <c r="W11" s="837"/>
      <c r="X11" s="13"/>
      <c r="Y11" s="1"/>
      <c r="Z11" s="835"/>
      <c r="AA11" s="22"/>
      <c r="AB11" s="22"/>
      <c r="AC11" s="3"/>
      <c r="AD11" s="3"/>
    </row>
    <row r="12" spans="2:30">
      <c r="B12" s="548">
        <v>4</v>
      </c>
      <c r="C12" s="252" t="s">
        <v>48</v>
      </c>
      <c r="D12" s="169">
        <v>15.75</v>
      </c>
      <c r="E12" s="166">
        <f>'7-11л. РАСКЛАДКА'!S11</f>
        <v>0</v>
      </c>
      <c r="F12" s="74">
        <f>'7-11л. РАСКЛАДКА'!S72</f>
        <v>0</v>
      </c>
      <c r="G12" s="74">
        <f>'7-11л. РАСКЛАДКА'!S126</f>
        <v>33.6</v>
      </c>
      <c r="H12" s="74">
        <f>'7-11л. РАСКЛАДКА'!S187</f>
        <v>15</v>
      </c>
      <c r="I12" s="74">
        <f>'7-11л. РАСКЛАДКА'!S242</f>
        <v>0</v>
      </c>
      <c r="J12" s="74">
        <f>'7-11л. РАСКЛАДКА'!S300</f>
        <v>4</v>
      </c>
      <c r="K12" s="74">
        <f>'7-11л. РАСКЛАДКА'!S356</f>
        <v>20</v>
      </c>
      <c r="L12" s="74">
        <f>'7-11л. РАСКЛАДКА'!S408</f>
        <v>47.6</v>
      </c>
      <c r="M12" s="74">
        <f>'7-11л. РАСКЛАДКА'!S463</f>
        <v>0</v>
      </c>
      <c r="N12" s="1565">
        <f>'7-11л. РАСКЛАДКА'!S520</f>
        <v>37.299999999999997</v>
      </c>
      <c r="O12" s="1555">
        <f t="shared" si="0"/>
        <v>157.5</v>
      </c>
      <c r="P12" s="2139">
        <f t="shared" si="1"/>
        <v>0</v>
      </c>
      <c r="Q12" s="1645">
        <f t="shared" si="2"/>
        <v>157.5</v>
      </c>
      <c r="R12" s="1001">
        <v>45</v>
      </c>
      <c r="W12" s="837"/>
      <c r="X12" s="13"/>
      <c r="Y12" s="1"/>
      <c r="Z12" s="840"/>
      <c r="AA12" s="22"/>
      <c r="AB12" s="22"/>
      <c r="AC12" s="3"/>
      <c r="AD12" s="3"/>
    </row>
    <row r="13" spans="2:30">
      <c r="B13" s="548">
        <v>5</v>
      </c>
      <c r="C13" s="252" t="s">
        <v>49</v>
      </c>
      <c r="D13" s="169">
        <v>5.25</v>
      </c>
      <c r="E13" s="166">
        <f>'7-11л. РАСКЛАДКА'!S12</f>
        <v>36.799999999999997</v>
      </c>
      <c r="F13" s="74">
        <f>'7-11л. РАСКЛАДКА'!S73</f>
        <v>15.7</v>
      </c>
      <c r="G13" s="74">
        <f>'7-11л. РАСКЛАДКА'!S127</f>
        <v>0</v>
      </c>
      <c r="H13" s="74">
        <f>'7-11л. РАСКЛАДКА'!S188</f>
        <v>0</v>
      </c>
      <c r="I13" s="74">
        <f>'7-11л. РАСКЛАДКА'!S243</f>
        <v>0</v>
      </c>
      <c r="J13" s="74">
        <f>'7-11л. РАСКЛАДКА'!S301</f>
        <v>0</v>
      </c>
      <c r="K13" s="74">
        <f>'7-11л. РАСКЛАДКА'!S357</f>
        <v>0</v>
      </c>
      <c r="L13" s="74">
        <f>'7-11л. РАСКЛАДКА'!S409</f>
        <v>0</v>
      </c>
      <c r="M13" s="74">
        <f>'7-11л. РАСКЛАДКА'!S464</f>
        <v>0</v>
      </c>
      <c r="N13" s="1565">
        <f>'7-11л. РАСКЛАДКА'!S521</f>
        <v>0</v>
      </c>
      <c r="O13" s="1555">
        <f t="shared" si="0"/>
        <v>52.5</v>
      </c>
      <c r="P13" s="2139">
        <f t="shared" si="1"/>
        <v>0</v>
      </c>
      <c r="Q13" s="1645">
        <f t="shared" si="2"/>
        <v>52.5</v>
      </c>
      <c r="R13" s="1001">
        <v>15</v>
      </c>
      <c r="W13" s="837"/>
      <c r="X13" s="13"/>
      <c r="Y13" s="1"/>
      <c r="Z13" s="835"/>
      <c r="AA13" s="22"/>
      <c r="AB13" s="22"/>
      <c r="AC13" s="3"/>
      <c r="AD13" s="3"/>
    </row>
    <row r="14" spans="2:30">
      <c r="B14" s="548">
        <v>6</v>
      </c>
      <c r="C14" s="252" t="s">
        <v>50</v>
      </c>
      <c r="D14" s="169">
        <v>65.45</v>
      </c>
      <c r="E14" s="166">
        <f>'7-11л. РАСКЛАДКА'!S13</f>
        <v>16</v>
      </c>
      <c r="F14" s="74">
        <f>'7-11л. РАСКЛАДКА'!S74</f>
        <v>0</v>
      </c>
      <c r="G14" s="74">
        <f>'7-11л. РАСКЛАДКА'!S128</f>
        <v>40</v>
      </c>
      <c r="H14" s="74">
        <f>'7-11л. РАСКЛАДКА'!S189</f>
        <v>167.5</v>
      </c>
      <c r="I14" s="74">
        <f>'7-11л. РАСКЛАДКА'!S244</f>
        <v>116.3</v>
      </c>
      <c r="J14" s="74">
        <f>'7-11л. РАСКЛАДКА'!S302</f>
        <v>111.3</v>
      </c>
      <c r="K14" s="74">
        <f>'7-11л. РАСКЛАДКА'!S358</f>
        <v>88.1</v>
      </c>
      <c r="L14" s="74">
        <f>'7-11л. РАСКЛАДКА'!S410</f>
        <v>15</v>
      </c>
      <c r="M14" s="74">
        <f>'7-11л. РАСКЛАДКА'!S465</f>
        <v>76.3</v>
      </c>
      <c r="N14" s="1565">
        <f>'7-11л. РАСКЛАДКА'!S522</f>
        <v>24</v>
      </c>
      <c r="O14" s="1555">
        <f t="shared" si="0"/>
        <v>654.5</v>
      </c>
      <c r="P14" s="2139">
        <f t="shared" si="1"/>
        <v>0</v>
      </c>
      <c r="Q14" s="1645">
        <f t="shared" si="2"/>
        <v>654.5</v>
      </c>
      <c r="R14" s="1001">
        <v>187</v>
      </c>
      <c r="W14" s="837"/>
      <c r="X14" s="13"/>
      <c r="Y14" s="1"/>
      <c r="Z14" s="835"/>
      <c r="AA14" s="22"/>
      <c r="AB14" s="22"/>
      <c r="AC14" s="3"/>
      <c r="AD14" s="3"/>
    </row>
    <row r="15" spans="2:30">
      <c r="B15" s="548">
        <v>7</v>
      </c>
      <c r="C15" s="252" t="s">
        <v>304</v>
      </c>
      <c r="D15" s="169">
        <v>98</v>
      </c>
      <c r="E15" s="166">
        <f>'7-11л. РАСКЛАДКА'!S14</f>
        <v>176.1</v>
      </c>
      <c r="F15" s="74">
        <f>'7-11л. РАСКЛАДКА'!S75</f>
        <v>91.699999999999989</v>
      </c>
      <c r="G15" s="74">
        <f>'7-11л. РАСКЛАДКА'!S129</f>
        <v>125.6</v>
      </c>
      <c r="H15" s="74">
        <f>'7-11л. РАСКЛАДКА'!S190</f>
        <v>84.5</v>
      </c>
      <c r="I15" s="74">
        <f>'7-11л. РАСКЛАДКА'!S245</f>
        <v>94</v>
      </c>
      <c r="J15" s="74">
        <f>'7-11л. РАСКЛАДКА'!S303</f>
        <v>172</v>
      </c>
      <c r="K15" s="74">
        <f>'7-11л. РАСКЛАДКА'!S359</f>
        <v>80.599999999999994</v>
      </c>
      <c r="L15" s="74">
        <f>'7-11л. РАСКЛАДКА'!S411</f>
        <v>148.80000000000001</v>
      </c>
      <c r="M15" s="74">
        <f>'7-11л. РАСКЛАДКА'!S466</f>
        <v>68</v>
      </c>
      <c r="N15" s="1565">
        <f>'7-11л. РАСКЛАДКА'!S523</f>
        <v>119</v>
      </c>
      <c r="O15" s="1555">
        <f t="shared" si="0"/>
        <v>1160.3</v>
      </c>
      <c r="P15" s="2139">
        <f t="shared" si="1"/>
        <v>18.397959183673464</v>
      </c>
      <c r="Q15" s="1645">
        <f t="shared" si="2"/>
        <v>980</v>
      </c>
      <c r="R15" s="1001">
        <v>280</v>
      </c>
      <c r="W15" s="837"/>
      <c r="X15" s="13"/>
      <c r="Y15" s="1"/>
      <c r="Z15" s="1646"/>
      <c r="AA15" s="1579"/>
      <c r="AB15" s="848"/>
      <c r="AC15" s="3"/>
      <c r="AD15" s="3"/>
    </row>
    <row r="16" spans="2:30">
      <c r="B16" s="548">
        <v>8</v>
      </c>
      <c r="C16" s="252" t="s">
        <v>305</v>
      </c>
      <c r="D16" s="169">
        <v>64.75</v>
      </c>
      <c r="E16" s="166">
        <f>'7-11л. РАСКЛАДКА'!S15</f>
        <v>0</v>
      </c>
      <c r="F16" s="74">
        <f>'7-11л. РАСКЛАДКА'!S76</f>
        <v>110</v>
      </c>
      <c r="G16" s="74">
        <f>'7-11л. РАСКЛАДКА'!S130</f>
        <v>110</v>
      </c>
      <c r="H16" s="74">
        <f>'7-11л. РАСКЛАДКА'!S191</f>
        <v>0</v>
      </c>
      <c r="I16" s="74">
        <f>'7-11л. РАСКЛАДКА'!S246</f>
        <v>105</v>
      </c>
      <c r="J16" s="74">
        <f>'7-11л. РАСКЛАДКА'!S304</f>
        <v>0</v>
      </c>
      <c r="K16" s="74">
        <f>'7-11л. РАСКЛАДКА'!S360</f>
        <v>105</v>
      </c>
      <c r="L16" s="74">
        <f>'7-11л. РАСКЛАДКА'!S412</f>
        <v>107.5</v>
      </c>
      <c r="M16" s="74">
        <f>'7-11л. РАСКЛАДКА'!S467</f>
        <v>0</v>
      </c>
      <c r="N16" s="1565">
        <f>'7-11л. РАСКЛАДКА'!S524</f>
        <v>110</v>
      </c>
      <c r="O16" s="1555">
        <f t="shared" si="0"/>
        <v>647.5</v>
      </c>
      <c r="P16" s="2139">
        <f t="shared" si="1"/>
        <v>0</v>
      </c>
      <c r="Q16" s="1645">
        <f t="shared" si="2"/>
        <v>647.5</v>
      </c>
      <c r="R16" s="1001">
        <v>185</v>
      </c>
      <c r="W16" s="837"/>
      <c r="X16" s="13"/>
      <c r="Y16" s="1"/>
      <c r="Z16" s="835"/>
      <c r="AA16" s="114"/>
      <c r="AB16" s="22"/>
      <c r="AC16" s="3"/>
      <c r="AD16" s="3"/>
    </row>
    <row r="17" spans="2:34">
      <c r="B17" s="548">
        <v>9</v>
      </c>
      <c r="C17" s="252" t="s">
        <v>125</v>
      </c>
      <c r="D17" s="169">
        <v>5.25</v>
      </c>
      <c r="E17" s="166">
        <f>'7-11л. РАСКЛАДКА'!S16</f>
        <v>0</v>
      </c>
      <c r="F17" s="74">
        <f>'7-11л. РАСКЛАДКА'!S77</f>
        <v>0</v>
      </c>
      <c r="G17" s="74">
        <f>'7-11л. РАСКЛАДКА'!S131</f>
        <v>25</v>
      </c>
      <c r="H17" s="74">
        <f>'7-11л. РАСКЛАДКА'!S192</f>
        <v>0</v>
      </c>
      <c r="I17" s="74">
        <f>'7-11л. РАСКЛАДКА'!S247</f>
        <v>0</v>
      </c>
      <c r="J17" s="74">
        <f>'7-11л. РАСКЛАДКА'!S305</f>
        <v>0</v>
      </c>
      <c r="K17" s="74">
        <f>'7-11л. РАСКЛАДКА'!S361</f>
        <v>0</v>
      </c>
      <c r="L17" s="74">
        <f>'7-11л. РАСКЛАДКА'!S413</f>
        <v>2.5</v>
      </c>
      <c r="M17" s="74">
        <f>'7-11л. РАСКЛАДКА'!S468</f>
        <v>25</v>
      </c>
      <c r="N17" s="1565">
        <f>'7-11л. РАСКЛАДКА'!S525</f>
        <v>0</v>
      </c>
      <c r="O17" s="1555">
        <f t="shared" si="0"/>
        <v>52.5</v>
      </c>
      <c r="P17" s="2139">
        <f t="shared" si="1"/>
        <v>0</v>
      </c>
      <c r="Q17" s="1645">
        <f t="shared" si="2"/>
        <v>52.5</v>
      </c>
      <c r="R17" s="1001">
        <v>15</v>
      </c>
      <c r="W17" s="837"/>
      <c r="X17" s="13"/>
      <c r="Y17" s="1"/>
      <c r="Z17" s="835"/>
      <c r="AA17" s="114"/>
      <c r="AB17" s="22"/>
      <c r="AC17" s="3"/>
      <c r="AD17" s="3"/>
    </row>
    <row r="18" spans="2:34">
      <c r="B18" s="548">
        <v>10</v>
      </c>
      <c r="C18" s="252" t="s">
        <v>306</v>
      </c>
      <c r="D18" s="169">
        <v>70</v>
      </c>
      <c r="E18" s="166">
        <f>'7-11л. РАСКЛАДКА'!S17</f>
        <v>0</v>
      </c>
      <c r="F18" s="74">
        <f>'7-11л. РАСКЛАДКА'!S78</f>
        <v>0</v>
      </c>
      <c r="G18" s="74">
        <f>'7-11л. РАСКЛАДКА'!S132</f>
        <v>0</v>
      </c>
      <c r="H18" s="74">
        <f>'7-11л. РАСКЛАДКА'!S193</f>
        <v>0</v>
      </c>
      <c r="I18" s="74">
        <f>'7-11л. РАСКЛАДКА'!S248</f>
        <v>200</v>
      </c>
      <c r="J18" s="74">
        <f>'7-11л. РАСКЛАДКА'!S306</f>
        <v>200</v>
      </c>
      <c r="K18" s="74">
        <f>'7-11л. РАСКЛАДКА'!S362</f>
        <v>200</v>
      </c>
      <c r="L18" s="74">
        <f>'7-11л. РАСКЛАДКА'!S414</f>
        <v>100</v>
      </c>
      <c r="M18" s="74">
        <f>'7-11л. РАСКЛАДКА'!S469</f>
        <v>0</v>
      </c>
      <c r="N18" s="1565">
        <f>'7-11л. РАСКЛАДКА'!S526</f>
        <v>0</v>
      </c>
      <c r="O18" s="1555">
        <f t="shared" si="0"/>
        <v>700</v>
      </c>
      <c r="P18" s="2139">
        <f t="shared" si="1"/>
        <v>0</v>
      </c>
      <c r="Q18" s="1645">
        <f t="shared" si="2"/>
        <v>700</v>
      </c>
      <c r="R18" s="1001">
        <v>200</v>
      </c>
      <c r="W18" s="837"/>
      <c r="X18" s="13"/>
      <c r="Y18" s="1"/>
      <c r="Z18" s="835"/>
      <c r="AA18" s="114"/>
      <c r="AB18" s="22"/>
      <c r="AC18" s="3"/>
      <c r="AD18" s="3"/>
    </row>
    <row r="19" spans="2:34">
      <c r="B19" s="548">
        <v>11</v>
      </c>
      <c r="C19" s="252" t="s">
        <v>140</v>
      </c>
      <c r="D19" s="169">
        <v>24.5</v>
      </c>
      <c r="E19" s="166">
        <f>'7-11л. РАСКЛАДКА'!S18</f>
        <v>2</v>
      </c>
      <c r="F19" s="74">
        <f>'7-11л. РАСКЛАДКА'!S79</f>
        <v>0</v>
      </c>
      <c r="G19" s="74">
        <f>'7-11л. РАСКЛАДКА'!S133</f>
        <v>85</v>
      </c>
      <c r="H19" s="74">
        <f>'7-11л. РАСКЛАДКА'!S194</f>
        <v>61.3</v>
      </c>
      <c r="I19" s="74">
        <f>'7-11л. РАСКЛАДКА'!S249</f>
        <v>0</v>
      </c>
      <c r="J19" s="74">
        <f>'7-11л. РАСКЛАДКА'!S307</f>
        <v>29.5</v>
      </c>
      <c r="K19" s="74">
        <f>'7-11л. РАСКЛАДКА'!S363</f>
        <v>0</v>
      </c>
      <c r="L19" s="74">
        <f>'7-11л. РАСКЛАДКА'!S415</f>
        <v>65.2</v>
      </c>
      <c r="M19" s="74">
        <f>'7-11л. РАСКЛАДКА'!S470</f>
        <v>0</v>
      </c>
      <c r="N19" s="1565">
        <f>'7-11л. РАСКЛАДКА'!S527</f>
        <v>2</v>
      </c>
      <c r="O19" s="1555">
        <f t="shared" si="0"/>
        <v>245</v>
      </c>
      <c r="P19" s="2139">
        <f t="shared" si="1"/>
        <v>0</v>
      </c>
      <c r="Q19" s="1645">
        <f t="shared" si="2"/>
        <v>245</v>
      </c>
      <c r="R19" s="1001">
        <v>70</v>
      </c>
      <c r="W19" s="837"/>
      <c r="X19" s="13"/>
      <c r="Y19" s="1"/>
      <c r="Z19" s="835"/>
      <c r="AA19" s="114"/>
      <c r="AB19" s="22"/>
      <c r="AC19" s="3"/>
      <c r="AD19" s="3"/>
    </row>
    <row r="20" spans="2:34">
      <c r="B20" s="548">
        <v>12</v>
      </c>
      <c r="C20" s="252" t="s">
        <v>141</v>
      </c>
      <c r="D20" s="169">
        <v>12.25</v>
      </c>
      <c r="E20" s="166">
        <f>'7-11л. РАСКЛАДКА'!S19</f>
        <v>0</v>
      </c>
      <c r="F20" s="74">
        <f>'7-11л. РАСКЛАДКА'!S80</f>
        <v>17</v>
      </c>
      <c r="G20" s="74">
        <f>'7-11л. РАСКЛАДКА'!S134</f>
        <v>0</v>
      </c>
      <c r="H20" s="74">
        <f>'7-11л. РАСКЛАДКА'!S195</f>
        <v>0</v>
      </c>
      <c r="I20" s="74">
        <f>'7-11л. РАСКЛАДКА'!S250</f>
        <v>2</v>
      </c>
      <c r="J20" s="74">
        <f>'7-11л. РАСКЛАДКА'!S308</f>
        <v>36</v>
      </c>
      <c r="K20" s="74">
        <f>'7-11л. РАСКЛАДКА'!S364</f>
        <v>2</v>
      </c>
      <c r="L20" s="74">
        <f>'7-11л. РАСКЛАДКА'!S416</f>
        <v>0</v>
      </c>
      <c r="M20" s="74">
        <f>'7-11л. РАСКЛАДКА'!S471</f>
        <v>65.5</v>
      </c>
      <c r="N20" s="1565">
        <f>'7-11л. РАСКЛАДКА'!S528</f>
        <v>0</v>
      </c>
      <c r="O20" s="1555">
        <f t="shared" si="0"/>
        <v>122.5</v>
      </c>
      <c r="P20" s="2139">
        <f t="shared" si="1"/>
        <v>0</v>
      </c>
      <c r="Q20" s="1645">
        <f t="shared" si="2"/>
        <v>122.5</v>
      </c>
      <c r="R20" s="1001">
        <v>35</v>
      </c>
      <c r="W20" s="837"/>
      <c r="X20" s="13"/>
      <c r="Y20" s="1"/>
      <c r="Z20" s="835"/>
      <c r="AA20" s="114"/>
      <c r="AB20" s="22"/>
      <c r="AC20" s="3"/>
      <c r="AD20" s="3"/>
    </row>
    <row r="21" spans="2:34" ht="12.75" customHeight="1">
      <c r="B21" s="548">
        <v>13</v>
      </c>
      <c r="C21" s="252" t="s">
        <v>51</v>
      </c>
      <c r="D21" s="169">
        <v>20.3</v>
      </c>
      <c r="E21" s="166">
        <f>'7-11л. РАСКЛАДКА'!S20</f>
        <v>0</v>
      </c>
      <c r="F21" s="74">
        <f>'7-11л. РАСКЛАДКА'!S81</f>
        <v>0</v>
      </c>
      <c r="G21" s="74">
        <f>'7-11л. РАСКЛАДКА'!S135</f>
        <v>0</v>
      </c>
      <c r="H21" s="74">
        <f>'7-11л. РАСКЛАДКА'!S196</f>
        <v>0</v>
      </c>
      <c r="I21" s="74">
        <f>'7-11л. РАСКЛАДКА'!S251</f>
        <v>74.400000000000006</v>
      </c>
      <c r="J21" s="74">
        <f>'7-11л. РАСКЛАДКА'!S309</f>
        <v>0</v>
      </c>
      <c r="K21" s="74">
        <f>'7-11л. РАСКЛАДКА'!S365</f>
        <v>70.31</v>
      </c>
      <c r="L21" s="74">
        <f>'7-11л. РАСКЛАДКА'!S417</f>
        <v>0</v>
      </c>
      <c r="M21" s="74">
        <f>'7-11л. РАСКЛАДКА'!S472</f>
        <v>0</v>
      </c>
      <c r="N21" s="1565">
        <f>'7-11л. РАСКЛАДКА'!S529</f>
        <v>58.29</v>
      </c>
      <c r="O21" s="1555">
        <f>E21+F21+G21+H21+I21+J21+K21+L21+M21+N21</f>
        <v>203</v>
      </c>
      <c r="P21" s="2139">
        <f t="shared" si="1"/>
        <v>0</v>
      </c>
      <c r="Q21" s="1645">
        <f t="shared" si="2"/>
        <v>203</v>
      </c>
      <c r="R21" s="1001">
        <v>58</v>
      </c>
      <c r="W21" s="837"/>
      <c r="X21" s="13"/>
      <c r="Y21" s="1"/>
      <c r="Z21" s="835"/>
      <c r="AA21" s="114"/>
      <c r="AB21" s="22"/>
      <c r="AC21" s="3"/>
      <c r="AD21" s="3"/>
    </row>
    <row r="22" spans="2:34" ht="13.5" customHeight="1">
      <c r="B22" s="548">
        <v>14</v>
      </c>
      <c r="C22" s="252" t="s">
        <v>142</v>
      </c>
      <c r="D22" s="169">
        <v>10.5</v>
      </c>
      <c r="E22" s="166">
        <f>'7-11л. РАСКЛАДКА'!S21</f>
        <v>105</v>
      </c>
      <c r="F22" s="74">
        <f>'7-11л. РАСКЛАДКА'!S82</f>
        <v>0</v>
      </c>
      <c r="G22" s="74">
        <f>'7-11л. РАСКЛАДКА'!S136</f>
        <v>0</v>
      </c>
      <c r="H22" s="74">
        <f>'7-11л. РАСКЛАДКА'!S197</f>
        <v>0</v>
      </c>
      <c r="I22" s="74">
        <f>'7-11л. РАСКЛАДКА'!S252</f>
        <v>0</v>
      </c>
      <c r="J22" s="74">
        <f>'7-11л. РАСКЛАДКА'!S310</f>
        <v>0</v>
      </c>
      <c r="K22" s="74">
        <f>'7-11л. РАСКЛАДКА'!S366</f>
        <v>0</v>
      </c>
      <c r="L22" s="74">
        <f>'7-11л. РАСКЛАДКА'!S418</f>
        <v>0</v>
      </c>
      <c r="M22" s="74">
        <f>'7-11л. РАСКЛАДКА'!S473</f>
        <v>0</v>
      </c>
      <c r="N22" s="1565">
        <f>'7-11л. РАСКЛАДКА'!S530</f>
        <v>0</v>
      </c>
      <c r="O22" s="1555">
        <f t="shared" si="0"/>
        <v>105</v>
      </c>
      <c r="P22" s="2139">
        <f t="shared" si="1"/>
        <v>0</v>
      </c>
      <c r="Q22" s="1645">
        <f t="shared" si="2"/>
        <v>105</v>
      </c>
      <c r="R22" s="1001">
        <v>30</v>
      </c>
      <c r="W22" s="837"/>
      <c r="X22" s="13"/>
      <c r="Y22" s="1"/>
      <c r="Z22" s="835"/>
      <c r="AA22" s="114"/>
      <c r="AB22" s="22"/>
      <c r="AC22" s="3"/>
      <c r="AD22" s="3"/>
    </row>
    <row r="23" spans="2:34" ht="12" customHeight="1">
      <c r="B23" s="548">
        <v>15</v>
      </c>
      <c r="C23" s="252" t="s">
        <v>307</v>
      </c>
      <c r="D23" s="169">
        <v>105</v>
      </c>
      <c r="E23" s="166">
        <f>'7-11л. РАСКЛАДКА'!S22</f>
        <v>200</v>
      </c>
      <c r="F23" s="74">
        <f>'7-11л. РАСКЛАДКА'!S83</f>
        <v>255</v>
      </c>
      <c r="G23" s="74">
        <f>'7-11л. РАСКЛАДКА'!S137</f>
        <v>0</v>
      </c>
      <c r="H23" s="74">
        <f>'7-11л. РАСКЛАДКА'!S198</f>
        <v>200</v>
      </c>
      <c r="I23" s="74">
        <f>'7-11л. РАСКЛАДКА'!S253</f>
        <v>54.2</v>
      </c>
      <c r="J23" s="74">
        <f>'7-11л. РАСКЛАДКА'!S311</f>
        <v>20.61</v>
      </c>
      <c r="K23" s="74">
        <f>'7-11л. РАСКЛАДКА'!S367</f>
        <v>66.39</v>
      </c>
      <c r="L23" s="74">
        <f>'7-11л. РАСКЛАДКА'!S419</f>
        <v>0</v>
      </c>
      <c r="M23" s="74">
        <f>'7-11л. РАСКЛАДКА'!S474</f>
        <v>20.399999999999999</v>
      </c>
      <c r="N23" s="1565">
        <f>'7-11л. РАСКЛАДКА'!S531</f>
        <v>233.4</v>
      </c>
      <c r="O23" s="1555">
        <f t="shared" si="0"/>
        <v>1050</v>
      </c>
      <c r="P23" s="2139">
        <f t="shared" si="1"/>
        <v>0</v>
      </c>
      <c r="Q23" s="1645">
        <f t="shared" si="2"/>
        <v>1050</v>
      </c>
      <c r="R23" s="1001">
        <v>300</v>
      </c>
      <c r="W23" s="837"/>
      <c r="X23" s="13"/>
      <c r="Y23" s="1"/>
      <c r="Z23" s="840"/>
      <c r="AA23" s="114"/>
      <c r="AB23" s="22"/>
      <c r="AC23" s="3"/>
      <c r="AD23" s="3"/>
    </row>
    <row r="24" spans="2:34" ht="14.25" customHeight="1">
      <c r="B24" s="548">
        <v>16</v>
      </c>
      <c r="C24" s="252" t="s">
        <v>308</v>
      </c>
      <c r="D24" s="169">
        <v>52.5</v>
      </c>
      <c r="E24" s="190">
        <f>'7-11л. РАСКЛАДКА'!S23</f>
        <v>0</v>
      </c>
      <c r="F24" s="77">
        <f>'7-11л. РАСКЛАДКА'!S84</f>
        <v>0</v>
      </c>
      <c r="G24" s="78">
        <f>'7-11л. РАСКЛАДКА'!S138</f>
        <v>0</v>
      </c>
      <c r="H24" s="74">
        <f>'7-11л. РАСКЛАДКА'!S199</f>
        <v>0</v>
      </c>
      <c r="I24" s="75">
        <f>'7-11л. РАСКЛАДКА'!S254</f>
        <v>0</v>
      </c>
      <c r="J24" s="74">
        <f>'7-11л. РАСКЛАДКА'!S312</f>
        <v>0</v>
      </c>
      <c r="K24" s="75">
        <f>'7-11л. РАСКЛАДКА'!S368</f>
        <v>0</v>
      </c>
      <c r="L24" s="77">
        <f>'7-11л. РАСКЛАДКА'!S420</f>
        <v>0</v>
      </c>
      <c r="M24" s="77">
        <f>'7-11л. РАСКЛАДКА'!S475</f>
        <v>0</v>
      </c>
      <c r="N24" s="1566">
        <f>'7-11л. РАСКЛАДКА'!S532</f>
        <v>0</v>
      </c>
      <c r="O24" s="1555">
        <f t="shared" si="0"/>
        <v>0</v>
      </c>
      <c r="P24" s="2175">
        <f t="shared" si="1"/>
        <v>-100</v>
      </c>
      <c r="Q24" s="1645">
        <f t="shared" si="2"/>
        <v>525</v>
      </c>
      <c r="R24" s="1001">
        <v>150</v>
      </c>
      <c r="W24" s="837"/>
      <c r="X24" s="13"/>
      <c r="Y24" s="1"/>
      <c r="Z24" s="840"/>
      <c r="AA24" s="848"/>
      <c r="AB24" s="22"/>
      <c r="AC24" s="3"/>
      <c r="AD24" s="3"/>
      <c r="AF24" s="218"/>
      <c r="AH24" s="218"/>
    </row>
    <row r="25" spans="2:34">
      <c r="B25" s="548">
        <v>17</v>
      </c>
      <c r="C25" s="252" t="s">
        <v>309</v>
      </c>
      <c r="D25" s="169">
        <v>17.5</v>
      </c>
      <c r="E25" s="190">
        <f>'7-11л. РАСКЛАДКА'!S24</f>
        <v>0</v>
      </c>
      <c r="F25" s="77">
        <f>'7-11л. РАСКЛАДКА'!S85</f>
        <v>0</v>
      </c>
      <c r="G25" s="78">
        <f>'7-11л. РАСКЛАДКА'!S139</f>
        <v>0</v>
      </c>
      <c r="H25" s="74">
        <f>'7-11л. РАСКЛАДКА'!S200</f>
        <v>0</v>
      </c>
      <c r="I25" s="75">
        <f>'7-11л. РАСКЛАДКА'!S255</f>
        <v>87.5</v>
      </c>
      <c r="J25" s="74">
        <f>'7-11л. РАСКЛАДКА'!S313</f>
        <v>0</v>
      </c>
      <c r="K25" s="75">
        <f>'7-11л. РАСКЛАДКА'!S369</f>
        <v>0</v>
      </c>
      <c r="L25" s="77">
        <f>'7-11л. РАСКЛАДКА'!S421</f>
        <v>0</v>
      </c>
      <c r="M25" s="77">
        <f>'7-11л. РАСКЛАДКА'!S476</f>
        <v>87.5</v>
      </c>
      <c r="N25" s="1566">
        <f>'7-11л. РАСКЛАДКА'!S533</f>
        <v>0</v>
      </c>
      <c r="O25" s="1555">
        <f t="shared" si="0"/>
        <v>175</v>
      </c>
      <c r="P25" s="2139">
        <f t="shared" si="1"/>
        <v>0</v>
      </c>
      <c r="Q25" s="1645">
        <f t="shared" si="2"/>
        <v>175</v>
      </c>
      <c r="R25" s="1001">
        <v>50</v>
      </c>
      <c r="W25" s="837"/>
      <c r="X25" s="13"/>
      <c r="Y25" s="1"/>
      <c r="Z25" s="835"/>
      <c r="AA25" s="114"/>
      <c r="AB25" s="22"/>
      <c r="AC25" s="3"/>
      <c r="AD25" s="3"/>
    </row>
    <row r="26" spans="2:34">
      <c r="B26" s="548">
        <v>18</v>
      </c>
      <c r="C26" s="252" t="s">
        <v>52</v>
      </c>
      <c r="D26" s="169">
        <v>3.5</v>
      </c>
      <c r="E26" s="190">
        <f>'7-11л. РАСКЛАДКА'!S25</f>
        <v>0</v>
      </c>
      <c r="F26" s="77">
        <f>'7-11л. РАСКЛАДКА'!S86</f>
        <v>10</v>
      </c>
      <c r="G26" s="78">
        <f>'7-11л. РАСКЛАДКА'!S140</f>
        <v>0</v>
      </c>
      <c r="H26" s="74">
        <f>'7-11л. РАСКЛАДКА'!S201</f>
        <v>20</v>
      </c>
      <c r="I26" s="75">
        <f>'7-11л. РАСКЛАДКА'!S256</f>
        <v>0</v>
      </c>
      <c r="J26" s="74">
        <f>'7-11л. РАСКЛАДКА'!S314</f>
        <v>0</v>
      </c>
      <c r="K26" s="75">
        <f>'7-11л. РАСКЛАДКА'!S370</f>
        <v>5</v>
      </c>
      <c r="L26" s="77">
        <f>'7-11л. РАСКЛАДКА'!S422</f>
        <v>0</v>
      </c>
      <c r="M26" s="77">
        <f>'7-11л. РАСКЛАДКА'!S477</f>
        <v>0</v>
      </c>
      <c r="N26" s="1566">
        <f>'7-11л. РАСКЛАДКА'!S534</f>
        <v>0</v>
      </c>
      <c r="O26" s="1555">
        <f t="shared" si="0"/>
        <v>35</v>
      </c>
      <c r="P26" s="2139">
        <f t="shared" si="1"/>
        <v>0</v>
      </c>
      <c r="Q26" s="1645">
        <f t="shared" si="2"/>
        <v>35</v>
      </c>
      <c r="R26" s="1001">
        <v>10</v>
      </c>
      <c r="W26" s="837"/>
      <c r="X26" s="13"/>
      <c r="Y26" s="1"/>
      <c r="Z26" s="835"/>
      <c r="AA26" s="114"/>
      <c r="AB26" s="22"/>
      <c r="AC26" s="3"/>
      <c r="AD26" s="3"/>
    </row>
    <row r="27" spans="2:34">
      <c r="B27" s="548">
        <v>19</v>
      </c>
      <c r="C27" s="252" t="s">
        <v>310</v>
      </c>
      <c r="D27" s="169">
        <v>3.5</v>
      </c>
      <c r="E27" s="190">
        <f>'7-11л. РАСКЛАДКА'!S26</f>
        <v>6.9</v>
      </c>
      <c r="F27" s="77">
        <f>'7-11л. РАСКЛАДКА'!S87</f>
        <v>0</v>
      </c>
      <c r="G27" s="78">
        <f>'7-11л. РАСКЛАДКА'!S141</f>
        <v>0</v>
      </c>
      <c r="H27" s="74">
        <f>'7-11л. РАСКЛАДКА'!S202</f>
        <v>0</v>
      </c>
      <c r="I27" s="75">
        <f>'7-11л. РАСКЛАДКА'!S257</f>
        <v>7.5</v>
      </c>
      <c r="J27" s="74">
        <f>'7-11л. РАСКЛАДКА'!S315</f>
        <v>8.1</v>
      </c>
      <c r="K27" s="75">
        <f>'7-11л. РАСКЛАДКА'!S371</f>
        <v>0</v>
      </c>
      <c r="L27" s="77">
        <f>'7-11л. РАСКЛАДКА'!S423</f>
        <v>0</v>
      </c>
      <c r="M27" s="77">
        <f>'7-11л. РАСКЛАДКА'!S478</f>
        <v>7.5</v>
      </c>
      <c r="N27" s="1566">
        <f>'7-11л. РАСКЛАДКА'!S535</f>
        <v>5</v>
      </c>
      <c r="O27" s="1555">
        <f t="shared" si="0"/>
        <v>35</v>
      </c>
      <c r="P27" s="2139">
        <f t="shared" si="1"/>
        <v>0</v>
      </c>
      <c r="Q27" s="1645">
        <f t="shared" si="2"/>
        <v>35</v>
      </c>
      <c r="R27" s="1001">
        <v>10</v>
      </c>
      <c r="W27" s="837"/>
      <c r="X27" s="13"/>
      <c r="Y27" s="1"/>
      <c r="Z27" s="835"/>
      <c r="AA27" s="114"/>
      <c r="AB27" s="22"/>
      <c r="AC27" s="3"/>
      <c r="AD27" s="3"/>
    </row>
    <row r="28" spans="2:34">
      <c r="B28" s="548">
        <v>20</v>
      </c>
      <c r="C28" s="252" t="s">
        <v>53</v>
      </c>
      <c r="D28" s="169">
        <v>10.5</v>
      </c>
      <c r="E28" s="190">
        <f>'7-11л. РАСКЛАДКА'!S27</f>
        <v>13.6</v>
      </c>
      <c r="F28" s="77">
        <f>'7-11л. РАСКЛАДКА'!S88</f>
        <v>8</v>
      </c>
      <c r="G28" s="78">
        <f>'7-11л. РАСКЛАДКА'!S142</f>
        <v>9</v>
      </c>
      <c r="H28" s="74">
        <f>'7-11л. РАСКЛАДКА'!S203</f>
        <v>11.440000000000001</v>
      </c>
      <c r="I28" s="75">
        <f>'7-11л. РАСКЛАДКА'!S258</f>
        <v>12.45</v>
      </c>
      <c r="J28" s="74">
        <f>'7-11л. РАСКЛАДКА'!S316</f>
        <v>6.9</v>
      </c>
      <c r="K28" s="75">
        <f>'7-11л. РАСКЛАДКА'!S372</f>
        <v>16.91</v>
      </c>
      <c r="L28" s="77">
        <f>'7-11л. РАСКЛАДКА'!S424</f>
        <v>4</v>
      </c>
      <c r="M28" s="77">
        <f>'7-11л. РАСКЛАДКА'!S479</f>
        <v>13.7</v>
      </c>
      <c r="N28" s="1566">
        <f>'7-11л. РАСКЛАДКА'!S536</f>
        <v>9</v>
      </c>
      <c r="O28" s="1781">
        <f t="shared" si="0"/>
        <v>105.00000000000001</v>
      </c>
      <c r="P28" s="2139">
        <f t="shared" si="1"/>
        <v>0</v>
      </c>
      <c r="Q28" s="1645">
        <f>(R28*35/100)*10</f>
        <v>105</v>
      </c>
      <c r="R28" s="1001">
        <v>30</v>
      </c>
      <c r="W28" s="837"/>
      <c r="X28" s="13"/>
      <c r="Y28" s="1"/>
      <c r="Z28" s="835"/>
      <c r="AA28" s="114"/>
      <c r="AB28" s="22"/>
      <c r="AC28" s="3"/>
      <c r="AD28" s="3"/>
    </row>
    <row r="29" spans="2:34">
      <c r="B29" s="548">
        <v>21</v>
      </c>
      <c r="C29" s="252" t="s">
        <v>54</v>
      </c>
      <c r="D29" s="169">
        <v>5.25</v>
      </c>
      <c r="E29" s="190">
        <f>'7-11л. РАСКЛАДКА'!S28</f>
        <v>8.4</v>
      </c>
      <c r="F29" s="77">
        <f>'7-11л. РАСКЛАДКА'!S89</f>
        <v>4.8</v>
      </c>
      <c r="G29" s="78">
        <f>'7-11л. РАСКЛАДКА'!S143</f>
        <v>8.8000000000000007</v>
      </c>
      <c r="H29" s="74">
        <f>'7-11л. РАСКЛАДКА'!S204</f>
        <v>0</v>
      </c>
      <c r="I29" s="75">
        <f>'7-11л. РАСКЛАДКА'!S259</f>
        <v>4</v>
      </c>
      <c r="J29" s="74">
        <f>'7-11л. РАСКЛАДКА'!S317</f>
        <v>7.1</v>
      </c>
      <c r="K29" s="75">
        <f>'7-11л. РАСКЛАДКА'!S373</f>
        <v>3</v>
      </c>
      <c r="L29" s="77">
        <f>'7-11л. РАСКЛАДКА'!S425</f>
        <v>7</v>
      </c>
      <c r="M29" s="77">
        <f>'7-11л. РАСКЛАДКА'!S480</f>
        <v>4.4000000000000004</v>
      </c>
      <c r="N29" s="1566">
        <f>'7-11л. РАСКЛАДКА'!S537</f>
        <v>5</v>
      </c>
      <c r="O29" s="1642">
        <f t="shared" si="0"/>
        <v>52.5</v>
      </c>
      <c r="P29" s="2139">
        <f t="shared" si="1"/>
        <v>0</v>
      </c>
      <c r="Q29" s="1645">
        <f t="shared" si="2"/>
        <v>52.5</v>
      </c>
      <c r="R29" s="1001">
        <v>15</v>
      </c>
      <c r="W29" s="837"/>
      <c r="X29" s="13"/>
      <c r="Y29" s="1"/>
      <c r="Z29" s="835"/>
      <c r="AA29" s="114"/>
      <c r="AB29" s="22"/>
      <c r="AC29" s="3"/>
      <c r="AD29" s="3"/>
    </row>
    <row r="30" spans="2:34" ht="12" customHeight="1">
      <c r="B30" s="548">
        <v>22</v>
      </c>
      <c r="C30" s="252" t="s">
        <v>311</v>
      </c>
      <c r="D30" s="169">
        <v>14</v>
      </c>
      <c r="E30" s="190">
        <f>'7-11л. РАСКЛАДКА'!S29</f>
        <v>0</v>
      </c>
      <c r="F30" s="77">
        <f>'7-11л. РАСКЛАДКА'!S90</f>
        <v>120</v>
      </c>
      <c r="G30" s="78">
        <f>'7-11л. РАСКЛАДКА'!S144</f>
        <v>0</v>
      </c>
      <c r="H30" s="74">
        <f>'7-11л. РАСКЛАДКА'!S205</f>
        <v>0</v>
      </c>
      <c r="I30" s="75">
        <f>'7-11л. РАСКЛАДКА'!S260</f>
        <v>10.199999999999999</v>
      </c>
      <c r="J30" s="74">
        <f>'7-11л. РАСКЛАДКА'!S318</f>
        <v>0</v>
      </c>
      <c r="K30" s="75">
        <f>'7-11л. РАСКЛАДКА'!S374</f>
        <v>0</v>
      </c>
      <c r="L30" s="77">
        <f>'7-11л. РАСКЛАДКА'!S426</f>
        <v>0</v>
      </c>
      <c r="M30" s="77">
        <f>'7-11л. РАСКЛАДКА'!S481</f>
        <v>9.8000000000000007</v>
      </c>
      <c r="N30" s="1566">
        <f>'7-11л. РАСКЛАДКА'!S538</f>
        <v>0</v>
      </c>
      <c r="O30" s="1555">
        <f t="shared" si="0"/>
        <v>140</v>
      </c>
      <c r="P30" s="2139">
        <f t="shared" si="1"/>
        <v>0</v>
      </c>
      <c r="Q30" s="1645">
        <f t="shared" si="2"/>
        <v>140</v>
      </c>
      <c r="R30" s="1001">
        <v>40</v>
      </c>
      <c r="W30" s="837"/>
      <c r="X30" s="13"/>
      <c r="Y30" s="1"/>
      <c r="Z30" s="835"/>
      <c r="AA30" s="114"/>
      <c r="AB30" s="22"/>
      <c r="AC30" s="3"/>
      <c r="AD30" s="3"/>
    </row>
    <row r="31" spans="2:34" ht="13.5" customHeight="1">
      <c r="B31" s="548">
        <v>23</v>
      </c>
      <c r="C31" s="252" t="s">
        <v>55</v>
      </c>
      <c r="D31" s="169">
        <v>10.5</v>
      </c>
      <c r="E31" s="190">
        <f>'7-11л. РАСКЛАДКА'!S30</f>
        <v>16.3</v>
      </c>
      <c r="F31" s="77">
        <f>'7-11л. РАСКЛАДКА'!S91</f>
        <v>15.7</v>
      </c>
      <c r="G31" s="78">
        <f>'7-11л. РАСКЛАДКА'!S145</f>
        <v>7.7</v>
      </c>
      <c r="H31" s="74">
        <f>'7-11л. РАСКЛАДКА'!S206</f>
        <v>15</v>
      </c>
      <c r="I31" s="75">
        <f>'7-11л. РАСКЛАДКА'!S261</f>
        <v>0</v>
      </c>
      <c r="J31" s="74">
        <f>'7-11л. РАСКЛАДКА'!S319</f>
        <v>0</v>
      </c>
      <c r="K31" s="75">
        <f>'7-11л. РАСКЛАДКА'!S375</f>
        <v>3</v>
      </c>
      <c r="L31" s="77">
        <f>'7-11л. РАСКЛАДКА'!S427</f>
        <v>25.3</v>
      </c>
      <c r="M31" s="77">
        <f>'7-11л. РАСКЛАДКА'!S482</f>
        <v>7</v>
      </c>
      <c r="N31" s="1566">
        <f>'7-11л. РАСКЛАДКА'!S539</f>
        <v>15</v>
      </c>
      <c r="O31" s="1555">
        <f t="shared" si="0"/>
        <v>105</v>
      </c>
      <c r="P31" s="2139">
        <f t="shared" si="1"/>
        <v>0</v>
      </c>
      <c r="Q31" s="1645">
        <f t="shared" si="2"/>
        <v>105</v>
      </c>
      <c r="R31" s="1001">
        <v>30</v>
      </c>
      <c r="W31" s="837"/>
      <c r="X31" s="13"/>
      <c r="Y31" s="1"/>
      <c r="Z31" s="835"/>
      <c r="AA31" s="114"/>
      <c r="AB31" s="22"/>
      <c r="AC31" s="3"/>
      <c r="AD31" s="3"/>
    </row>
    <row r="32" spans="2:34" ht="12.75" customHeight="1">
      <c r="B32" s="548">
        <v>24</v>
      </c>
      <c r="C32" s="252" t="s">
        <v>56</v>
      </c>
      <c r="D32" s="169">
        <v>3.5</v>
      </c>
      <c r="E32" s="190">
        <f>'7-11л. РАСКЛАДКА'!S31</f>
        <v>0</v>
      </c>
      <c r="F32" s="77">
        <f>'7-11л. РАСКЛАДКА'!S92</f>
        <v>0</v>
      </c>
      <c r="G32" s="78">
        <f>'7-11л. РАСКЛАДКА'!S146</f>
        <v>0</v>
      </c>
      <c r="H32" s="74">
        <f>'7-11л. РАСКЛАДКА'!S207</f>
        <v>0</v>
      </c>
      <c r="I32" s="75">
        <f>'7-11л. РАСКЛАДКА'!S262</f>
        <v>0</v>
      </c>
      <c r="J32" s="74">
        <f>'7-11л. РАСКЛАДКА'!S320</f>
        <v>0</v>
      </c>
      <c r="K32" s="75">
        <f>'7-11л. РАСКЛАДКА'!S376</f>
        <v>0</v>
      </c>
      <c r="L32" s="77">
        <f>'7-11л. РАСКЛАДКА'!S428</f>
        <v>0</v>
      </c>
      <c r="M32" s="77">
        <f>'7-11л. РАСКЛАДКА'!S483</f>
        <v>30</v>
      </c>
      <c r="N32" s="1566">
        <f>'7-11л. РАСКЛАДКА'!S540</f>
        <v>0</v>
      </c>
      <c r="O32" s="1555">
        <f t="shared" si="0"/>
        <v>30</v>
      </c>
      <c r="P32" s="2139">
        <f t="shared" si="1"/>
        <v>-14.285714285714292</v>
      </c>
      <c r="Q32" s="1645">
        <f t="shared" si="2"/>
        <v>35</v>
      </c>
      <c r="R32" s="1001">
        <v>10</v>
      </c>
      <c r="W32" s="837"/>
      <c r="X32" s="13"/>
      <c r="Y32" s="1"/>
      <c r="Z32" s="835"/>
      <c r="AA32" s="114"/>
      <c r="AB32" s="22"/>
      <c r="AC32" s="3"/>
      <c r="AD32" s="3"/>
    </row>
    <row r="33" spans="2:30" ht="12" customHeight="1">
      <c r="B33" s="548">
        <v>25</v>
      </c>
      <c r="C33" s="252" t="s">
        <v>57</v>
      </c>
      <c r="D33" s="169">
        <v>0.35</v>
      </c>
      <c r="E33" s="190">
        <f>'7-11л. РАСКЛАДКА'!S32</f>
        <v>0</v>
      </c>
      <c r="F33" s="77">
        <f>'7-11л. РАСКЛАДКА'!S93</f>
        <v>0</v>
      </c>
      <c r="G33" s="78">
        <f>'7-11л. РАСКЛАДКА'!S147</f>
        <v>0</v>
      </c>
      <c r="H33" s="74">
        <f>'7-11л. РАСКЛАДКА'!S208</f>
        <v>0</v>
      </c>
      <c r="I33" s="75">
        <f>'7-11л. РАСКЛАДКА'!S263</f>
        <v>0</v>
      </c>
      <c r="J33" s="74">
        <f>'7-11л. РАСКЛАДКА'!S321</f>
        <v>0</v>
      </c>
      <c r="K33" s="75">
        <f>'7-11л. РАСКЛАДКА'!S377</f>
        <v>0</v>
      </c>
      <c r="L33" s="77">
        <f>'7-11л. РАСКЛАДКА'!S429</f>
        <v>0</v>
      </c>
      <c r="M33" s="77">
        <f>'7-11л. РАСКЛАДКА'!S484</f>
        <v>0</v>
      </c>
      <c r="N33" s="1566">
        <f>'7-11л. РАСКЛАДКА'!S541</f>
        <v>0</v>
      </c>
      <c r="O33" s="1555">
        <f t="shared" si="0"/>
        <v>0</v>
      </c>
      <c r="P33" s="2175">
        <f t="shared" si="1"/>
        <v>-100</v>
      </c>
      <c r="Q33" s="1645">
        <f t="shared" si="2"/>
        <v>3.5</v>
      </c>
      <c r="R33" s="1001">
        <v>1</v>
      </c>
      <c r="W33" s="837"/>
      <c r="X33" s="13"/>
      <c r="Y33" s="1"/>
      <c r="Z33" s="835"/>
      <c r="AA33" s="848"/>
      <c r="AB33" s="22"/>
      <c r="AC33" s="3"/>
      <c r="AD33" s="3"/>
    </row>
    <row r="34" spans="2:30" ht="15.75" customHeight="1">
      <c r="B34" s="548">
        <v>26</v>
      </c>
      <c r="C34" s="252" t="s">
        <v>312</v>
      </c>
      <c r="D34" s="169">
        <v>0.35</v>
      </c>
      <c r="E34" s="190">
        <f>'7-11л. РАСКЛАДКА'!S33</f>
        <v>2.25</v>
      </c>
      <c r="F34" s="77">
        <f>'7-11л. РАСКЛАДКА'!S94</f>
        <v>0</v>
      </c>
      <c r="G34" s="78">
        <f>'7-11л. РАСКЛАДКА'!S148</f>
        <v>0</v>
      </c>
      <c r="H34" s="74">
        <f>'7-11л. РАСКЛАДКА'!S209</f>
        <v>2.25</v>
      </c>
      <c r="I34" s="75">
        <f>'7-11л. РАСКЛАДКА'!S264</f>
        <v>0</v>
      </c>
      <c r="J34" s="74">
        <f>'7-11л. РАСКЛАДКА'!S322</f>
        <v>0</v>
      </c>
      <c r="K34" s="75">
        <f>'7-11л. РАСКЛАДКА'!S378</f>
        <v>0</v>
      </c>
      <c r="L34" s="77">
        <f>'7-11л. РАСКЛАДКА'!S430</f>
        <v>0</v>
      </c>
      <c r="M34" s="77">
        <f>'7-11л. РАСКЛАДКА'!S485</f>
        <v>0</v>
      </c>
      <c r="N34" s="1566">
        <f>'7-11л. РАСКЛАДКА'!S542</f>
        <v>0</v>
      </c>
      <c r="O34" s="1555">
        <f t="shared" si="0"/>
        <v>4.5</v>
      </c>
      <c r="P34" s="2139">
        <f t="shared" si="1"/>
        <v>28.571428571428584</v>
      </c>
      <c r="Q34" s="1645">
        <f t="shared" si="2"/>
        <v>3.5</v>
      </c>
      <c r="R34" s="1001">
        <v>1</v>
      </c>
      <c r="W34" s="837"/>
      <c r="X34" s="13"/>
      <c r="Y34" s="1"/>
      <c r="Z34" s="835"/>
      <c r="AA34" s="114"/>
      <c r="AB34" s="22"/>
      <c r="AC34" s="3"/>
      <c r="AD34" s="3"/>
    </row>
    <row r="35" spans="2:30" ht="12" customHeight="1">
      <c r="B35" s="548">
        <v>27</v>
      </c>
      <c r="C35" s="252" t="s">
        <v>143</v>
      </c>
      <c r="D35" s="169">
        <v>0.7</v>
      </c>
      <c r="E35" s="190">
        <f>'7-11л. РАСКЛАДКА'!S34</f>
        <v>0</v>
      </c>
      <c r="F35" s="174">
        <f>'7-11л. РАСКЛАДКА'!S95</f>
        <v>3.5</v>
      </c>
      <c r="G35" s="78">
        <f>'7-11л. РАСКЛАДКА'!S149</f>
        <v>0</v>
      </c>
      <c r="H35" s="74">
        <f>'7-11л. РАСКЛАДКА'!S210</f>
        <v>0</v>
      </c>
      <c r="I35" s="75">
        <f>'7-11л. РАСКЛАДКА'!S265</f>
        <v>0</v>
      </c>
      <c r="J35" s="74">
        <f>'7-11л. РАСКЛАДКА'!S323</f>
        <v>0</v>
      </c>
      <c r="K35" s="75">
        <f>'7-11л. РАСКЛАДКА'!S379</f>
        <v>0</v>
      </c>
      <c r="L35" s="77">
        <f>'7-11л. РАСКЛАДКА'!S431</f>
        <v>0</v>
      </c>
      <c r="M35" s="79">
        <f>'7-11л. РАСКЛАДКА'!S486</f>
        <v>0</v>
      </c>
      <c r="N35" s="1566">
        <f>'7-11л. РАСКЛАДКА'!S543</f>
        <v>3.5</v>
      </c>
      <c r="O35" s="1555">
        <f t="shared" si="0"/>
        <v>7</v>
      </c>
      <c r="P35" s="2139">
        <f t="shared" si="1"/>
        <v>0</v>
      </c>
      <c r="Q35" s="1645">
        <f t="shared" si="2"/>
        <v>7</v>
      </c>
      <c r="R35" s="1001">
        <v>2</v>
      </c>
      <c r="W35" s="837"/>
      <c r="X35" s="13"/>
      <c r="Y35" s="1"/>
      <c r="Z35" s="835"/>
      <c r="AA35" s="114"/>
      <c r="AB35" s="22"/>
      <c r="AC35" s="3"/>
      <c r="AD35" s="3"/>
    </row>
    <row r="36" spans="2:30" ht="14.25" customHeight="1">
      <c r="B36" s="548">
        <v>28</v>
      </c>
      <c r="C36" s="252" t="s">
        <v>58</v>
      </c>
      <c r="D36" s="169">
        <v>7.0000000000000007E-2</v>
      </c>
      <c r="E36" s="190">
        <f>'7-11л. РАСКЛАДКА'!S35</f>
        <v>0</v>
      </c>
      <c r="F36" s="77">
        <f>'7-11л. РАСКЛАДКА'!S96</f>
        <v>0</v>
      </c>
      <c r="G36" s="78">
        <f>'7-11л. РАСКЛАДКА'!S150</f>
        <v>0</v>
      </c>
      <c r="H36" s="74">
        <f>'7-11л. РАСКЛАДКА'!S211</f>
        <v>0</v>
      </c>
      <c r="I36" s="75">
        <f>'7-11л. РАСКЛАДКА'!S266</f>
        <v>0</v>
      </c>
      <c r="J36" s="74">
        <f>'7-11л. РАСКЛАДКА'!S324</f>
        <v>0</v>
      </c>
      <c r="K36" s="75">
        <f>'7-11л. РАСКЛАДКА'!S380</f>
        <v>0</v>
      </c>
      <c r="L36" s="77">
        <f>'7-11л. РАСКЛАДКА'!S432</f>
        <v>0</v>
      </c>
      <c r="M36" s="77">
        <f>'7-11л. РАСКЛАДКА'!S487</f>
        <v>0</v>
      </c>
      <c r="N36" s="1566">
        <f>'7-11л. РАСКЛАДКА'!S544</f>
        <v>0</v>
      </c>
      <c r="O36" s="1555">
        <f t="shared" si="0"/>
        <v>0</v>
      </c>
      <c r="P36" s="2175">
        <f t="shared" si="1"/>
        <v>-100</v>
      </c>
      <c r="Q36" s="1645">
        <f t="shared" si="2"/>
        <v>0.70000000000000007</v>
      </c>
      <c r="R36" s="1001">
        <v>0.2</v>
      </c>
      <c r="W36" s="837"/>
      <c r="X36" s="13"/>
      <c r="Y36" s="1"/>
      <c r="Z36" s="835"/>
      <c r="AA36" s="114"/>
      <c r="AB36" s="22"/>
      <c r="AC36" s="3"/>
      <c r="AD36" s="3"/>
    </row>
    <row r="37" spans="2:30" ht="12.75" customHeight="1">
      <c r="B37" s="548">
        <v>29</v>
      </c>
      <c r="C37" s="592" t="s">
        <v>313</v>
      </c>
      <c r="D37" s="169">
        <v>1.05</v>
      </c>
      <c r="E37" s="190">
        <f>'7-11л. РАСКЛАДКА'!S36</f>
        <v>1.4</v>
      </c>
      <c r="F37" s="77">
        <f>'7-11л. РАСКЛАДКА'!S97</f>
        <v>1</v>
      </c>
      <c r="G37" s="78">
        <f>'7-11л. РАСКЛАДКА'!S151</f>
        <v>0.7</v>
      </c>
      <c r="H37" s="74">
        <f>'7-11л. РАСКЛАДКА'!S212</f>
        <v>0.6</v>
      </c>
      <c r="I37" s="75">
        <f>'7-11л. РАСКЛАДКА'!S267</f>
        <v>1.3499999999999999</v>
      </c>
      <c r="J37" s="74">
        <f>'7-11л. РАСКЛАДКА'!S325</f>
        <v>1.05</v>
      </c>
      <c r="K37" s="75">
        <f>'7-11л. РАСКЛАДКА'!S381</f>
        <v>1</v>
      </c>
      <c r="L37" s="77">
        <f>'7-11л. РАСКЛАДКА'!S433</f>
        <v>0.9</v>
      </c>
      <c r="M37" s="77">
        <f>'7-11л. РАСКЛАДКА'!S488</f>
        <v>1.4000000000000001</v>
      </c>
      <c r="N37" s="1566">
        <f>'7-11л. РАСКЛАДКА'!S545</f>
        <v>1.1000000000000001</v>
      </c>
      <c r="O37" s="1555">
        <f t="shared" si="0"/>
        <v>10.5</v>
      </c>
      <c r="P37" s="2139">
        <f t="shared" si="1"/>
        <v>0</v>
      </c>
      <c r="Q37" s="1645">
        <f t="shared" si="2"/>
        <v>10.5</v>
      </c>
      <c r="R37" s="1001">
        <v>3</v>
      </c>
      <c r="W37" s="837"/>
      <c r="X37" s="13"/>
      <c r="Y37" s="1"/>
      <c r="Z37" s="835"/>
      <c r="AA37" s="114"/>
      <c r="AB37" s="22"/>
      <c r="AC37" s="3"/>
      <c r="AD37" s="3"/>
    </row>
    <row r="38" spans="2:30" ht="13.5" customHeight="1">
      <c r="B38" s="548">
        <v>30</v>
      </c>
      <c r="C38" s="252" t="s">
        <v>144</v>
      </c>
      <c r="D38" s="169">
        <v>1.05</v>
      </c>
      <c r="E38" s="190">
        <f>'7-11л. РАСКЛАДКА'!S37</f>
        <v>0</v>
      </c>
      <c r="F38" s="77">
        <f>'7-11л. РАСКЛАДКА'!S98</f>
        <v>0</v>
      </c>
      <c r="G38" s="78">
        <f>'7-11л. РАСКЛАДКА'!S152</f>
        <v>0</v>
      </c>
      <c r="H38" s="74">
        <f>'7-11л. РАСКЛАДКА'!S213</f>
        <v>0</v>
      </c>
      <c r="I38" s="75">
        <f>'7-11л. РАСКЛАДКА'!S268</f>
        <v>0.25</v>
      </c>
      <c r="J38" s="74">
        <f>'7-11л. РАСКЛАДКА'!S326</f>
        <v>0</v>
      </c>
      <c r="K38" s="75">
        <f>'7-11л. РАСКЛАДКА'!S382</f>
        <v>0</v>
      </c>
      <c r="L38" s="77">
        <f>'7-11л. РАСКЛАДКА'!S434</f>
        <v>10</v>
      </c>
      <c r="M38" s="77">
        <f>'7-11л. РАСКЛАДКА'!S489</f>
        <v>0.25</v>
      </c>
      <c r="N38" s="1566">
        <f>'7-11л. РАСКЛАДКА'!S546</f>
        <v>0</v>
      </c>
      <c r="O38" s="1555">
        <f t="shared" si="0"/>
        <v>10.5</v>
      </c>
      <c r="P38" s="2139">
        <f t="shared" si="1"/>
        <v>0</v>
      </c>
      <c r="Q38" s="1645">
        <f t="shared" si="2"/>
        <v>10.5</v>
      </c>
      <c r="R38" s="1001">
        <v>3</v>
      </c>
      <c r="W38" s="837"/>
      <c r="X38" s="13"/>
      <c r="Y38" s="1"/>
      <c r="Z38" s="840"/>
      <c r="AA38" s="114"/>
      <c r="AB38" s="22"/>
      <c r="AC38" s="3"/>
      <c r="AD38" s="3"/>
    </row>
    <row r="39" spans="2:30" ht="14.25" customHeight="1">
      <c r="B39" s="548">
        <v>31</v>
      </c>
      <c r="C39" s="252" t="s">
        <v>145</v>
      </c>
      <c r="D39" s="1569">
        <v>0.7</v>
      </c>
      <c r="E39" s="190">
        <f>'7-11л. РАСКЛАДКА'!S38</f>
        <v>1.4149999999999998</v>
      </c>
      <c r="F39" s="77">
        <f>'7-11л. РАСКЛАДКА'!S99</f>
        <v>0.308</v>
      </c>
      <c r="G39" s="877">
        <f>'7-11л. РАСКЛАДКА'!S153</f>
        <v>1.569</v>
      </c>
      <c r="H39" s="74">
        <f>'7-11л. РАСКЛАДКА'!S214</f>
        <v>1.1382000000000001</v>
      </c>
      <c r="I39" s="75">
        <f>'7-11л. РАСКЛАДКА'!S269</f>
        <v>8.8999999999999999E-3</v>
      </c>
      <c r="J39" s="74">
        <f>'7-11л. РАСКЛАДКА'!S327</f>
        <v>2.3000000000000003E-2</v>
      </c>
      <c r="K39" s="75">
        <f>'7-11л. РАСКЛАДКА'!S383</f>
        <v>9.0000000000000011E-3</v>
      </c>
      <c r="L39" s="200">
        <f>'7-11л. РАСКЛАДКА'!S435</f>
        <v>1.208</v>
      </c>
      <c r="M39" s="240">
        <f>'7-11л. РАСКЛАДКА'!S490</f>
        <v>8.8999999999999999E-3</v>
      </c>
      <c r="N39" s="1566">
        <f>'7-11л. РАСКЛАДКА'!S547</f>
        <v>1.3120000000000001</v>
      </c>
      <c r="O39" s="1555">
        <f t="shared" si="0"/>
        <v>7</v>
      </c>
      <c r="P39" s="2139">
        <f t="shared" si="1"/>
        <v>0</v>
      </c>
      <c r="Q39" s="1645">
        <f t="shared" si="2"/>
        <v>7</v>
      </c>
      <c r="R39" s="1001">
        <v>2</v>
      </c>
      <c r="W39" s="837"/>
      <c r="X39" s="13"/>
      <c r="Y39" s="1"/>
      <c r="Z39" s="1650"/>
      <c r="AA39" s="114"/>
      <c r="AB39" s="22"/>
      <c r="AC39" s="3"/>
      <c r="AD39" s="3"/>
    </row>
    <row r="40" spans="2:30" ht="15" customHeight="1">
      <c r="B40" s="548">
        <v>32</v>
      </c>
      <c r="C40" s="252" t="s">
        <v>60</v>
      </c>
      <c r="D40" s="169">
        <v>26.95</v>
      </c>
      <c r="E40" s="191">
        <f>'7-11л. МЕНЮ '!E86</f>
        <v>29.346999999999998</v>
      </c>
      <c r="F40" s="115">
        <f>'7-11л. МЕНЮ '!E139</f>
        <v>24.614000000000001</v>
      </c>
      <c r="G40" s="115">
        <f>'7-11л. МЕНЮ '!E196</f>
        <v>26.541000000000004</v>
      </c>
      <c r="H40" s="115">
        <f>'7-11л. МЕНЮ '!E247</f>
        <v>27.474000000000004</v>
      </c>
      <c r="I40" s="115">
        <f>'7-11л. МЕНЮ '!E302</f>
        <v>26.774000000000001</v>
      </c>
      <c r="J40" s="115">
        <f>'7-11л. МЕНЮ '!E415</f>
        <v>27.28</v>
      </c>
      <c r="K40" s="115">
        <f>'7-11л. МЕНЮ '!E469</f>
        <v>26.347000000000001</v>
      </c>
      <c r="L40" s="115">
        <f>'7-11л. МЕНЮ '!E524</f>
        <v>25.935000000000002</v>
      </c>
      <c r="M40" s="115">
        <f>'7-11л. МЕНЮ '!E579</f>
        <v>27.856999999999996</v>
      </c>
      <c r="N40" s="1567">
        <f>'7-11л. МЕНЮ '!E631</f>
        <v>27.331000000000003</v>
      </c>
      <c r="O40" s="1555">
        <f t="shared" si="0"/>
        <v>269.5</v>
      </c>
      <c r="P40" s="2158">
        <f t="shared" si="1"/>
        <v>0</v>
      </c>
      <c r="Q40" s="1645">
        <f t="shared" si="2"/>
        <v>269.5</v>
      </c>
      <c r="R40" s="1001">
        <v>77</v>
      </c>
      <c r="W40" s="837"/>
      <c r="X40" s="13"/>
      <c r="Y40" s="1"/>
      <c r="Z40" s="1646"/>
      <c r="AA40" s="848"/>
      <c r="AB40" s="22"/>
      <c r="AC40" s="3"/>
      <c r="AD40" s="3"/>
    </row>
    <row r="41" spans="2:30" ht="12.75" customHeight="1">
      <c r="B41" s="548">
        <v>33</v>
      </c>
      <c r="C41" s="252" t="s">
        <v>61</v>
      </c>
      <c r="D41" s="169">
        <v>27.65</v>
      </c>
      <c r="E41" s="191">
        <f>'7-11л. МЕНЮ '!F86</f>
        <v>29.641000000000002</v>
      </c>
      <c r="F41" s="115">
        <f>'7-11л. МЕНЮ '!F139</f>
        <v>24.402999999999999</v>
      </c>
      <c r="G41" s="115">
        <f>'7-11л. МЕНЮ '!F196</f>
        <v>27.624000000000002</v>
      </c>
      <c r="H41" s="115">
        <f>'7-11л. МЕНЮ '!F247</f>
        <v>29.429000000000002</v>
      </c>
      <c r="I41" s="115">
        <f>'7-11л. МЕНЮ '!F302</f>
        <v>27.152999999999999</v>
      </c>
      <c r="J41" s="115">
        <f>'7-11л. МЕНЮ '!F415</f>
        <v>27.57</v>
      </c>
      <c r="K41" s="115">
        <f>'7-11л. МЕНЮ '!F469</f>
        <v>27.596000000000004</v>
      </c>
      <c r="L41" s="115">
        <f>'7-11л. МЕНЮ '!F524</f>
        <v>27.424000000000003</v>
      </c>
      <c r="M41" s="115">
        <f>'7-11л. МЕНЮ '!F579</f>
        <v>28.425999999999998</v>
      </c>
      <c r="N41" s="1567">
        <f>'7-11л. МЕНЮ '!F631</f>
        <v>27.233999999999998</v>
      </c>
      <c r="O41" s="1555">
        <f t="shared" si="0"/>
        <v>276.5</v>
      </c>
      <c r="P41" s="2158">
        <f t="shared" si="1"/>
        <v>0</v>
      </c>
      <c r="Q41" s="1645">
        <f t="shared" si="2"/>
        <v>276.5</v>
      </c>
      <c r="R41" s="1001">
        <v>79</v>
      </c>
      <c r="W41" s="837"/>
      <c r="X41" s="13"/>
      <c r="Y41" s="1"/>
      <c r="Z41" s="1646"/>
      <c r="AA41" s="848"/>
      <c r="AB41" s="22"/>
      <c r="AC41" s="3"/>
      <c r="AD41" s="3"/>
    </row>
    <row r="42" spans="2:30" ht="12.75" customHeight="1">
      <c r="B42" s="548">
        <v>34</v>
      </c>
      <c r="C42" s="252" t="s">
        <v>62</v>
      </c>
      <c r="D42" s="169">
        <v>117.25</v>
      </c>
      <c r="E42" s="167">
        <f>'7-11л. МЕНЮ '!G86</f>
        <v>118.02590000000001</v>
      </c>
      <c r="F42" s="115">
        <f>'7-11л. МЕНЮ '!G139</f>
        <v>116.905</v>
      </c>
      <c r="G42" s="115">
        <f>'7-11л. МЕНЮ '!G196</f>
        <v>116.28399999999999</v>
      </c>
      <c r="H42" s="115">
        <f>'7-11л. МЕНЮ '!G247</f>
        <v>117.13210000000001</v>
      </c>
      <c r="I42" s="115">
        <f>'7-11л. МЕНЮ '!G302</f>
        <v>117.90300000000002</v>
      </c>
      <c r="J42" s="115">
        <f>'7-11л. МЕНЮ '!G415</f>
        <v>117.495</v>
      </c>
      <c r="K42" s="115">
        <f>'7-11л. МЕНЮ '!G469</f>
        <v>117.61874</v>
      </c>
      <c r="L42" s="115">
        <f>'7-11л. МЕНЮ '!G524</f>
        <v>117.80600000000001</v>
      </c>
      <c r="M42" s="115">
        <f>'7-11л. МЕНЮ '!G579</f>
        <v>120.41025999999999</v>
      </c>
      <c r="N42" s="1567">
        <f>'7-11л. МЕНЮ '!G631</f>
        <v>112.92</v>
      </c>
      <c r="O42" s="1555">
        <f t="shared" si="0"/>
        <v>1172.5</v>
      </c>
      <c r="P42" s="2158">
        <f t="shared" si="1"/>
        <v>0</v>
      </c>
      <c r="Q42" s="1645">
        <f t="shared" si="2"/>
        <v>1172.5</v>
      </c>
      <c r="R42" s="1001">
        <v>335</v>
      </c>
      <c r="W42" s="837"/>
      <c r="X42" s="13"/>
      <c r="Y42" s="1"/>
      <c r="Z42" s="1646"/>
      <c r="AA42" s="848"/>
      <c r="AB42" s="22"/>
      <c r="AC42" s="3"/>
      <c r="AD42" s="3"/>
    </row>
    <row r="43" spans="2:30" ht="15" customHeight="1" thickBot="1">
      <c r="B43" s="593">
        <v>35</v>
      </c>
      <c r="C43" s="594" t="s">
        <v>63</v>
      </c>
      <c r="D43" s="1570">
        <v>822.5</v>
      </c>
      <c r="E43" s="168">
        <f>'7-11л. МЕНЮ '!H86</f>
        <v>821.65699999999993</v>
      </c>
      <c r="F43" s="119">
        <f>'7-11л. МЕНЮ '!H139</f>
        <v>823.4430000000001</v>
      </c>
      <c r="G43" s="119">
        <f>'7-11л. МЕНЮ '!H196</f>
        <v>820.91500000000019</v>
      </c>
      <c r="H43" s="119">
        <f>'7-11л. МЕНЮ '!H247</f>
        <v>823.32979999999998</v>
      </c>
      <c r="I43" s="119">
        <f>'7-11л. МЕНЮ '!H302</f>
        <v>823.15499999999986</v>
      </c>
      <c r="J43" s="119">
        <f>'7-11л. МЕНЮ '!H415</f>
        <v>826.82999999999993</v>
      </c>
      <c r="K43" s="128">
        <f>'7-11л. МЕНЮ '!H469</f>
        <v>824.22699999999998</v>
      </c>
      <c r="L43" s="119">
        <f>'7-11л. МЕНЮ '!H524</f>
        <v>821.38</v>
      </c>
      <c r="M43" s="119">
        <f>'7-11л. МЕНЮ '!H579</f>
        <v>817.81899999999996</v>
      </c>
      <c r="N43" s="1568">
        <f>'7-11л. МЕНЮ '!H631</f>
        <v>822.24400000000003</v>
      </c>
      <c r="O43" s="1552">
        <f t="shared" si="0"/>
        <v>8224.9998000000014</v>
      </c>
      <c r="P43" s="2159">
        <f t="shared" si="1"/>
        <v>-2.4316109232813687E-6</v>
      </c>
      <c r="Q43" s="1648">
        <f t="shared" si="2"/>
        <v>8225</v>
      </c>
      <c r="R43" s="1649">
        <v>2350</v>
      </c>
      <c r="W43" s="855"/>
      <c r="X43" s="13"/>
      <c r="Y43" s="1"/>
      <c r="Z43" s="842"/>
      <c r="AA43" s="848"/>
      <c r="AB43" s="22"/>
      <c r="AC43" s="3"/>
      <c r="AD43" s="3"/>
    </row>
    <row r="46" spans="2:30" ht="13.5" customHeight="1"/>
    <row r="47" spans="2:30" ht="12.75" customHeight="1">
      <c r="T47" s="185"/>
      <c r="X47" s="185"/>
    </row>
    <row r="48" spans="2:30" ht="12.75" customHeight="1"/>
    <row r="49" spans="2:21" ht="11.25" customHeight="1"/>
    <row r="50" spans="2:21" ht="11.25" customHeight="1"/>
    <row r="52" spans="2:21">
      <c r="B52" t="s">
        <v>318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21">
      <c r="B53" t="s">
        <v>319</v>
      </c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</row>
    <row r="54" spans="2:21">
      <c r="B54" t="s">
        <v>320</v>
      </c>
      <c r="O54" s="315"/>
      <c r="P54" s="315"/>
    </row>
    <row r="55" spans="2:2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315"/>
      <c r="R55" s="315"/>
    </row>
    <row r="56" spans="2:21">
      <c r="B56" s="1" t="s">
        <v>321</v>
      </c>
    </row>
    <row r="57" spans="2:21">
      <c r="B57" t="s">
        <v>322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2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315"/>
      <c r="R58" s="315"/>
      <c r="U58" s="216"/>
    </row>
    <row r="66" ht="13.5" customHeight="1"/>
    <row r="68" ht="13.5" customHeight="1"/>
    <row r="69" ht="12" customHeight="1"/>
    <row r="71" ht="12.75" customHeight="1"/>
    <row r="73" ht="12.75" customHeight="1"/>
    <row r="75" ht="12.75" customHeight="1"/>
    <row r="77" ht="12.75" customHeight="1"/>
    <row r="78" hidden="1"/>
    <row r="86" spans="2:28">
      <c r="B86" s="103"/>
      <c r="D86" s="103"/>
    </row>
    <row r="87" spans="2:28">
      <c r="C87" s="13"/>
      <c r="D87" s="22"/>
      <c r="E87" s="14"/>
      <c r="F87" s="14"/>
      <c r="G87" s="14"/>
      <c r="H87" s="14"/>
      <c r="I87" s="14"/>
      <c r="J87" s="14"/>
      <c r="K87" s="14"/>
      <c r="L87" s="14"/>
      <c r="M87" s="13"/>
      <c r="N87" s="13"/>
      <c r="O87" s="9"/>
      <c r="P87" s="9"/>
      <c r="Q87" s="13"/>
      <c r="R87" s="22"/>
      <c r="T87" s="22"/>
      <c r="U87" s="13"/>
    </row>
    <row r="88" spans="2:28">
      <c r="C88" s="13"/>
      <c r="D88" s="9"/>
      <c r="E88" s="14"/>
      <c r="F88" s="14"/>
      <c r="G88" s="14"/>
      <c r="H88" s="14"/>
      <c r="I88" s="14"/>
      <c r="J88" s="14"/>
      <c r="K88" s="14"/>
      <c r="L88" s="14"/>
      <c r="M88" s="13"/>
      <c r="N88" s="13"/>
      <c r="O88" s="9"/>
      <c r="P88" s="9"/>
      <c r="Q88" s="13"/>
      <c r="R88" s="22"/>
      <c r="T88" s="22"/>
      <c r="U88" s="13"/>
    </row>
    <row r="89" spans="2:28">
      <c r="C89" s="22"/>
      <c r="D89" s="22"/>
      <c r="E89" s="14"/>
      <c r="F89" s="14"/>
      <c r="G89" s="14"/>
      <c r="H89" s="14"/>
      <c r="K89" s="14"/>
      <c r="L89" s="47"/>
      <c r="M89" s="13"/>
      <c r="N89" s="13"/>
      <c r="O89" s="9"/>
      <c r="P89" s="9"/>
      <c r="Q89" s="22"/>
      <c r="R89" s="22"/>
      <c r="T89" s="22"/>
      <c r="U89" s="13"/>
      <c r="AB89" s="832"/>
    </row>
    <row r="90" spans="2:28">
      <c r="C90" s="13"/>
      <c r="D90" s="13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9"/>
      <c r="P90" s="9"/>
      <c r="Q90" s="22"/>
      <c r="R90" s="22"/>
      <c r="T90" s="22"/>
      <c r="U90" s="13"/>
      <c r="Z90" s="158"/>
      <c r="AB90" s="832"/>
    </row>
    <row r="91" spans="2:28">
      <c r="C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9"/>
      <c r="P91" s="9"/>
      <c r="Q91" s="13"/>
      <c r="R91" s="22"/>
      <c r="T91" s="22"/>
      <c r="U91" s="13"/>
      <c r="Z91" s="158"/>
      <c r="AB91" s="833"/>
    </row>
    <row r="92" spans="2:28">
      <c r="C92" s="13"/>
      <c r="D92" s="14"/>
      <c r="E92" s="13"/>
      <c r="F92" s="13"/>
      <c r="G92" s="13"/>
      <c r="H92" s="13"/>
      <c r="I92" s="4"/>
      <c r="J92" s="13"/>
      <c r="K92" s="13"/>
      <c r="L92" s="13"/>
      <c r="M92" s="13"/>
      <c r="N92" s="4"/>
      <c r="O92" s="9"/>
      <c r="P92" s="9"/>
      <c r="Q92" s="14"/>
      <c r="R92" s="22"/>
      <c r="S92" s="13"/>
      <c r="T92" s="22"/>
      <c r="U92" s="13"/>
      <c r="W92" s="328"/>
      <c r="X92" s="22"/>
      <c r="Y92" s="3"/>
      <c r="Z92" s="834"/>
      <c r="AB92" s="833"/>
    </row>
    <row r="93" spans="2:28">
      <c r="B93" s="3"/>
      <c r="C93" s="13"/>
      <c r="D93" s="835"/>
      <c r="E93" s="850"/>
      <c r="F93" s="836"/>
      <c r="G93" s="836"/>
      <c r="H93" s="836"/>
      <c r="I93" s="836"/>
      <c r="J93" s="836"/>
      <c r="K93" s="836"/>
      <c r="L93" s="836"/>
      <c r="M93" s="836"/>
      <c r="N93" s="836"/>
      <c r="O93" s="835"/>
      <c r="P93" s="22"/>
      <c r="Q93" s="22"/>
      <c r="S93" s="63"/>
      <c r="W93" s="837"/>
      <c r="X93" s="13"/>
      <c r="Y93" s="1"/>
      <c r="Z93" s="838"/>
      <c r="AB93" s="839"/>
    </row>
    <row r="94" spans="2:28">
      <c r="B94" s="3"/>
      <c r="C94" s="13"/>
      <c r="D94" s="835"/>
      <c r="E94" s="850"/>
      <c r="F94" s="836"/>
      <c r="G94" s="836"/>
      <c r="H94" s="836"/>
      <c r="I94" s="836"/>
      <c r="J94" s="836"/>
      <c r="K94" s="836"/>
      <c r="L94" s="836"/>
      <c r="M94" s="836"/>
      <c r="N94" s="836"/>
      <c r="O94" s="840"/>
      <c r="P94" s="114"/>
      <c r="Q94" s="22"/>
      <c r="W94" s="837"/>
      <c r="X94" s="13"/>
      <c r="Y94" s="1"/>
      <c r="Z94" s="838"/>
      <c r="AB94" s="839"/>
    </row>
    <row r="95" spans="2:28">
      <c r="B95" s="3"/>
      <c r="C95" s="13"/>
      <c r="D95" s="835"/>
      <c r="E95" s="850"/>
      <c r="F95" s="836"/>
      <c r="G95" s="836"/>
      <c r="H95" s="850"/>
      <c r="I95" s="836"/>
      <c r="J95" s="836"/>
      <c r="K95" s="850"/>
      <c r="L95" s="836"/>
      <c r="M95" s="836"/>
      <c r="N95" s="836"/>
      <c r="O95" s="835"/>
      <c r="P95" s="114"/>
      <c r="Q95" s="22"/>
      <c r="W95" s="837"/>
      <c r="X95" s="13"/>
      <c r="Y95" s="1"/>
      <c r="Z95" s="838"/>
      <c r="AB95" s="841"/>
    </row>
    <row r="96" spans="2:28">
      <c r="B96" s="3"/>
      <c r="C96" s="13"/>
      <c r="D96" s="835"/>
      <c r="E96" s="850"/>
      <c r="F96" s="836"/>
      <c r="G96" s="836"/>
      <c r="H96" s="836"/>
      <c r="I96" s="836"/>
      <c r="J96" s="836"/>
      <c r="K96" s="836"/>
      <c r="L96" s="836"/>
      <c r="M96" s="836"/>
      <c r="N96" s="850"/>
      <c r="O96" s="842"/>
      <c r="P96" s="114"/>
      <c r="Q96" s="22"/>
      <c r="W96" s="837"/>
      <c r="X96" s="13"/>
      <c r="Y96" s="1"/>
      <c r="Z96" s="838"/>
      <c r="AB96" s="839"/>
    </row>
    <row r="97" spans="2:28">
      <c r="B97" s="3"/>
      <c r="C97" s="13"/>
      <c r="D97" s="835"/>
      <c r="E97" s="850"/>
      <c r="F97" s="836"/>
      <c r="G97" s="836"/>
      <c r="H97" s="836"/>
      <c r="I97" s="836"/>
      <c r="J97" s="836"/>
      <c r="K97" s="836"/>
      <c r="L97" s="836"/>
      <c r="M97" s="836"/>
      <c r="N97" s="836"/>
      <c r="O97" s="835"/>
      <c r="P97" s="114"/>
      <c r="Q97" s="22"/>
      <c r="W97" s="837"/>
      <c r="X97" s="13"/>
      <c r="Y97" s="1"/>
      <c r="Z97" s="838"/>
      <c r="AB97" s="843"/>
    </row>
    <row r="98" spans="2:28">
      <c r="B98" s="3"/>
      <c r="C98" s="13"/>
      <c r="D98" s="835"/>
      <c r="E98" s="850"/>
      <c r="F98" s="836"/>
      <c r="G98" s="836"/>
      <c r="H98" s="836"/>
      <c r="I98" s="836"/>
      <c r="J98" s="836"/>
      <c r="K98" s="836"/>
      <c r="L98" s="836"/>
      <c r="M98" s="836"/>
      <c r="N98" s="836"/>
      <c r="O98" s="835"/>
      <c r="P98" s="114"/>
      <c r="Q98" s="22"/>
      <c r="W98" s="837"/>
      <c r="X98" s="13"/>
      <c r="Y98" s="1"/>
      <c r="Z98" s="838"/>
      <c r="AB98" s="841"/>
    </row>
    <row r="99" spans="2:28">
      <c r="B99" s="3"/>
      <c r="C99" s="13"/>
      <c r="D99" s="835"/>
      <c r="E99" s="850"/>
      <c r="F99" s="836"/>
      <c r="G99" s="9"/>
      <c r="H99" s="845"/>
      <c r="I99" s="850"/>
      <c r="J99" s="836"/>
      <c r="K99" s="836"/>
      <c r="L99" s="836"/>
      <c r="M99" s="836"/>
      <c r="N99" s="836"/>
      <c r="O99" s="844"/>
      <c r="P99" s="114"/>
      <c r="Q99" s="22"/>
      <c r="W99" s="837"/>
      <c r="X99" s="13"/>
      <c r="Y99" s="1"/>
      <c r="Z99" s="838"/>
      <c r="AB99" s="843"/>
    </row>
    <row r="100" spans="2:28">
      <c r="B100" s="3"/>
      <c r="C100" s="13"/>
      <c r="D100" s="835"/>
      <c r="E100" s="850"/>
      <c r="F100" s="836"/>
      <c r="G100" s="836"/>
      <c r="H100" s="836"/>
      <c r="I100" s="836"/>
      <c r="J100" s="836"/>
      <c r="K100" s="836"/>
      <c r="L100" s="836"/>
      <c r="M100" s="836"/>
      <c r="N100" s="836"/>
      <c r="O100" s="835"/>
      <c r="P100" s="114"/>
      <c r="Q100" s="22"/>
      <c r="W100" s="837"/>
      <c r="X100" s="13"/>
      <c r="Y100" s="1"/>
      <c r="Z100" s="838"/>
      <c r="AB100" s="839"/>
    </row>
    <row r="101" spans="2:28">
      <c r="B101" s="3"/>
      <c r="C101" s="13"/>
      <c r="D101" s="835"/>
      <c r="E101" s="850"/>
      <c r="F101" s="836"/>
      <c r="G101" s="836"/>
      <c r="H101" s="836"/>
      <c r="I101" s="836"/>
      <c r="J101" s="836"/>
      <c r="K101" s="836"/>
      <c r="L101" s="836"/>
      <c r="M101" s="836"/>
      <c r="N101" s="836"/>
      <c r="O101" s="835"/>
      <c r="P101" s="114"/>
      <c r="Q101" s="22"/>
      <c r="W101" s="837"/>
      <c r="X101" s="13"/>
      <c r="Y101" s="1"/>
      <c r="Z101" s="838"/>
      <c r="AB101" s="839"/>
    </row>
    <row r="102" spans="2:28" ht="12.75" customHeight="1">
      <c r="B102" s="3"/>
      <c r="C102" s="13"/>
      <c r="D102" s="835"/>
      <c r="E102" s="850"/>
      <c r="F102" s="836"/>
      <c r="G102" s="836"/>
      <c r="H102" s="836"/>
      <c r="I102" s="836"/>
      <c r="J102" s="836"/>
      <c r="K102" s="836"/>
      <c r="L102" s="836"/>
      <c r="M102" s="836"/>
      <c r="N102" s="836"/>
      <c r="O102" s="835"/>
      <c r="P102" s="114"/>
      <c r="Q102" s="22"/>
      <c r="W102" s="837"/>
      <c r="X102" s="13"/>
      <c r="Y102" s="1"/>
      <c r="Z102" s="838"/>
      <c r="AB102" s="839"/>
    </row>
    <row r="103" spans="2:28" ht="13.5" customHeight="1">
      <c r="B103" s="3"/>
      <c r="C103" s="13"/>
      <c r="D103" s="835"/>
      <c r="E103" s="850"/>
      <c r="F103" s="836"/>
      <c r="G103" s="836"/>
      <c r="H103" s="836"/>
      <c r="I103" s="836"/>
      <c r="J103" s="836"/>
      <c r="K103" s="836"/>
      <c r="L103" s="836"/>
      <c r="M103" s="836"/>
      <c r="N103" s="836"/>
      <c r="O103" s="835"/>
      <c r="P103" s="114"/>
      <c r="Q103" s="22"/>
      <c r="W103" s="837"/>
      <c r="X103" s="13"/>
      <c r="Y103" s="1"/>
      <c r="Z103" s="838"/>
      <c r="AB103" s="839"/>
    </row>
    <row r="104" spans="2:28" ht="12.75" customHeight="1">
      <c r="B104" s="3"/>
      <c r="C104" s="13"/>
      <c r="D104" s="835"/>
      <c r="E104" s="850"/>
      <c r="F104" s="836"/>
      <c r="G104" s="836"/>
      <c r="H104" s="836"/>
      <c r="I104" s="836"/>
      <c r="J104" s="836"/>
      <c r="K104" s="836"/>
      <c r="L104" s="836"/>
      <c r="M104" s="836"/>
      <c r="N104" s="836"/>
      <c r="O104" s="835"/>
      <c r="P104" s="114"/>
      <c r="Q104" s="22"/>
      <c r="W104" s="837"/>
      <c r="X104" s="13"/>
      <c r="Y104" s="1"/>
      <c r="Z104" s="838"/>
      <c r="AB104" s="839"/>
    </row>
    <row r="105" spans="2:28">
      <c r="B105" s="3"/>
      <c r="C105" s="13"/>
      <c r="D105" s="835"/>
      <c r="E105" s="850"/>
      <c r="F105" s="836"/>
      <c r="G105" s="836"/>
      <c r="H105" s="836"/>
      <c r="I105" s="836"/>
      <c r="J105" s="836"/>
      <c r="K105" s="836"/>
      <c r="L105" s="836"/>
      <c r="M105" s="836"/>
      <c r="N105" s="836"/>
      <c r="O105" s="835"/>
      <c r="P105" s="114"/>
      <c r="Q105" s="22"/>
      <c r="W105" s="837"/>
      <c r="X105" s="13"/>
      <c r="Y105" s="1"/>
      <c r="Z105" s="838"/>
      <c r="AB105" s="839"/>
    </row>
    <row r="106" spans="2:28">
      <c r="B106" s="3"/>
      <c r="C106" s="13"/>
      <c r="D106" s="835"/>
      <c r="E106" s="850"/>
      <c r="F106" s="836"/>
      <c r="G106" s="836"/>
      <c r="H106" s="836"/>
      <c r="I106" s="836"/>
      <c r="J106" s="836"/>
      <c r="K106" s="836"/>
      <c r="L106" s="836"/>
      <c r="M106" s="836"/>
      <c r="N106" s="836"/>
      <c r="O106" s="835"/>
      <c r="P106" s="114"/>
      <c r="Q106" s="22"/>
      <c r="W106" s="837"/>
      <c r="X106" s="13"/>
      <c r="Y106" s="1"/>
      <c r="Z106" s="838"/>
      <c r="AB106" s="839"/>
    </row>
    <row r="107" spans="2:28">
      <c r="B107" s="3"/>
      <c r="C107" s="13"/>
      <c r="D107" s="835"/>
      <c r="E107" s="850"/>
      <c r="F107" s="836"/>
      <c r="G107" s="836"/>
      <c r="H107" s="836"/>
      <c r="I107" s="836"/>
      <c r="J107" s="836"/>
      <c r="K107" s="836"/>
      <c r="L107" s="836"/>
      <c r="M107" s="836"/>
      <c r="N107" s="836"/>
      <c r="O107" s="835"/>
      <c r="P107" s="114"/>
      <c r="Q107" s="22"/>
      <c r="W107" s="837"/>
      <c r="X107" s="13"/>
      <c r="Y107" s="1"/>
      <c r="Z107" s="838"/>
      <c r="AB107" s="841"/>
    </row>
    <row r="108" spans="2:28" ht="12.75" customHeight="1">
      <c r="B108" s="3"/>
      <c r="C108" s="13"/>
      <c r="D108" s="835"/>
      <c r="E108" s="853"/>
      <c r="F108" s="845"/>
      <c r="G108" s="846"/>
      <c r="H108" s="836"/>
      <c r="I108" s="836"/>
      <c r="J108" s="836"/>
      <c r="K108" s="836"/>
      <c r="L108" s="845"/>
      <c r="M108" s="845"/>
      <c r="N108" s="836"/>
      <c r="O108" s="840"/>
      <c r="P108" s="114"/>
      <c r="Q108" s="22"/>
      <c r="W108" s="837"/>
      <c r="X108" s="13"/>
      <c r="Y108" s="1"/>
      <c r="Z108" s="838"/>
      <c r="AB108" s="847"/>
    </row>
    <row r="109" spans="2:28" ht="12.75" customHeight="1">
      <c r="B109" s="3"/>
      <c r="C109" s="13"/>
      <c r="D109" s="835"/>
      <c r="E109" s="853"/>
      <c r="F109" s="845"/>
      <c r="G109" s="846"/>
      <c r="H109" s="836"/>
      <c r="I109" s="836"/>
      <c r="J109" s="836"/>
      <c r="K109" s="836"/>
      <c r="L109" s="845"/>
      <c r="M109" s="845"/>
      <c r="N109" s="836"/>
      <c r="O109" s="835"/>
      <c r="P109" s="114"/>
      <c r="Q109" s="22"/>
      <c r="W109" s="837"/>
      <c r="X109" s="13"/>
      <c r="Y109" s="1"/>
      <c r="Z109" s="838"/>
      <c r="AB109" s="839"/>
    </row>
    <row r="110" spans="2:28" ht="11.25" customHeight="1">
      <c r="B110" s="3"/>
      <c r="C110" s="13"/>
      <c r="D110" s="835"/>
      <c r="E110" s="853"/>
      <c r="F110" s="845"/>
      <c r="G110" s="846"/>
      <c r="H110" s="836"/>
      <c r="I110" s="836"/>
      <c r="J110" s="836"/>
      <c r="K110" s="836"/>
      <c r="L110" s="845"/>
      <c r="M110" s="845"/>
      <c r="N110" s="836"/>
      <c r="O110" s="835"/>
      <c r="P110" s="114"/>
      <c r="Q110" s="22"/>
      <c r="W110" s="837"/>
      <c r="X110" s="13"/>
      <c r="Y110" s="1"/>
      <c r="Z110" s="838"/>
      <c r="AB110" s="839"/>
    </row>
    <row r="111" spans="2:28" ht="12.75" customHeight="1">
      <c r="B111" s="3"/>
      <c r="C111" s="13"/>
      <c r="D111" s="835"/>
      <c r="E111" s="853"/>
      <c r="F111" s="845"/>
      <c r="G111" s="846"/>
      <c r="H111" s="836"/>
      <c r="I111" s="857"/>
      <c r="J111" s="836"/>
      <c r="K111" s="857"/>
      <c r="L111" s="850"/>
      <c r="M111" s="850"/>
      <c r="N111" s="836"/>
      <c r="O111" s="835"/>
      <c r="P111" s="114"/>
      <c r="Q111" s="22"/>
      <c r="W111" s="837"/>
      <c r="X111" s="13"/>
      <c r="Y111" s="1"/>
      <c r="Z111" s="838"/>
      <c r="AB111" s="843"/>
    </row>
    <row r="112" spans="2:28" ht="13.5" customHeight="1">
      <c r="B112" s="3"/>
      <c r="C112" s="13"/>
      <c r="D112" s="835"/>
      <c r="E112" s="853"/>
      <c r="F112" s="850"/>
      <c r="G112" s="846"/>
      <c r="H112" s="836"/>
      <c r="I112" s="836"/>
      <c r="J112" s="836"/>
      <c r="K112" s="836"/>
      <c r="L112" s="850"/>
      <c r="M112" s="850"/>
      <c r="N112" s="836"/>
      <c r="O112" s="835"/>
      <c r="P112" s="114"/>
      <c r="Q112" s="22"/>
      <c r="W112" s="837"/>
      <c r="X112" s="13"/>
      <c r="Y112" s="1"/>
      <c r="Z112" s="838"/>
      <c r="AB112" s="839"/>
    </row>
    <row r="113" spans="2:28" ht="14.25" customHeight="1">
      <c r="B113" s="3"/>
      <c r="C113" s="13"/>
      <c r="D113" s="835"/>
      <c r="E113" s="853"/>
      <c r="F113" s="845"/>
      <c r="G113" s="846"/>
      <c r="H113" s="836"/>
      <c r="I113" s="836"/>
      <c r="J113" s="836"/>
      <c r="K113" s="836"/>
      <c r="L113" s="850"/>
      <c r="M113" s="845"/>
      <c r="N113" s="836"/>
      <c r="O113" s="835"/>
      <c r="P113" s="114"/>
      <c r="Q113" s="22"/>
      <c r="W113" s="837"/>
      <c r="X113" s="13"/>
      <c r="Y113" s="1"/>
      <c r="Z113" s="838"/>
      <c r="AB113" s="839"/>
    </row>
    <row r="114" spans="2:28">
      <c r="B114" s="3"/>
      <c r="C114" s="13"/>
      <c r="D114" s="835"/>
      <c r="E114" s="853"/>
      <c r="F114" s="850"/>
      <c r="G114" s="846"/>
      <c r="H114" s="836"/>
      <c r="I114" s="836"/>
      <c r="J114" s="836"/>
      <c r="K114" s="836"/>
      <c r="L114" s="846"/>
      <c r="M114" s="846"/>
      <c r="N114" s="9"/>
      <c r="O114" s="835"/>
      <c r="P114" s="114"/>
      <c r="Q114" s="22"/>
      <c r="W114" s="837"/>
      <c r="X114" s="13"/>
      <c r="Y114" s="1"/>
      <c r="Z114" s="838"/>
      <c r="AB114" s="839"/>
    </row>
    <row r="115" spans="2:28" ht="14.25" customHeight="1">
      <c r="B115" s="3"/>
      <c r="C115" s="13"/>
      <c r="D115" s="835"/>
      <c r="E115" s="853"/>
      <c r="F115" s="850"/>
      <c r="G115" s="850"/>
      <c r="H115" s="836"/>
      <c r="I115" s="836"/>
      <c r="J115" s="836"/>
      <c r="K115" s="845"/>
      <c r="L115" s="857"/>
      <c r="M115" s="850"/>
      <c r="N115" s="846"/>
      <c r="O115" s="835"/>
      <c r="P115" s="114"/>
      <c r="Q115" s="22"/>
      <c r="W115" s="837"/>
      <c r="X115" s="13"/>
      <c r="Y115" s="1"/>
      <c r="Z115" s="838"/>
      <c r="AB115" s="839"/>
    </row>
    <row r="116" spans="2:28">
      <c r="B116" s="3"/>
      <c r="C116" s="13"/>
      <c r="D116" s="835"/>
      <c r="E116" s="853"/>
      <c r="F116" s="845"/>
      <c r="G116" s="846"/>
      <c r="H116" s="836"/>
      <c r="I116" s="836"/>
      <c r="J116" s="836"/>
      <c r="K116" s="836"/>
      <c r="L116" s="845"/>
      <c r="M116" s="845"/>
      <c r="N116" s="836"/>
      <c r="O116" s="835"/>
      <c r="P116" s="114"/>
      <c r="Q116" s="22"/>
      <c r="W116" s="837"/>
      <c r="X116" s="13"/>
      <c r="Y116" s="1"/>
      <c r="Z116" s="838"/>
      <c r="AB116" s="839"/>
    </row>
    <row r="117" spans="2:28" ht="11.25" customHeight="1">
      <c r="B117" s="3"/>
      <c r="C117" s="13"/>
      <c r="D117" s="835"/>
      <c r="E117" s="853"/>
      <c r="F117" s="850"/>
      <c r="G117" s="846"/>
      <c r="H117" s="836"/>
      <c r="I117" s="836"/>
      <c r="J117" s="836"/>
      <c r="K117" s="836"/>
      <c r="L117" s="846"/>
      <c r="M117" s="846"/>
      <c r="N117" s="836"/>
      <c r="O117" s="835"/>
      <c r="P117" s="848"/>
      <c r="Q117" s="22"/>
      <c r="W117" s="837"/>
      <c r="X117" s="13"/>
      <c r="Y117" s="1"/>
      <c r="Z117" s="838"/>
      <c r="AB117" s="849"/>
    </row>
    <row r="118" spans="2:28">
      <c r="B118" s="3"/>
      <c r="C118" s="13"/>
      <c r="D118" s="835"/>
      <c r="E118" s="853"/>
      <c r="F118" s="845"/>
      <c r="G118" s="846"/>
      <c r="H118" s="836"/>
      <c r="I118" s="836"/>
      <c r="J118" s="836"/>
      <c r="K118" s="836"/>
      <c r="L118" s="846"/>
      <c r="M118" s="846"/>
      <c r="N118" s="836"/>
      <c r="O118" s="835"/>
      <c r="P118" s="114"/>
      <c r="Q118" s="22"/>
      <c r="W118" s="837"/>
      <c r="X118" s="13"/>
      <c r="Y118" s="1"/>
      <c r="Z118" s="838"/>
      <c r="AB118" s="839"/>
    </row>
    <row r="119" spans="2:28">
      <c r="B119" s="3"/>
      <c r="C119" s="13"/>
      <c r="D119" s="835"/>
      <c r="E119" s="853"/>
      <c r="F119" s="846"/>
      <c r="G119" s="850"/>
      <c r="H119" s="836"/>
      <c r="I119" s="836"/>
      <c r="J119" s="836"/>
      <c r="K119" s="836"/>
      <c r="L119" s="857"/>
      <c r="M119" s="850"/>
      <c r="N119" s="836"/>
      <c r="O119" s="835"/>
      <c r="P119" s="848"/>
      <c r="Q119" s="22"/>
      <c r="W119" s="837"/>
      <c r="X119" s="13"/>
      <c r="Y119" s="1"/>
      <c r="Z119" s="838"/>
      <c r="AB119" s="849"/>
    </row>
    <row r="120" spans="2:28" hidden="1">
      <c r="B120" s="3"/>
      <c r="C120" s="13"/>
      <c r="D120" s="835"/>
      <c r="E120" s="853"/>
      <c r="F120" s="850"/>
      <c r="G120" s="846"/>
      <c r="H120" s="836"/>
      <c r="I120" s="836"/>
      <c r="J120" s="836"/>
      <c r="K120" s="836"/>
      <c r="L120" s="845"/>
      <c r="M120" s="845"/>
      <c r="N120" s="836"/>
      <c r="O120" s="835"/>
      <c r="P120" s="114"/>
      <c r="Q120" s="22"/>
      <c r="W120" s="837"/>
      <c r="X120" s="13"/>
      <c r="Y120" s="1"/>
      <c r="Z120" s="838"/>
      <c r="AB120" s="843"/>
    </row>
    <row r="121" spans="2:28">
      <c r="B121" s="3"/>
      <c r="C121" s="4"/>
      <c r="D121" s="835"/>
      <c r="E121" s="853"/>
      <c r="F121" s="846"/>
      <c r="G121" s="846"/>
      <c r="H121" s="836"/>
      <c r="I121" s="836"/>
      <c r="J121" s="836"/>
      <c r="K121" s="836"/>
      <c r="L121" s="850"/>
      <c r="M121" s="850"/>
      <c r="N121" s="836"/>
      <c r="O121" s="835"/>
      <c r="P121" s="114"/>
      <c r="Q121" s="22"/>
      <c r="W121" s="837"/>
      <c r="X121" s="13"/>
      <c r="Y121" s="1"/>
      <c r="Z121" s="838"/>
      <c r="AB121" s="839"/>
    </row>
    <row r="122" spans="2:28">
      <c r="B122" s="3"/>
      <c r="C122" s="13"/>
      <c r="D122" s="835"/>
      <c r="E122" s="853"/>
      <c r="F122" s="845"/>
      <c r="G122" s="846"/>
      <c r="H122" s="857"/>
      <c r="I122" s="836"/>
      <c r="J122" s="836"/>
      <c r="K122" s="836"/>
      <c r="L122" s="845"/>
      <c r="M122" s="846"/>
      <c r="N122" s="836"/>
      <c r="O122" s="840"/>
      <c r="P122" s="848"/>
      <c r="Q122" s="22"/>
      <c r="W122" s="837"/>
      <c r="X122" s="13"/>
      <c r="Y122" s="1"/>
      <c r="Z122" s="838"/>
      <c r="AB122" s="849"/>
    </row>
    <row r="123" spans="2:28">
      <c r="B123" s="3"/>
      <c r="C123" s="13"/>
      <c r="D123" s="835"/>
      <c r="E123" s="853"/>
      <c r="F123" s="857"/>
      <c r="G123" s="857"/>
      <c r="H123" s="836"/>
      <c r="I123" s="836"/>
      <c r="J123" s="836"/>
      <c r="K123" s="836"/>
      <c r="L123" s="858"/>
      <c r="M123" s="857"/>
      <c r="N123" s="836"/>
      <c r="O123" s="840"/>
      <c r="P123" s="114"/>
      <c r="Q123" s="22"/>
      <c r="W123" s="837"/>
      <c r="X123" s="13"/>
      <c r="Y123" s="1"/>
      <c r="Z123" s="838"/>
      <c r="AB123" s="852"/>
    </row>
    <row r="124" spans="2:28">
      <c r="B124" s="3"/>
      <c r="C124" s="13"/>
      <c r="D124" s="835"/>
      <c r="E124" s="853"/>
      <c r="F124" s="159"/>
      <c r="G124" s="159"/>
      <c r="H124" s="159"/>
      <c r="I124" s="159"/>
      <c r="J124" s="159"/>
      <c r="K124" s="159"/>
      <c r="L124" s="159"/>
      <c r="M124" s="159"/>
      <c r="N124" s="159"/>
      <c r="O124" s="840"/>
      <c r="P124" s="114"/>
      <c r="Q124" s="22"/>
      <c r="W124" s="837"/>
      <c r="X124" s="13"/>
      <c r="Y124" s="1"/>
      <c r="Z124" s="838"/>
      <c r="AB124" s="839"/>
    </row>
    <row r="125" spans="2:28" ht="11.25" customHeight="1">
      <c r="B125" s="3"/>
      <c r="C125" s="13"/>
      <c r="D125" s="835"/>
      <c r="E125" s="853"/>
      <c r="F125" s="159"/>
      <c r="G125" s="159"/>
      <c r="H125" s="159"/>
      <c r="I125" s="159"/>
      <c r="J125" s="159"/>
      <c r="K125" s="159"/>
      <c r="L125" s="159"/>
      <c r="M125" s="159"/>
      <c r="N125" s="159"/>
      <c r="O125" s="840"/>
      <c r="P125" s="114"/>
      <c r="Q125" s="22"/>
      <c r="W125" s="837"/>
      <c r="X125" s="13"/>
      <c r="Y125" s="1"/>
      <c r="Z125" s="838"/>
      <c r="AB125" s="839"/>
    </row>
    <row r="126" spans="2:28" ht="12.75" customHeight="1">
      <c r="B126" s="3"/>
      <c r="C126" s="13"/>
      <c r="D126" s="835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840"/>
      <c r="P126" s="114"/>
      <c r="Q126" s="22"/>
      <c r="W126" s="837"/>
      <c r="X126" s="13"/>
      <c r="Y126" s="1"/>
      <c r="Z126" s="838"/>
      <c r="AB126" s="839"/>
    </row>
    <row r="127" spans="2:28" ht="11.25" customHeight="1">
      <c r="B127" s="3"/>
      <c r="C127" s="13"/>
      <c r="D127" s="835"/>
      <c r="E127" s="159"/>
      <c r="F127" s="159"/>
      <c r="G127" s="159"/>
      <c r="H127" s="159"/>
      <c r="I127" s="159"/>
      <c r="J127" s="159"/>
      <c r="K127" s="854"/>
      <c r="L127" s="159"/>
      <c r="M127" s="159"/>
      <c r="N127" s="159"/>
      <c r="O127" s="842"/>
      <c r="P127" s="114"/>
      <c r="Q127" s="22"/>
      <c r="W127" s="855"/>
      <c r="X127" s="13"/>
      <c r="Y127" s="856"/>
      <c r="Z127" s="838"/>
      <c r="AB127" s="839"/>
    </row>
    <row r="128" spans="2:28">
      <c r="B128" s="103"/>
      <c r="D128" s="103"/>
    </row>
    <row r="129" spans="2:28">
      <c r="C129" s="13"/>
      <c r="D129" s="22"/>
      <c r="E129" s="14"/>
      <c r="F129" s="14"/>
      <c r="G129" s="14"/>
      <c r="H129" s="14"/>
      <c r="I129" s="14"/>
      <c r="J129" s="14"/>
      <c r="K129" s="14"/>
      <c r="L129" s="14"/>
      <c r="M129" s="13"/>
      <c r="N129" s="13"/>
      <c r="O129" s="9"/>
      <c r="P129" s="9"/>
      <c r="Q129" s="13"/>
      <c r="R129" s="22"/>
      <c r="T129" s="22"/>
      <c r="U129" s="13"/>
    </row>
    <row r="130" spans="2:28">
      <c r="C130" s="13"/>
      <c r="D130" s="9"/>
      <c r="E130" s="771"/>
      <c r="F130" s="14"/>
      <c r="G130" s="14"/>
      <c r="H130" s="14"/>
      <c r="I130" s="14"/>
      <c r="J130" s="14"/>
      <c r="K130" s="14"/>
      <c r="L130" s="14"/>
      <c r="M130" s="13"/>
      <c r="N130" s="13"/>
      <c r="O130" s="9"/>
      <c r="P130" s="9"/>
      <c r="Q130" s="13"/>
      <c r="R130" s="22"/>
      <c r="T130" s="22"/>
      <c r="U130" s="13"/>
    </row>
    <row r="131" spans="2:28">
      <c r="C131" s="22"/>
      <c r="D131" s="22"/>
      <c r="E131" s="14"/>
      <c r="F131" s="14"/>
      <c r="G131" s="14"/>
      <c r="H131" s="14"/>
      <c r="K131" s="14"/>
      <c r="L131" s="47"/>
      <c r="M131" s="13"/>
      <c r="N131" s="13"/>
      <c r="O131" s="9"/>
      <c r="P131" s="9"/>
      <c r="Q131" s="22"/>
      <c r="R131" s="22"/>
      <c r="T131" s="22"/>
      <c r="U131" s="13"/>
      <c r="AB131" s="832"/>
    </row>
    <row r="132" spans="2:28">
      <c r="C132" s="13"/>
      <c r="D132" s="13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9"/>
      <c r="P132" s="9"/>
      <c r="Q132" s="22"/>
      <c r="R132" s="22"/>
      <c r="T132" s="22"/>
      <c r="U132" s="13"/>
      <c r="Z132" s="158"/>
      <c r="AB132" s="832"/>
    </row>
    <row r="133" spans="2:28">
      <c r="C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9"/>
      <c r="P133" s="9"/>
      <c r="Q133" s="13"/>
      <c r="R133" s="22"/>
      <c r="T133" s="22"/>
      <c r="U133" s="13"/>
      <c r="Z133" s="158"/>
      <c r="AB133" s="833"/>
    </row>
    <row r="134" spans="2:28">
      <c r="C134" s="13"/>
      <c r="D134" s="14"/>
      <c r="E134" s="13"/>
      <c r="F134" s="13"/>
      <c r="G134" s="13"/>
      <c r="H134" s="13"/>
      <c r="I134" s="4"/>
      <c r="J134" s="13"/>
      <c r="K134" s="13"/>
      <c r="L134" s="13"/>
      <c r="M134" s="13"/>
      <c r="N134" s="4"/>
      <c r="O134" s="9"/>
      <c r="P134" s="9"/>
      <c r="Q134" s="14"/>
      <c r="R134" s="22"/>
      <c r="S134" s="13"/>
      <c r="T134" s="22"/>
      <c r="U134" s="13"/>
      <c r="W134" s="328"/>
      <c r="X134" s="22"/>
      <c r="Y134" s="3"/>
      <c r="Z134" s="834"/>
      <c r="AB134" s="833"/>
    </row>
    <row r="135" spans="2:28">
      <c r="B135" s="3"/>
      <c r="C135" s="13"/>
      <c r="D135" s="835"/>
      <c r="E135" s="836"/>
      <c r="F135" s="836"/>
      <c r="G135" s="836"/>
      <c r="H135" s="836"/>
      <c r="I135" s="836"/>
      <c r="J135" s="836"/>
      <c r="K135" s="836"/>
      <c r="L135" s="836"/>
      <c r="M135" s="836"/>
      <c r="N135" s="836"/>
      <c r="O135" s="835"/>
      <c r="P135" s="22"/>
      <c r="Q135" s="22"/>
      <c r="S135" s="63"/>
      <c r="W135" s="837"/>
      <c r="X135" s="13"/>
      <c r="Y135" s="1"/>
      <c r="Z135" s="838"/>
      <c r="AB135" s="839"/>
    </row>
    <row r="136" spans="2:28">
      <c r="B136" s="3"/>
      <c r="C136" s="13"/>
      <c r="D136" s="835"/>
      <c r="E136" s="836"/>
      <c r="F136" s="836"/>
      <c r="G136" s="836"/>
      <c r="H136" s="836"/>
      <c r="I136" s="836"/>
      <c r="J136" s="836"/>
      <c r="K136" s="836"/>
      <c r="L136" s="836"/>
      <c r="M136" s="836"/>
      <c r="N136" s="836"/>
      <c r="O136" s="840"/>
      <c r="P136" s="114"/>
      <c r="Q136" s="22"/>
      <c r="W136" s="837"/>
      <c r="X136" s="13"/>
      <c r="Y136" s="1"/>
      <c r="Z136" s="838"/>
      <c r="AB136" s="839"/>
    </row>
    <row r="137" spans="2:28">
      <c r="B137" s="3"/>
      <c r="C137" s="13"/>
      <c r="D137" s="835"/>
      <c r="E137" s="836"/>
      <c r="F137" s="836"/>
      <c r="G137" s="836"/>
      <c r="H137" s="850"/>
      <c r="I137" s="836"/>
      <c r="J137" s="836"/>
      <c r="K137" s="850"/>
      <c r="L137" s="836"/>
      <c r="M137" s="836"/>
      <c r="N137" s="836"/>
      <c r="O137" s="835"/>
      <c r="P137" s="114"/>
      <c r="Q137" s="22"/>
      <c r="W137" s="837"/>
      <c r="X137" s="13"/>
      <c r="Y137" s="1"/>
      <c r="Z137" s="838"/>
      <c r="AB137" s="841"/>
    </row>
    <row r="138" spans="2:28">
      <c r="B138" s="3"/>
      <c r="C138" s="13"/>
      <c r="D138" s="835"/>
      <c r="E138" s="836"/>
      <c r="F138" s="836"/>
      <c r="G138" s="836"/>
      <c r="H138" s="836"/>
      <c r="I138" s="836"/>
      <c r="J138" s="836"/>
      <c r="K138" s="836"/>
      <c r="L138" s="836"/>
      <c r="M138" s="836"/>
      <c r="N138" s="850"/>
      <c r="O138" s="842"/>
      <c r="P138" s="114"/>
      <c r="Q138" s="22"/>
      <c r="W138" s="837"/>
      <c r="X138" s="13"/>
      <c r="Y138" s="1"/>
      <c r="Z138" s="838"/>
      <c r="AB138" s="839"/>
    </row>
    <row r="139" spans="2:28">
      <c r="B139" s="3"/>
      <c r="C139" s="13"/>
      <c r="D139" s="835"/>
      <c r="E139" s="836"/>
      <c r="F139" s="836"/>
      <c r="G139" s="836"/>
      <c r="H139" s="836"/>
      <c r="I139" s="836"/>
      <c r="J139" s="836"/>
      <c r="K139" s="836"/>
      <c r="L139" s="836"/>
      <c r="M139" s="836"/>
      <c r="N139" s="836"/>
      <c r="O139" s="835"/>
      <c r="P139" s="114"/>
      <c r="Q139" s="22"/>
      <c r="W139" s="837"/>
      <c r="X139" s="13"/>
      <c r="Y139" s="1"/>
      <c r="Z139" s="838"/>
      <c r="AB139" s="843"/>
    </row>
    <row r="140" spans="2:28">
      <c r="B140" s="3"/>
      <c r="C140" s="13"/>
      <c r="D140" s="835"/>
      <c r="E140" s="836"/>
      <c r="F140" s="836"/>
      <c r="G140" s="836"/>
      <c r="H140" s="836"/>
      <c r="I140" s="836"/>
      <c r="J140" s="836"/>
      <c r="K140" s="836"/>
      <c r="L140" s="836"/>
      <c r="M140" s="836"/>
      <c r="N140" s="836"/>
      <c r="O140" s="835"/>
      <c r="P140" s="114"/>
      <c r="Q140" s="22"/>
      <c r="W140" s="837"/>
      <c r="X140" s="13"/>
      <c r="Y140" s="1"/>
      <c r="Z140" s="838"/>
      <c r="AB140" s="841"/>
    </row>
    <row r="141" spans="2:28">
      <c r="B141" s="3"/>
      <c r="C141" s="13"/>
      <c r="D141" s="835"/>
      <c r="E141" s="836"/>
      <c r="F141" s="836"/>
      <c r="G141" s="9"/>
      <c r="H141" s="845"/>
      <c r="I141" s="850"/>
      <c r="J141" s="836"/>
      <c r="K141" s="836"/>
      <c r="L141" s="836"/>
      <c r="M141" s="836"/>
      <c r="N141" s="836"/>
      <c r="O141" s="844"/>
      <c r="P141" s="114"/>
      <c r="Q141" s="22"/>
      <c r="W141" s="837"/>
      <c r="X141" s="13"/>
      <c r="Y141" s="1"/>
      <c r="Z141" s="838"/>
      <c r="AB141" s="843"/>
    </row>
    <row r="142" spans="2:28">
      <c r="B142" s="3"/>
      <c r="C142" s="13"/>
      <c r="D142" s="835"/>
      <c r="E142" s="609"/>
      <c r="F142" s="836"/>
      <c r="G142" s="836"/>
      <c r="H142" s="836"/>
      <c r="I142" s="836"/>
      <c r="J142" s="836"/>
      <c r="K142" s="836"/>
      <c r="L142" s="836"/>
      <c r="M142" s="836"/>
      <c r="N142" s="836"/>
      <c r="O142" s="835"/>
      <c r="P142" s="114"/>
      <c r="Q142" s="22"/>
      <c r="W142" s="837"/>
      <c r="X142" s="13"/>
      <c r="Y142" s="1"/>
      <c r="Z142" s="838"/>
      <c r="AB142" s="839"/>
    </row>
    <row r="143" spans="2:28">
      <c r="B143" s="3"/>
      <c r="C143" s="13"/>
      <c r="D143" s="835"/>
      <c r="E143" s="609"/>
      <c r="F143" s="836"/>
      <c r="G143" s="836"/>
      <c r="H143" s="836"/>
      <c r="I143" s="836"/>
      <c r="J143" s="836"/>
      <c r="K143" s="836"/>
      <c r="L143" s="836"/>
      <c r="M143" s="836"/>
      <c r="N143" s="836"/>
      <c r="O143" s="835"/>
      <c r="P143" s="114"/>
      <c r="Q143" s="22"/>
      <c r="W143" s="837"/>
      <c r="X143" s="13"/>
      <c r="Y143" s="1"/>
      <c r="Z143" s="838"/>
      <c r="AB143" s="839"/>
    </row>
    <row r="144" spans="2:28">
      <c r="B144" s="3"/>
      <c r="C144" s="13"/>
      <c r="D144" s="835"/>
      <c r="E144" s="609"/>
      <c r="F144" s="836"/>
      <c r="G144" s="836"/>
      <c r="H144" s="836"/>
      <c r="I144" s="836"/>
      <c r="J144" s="836"/>
      <c r="K144" s="836"/>
      <c r="L144" s="836"/>
      <c r="M144" s="836"/>
      <c r="N144" s="836"/>
      <c r="O144" s="835"/>
      <c r="P144" s="114"/>
      <c r="Q144" s="22"/>
      <c r="W144" s="837"/>
      <c r="X144" s="13"/>
      <c r="Y144" s="1"/>
      <c r="Z144" s="838"/>
      <c r="AB144" s="839"/>
    </row>
    <row r="145" spans="2:28">
      <c r="B145" s="3"/>
      <c r="C145" s="13"/>
      <c r="D145" s="835"/>
      <c r="E145" s="609"/>
      <c r="F145" s="836"/>
      <c r="G145" s="836"/>
      <c r="H145" s="836"/>
      <c r="I145" s="836"/>
      <c r="J145" s="836"/>
      <c r="K145" s="836"/>
      <c r="L145" s="836"/>
      <c r="M145" s="836"/>
      <c r="N145" s="836"/>
      <c r="O145" s="835"/>
      <c r="P145" s="114"/>
      <c r="Q145" s="22"/>
      <c r="W145" s="837"/>
      <c r="X145" s="13"/>
      <c r="Y145" s="1"/>
      <c r="Z145" s="838"/>
      <c r="AB145" s="839"/>
    </row>
    <row r="146" spans="2:28">
      <c r="B146" s="3"/>
      <c r="C146" s="13"/>
      <c r="D146" s="835"/>
      <c r="E146" s="609"/>
      <c r="F146" s="836"/>
      <c r="G146" s="836"/>
      <c r="H146" s="836"/>
      <c r="I146" s="836"/>
      <c r="J146" s="836"/>
      <c r="K146" s="836"/>
      <c r="L146" s="836"/>
      <c r="M146" s="836"/>
      <c r="N146" s="836"/>
      <c r="O146" s="835"/>
      <c r="P146" s="114"/>
      <c r="Q146" s="22"/>
      <c r="W146" s="837"/>
      <c r="X146" s="13"/>
      <c r="Y146" s="1"/>
      <c r="Z146" s="838"/>
      <c r="AB146" s="839"/>
    </row>
    <row r="147" spans="2:28">
      <c r="B147" s="3"/>
      <c r="C147" s="13"/>
      <c r="D147" s="835"/>
      <c r="E147" s="609"/>
      <c r="F147" s="836"/>
      <c r="G147" s="836"/>
      <c r="H147" s="836"/>
      <c r="I147" s="836"/>
      <c r="J147" s="836"/>
      <c r="K147" s="836"/>
      <c r="L147" s="836"/>
      <c r="M147" s="836"/>
      <c r="N147" s="836"/>
      <c r="O147" s="835"/>
      <c r="P147" s="114"/>
      <c r="Q147" s="22"/>
      <c r="W147" s="837"/>
      <c r="X147" s="13"/>
      <c r="Y147" s="1"/>
      <c r="Z147" s="838"/>
      <c r="AB147" s="839"/>
    </row>
    <row r="148" spans="2:28" ht="13.5" customHeight="1">
      <c r="B148" s="3"/>
      <c r="C148" s="13"/>
      <c r="D148" s="835"/>
      <c r="E148" s="609"/>
      <c r="F148" s="836"/>
      <c r="G148" s="836"/>
      <c r="H148" s="836"/>
      <c r="I148" s="836"/>
      <c r="J148" s="836"/>
      <c r="K148" s="836"/>
      <c r="L148" s="836"/>
      <c r="M148" s="836"/>
      <c r="N148" s="836"/>
      <c r="O148" s="835"/>
      <c r="P148" s="114"/>
      <c r="Q148" s="22"/>
      <c r="W148" s="837"/>
      <c r="X148" s="13"/>
      <c r="Y148" s="1"/>
      <c r="Z148" s="838"/>
      <c r="AB148" s="839"/>
    </row>
    <row r="149" spans="2:28">
      <c r="B149" s="3"/>
      <c r="C149" s="13"/>
      <c r="D149" s="835"/>
      <c r="E149" s="609"/>
      <c r="F149" s="836"/>
      <c r="G149" s="836"/>
      <c r="H149" s="836"/>
      <c r="I149" s="836"/>
      <c r="J149" s="836"/>
      <c r="K149" s="836"/>
      <c r="L149" s="836"/>
      <c r="M149" s="836"/>
      <c r="N149" s="836"/>
      <c r="O149" s="835"/>
      <c r="P149" s="114"/>
      <c r="Q149" s="22"/>
      <c r="W149" s="837"/>
      <c r="X149" s="13"/>
      <c r="Y149" s="1"/>
      <c r="Z149" s="838"/>
      <c r="AB149" s="841"/>
    </row>
    <row r="150" spans="2:28" ht="12.75" customHeight="1">
      <c r="B150" s="3"/>
      <c r="C150" s="13"/>
      <c r="D150" s="835"/>
      <c r="E150" s="609"/>
      <c r="F150" s="845"/>
      <c r="G150" s="846"/>
      <c r="H150" s="836"/>
      <c r="I150" s="836"/>
      <c r="J150" s="836"/>
      <c r="K150" s="836"/>
      <c r="L150" s="845"/>
      <c r="M150" s="845"/>
      <c r="N150" s="836"/>
      <c r="O150" s="840"/>
      <c r="P150" s="114"/>
      <c r="Q150" s="22"/>
      <c r="W150" s="837"/>
      <c r="X150" s="13"/>
      <c r="Y150" s="1"/>
      <c r="Z150" s="838"/>
      <c r="AB150" s="847"/>
    </row>
    <row r="151" spans="2:28">
      <c r="B151" s="3"/>
      <c r="C151" s="13"/>
      <c r="D151" s="835"/>
      <c r="E151" s="609"/>
      <c r="F151" s="845"/>
      <c r="G151" s="846"/>
      <c r="H151" s="836"/>
      <c r="I151" s="836"/>
      <c r="J151" s="836"/>
      <c r="K151" s="836"/>
      <c r="L151" s="845"/>
      <c r="M151" s="845"/>
      <c r="N151" s="836"/>
      <c r="O151" s="835"/>
      <c r="P151" s="114"/>
      <c r="Q151" s="22"/>
      <c r="W151" s="837"/>
      <c r="X151" s="13"/>
      <c r="Y151" s="1"/>
      <c r="Z151" s="838"/>
      <c r="AB151" s="839"/>
    </row>
    <row r="152" spans="2:28" ht="12.75" customHeight="1">
      <c r="B152" s="3"/>
      <c r="C152" s="13"/>
      <c r="D152" s="835"/>
      <c r="E152" s="609"/>
      <c r="F152" s="845"/>
      <c r="G152" s="846"/>
      <c r="H152" s="836"/>
      <c r="I152" s="836"/>
      <c r="J152" s="836"/>
      <c r="K152" s="836"/>
      <c r="L152" s="845"/>
      <c r="M152" s="845"/>
      <c r="N152" s="836"/>
      <c r="O152" s="835"/>
      <c r="P152" s="114"/>
      <c r="Q152" s="22"/>
      <c r="W152" s="837"/>
      <c r="X152" s="13"/>
      <c r="Y152" s="1"/>
      <c r="Z152" s="838"/>
      <c r="AB152" s="839"/>
    </row>
    <row r="153" spans="2:28">
      <c r="B153" s="3"/>
      <c r="C153" s="13"/>
      <c r="D153" s="835"/>
      <c r="E153" s="859"/>
      <c r="F153" s="845"/>
      <c r="G153" s="846"/>
      <c r="H153" s="836"/>
      <c r="I153" s="857"/>
      <c r="J153" s="836"/>
      <c r="K153" s="857"/>
      <c r="L153" s="850"/>
      <c r="M153" s="850"/>
      <c r="N153" s="836"/>
      <c r="O153" s="835"/>
      <c r="P153" s="114"/>
      <c r="Q153" s="22"/>
      <c r="W153" s="837"/>
      <c r="X153" s="13"/>
      <c r="Y153" s="1"/>
      <c r="Z153" s="838"/>
      <c r="AB153" s="843"/>
    </row>
    <row r="154" spans="2:28">
      <c r="B154" s="3"/>
      <c r="C154" s="13"/>
      <c r="D154" s="835"/>
      <c r="E154" s="609"/>
      <c r="F154" s="850"/>
      <c r="G154" s="846"/>
      <c r="H154" s="836"/>
      <c r="I154" s="836"/>
      <c r="J154" s="836"/>
      <c r="K154" s="836"/>
      <c r="L154" s="850"/>
      <c r="M154" s="850"/>
      <c r="N154" s="836"/>
      <c r="O154" s="835"/>
      <c r="P154" s="114"/>
      <c r="Q154" s="22"/>
      <c r="W154" s="837"/>
      <c r="X154" s="13"/>
      <c r="Y154" s="1"/>
      <c r="Z154" s="838"/>
      <c r="AB154" s="839"/>
    </row>
    <row r="155" spans="2:28">
      <c r="B155" s="3"/>
      <c r="C155" s="13"/>
      <c r="D155" s="835"/>
      <c r="E155" s="609"/>
      <c r="F155" s="845"/>
      <c r="G155" s="846"/>
      <c r="H155" s="836"/>
      <c r="I155" s="836"/>
      <c r="J155" s="836"/>
      <c r="K155" s="836"/>
      <c r="L155" s="850"/>
      <c r="M155" s="845"/>
      <c r="N155" s="836"/>
      <c r="O155" s="835"/>
      <c r="P155" s="114"/>
      <c r="Q155" s="22"/>
      <c r="W155" s="837"/>
      <c r="X155" s="13"/>
      <c r="Y155" s="1"/>
      <c r="Z155" s="838"/>
      <c r="AB155" s="839"/>
    </row>
    <row r="156" spans="2:28">
      <c r="B156" s="3"/>
      <c r="C156" s="13"/>
      <c r="D156" s="835"/>
      <c r="E156" s="609"/>
      <c r="F156" s="850"/>
      <c r="G156" s="846"/>
      <c r="H156" s="836"/>
      <c r="I156" s="836"/>
      <c r="J156" s="836"/>
      <c r="K156" s="836"/>
      <c r="L156" s="846"/>
      <c r="M156" s="846"/>
      <c r="N156" s="9"/>
      <c r="O156" s="835"/>
      <c r="P156" s="114"/>
      <c r="Q156" s="22"/>
      <c r="W156" s="837"/>
      <c r="X156" s="13"/>
      <c r="Y156" s="1"/>
      <c r="Z156" s="838"/>
      <c r="AB156" s="839"/>
    </row>
    <row r="157" spans="2:28">
      <c r="B157" s="3"/>
      <c r="C157" s="13"/>
      <c r="D157" s="835"/>
      <c r="E157" s="609"/>
      <c r="F157" s="850"/>
      <c r="G157" s="850"/>
      <c r="H157" s="836"/>
      <c r="I157" s="836"/>
      <c r="J157" s="836"/>
      <c r="K157" s="845"/>
      <c r="L157" s="857"/>
      <c r="M157" s="850"/>
      <c r="N157" s="846"/>
      <c r="O157" s="835"/>
      <c r="P157" s="114"/>
      <c r="Q157" s="22"/>
      <c r="W157" s="837"/>
      <c r="X157" s="13"/>
      <c r="Y157" s="1"/>
      <c r="Z157" s="838"/>
      <c r="AB157" s="839"/>
    </row>
    <row r="158" spans="2:28" ht="10.5" customHeight="1">
      <c r="B158" s="3"/>
      <c r="C158" s="13"/>
      <c r="D158" s="835"/>
      <c r="E158" s="609"/>
      <c r="F158" s="845"/>
      <c r="G158" s="846"/>
      <c r="H158" s="836"/>
      <c r="I158" s="836"/>
      <c r="J158" s="836"/>
      <c r="K158" s="836"/>
      <c r="L158" s="845"/>
      <c r="M158" s="845"/>
      <c r="N158" s="836"/>
      <c r="O158" s="835"/>
      <c r="P158" s="114"/>
      <c r="Q158" s="22"/>
      <c r="W158" s="837"/>
      <c r="X158" s="13"/>
      <c r="Y158" s="1"/>
      <c r="Z158" s="838"/>
      <c r="AB158" s="839"/>
    </row>
    <row r="159" spans="2:28" ht="12.75" customHeight="1">
      <c r="B159" s="3"/>
      <c r="C159" s="13"/>
      <c r="D159" s="835"/>
      <c r="E159" s="609"/>
      <c r="F159" s="850"/>
      <c r="G159" s="846"/>
      <c r="H159" s="836"/>
      <c r="I159" s="836"/>
      <c r="J159" s="836"/>
      <c r="K159" s="836"/>
      <c r="L159" s="846"/>
      <c r="M159" s="846"/>
      <c r="N159" s="836"/>
      <c r="O159" s="835"/>
      <c r="P159" s="848"/>
      <c r="Q159" s="22"/>
      <c r="W159" s="837"/>
      <c r="X159" s="13"/>
      <c r="Y159" s="1"/>
      <c r="Z159" s="838"/>
      <c r="AB159" s="849"/>
    </row>
    <row r="160" spans="2:28">
      <c r="B160" s="3"/>
      <c r="C160" s="13"/>
      <c r="D160" s="835"/>
      <c r="E160" s="609"/>
      <c r="F160" s="845"/>
      <c r="G160" s="846"/>
      <c r="H160" s="836"/>
      <c r="I160" s="836"/>
      <c r="J160" s="836"/>
      <c r="K160" s="836"/>
      <c r="L160" s="846"/>
      <c r="M160" s="846"/>
      <c r="N160" s="836"/>
      <c r="O160" s="835"/>
      <c r="P160" s="114"/>
      <c r="Q160" s="22"/>
      <c r="W160" s="837"/>
      <c r="X160" s="13"/>
      <c r="Y160" s="1"/>
      <c r="Z160" s="838"/>
      <c r="AB160" s="839"/>
    </row>
    <row r="161" spans="2:28" ht="12.75" customHeight="1">
      <c r="B161" s="3"/>
      <c r="C161" s="13"/>
      <c r="D161" s="835"/>
      <c r="E161" s="609"/>
      <c r="F161" s="846"/>
      <c r="G161" s="850"/>
      <c r="H161" s="836"/>
      <c r="I161" s="836"/>
      <c r="J161" s="836"/>
      <c r="K161" s="836"/>
      <c r="L161" s="857"/>
      <c r="M161" s="850"/>
      <c r="N161" s="836"/>
      <c r="O161" s="835"/>
      <c r="P161" s="848"/>
      <c r="Q161" s="22"/>
      <c r="W161" s="837"/>
      <c r="X161" s="13"/>
      <c r="Y161" s="1"/>
      <c r="Z161" s="838"/>
      <c r="AB161" s="849"/>
    </row>
    <row r="162" spans="2:28" hidden="1">
      <c r="B162" s="3"/>
      <c r="C162" s="13"/>
      <c r="D162" s="835"/>
      <c r="E162" s="609"/>
      <c r="F162" s="850"/>
      <c r="G162" s="846"/>
      <c r="H162" s="836"/>
      <c r="I162" s="836"/>
      <c r="J162" s="836"/>
      <c r="K162" s="836"/>
      <c r="L162" s="845"/>
      <c r="M162" s="845"/>
      <c r="N162" s="836"/>
      <c r="O162" s="835"/>
      <c r="P162" s="114"/>
      <c r="Q162" s="22"/>
      <c r="W162" s="837"/>
      <c r="X162" s="13"/>
      <c r="Y162" s="1"/>
      <c r="Z162" s="838"/>
      <c r="AB162" s="843"/>
    </row>
    <row r="163" spans="2:28" ht="13.5" customHeight="1">
      <c r="B163" s="3"/>
      <c r="C163" s="4"/>
      <c r="D163" s="835"/>
      <c r="E163" s="609"/>
      <c r="F163" s="846"/>
      <c r="G163" s="846"/>
      <c r="H163" s="836"/>
      <c r="I163" s="836"/>
      <c r="J163" s="836"/>
      <c r="K163" s="836"/>
      <c r="L163" s="850"/>
      <c r="M163" s="850"/>
      <c r="N163" s="836"/>
      <c r="O163" s="835"/>
      <c r="P163" s="114"/>
      <c r="Q163" s="22"/>
      <c r="W163" s="837"/>
      <c r="X163" s="13"/>
      <c r="Y163" s="1"/>
      <c r="Z163" s="838"/>
      <c r="AB163" s="839"/>
    </row>
    <row r="164" spans="2:28" ht="12.75" customHeight="1">
      <c r="B164" s="3"/>
      <c r="C164" s="13"/>
      <c r="D164" s="835"/>
      <c r="E164" s="609"/>
      <c r="F164" s="845"/>
      <c r="G164" s="846"/>
      <c r="H164" s="857"/>
      <c r="I164" s="836"/>
      <c r="J164" s="836"/>
      <c r="K164" s="836"/>
      <c r="L164" s="845"/>
      <c r="M164" s="846"/>
      <c r="N164" s="836"/>
      <c r="O164" s="840"/>
      <c r="P164" s="848"/>
      <c r="Q164" s="22"/>
      <c r="W164" s="837"/>
      <c r="X164" s="13"/>
      <c r="Y164" s="1"/>
      <c r="Z164" s="838"/>
      <c r="AB164" s="849"/>
    </row>
    <row r="165" spans="2:28" ht="12.75" customHeight="1">
      <c r="B165" s="3"/>
      <c r="C165" s="13"/>
      <c r="D165" s="835"/>
      <c r="E165" s="609"/>
      <c r="F165" s="857"/>
      <c r="G165" s="857"/>
      <c r="H165" s="836"/>
      <c r="I165" s="836"/>
      <c r="J165" s="836"/>
      <c r="K165" s="836"/>
      <c r="L165" s="858"/>
      <c r="M165" s="857"/>
      <c r="N165" s="836"/>
      <c r="O165" s="840"/>
      <c r="P165" s="114"/>
      <c r="Q165" s="22"/>
      <c r="W165" s="837"/>
      <c r="X165" s="13"/>
      <c r="Y165" s="1"/>
      <c r="Z165" s="838"/>
      <c r="AB165" s="852"/>
    </row>
    <row r="166" spans="2:28" ht="12.75" customHeight="1">
      <c r="B166" s="3"/>
      <c r="C166" s="13"/>
      <c r="D166" s="835"/>
      <c r="E166" s="853"/>
      <c r="F166" s="159"/>
      <c r="G166" s="159"/>
      <c r="H166" s="159"/>
      <c r="I166" s="159"/>
      <c r="J166" s="159"/>
      <c r="K166" s="159"/>
      <c r="L166" s="159"/>
      <c r="M166" s="159"/>
      <c r="N166" s="159"/>
      <c r="O166" s="840"/>
      <c r="P166" s="114"/>
      <c r="Q166" s="22"/>
      <c r="W166" s="837"/>
      <c r="X166" s="13"/>
      <c r="Y166" s="1"/>
      <c r="Z166" s="838"/>
      <c r="AB166" s="839"/>
    </row>
    <row r="167" spans="2:28" ht="12.75" customHeight="1">
      <c r="B167" s="3"/>
      <c r="C167" s="13"/>
      <c r="D167" s="835"/>
      <c r="E167" s="853"/>
      <c r="F167" s="159"/>
      <c r="G167" s="159"/>
      <c r="H167" s="159"/>
      <c r="I167" s="159"/>
      <c r="J167" s="159"/>
      <c r="K167" s="159"/>
      <c r="L167" s="159"/>
      <c r="M167" s="159"/>
      <c r="N167" s="159"/>
      <c r="O167" s="840"/>
      <c r="P167" s="114"/>
      <c r="Q167" s="22"/>
      <c r="W167" s="837"/>
      <c r="X167" s="13"/>
      <c r="Y167" s="1"/>
      <c r="Z167" s="838"/>
      <c r="AB167" s="839"/>
    </row>
    <row r="168" spans="2:28" ht="11.25" customHeight="1">
      <c r="B168" s="3"/>
      <c r="C168" s="13"/>
      <c r="D168" s="835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840"/>
      <c r="P168" s="114"/>
      <c r="Q168" s="22"/>
      <c r="W168" s="837"/>
      <c r="X168" s="13"/>
      <c r="Y168" s="1"/>
      <c r="Z168" s="838"/>
      <c r="AB168" s="839"/>
    </row>
    <row r="169" spans="2:28" ht="12.75" customHeight="1">
      <c r="B169" s="3"/>
      <c r="C169" s="13"/>
      <c r="D169" s="835"/>
      <c r="E169" s="159"/>
      <c r="F169" s="159"/>
      <c r="G169" s="159"/>
      <c r="H169" s="159"/>
      <c r="I169" s="159"/>
      <c r="J169" s="159"/>
      <c r="K169" s="854"/>
      <c r="L169" s="159"/>
      <c r="M169" s="159"/>
      <c r="N169" s="159"/>
      <c r="O169" s="842"/>
      <c r="P169" s="114"/>
      <c r="Q169" s="22"/>
      <c r="W169" s="855"/>
      <c r="X169" s="13"/>
      <c r="Y169" s="856"/>
      <c r="Z169" s="838"/>
      <c r="AB169" s="839"/>
    </row>
    <row r="170" spans="2:28" ht="11.25" customHeight="1"/>
    <row r="171" spans="2:28" ht="12.75" customHeight="1">
      <c r="B171" s="103"/>
      <c r="D171" s="103"/>
    </row>
    <row r="172" spans="2:28">
      <c r="C172" s="13"/>
      <c r="D172" s="22"/>
      <c r="E172" s="14"/>
      <c r="F172" s="14"/>
      <c r="G172" s="14"/>
      <c r="H172" s="14"/>
      <c r="I172" s="14"/>
      <c r="J172" s="14"/>
      <c r="K172" s="14"/>
      <c r="L172" s="14"/>
      <c r="M172" s="13"/>
      <c r="N172" s="13"/>
      <c r="O172" s="9"/>
      <c r="P172" s="9"/>
      <c r="Q172" s="13"/>
      <c r="R172" s="22"/>
      <c r="T172" s="22"/>
      <c r="U172" s="13"/>
    </row>
    <row r="173" spans="2:28">
      <c r="C173" s="13"/>
      <c r="D173" s="9"/>
      <c r="E173" s="14"/>
      <c r="F173" s="14"/>
      <c r="G173" s="14"/>
      <c r="H173" s="14"/>
      <c r="I173" s="14"/>
      <c r="J173" s="14"/>
      <c r="K173" s="14"/>
      <c r="L173" s="14"/>
      <c r="M173" s="13"/>
      <c r="N173" s="13"/>
      <c r="O173" s="9"/>
      <c r="P173" s="9"/>
      <c r="Q173" s="13"/>
      <c r="R173" s="22"/>
      <c r="T173" s="22"/>
      <c r="U173" s="13"/>
    </row>
    <row r="174" spans="2:28">
      <c r="C174" s="22"/>
      <c r="D174" s="22"/>
      <c r="E174" s="14"/>
      <c r="F174" s="14"/>
      <c r="G174" s="14"/>
      <c r="H174" s="14"/>
      <c r="K174" s="14"/>
      <c r="L174" s="47"/>
      <c r="M174" s="13"/>
      <c r="N174" s="13"/>
      <c r="O174" s="9"/>
      <c r="P174" s="9"/>
      <c r="Q174" s="22"/>
      <c r="R174" s="22"/>
      <c r="T174" s="22"/>
      <c r="U174" s="13"/>
      <c r="AB174" s="832"/>
    </row>
    <row r="175" spans="2:28">
      <c r="C175" s="13"/>
      <c r="D175" s="13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9"/>
      <c r="P175" s="9"/>
      <c r="Q175" s="22"/>
      <c r="R175" s="22"/>
      <c r="T175" s="22"/>
      <c r="U175" s="13"/>
      <c r="Z175" s="158"/>
      <c r="AB175" s="832"/>
    </row>
    <row r="176" spans="2:28">
      <c r="C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9"/>
      <c r="P176" s="9"/>
      <c r="Q176" s="13"/>
      <c r="R176" s="22"/>
      <c r="T176" s="22"/>
      <c r="U176" s="13"/>
      <c r="Z176" s="158"/>
      <c r="AB176" s="833"/>
    </row>
    <row r="177" spans="2:28">
      <c r="C177" s="13"/>
      <c r="D177" s="14"/>
      <c r="E177" s="13"/>
      <c r="F177" s="13"/>
      <c r="G177" s="13"/>
      <c r="H177" s="13"/>
      <c r="I177" s="4"/>
      <c r="J177" s="13"/>
      <c r="K177" s="13"/>
      <c r="L177" s="13"/>
      <c r="M177" s="13"/>
      <c r="N177" s="4"/>
      <c r="O177" s="9"/>
      <c r="P177" s="9"/>
      <c r="Q177" s="14"/>
      <c r="R177" s="22"/>
      <c r="S177" s="13"/>
      <c r="T177" s="22"/>
      <c r="U177" s="13"/>
      <c r="W177" s="328"/>
      <c r="X177" s="22"/>
      <c r="Y177" s="3"/>
      <c r="Z177" s="834"/>
      <c r="AB177" s="833"/>
    </row>
    <row r="178" spans="2:28">
      <c r="B178" s="3"/>
      <c r="C178" s="13"/>
      <c r="D178" s="835"/>
      <c r="E178" s="850"/>
      <c r="F178" s="836"/>
      <c r="G178" s="836"/>
      <c r="H178" s="836"/>
      <c r="I178" s="836"/>
      <c r="J178" s="836"/>
      <c r="K178" s="836"/>
      <c r="L178" s="836"/>
      <c r="M178" s="836"/>
      <c r="N178" s="836"/>
      <c r="O178" s="835"/>
      <c r="P178" s="22"/>
      <c r="Q178" s="22"/>
      <c r="S178" s="63"/>
      <c r="W178" s="837"/>
      <c r="X178" s="13"/>
      <c r="Y178" s="1"/>
      <c r="Z178" s="838"/>
      <c r="AB178" s="839"/>
    </row>
    <row r="179" spans="2:28">
      <c r="B179" s="3"/>
      <c r="C179" s="13"/>
      <c r="D179" s="835"/>
      <c r="E179" s="850"/>
      <c r="F179" s="836"/>
      <c r="G179" s="836"/>
      <c r="H179" s="836"/>
      <c r="I179" s="836"/>
      <c r="J179" s="836"/>
      <c r="K179" s="836"/>
      <c r="L179" s="836"/>
      <c r="M179" s="836"/>
      <c r="N179" s="836"/>
      <c r="O179" s="840"/>
      <c r="P179" s="114"/>
      <c r="Q179" s="22"/>
      <c r="W179" s="837"/>
      <c r="X179" s="13"/>
      <c r="Y179" s="1"/>
      <c r="Z179" s="838"/>
      <c r="AB179" s="839"/>
    </row>
    <row r="180" spans="2:28" ht="12" customHeight="1">
      <c r="B180" s="3"/>
      <c r="C180" s="13"/>
      <c r="D180" s="835"/>
      <c r="E180" s="850"/>
      <c r="F180" s="836"/>
      <c r="G180" s="836"/>
      <c r="H180" s="850"/>
      <c r="I180" s="836"/>
      <c r="J180" s="836"/>
      <c r="K180" s="850"/>
      <c r="L180" s="836"/>
      <c r="M180" s="836"/>
      <c r="N180" s="836"/>
      <c r="O180" s="835"/>
      <c r="P180" s="114"/>
      <c r="Q180" s="22"/>
      <c r="W180" s="837"/>
      <c r="X180" s="13"/>
      <c r="Y180" s="1"/>
      <c r="Z180" s="838"/>
      <c r="AB180" s="841"/>
    </row>
    <row r="181" spans="2:28">
      <c r="B181" s="3"/>
      <c r="C181" s="13"/>
      <c r="D181" s="835"/>
      <c r="E181" s="850"/>
      <c r="F181" s="836"/>
      <c r="G181" s="836"/>
      <c r="H181" s="836"/>
      <c r="I181" s="836"/>
      <c r="J181" s="836"/>
      <c r="K181" s="836"/>
      <c r="L181" s="836"/>
      <c r="M181" s="836"/>
      <c r="N181" s="850"/>
      <c r="O181" s="842"/>
      <c r="P181" s="114"/>
      <c r="Q181" s="22"/>
      <c r="W181" s="837"/>
      <c r="X181" s="13"/>
      <c r="Y181" s="1"/>
      <c r="Z181" s="838"/>
      <c r="AB181" s="839"/>
    </row>
    <row r="182" spans="2:28" ht="12.75" customHeight="1">
      <c r="B182" s="3"/>
      <c r="C182" s="13"/>
      <c r="D182" s="835"/>
      <c r="E182" s="850"/>
      <c r="F182" s="836"/>
      <c r="G182" s="836"/>
      <c r="H182" s="836"/>
      <c r="I182" s="836"/>
      <c r="J182" s="836"/>
      <c r="K182" s="836"/>
      <c r="L182" s="836"/>
      <c r="M182" s="836"/>
      <c r="N182" s="836"/>
      <c r="O182" s="835"/>
      <c r="P182" s="114"/>
      <c r="Q182" s="22"/>
      <c r="W182" s="837"/>
      <c r="X182" s="13"/>
      <c r="Y182" s="1"/>
      <c r="Z182" s="838"/>
      <c r="AB182" s="843"/>
    </row>
    <row r="183" spans="2:28">
      <c r="B183" s="3"/>
      <c r="C183" s="13"/>
      <c r="D183" s="835"/>
      <c r="E183" s="850"/>
      <c r="F183" s="836"/>
      <c r="G183" s="836"/>
      <c r="H183" s="836"/>
      <c r="I183" s="836"/>
      <c r="J183" s="836"/>
      <c r="K183" s="836"/>
      <c r="L183" s="836"/>
      <c r="M183" s="836"/>
      <c r="N183" s="836"/>
      <c r="O183" s="835"/>
      <c r="P183" s="114"/>
      <c r="Q183" s="22"/>
      <c r="W183" s="837"/>
      <c r="X183" s="13"/>
      <c r="Y183" s="1"/>
      <c r="Z183" s="838"/>
      <c r="AB183" s="841"/>
    </row>
    <row r="184" spans="2:28" ht="15" customHeight="1">
      <c r="B184" s="3"/>
      <c r="C184" s="13"/>
      <c r="D184" s="835"/>
      <c r="E184" s="850"/>
      <c r="F184" s="836"/>
      <c r="G184" s="9"/>
      <c r="H184" s="845"/>
      <c r="I184" s="850"/>
      <c r="J184" s="836"/>
      <c r="K184" s="836"/>
      <c r="L184" s="836"/>
      <c r="M184" s="836"/>
      <c r="N184" s="836"/>
      <c r="O184" s="844"/>
      <c r="P184" s="114"/>
      <c r="Q184" s="22"/>
      <c r="W184" s="837"/>
      <c r="X184" s="13"/>
      <c r="Y184" s="1"/>
      <c r="Z184" s="838"/>
      <c r="AB184" s="843"/>
    </row>
    <row r="185" spans="2:28">
      <c r="B185" s="3"/>
      <c r="C185" s="13"/>
      <c r="D185" s="835"/>
      <c r="E185" s="850"/>
      <c r="F185" s="836"/>
      <c r="G185" s="836"/>
      <c r="H185" s="836"/>
      <c r="I185" s="836"/>
      <c r="J185" s="836"/>
      <c r="K185" s="836"/>
      <c r="L185" s="836"/>
      <c r="M185" s="836"/>
      <c r="N185" s="836"/>
      <c r="O185" s="835"/>
      <c r="P185" s="114"/>
      <c r="Q185" s="22"/>
      <c r="W185" s="837"/>
      <c r="X185" s="13"/>
      <c r="Y185" s="1"/>
      <c r="Z185" s="838"/>
      <c r="AB185" s="839"/>
    </row>
    <row r="186" spans="2:28">
      <c r="B186" s="3"/>
      <c r="C186" s="13"/>
      <c r="D186" s="835"/>
      <c r="E186" s="850"/>
      <c r="F186" s="836"/>
      <c r="G186" s="836"/>
      <c r="H186" s="836"/>
      <c r="I186" s="836"/>
      <c r="J186" s="836"/>
      <c r="K186" s="836"/>
      <c r="L186" s="836"/>
      <c r="M186" s="836"/>
      <c r="N186" s="836"/>
      <c r="O186" s="835"/>
      <c r="P186" s="114"/>
      <c r="Q186" s="22"/>
      <c r="W186" s="837"/>
      <c r="X186" s="13"/>
      <c r="Y186" s="1"/>
      <c r="Z186" s="838"/>
      <c r="AB186" s="839"/>
    </row>
    <row r="187" spans="2:28">
      <c r="B187" s="3"/>
      <c r="C187" s="13"/>
      <c r="D187" s="835"/>
      <c r="E187" s="850"/>
      <c r="F187" s="836"/>
      <c r="G187" s="836"/>
      <c r="H187" s="836"/>
      <c r="I187" s="836"/>
      <c r="J187" s="836"/>
      <c r="K187" s="836"/>
      <c r="L187" s="836"/>
      <c r="M187" s="836"/>
      <c r="N187" s="836"/>
      <c r="O187" s="835"/>
      <c r="P187" s="114"/>
      <c r="Q187" s="22"/>
      <c r="W187" s="837"/>
      <c r="X187" s="13"/>
      <c r="Y187" s="1"/>
      <c r="Z187" s="838"/>
      <c r="AB187" s="839"/>
    </row>
    <row r="188" spans="2:28">
      <c r="B188" s="3"/>
      <c r="C188" s="13"/>
      <c r="D188" s="835"/>
      <c r="E188" s="850"/>
      <c r="F188" s="836"/>
      <c r="G188" s="836"/>
      <c r="H188" s="836"/>
      <c r="I188" s="836"/>
      <c r="J188" s="836"/>
      <c r="K188" s="836"/>
      <c r="L188" s="836"/>
      <c r="M188" s="836"/>
      <c r="N188" s="836"/>
      <c r="O188" s="835"/>
      <c r="P188" s="114"/>
      <c r="Q188" s="22"/>
      <c r="W188" s="837"/>
      <c r="X188" s="13"/>
      <c r="Y188" s="1"/>
      <c r="Z188" s="838"/>
      <c r="AB188" s="839"/>
    </row>
    <row r="189" spans="2:28">
      <c r="B189" s="3"/>
      <c r="C189" s="13"/>
      <c r="D189" s="835"/>
      <c r="E189" s="850"/>
      <c r="F189" s="836"/>
      <c r="G189" s="836"/>
      <c r="H189" s="836"/>
      <c r="I189" s="836"/>
      <c r="J189" s="836"/>
      <c r="K189" s="836"/>
      <c r="L189" s="836"/>
      <c r="M189" s="836"/>
      <c r="N189" s="836"/>
      <c r="O189" s="835"/>
      <c r="P189" s="114"/>
      <c r="Q189" s="22"/>
      <c r="W189" s="837"/>
      <c r="X189" s="13"/>
      <c r="Y189" s="1"/>
      <c r="Z189" s="838"/>
      <c r="AB189" s="839"/>
    </row>
    <row r="190" spans="2:28">
      <c r="B190" s="3"/>
      <c r="C190" s="13"/>
      <c r="D190" s="835"/>
      <c r="E190" s="850"/>
      <c r="F190" s="836"/>
      <c r="G190" s="836"/>
      <c r="H190" s="836"/>
      <c r="I190" s="836"/>
      <c r="J190" s="836"/>
      <c r="K190" s="836"/>
      <c r="L190" s="836"/>
      <c r="M190" s="836"/>
      <c r="N190" s="836"/>
      <c r="O190" s="835"/>
      <c r="P190" s="114"/>
      <c r="Q190" s="22"/>
      <c r="W190" s="837"/>
      <c r="X190" s="13"/>
      <c r="Y190" s="1"/>
      <c r="Z190" s="838"/>
      <c r="AB190" s="839"/>
    </row>
    <row r="191" spans="2:28">
      <c r="B191" s="3"/>
      <c r="C191" s="13"/>
      <c r="D191" s="835"/>
      <c r="E191" s="850"/>
      <c r="F191" s="836"/>
      <c r="G191" s="836"/>
      <c r="H191" s="836"/>
      <c r="I191" s="836"/>
      <c r="J191" s="836"/>
      <c r="K191" s="836"/>
      <c r="L191" s="836"/>
      <c r="M191" s="836"/>
      <c r="N191" s="836"/>
      <c r="O191" s="835"/>
      <c r="P191" s="114"/>
      <c r="Q191" s="22"/>
      <c r="W191" s="837"/>
      <c r="X191" s="13"/>
      <c r="Y191" s="1"/>
      <c r="Z191" s="838"/>
      <c r="AB191" s="839"/>
    </row>
    <row r="192" spans="2:28" ht="13.5" customHeight="1">
      <c r="B192" s="3"/>
      <c r="C192" s="13"/>
      <c r="D192" s="835"/>
      <c r="E192" s="850"/>
      <c r="F192" s="836"/>
      <c r="G192" s="836"/>
      <c r="H192" s="836"/>
      <c r="I192" s="836"/>
      <c r="J192" s="836"/>
      <c r="K192" s="836"/>
      <c r="L192" s="836"/>
      <c r="M192" s="836"/>
      <c r="N192" s="836"/>
      <c r="O192" s="835"/>
      <c r="P192" s="114"/>
      <c r="Q192" s="22"/>
      <c r="W192" s="837"/>
      <c r="X192" s="13"/>
      <c r="Y192" s="1"/>
      <c r="Z192" s="838"/>
      <c r="AB192" s="841"/>
    </row>
    <row r="193" spans="2:28" ht="12" customHeight="1">
      <c r="B193" s="3"/>
      <c r="C193" s="13"/>
      <c r="D193" s="835"/>
      <c r="E193" s="853"/>
      <c r="F193" s="845"/>
      <c r="G193" s="846"/>
      <c r="H193" s="836"/>
      <c r="I193" s="836"/>
      <c r="J193" s="836"/>
      <c r="K193" s="836"/>
      <c r="L193" s="845"/>
      <c r="M193" s="845"/>
      <c r="N193" s="836"/>
      <c r="O193" s="840"/>
      <c r="P193" s="114"/>
      <c r="Q193" s="22"/>
      <c r="W193" s="837"/>
      <c r="X193" s="13"/>
      <c r="Y193" s="1"/>
      <c r="Z193" s="838"/>
      <c r="AB193" s="847"/>
    </row>
    <row r="194" spans="2:28">
      <c r="B194" s="3"/>
      <c r="C194" s="13"/>
      <c r="D194" s="835"/>
      <c r="E194" s="853"/>
      <c r="F194" s="845"/>
      <c r="G194" s="846"/>
      <c r="H194" s="836"/>
      <c r="I194" s="836"/>
      <c r="J194" s="836"/>
      <c r="K194" s="836"/>
      <c r="L194" s="845"/>
      <c r="M194" s="845"/>
      <c r="N194" s="836"/>
      <c r="O194" s="835"/>
      <c r="P194" s="114"/>
      <c r="Q194" s="22"/>
      <c r="W194" s="837"/>
      <c r="X194" s="13"/>
      <c r="Y194" s="1"/>
      <c r="Z194" s="838"/>
      <c r="AB194" s="839"/>
    </row>
    <row r="195" spans="2:28" ht="13.5" customHeight="1">
      <c r="B195" s="3"/>
      <c r="C195" s="13"/>
      <c r="D195" s="835"/>
      <c r="E195" s="853"/>
      <c r="F195" s="845"/>
      <c r="G195" s="846"/>
      <c r="H195" s="836"/>
      <c r="I195" s="836"/>
      <c r="J195" s="836"/>
      <c r="K195" s="836"/>
      <c r="L195" s="845"/>
      <c r="M195" s="845"/>
      <c r="N195" s="836"/>
      <c r="O195" s="835"/>
      <c r="P195" s="114"/>
      <c r="Q195" s="22"/>
      <c r="W195" s="837"/>
      <c r="X195" s="13"/>
      <c r="Y195" s="1"/>
      <c r="Z195" s="838"/>
      <c r="AB195" s="839"/>
    </row>
    <row r="196" spans="2:28">
      <c r="B196" s="3"/>
      <c r="C196" s="13"/>
      <c r="D196" s="835"/>
      <c r="E196" s="853"/>
      <c r="F196" s="845"/>
      <c r="G196" s="846"/>
      <c r="H196" s="836"/>
      <c r="I196" s="857"/>
      <c r="J196" s="836"/>
      <c r="K196" s="857"/>
      <c r="L196" s="850"/>
      <c r="M196" s="850"/>
      <c r="N196" s="836"/>
      <c r="O196" s="835"/>
      <c r="P196" s="114"/>
      <c r="Q196" s="22"/>
      <c r="W196" s="837"/>
      <c r="X196" s="13"/>
      <c r="Y196" s="1"/>
      <c r="Z196" s="838"/>
      <c r="AB196" s="843"/>
    </row>
    <row r="197" spans="2:28">
      <c r="B197" s="3"/>
      <c r="C197" s="13"/>
      <c r="D197" s="835"/>
      <c r="E197" s="853"/>
      <c r="F197" s="850"/>
      <c r="G197" s="846"/>
      <c r="H197" s="836"/>
      <c r="I197" s="836"/>
      <c r="J197" s="836"/>
      <c r="K197" s="836"/>
      <c r="L197" s="850"/>
      <c r="M197" s="850"/>
      <c r="N197" s="836"/>
      <c r="O197" s="835"/>
      <c r="P197" s="114"/>
      <c r="Q197" s="22"/>
      <c r="W197" s="837"/>
      <c r="X197" s="13"/>
      <c r="Y197" s="1"/>
      <c r="Z197" s="838"/>
      <c r="AB197" s="839"/>
    </row>
    <row r="198" spans="2:28" ht="12" customHeight="1">
      <c r="B198" s="3"/>
      <c r="C198" s="13"/>
      <c r="D198" s="835"/>
      <c r="E198" s="853"/>
      <c r="F198" s="845"/>
      <c r="G198" s="846"/>
      <c r="H198" s="836"/>
      <c r="I198" s="836"/>
      <c r="J198" s="836"/>
      <c r="K198" s="836"/>
      <c r="L198" s="850"/>
      <c r="M198" s="845"/>
      <c r="N198" s="836"/>
      <c r="O198" s="835"/>
      <c r="P198" s="114"/>
      <c r="Q198" s="22"/>
      <c r="W198" s="837"/>
      <c r="X198" s="13"/>
      <c r="Y198" s="1"/>
      <c r="Z198" s="838"/>
      <c r="AB198" s="839"/>
    </row>
    <row r="199" spans="2:28" ht="12.75" customHeight="1">
      <c r="B199" s="3"/>
      <c r="C199" s="13"/>
      <c r="D199" s="835"/>
      <c r="E199" s="853"/>
      <c r="F199" s="850"/>
      <c r="G199" s="846"/>
      <c r="H199" s="836"/>
      <c r="I199" s="836"/>
      <c r="J199" s="836"/>
      <c r="K199" s="836"/>
      <c r="L199" s="846"/>
      <c r="M199" s="846"/>
      <c r="N199" s="9"/>
      <c r="O199" s="835"/>
      <c r="P199" s="114"/>
      <c r="Q199" s="22"/>
      <c r="W199" s="837"/>
      <c r="X199" s="13"/>
      <c r="Y199" s="1"/>
      <c r="Z199" s="838"/>
      <c r="AB199" s="839"/>
    </row>
    <row r="200" spans="2:28" ht="11.25" customHeight="1">
      <c r="B200" s="3"/>
      <c r="C200" s="13"/>
      <c r="D200" s="835"/>
      <c r="E200" s="853"/>
      <c r="F200" s="850"/>
      <c r="G200" s="850"/>
      <c r="H200" s="836"/>
      <c r="I200" s="836"/>
      <c r="J200" s="836"/>
      <c r="K200" s="845"/>
      <c r="L200" s="857"/>
      <c r="M200" s="850"/>
      <c r="N200" s="846"/>
      <c r="O200" s="835"/>
      <c r="P200" s="114"/>
      <c r="Q200" s="22"/>
      <c r="W200" s="837"/>
      <c r="X200" s="13"/>
      <c r="Y200" s="1"/>
      <c r="Z200" s="838"/>
      <c r="AB200" s="839"/>
    </row>
    <row r="201" spans="2:28" ht="12" customHeight="1">
      <c r="B201" s="3"/>
      <c r="C201" s="13"/>
      <c r="D201" s="835"/>
      <c r="E201" s="853"/>
      <c r="F201" s="845"/>
      <c r="G201" s="846"/>
      <c r="H201" s="836"/>
      <c r="I201" s="836"/>
      <c r="J201" s="836"/>
      <c r="K201" s="836"/>
      <c r="L201" s="845"/>
      <c r="M201" s="845"/>
      <c r="N201" s="836"/>
      <c r="O201" s="835"/>
      <c r="P201" s="114"/>
      <c r="Q201" s="22"/>
      <c r="W201" s="837"/>
      <c r="X201" s="13"/>
      <c r="Y201" s="1"/>
      <c r="Z201" s="838"/>
      <c r="AB201" s="839"/>
    </row>
    <row r="202" spans="2:28">
      <c r="B202" s="3"/>
      <c r="C202" s="13"/>
      <c r="D202" s="835"/>
      <c r="E202" s="853"/>
      <c r="F202" s="850"/>
      <c r="G202" s="846"/>
      <c r="H202" s="836"/>
      <c r="I202" s="836"/>
      <c r="J202" s="836"/>
      <c r="K202" s="836"/>
      <c r="L202" s="846"/>
      <c r="M202" s="846"/>
      <c r="N202" s="836"/>
      <c r="O202" s="835"/>
      <c r="P202" s="848"/>
      <c r="Q202" s="22"/>
      <c r="W202" s="837"/>
      <c r="X202" s="13"/>
      <c r="Y202" s="1"/>
      <c r="Z202" s="838"/>
      <c r="AB202" s="849"/>
    </row>
    <row r="203" spans="2:28" ht="13.5" customHeight="1">
      <c r="B203" s="3"/>
      <c r="C203" s="13"/>
      <c r="D203" s="835"/>
      <c r="E203" s="853"/>
      <c r="F203" s="845"/>
      <c r="G203" s="846"/>
      <c r="H203" s="836"/>
      <c r="I203" s="836"/>
      <c r="J203" s="836"/>
      <c r="K203" s="836"/>
      <c r="L203" s="846"/>
      <c r="M203" s="846"/>
      <c r="N203" s="836"/>
      <c r="O203" s="835"/>
      <c r="P203" s="114"/>
      <c r="Q203" s="22"/>
      <c r="W203" s="837"/>
      <c r="X203" s="13"/>
      <c r="Y203" s="1"/>
      <c r="Z203" s="838"/>
      <c r="AB203" s="839"/>
    </row>
    <row r="204" spans="2:28" ht="13.5" customHeight="1">
      <c r="B204" s="3"/>
      <c r="C204" s="13"/>
      <c r="D204" s="835"/>
      <c r="E204" s="853"/>
      <c r="F204" s="846"/>
      <c r="G204" s="850"/>
      <c r="H204" s="836"/>
      <c r="I204" s="836"/>
      <c r="J204" s="836"/>
      <c r="K204" s="836"/>
      <c r="L204" s="857"/>
      <c r="M204" s="850"/>
      <c r="N204" s="836"/>
      <c r="O204" s="835"/>
      <c r="P204" s="848"/>
      <c r="Q204" s="22"/>
      <c r="W204" s="837"/>
      <c r="X204" s="13"/>
      <c r="Y204" s="1"/>
      <c r="Z204" s="838"/>
      <c r="AB204" s="849"/>
    </row>
    <row r="205" spans="2:28" hidden="1">
      <c r="B205" s="3"/>
      <c r="C205" s="13"/>
      <c r="D205" s="835"/>
      <c r="E205" s="853"/>
      <c r="F205" s="850"/>
      <c r="G205" s="846"/>
      <c r="H205" s="836"/>
      <c r="I205" s="836"/>
      <c r="J205" s="836"/>
      <c r="K205" s="836"/>
      <c r="L205" s="845"/>
      <c r="M205" s="845"/>
      <c r="N205" s="836"/>
      <c r="O205" s="835"/>
      <c r="P205" s="114"/>
      <c r="Q205" s="22"/>
      <c r="W205" s="837"/>
      <c r="X205" s="13"/>
      <c r="Y205" s="1"/>
      <c r="Z205" s="838"/>
      <c r="AB205" s="843"/>
    </row>
    <row r="206" spans="2:28" ht="13.5" customHeight="1">
      <c r="B206" s="3"/>
      <c r="C206" s="4"/>
      <c r="D206" s="835"/>
      <c r="E206" s="853"/>
      <c r="F206" s="846"/>
      <c r="G206" s="846"/>
      <c r="H206" s="836"/>
      <c r="I206" s="836"/>
      <c r="J206" s="836"/>
      <c r="K206" s="836"/>
      <c r="L206" s="850"/>
      <c r="M206" s="850"/>
      <c r="N206" s="836"/>
      <c r="O206" s="835"/>
      <c r="P206" s="114"/>
      <c r="Q206" s="22"/>
      <c r="W206" s="837"/>
      <c r="X206" s="13"/>
      <c r="Y206" s="1"/>
      <c r="Z206" s="838"/>
      <c r="AB206" s="839"/>
    </row>
    <row r="207" spans="2:28" ht="12" customHeight="1">
      <c r="B207" s="3"/>
      <c r="C207" s="13"/>
      <c r="D207" s="835"/>
      <c r="E207" s="853"/>
      <c r="F207" s="845"/>
      <c r="G207" s="846"/>
      <c r="H207" s="857"/>
      <c r="I207" s="836"/>
      <c r="J207" s="836"/>
      <c r="K207" s="836"/>
      <c r="L207" s="845"/>
      <c r="M207" s="846"/>
      <c r="N207" s="836"/>
      <c r="O207" s="840"/>
      <c r="P207" s="848"/>
      <c r="Q207" s="22"/>
      <c r="W207" s="837"/>
      <c r="X207" s="13"/>
      <c r="Y207" s="1"/>
      <c r="Z207" s="838"/>
      <c r="AB207" s="849"/>
    </row>
    <row r="208" spans="2:28" ht="13.5" customHeight="1">
      <c r="B208" s="3"/>
      <c r="C208" s="13"/>
      <c r="D208" s="835"/>
      <c r="E208" s="853"/>
      <c r="F208" s="857"/>
      <c r="G208" s="857"/>
      <c r="H208" s="836"/>
      <c r="I208" s="836"/>
      <c r="J208" s="836"/>
      <c r="K208" s="836"/>
      <c r="L208" s="858"/>
      <c r="M208" s="857"/>
      <c r="N208" s="836"/>
      <c r="O208" s="840"/>
      <c r="P208" s="114"/>
      <c r="Q208" s="22"/>
      <c r="W208" s="837"/>
      <c r="X208" s="13"/>
      <c r="Y208" s="1"/>
      <c r="Z208" s="838"/>
      <c r="AB208" s="852"/>
    </row>
    <row r="209" spans="2:28">
      <c r="B209" s="3"/>
      <c r="C209" s="13"/>
      <c r="D209" s="835"/>
      <c r="E209" s="853"/>
      <c r="F209" s="159"/>
      <c r="G209" s="159"/>
      <c r="H209" s="159"/>
      <c r="I209" s="159"/>
      <c r="J209" s="159"/>
      <c r="K209" s="159"/>
      <c r="L209" s="159"/>
      <c r="M209" s="159"/>
      <c r="N209" s="159"/>
      <c r="O209" s="840"/>
      <c r="P209" s="114"/>
      <c r="Q209" s="22"/>
      <c r="W209" s="837"/>
      <c r="X209" s="13"/>
      <c r="Y209" s="1"/>
      <c r="Z209" s="838"/>
      <c r="AB209" s="839"/>
    </row>
    <row r="210" spans="2:28" ht="12.75" customHeight="1">
      <c r="B210" s="3"/>
      <c r="C210" s="13"/>
      <c r="D210" s="835"/>
      <c r="E210" s="853"/>
      <c r="F210" s="159"/>
      <c r="G210" s="159"/>
      <c r="H210" s="159"/>
      <c r="I210" s="159"/>
      <c r="J210" s="159"/>
      <c r="K210" s="159"/>
      <c r="L210" s="159"/>
      <c r="M210" s="159"/>
      <c r="N210" s="159"/>
      <c r="O210" s="840"/>
      <c r="P210" s="114"/>
      <c r="Q210" s="22"/>
      <c r="W210" s="837"/>
      <c r="X210" s="13"/>
      <c r="Y210" s="1"/>
      <c r="Z210" s="838"/>
      <c r="AB210" s="839"/>
    </row>
    <row r="211" spans="2:28" ht="12" customHeight="1">
      <c r="B211" s="3"/>
      <c r="C211" s="13"/>
      <c r="D211" s="835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840"/>
      <c r="P211" s="114"/>
      <c r="Q211" s="22"/>
      <c r="W211" s="837"/>
      <c r="X211" s="13"/>
      <c r="Y211" s="1"/>
      <c r="Z211" s="838"/>
      <c r="AB211" s="839"/>
    </row>
    <row r="212" spans="2:28" ht="12.75" customHeight="1">
      <c r="B212" s="3"/>
      <c r="C212" s="13"/>
      <c r="D212" s="835"/>
      <c r="E212" s="159"/>
      <c r="F212" s="159"/>
      <c r="G212" s="159"/>
      <c r="H212" s="159"/>
      <c r="I212" s="159"/>
      <c r="J212" s="159"/>
      <c r="K212" s="854"/>
      <c r="L212" s="159"/>
      <c r="M212" s="159"/>
      <c r="N212" s="159"/>
      <c r="O212" s="842"/>
      <c r="P212" s="114"/>
      <c r="Q212" s="22"/>
      <c r="W212" s="855"/>
      <c r="X212" s="13"/>
      <c r="Y212" s="856"/>
      <c r="Z212" s="838"/>
      <c r="AB212" s="839"/>
    </row>
  </sheetData>
  <pageMargins left="0.118055555555556" right="0.118055555555556" top="0.15763888888888899" bottom="0.15763888888888899" header="0.51180555555555496" footer="0.51180555555555496"/>
  <pageSetup paperSize="9" scale="72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8DBBA-E1CD-4E15-B575-9D10450A6DF9}">
  <sheetPr>
    <pageSetUpPr fitToPage="1"/>
  </sheetPr>
  <dimension ref="B1:AH212"/>
  <sheetViews>
    <sheetView topLeftCell="A46" zoomScaleNormal="100" workbookViewId="0">
      <pane xSplit="1" topLeftCell="B1" activePane="topRight" state="frozen"/>
      <selection pane="topRight" sqref="A1:R58"/>
    </sheetView>
  </sheetViews>
  <sheetFormatPr defaultRowHeight="15"/>
  <cols>
    <col min="1" max="1" width="1.85546875" customWidth="1"/>
    <col min="2" max="2" width="4" customWidth="1"/>
    <col min="3" max="3" width="32.7109375" customWidth="1"/>
    <col min="4" max="4" width="8.7109375" customWidth="1"/>
    <col min="5" max="5" width="7.28515625" customWidth="1"/>
    <col min="6" max="6" width="6.85546875" customWidth="1"/>
    <col min="7" max="8" width="7.140625" customWidth="1"/>
    <col min="9" max="9" width="6.85546875" customWidth="1"/>
    <col min="10" max="10" width="6.140625" customWidth="1"/>
    <col min="11" max="11" width="6.28515625" customWidth="1"/>
    <col min="12" max="12" width="6.7109375" customWidth="1"/>
    <col min="13" max="13" width="7" customWidth="1"/>
    <col min="14" max="14" width="6.85546875" customWidth="1"/>
    <col min="15" max="15" width="7.140625" customWidth="1"/>
    <col min="16" max="16" width="7.28515625" customWidth="1"/>
    <col min="17" max="17" width="7" customWidth="1"/>
    <col min="18" max="18" width="7.28515625" customWidth="1"/>
    <col min="19" max="19" width="12.85546875" customWidth="1"/>
    <col min="23" max="23" width="7.7109375" customWidth="1"/>
    <col min="24" max="24" width="15.5703125" customWidth="1"/>
    <col min="25" max="25" width="8.140625" customWidth="1"/>
    <col min="26" max="26" width="7.28515625" customWidth="1"/>
    <col min="28" max="28" width="12.140625" customWidth="1"/>
    <col min="29" max="29" width="6" customWidth="1"/>
    <col min="30" max="30" width="11.28515625" customWidth="1"/>
    <col min="31" max="31" width="12.28515625" customWidth="1"/>
  </cols>
  <sheetData>
    <row r="1" spans="2:31" ht="10.5" customHeight="1"/>
    <row r="2" spans="2:31" ht="15.75" thickBot="1">
      <c r="B2" s="103" t="s">
        <v>314</v>
      </c>
      <c r="D2" s="103" t="s">
        <v>25</v>
      </c>
      <c r="J2" t="s">
        <v>489</v>
      </c>
      <c r="O2" s="29"/>
      <c r="P2" s="29"/>
    </row>
    <row r="3" spans="2:31" ht="13.5" customHeight="1">
      <c r="B3" s="93"/>
      <c r="C3" s="585"/>
      <c r="D3" s="27" t="s">
        <v>26</v>
      </c>
      <c r="E3" s="66" t="s">
        <v>377</v>
      </c>
      <c r="F3" s="66"/>
      <c r="G3" s="66"/>
      <c r="H3" s="66"/>
      <c r="I3" s="66"/>
      <c r="J3" s="66"/>
      <c r="K3" s="66"/>
      <c r="L3" s="66"/>
      <c r="M3" s="50"/>
      <c r="N3" s="50"/>
      <c r="O3" s="182" t="s">
        <v>27</v>
      </c>
      <c r="P3" s="182" t="s">
        <v>28</v>
      </c>
      <c r="Q3" s="1634" t="s">
        <v>772</v>
      </c>
      <c r="R3" s="1634" t="s">
        <v>772</v>
      </c>
      <c r="T3" s="22"/>
      <c r="U3" s="13"/>
      <c r="AA3" s="9"/>
      <c r="AB3" s="9"/>
      <c r="AC3" s="13"/>
    </row>
    <row r="4" spans="2:31" ht="13.5" customHeight="1">
      <c r="B4" s="60"/>
      <c r="C4" s="586"/>
      <c r="D4" s="587" t="s">
        <v>299</v>
      </c>
      <c r="E4" s="771" t="s">
        <v>492</v>
      </c>
      <c r="F4" s="14"/>
      <c r="G4" s="14"/>
      <c r="H4" s="14"/>
      <c r="I4" s="14"/>
      <c r="J4" s="14"/>
      <c r="K4" s="14"/>
      <c r="L4" s="14"/>
      <c r="M4" s="13"/>
      <c r="N4" s="13"/>
      <c r="O4" s="587" t="s">
        <v>317</v>
      </c>
      <c r="P4" s="587" t="s">
        <v>29</v>
      </c>
      <c r="Q4" s="1635" t="s">
        <v>131</v>
      </c>
      <c r="R4" s="1635" t="s">
        <v>131</v>
      </c>
      <c r="T4" s="22"/>
      <c r="U4" s="13"/>
      <c r="AA4" s="9"/>
      <c r="AB4" s="9"/>
      <c r="AC4" s="13"/>
    </row>
    <row r="5" spans="2:31" ht="12.75" customHeight="1" thickBot="1">
      <c r="B5" s="60"/>
      <c r="C5" s="588" t="s">
        <v>30</v>
      </c>
      <c r="D5" s="69" t="s">
        <v>27</v>
      </c>
      <c r="E5" s="71" t="s">
        <v>316</v>
      </c>
      <c r="F5" s="71"/>
      <c r="G5" s="71"/>
      <c r="H5" s="71"/>
      <c r="I5" t="s">
        <v>315</v>
      </c>
      <c r="K5" s="71"/>
      <c r="L5" s="47" t="s">
        <v>146</v>
      </c>
      <c r="M5" s="51"/>
      <c r="N5" s="51"/>
      <c r="O5" s="587" t="s">
        <v>32</v>
      </c>
      <c r="P5" s="587" t="s">
        <v>31</v>
      </c>
      <c r="Q5" s="1636" t="s">
        <v>773</v>
      </c>
      <c r="R5" s="1635" t="s">
        <v>773</v>
      </c>
      <c r="T5" s="22"/>
      <c r="U5" s="13"/>
      <c r="AA5" s="9"/>
      <c r="AB5" s="9"/>
      <c r="AC5" s="22"/>
      <c r="AD5" s="61"/>
      <c r="AE5" s="61"/>
    </row>
    <row r="6" spans="2:31">
      <c r="B6" s="60" t="s">
        <v>300</v>
      </c>
      <c r="C6" s="586"/>
      <c r="D6" s="68" t="s">
        <v>44</v>
      </c>
      <c r="E6" s="27" t="s">
        <v>33</v>
      </c>
      <c r="F6" s="27" t="s">
        <v>34</v>
      </c>
      <c r="G6" s="27" t="s">
        <v>35</v>
      </c>
      <c r="H6" s="27" t="s">
        <v>36</v>
      </c>
      <c r="I6" s="26" t="s">
        <v>37</v>
      </c>
      <c r="J6" s="27" t="s">
        <v>38</v>
      </c>
      <c r="K6" s="26" t="s">
        <v>39</v>
      </c>
      <c r="L6" s="27" t="s">
        <v>40</v>
      </c>
      <c r="M6" s="26" t="s">
        <v>41</v>
      </c>
      <c r="N6" s="1564" t="s">
        <v>42</v>
      </c>
      <c r="O6" s="587">
        <v>10</v>
      </c>
      <c r="P6" s="587" t="s">
        <v>43</v>
      </c>
      <c r="Q6" s="587" t="s">
        <v>32</v>
      </c>
      <c r="R6" s="1637" t="s">
        <v>774</v>
      </c>
      <c r="T6" s="22"/>
      <c r="U6" s="13"/>
      <c r="Z6" s="158"/>
      <c r="AA6" s="9"/>
      <c r="AB6" s="9"/>
      <c r="AC6" s="22"/>
      <c r="AD6" s="61"/>
    </row>
    <row r="7" spans="2:31" ht="12" customHeight="1">
      <c r="B7" s="60"/>
      <c r="C7" s="588" t="s">
        <v>301</v>
      </c>
      <c r="E7" s="69" t="s">
        <v>45</v>
      </c>
      <c r="F7" s="69" t="s">
        <v>45</v>
      </c>
      <c r="G7" s="69" t="s">
        <v>45</v>
      </c>
      <c r="H7" s="69" t="s">
        <v>45</v>
      </c>
      <c r="I7" s="22" t="s">
        <v>45</v>
      </c>
      <c r="J7" s="69" t="s">
        <v>45</v>
      </c>
      <c r="K7" s="69" t="s">
        <v>45</v>
      </c>
      <c r="L7" s="22" t="s">
        <v>45</v>
      </c>
      <c r="M7" s="69" t="s">
        <v>45</v>
      </c>
      <c r="N7" s="559" t="s">
        <v>45</v>
      </c>
      <c r="O7" s="587" t="s">
        <v>775</v>
      </c>
      <c r="P7" s="587" t="s">
        <v>289</v>
      </c>
      <c r="Q7" s="587" t="s">
        <v>785</v>
      </c>
      <c r="R7" s="1637"/>
      <c r="T7" s="22"/>
      <c r="U7" s="13"/>
      <c r="Z7" s="158"/>
      <c r="AA7" s="9"/>
      <c r="AB7" s="9"/>
      <c r="AC7" s="13"/>
      <c r="AD7" s="61"/>
      <c r="AE7" s="61"/>
    </row>
    <row r="8" spans="2:31" ht="14.25" customHeight="1" thickBot="1">
      <c r="B8" s="60"/>
      <c r="C8" s="589"/>
      <c r="D8" s="72" t="s">
        <v>302</v>
      </c>
      <c r="E8" s="51"/>
      <c r="F8" s="52"/>
      <c r="G8" s="51"/>
      <c r="H8" s="52"/>
      <c r="I8" s="113"/>
      <c r="J8" s="52"/>
      <c r="K8" s="52"/>
      <c r="L8" s="51"/>
      <c r="M8" s="52"/>
      <c r="N8" s="113"/>
      <c r="O8" s="409"/>
      <c r="P8" s="409" t="s">
        <v>290</v>
      </c>
      <c r="Q8" s="1724">
        <v>0.1</v>
      </c>
      <c r="R8" s="1638">
        <v>1</v>
      </c>
      <c r="T8" s="22"/>
      <c r="U8" s="13"/>
      <c r="W8" s="328"/>
      <c r="X8" s="22"/>
      <c r="Y8" s="3"/>
      <c r="Z8" s="834"/>
      <c r="AA8" s="9"/>
      <c r="AB8" s="9"/>
      <c r="AC8" s="14"/>
      <c r="AD8" s="3"/>
      <c r="AE8" s="3"/>
    </row>
    <row r="9" spans="2:31">
      <c r="B9" s="590">
        <v>1</v>
      </c>
      <c r="C9" s="591" t="s">
        <v>303</v>
      </c>
      <c r="D9" s="1571">
        <v>8</v>
      </c>
      <c r="E9" s="166">
        <f>'7-11л. РАСКЛАДКА'!U8</f>
        <v>0</v>
      </c>
      <c r="F9" s="74">
        <f>'7-11л. РАСКЛАДКА'!U69</f>
        <v>0</v>
      </c>
      <c r="G9" s="74">
        <f>'7-11л. РАСКЛАДКА'!U123</f>
        <v>0</v>
      </c>
      <c r="H9" s="74">
        <f>'7-11л. РАСКЛАДКА'!U184</f>
        <v>0</v>
      </c>
      <c r="I9" s="74">
        <f>'7-11л. РАСКЛАДКА'!U239</f>
        <v>20</v>
      </c>
      <c r="J9" s="74">
        <f>'7-11л. РАСКЛАДКА'!U297</f>
        <v>0</v>
      </c>
      <c r="K9" s="74">
        <f>'7-11л. РАСКЛАДКА'!U353</f>
        <v>20</v>
      </c>
      <c r="L9" s="74">
        <f>'7-11л. РАСКЛАДКА'!U405</f>
        <v>0</v>
      </c>
      <c r="M9" s="74">
        <f>'7-11л. РАСКЛАДКА'!U460</f>
        <v>20</v>
      </c>
      <c r="N9" s="1565">
        <f>'7-11л. РАСКЛАДКА'!U517</f>
        <v>20</v>
      </c>
      <c r="O9" s="1651">
        <f t="shared" ref="O9:O43" si="0">E9+F9+G9+H9+I9+J9+K9+L9+M9+N9</f>
        <v>80</v>
      </c>
      <c r="P9" s="2176">
        <f>(O9*100/Q9)-100</f>
        <v>0</v>
      </c>
      <c r="Q9" s="1652">
        <f>(R9*10/100)*10</f>
        <v>80</v>
      </c>
      <c r="R9" s="1653">
        <v>80</v>
      </c>
      <c r="W9" s="837"/>
      <c r="X9" s="13"/>
      <c r="Y9" s="1"/>
      <c r="Z9" s="838"/>
      <c r="AA9" s="835"/>
      <c r="AB9" s="22"/>
      <c r="AC9" s="22"/>
      <c r="AD9" s="3"/>
      <c r="AE9" s="3"/>
    </row>
    <row r="10" spans="2:31">
      <c r="B10" s="548">
        <v>2</v>
      </c>
      <c r="C10" s="252" t="s">
        <v>46</v>
      </c>
      <c r="D10" s="1572">
        <v>15</v>
      </c>
      <c r="E10" s="166">
        <f>'7-11л. РАСКЛАДКА'!U9</f>
        <v>30</v>
      </c>
      <c r="F10" s="74">
        <f>'7-11л. РАСКЛАДКА'!U70</f>
        <v>30</v>
      </c>
      <c r="G10" s="74">
        <f>'7-11л. РАСКЛАДКА'!U124</f>
        <v>37.799999999999997</v>
      </c>
      <c r="H10" s="74">
        <f>'7-11л. РАСКЛАДКА'!U185</f>
        <v>0</v>
      </c>
      <c r="I10" s="74">
        <f>'7-11л. РАСКЛАДКА'!U240</f>
        <v>18</v>
      </c>
      <c r="J10" s="74">
        <f>'7-11л. РАСКЛАДКА'!U298</f>
        <v>0</v>
      </c>
      <c r="K10" s="74">
        <f>'7-11л. РАСКЛАДКА'!U354</f>
        <v>4.2</v>
      </c>
      <c r="L10" s="74">
        <f>'7-11л. РАСКЛАДКА'!U406</f>
        <v>30</v>
      </c>
      <c r="M10" s="74">
        <f>'7-11л. РАСКЛАДКА'!U461</f>
        <v>0</v>
      </c>
      <c r="N10" s="1565">
        <f>'7-11л. РАСКЛАДКА'!U518</f>
        <v>0</v>
      </c>
      <c r="O10" s="1555">
        <f t="shared" si="0"/>
        <v>150</v>
      </c>
      <c r="P10" s="2160">
        <f>(O10*100/Q10)-100</f>
        <v>0</v>
      </c>
      <c r="Q10" s="238">
        <f t="shared" ref="Q10:Q43" si="1">(R10*10/100)*10</f>
        <v>150</v>
      </c>
      <c r="R10" s="1556">
        <v>150</v>
      </c>
      <c r="W10" s="837"/>
      <c r="X10" s="13"/>
      <c r="Y10" s="1"/>
      <c r="Z10" s="838"/>
      <c r="AA10" s="840"/>
      <c r="AB10" s="114"/>
      <c r="AC10" s="22"/>
      <c r="AD10" s="3"/>
      <c r="AE10" s="3"/>
    </row>
    <row r="11" spans="2:31">
      <c r="B11" s="548">
        <v>3</v>
      </c>
      <c r="C11" s="252" t="s">
        <v>47</v>
      </c>
      <c r="D11" s="1572">
        <v>1.5</v>
      </c>
      <c r="E11" s="166">
        <f>'7-11л. РАСКЛАДКА'!U10</f>
        <v>0</v>
      </c>
      <c r="F11" s="74">
        <f>'7-11л. РАСКЛАДКА'!U71</f>
        <v>0.9</v>
      </c>
      <c r="G11" s="74">
        <f>'7-11л. РАСКЛАДКА'!U125</f>
        <v>4.6100000000000003</v>
      </c>
      <c r="H11" s="74">
        <f>'7-11л. РАСКЛАДКА'!U186</f>
        <v>0</v>
      </c>
      <c r="I11" s="74">
        <f>'7-11л. РАСКЛАДКА'!U241</f>
        <v>0</v>
      </c>
      <c r="J11" s="74">
        <f>'7-11л. РАСКЛАДКА'!U299</f>
        <v>1.65</v>
      </c>
      <c r="K11" s="74">
        <f>'7-11л. РАСКЛАДКА'!U355</f>
        <v>0.69</v>
      </c>
      <c r="L11" s="74">
        <f>'7-11л. РАСКЛАДКА'!U407</f>
        <v>2.2000000000000002</v>
      </c>
      <c r="M11" s="74">
        <f>'7-11л. РАСКЛАДКА'!U462</f>
        <v>1.65</v>
      </c>
      <c r="N11" s="1565">
        <f>'7-11л. РАСКЛАДКА'!U519</f>
        <v>3.3</v>
      </c>
      <c r="O11" s="1555">
        <f t="shared" si="0"/>
        <v>15</v>
      </c>
      <c r="P11" s="2160">
        <f t="shared" ref="P11:P43" si="2">(O11*100/Q11)-100</f>
        <v>0</v>
      </c>
      <c r="Q11" s="238">
        <f t="shared" si="1"/>
        <v>15</v>
      </c>
      <c r="R11" s="1556">
        <v>15</v>
      </c>
      <c r="W11" s="837"/>
      <c r="X11" s="13"/>
      <c r="Y11" s="1"/>
      <c r="Z11" s="838"/>
      <c r="AA11" s="835"/>
      <c r="AB11" s="114"/>
      <c r="AC11" s="22"/>
      <c r="AD11" s="3"/>
      <c r="AE11" s="3"/>
    </row>
    <row r="12" spans="2:31">
      <c r="B12" s="548">
        <v>4</v>
      </c>
      <c r="C12" s="252" t="s">
        <v>48</v>
      </c>
      <c r="D12" s="1572">
        <v>4.5</v>
      </c>
      <c r="E12" s="166">
        <f>'7-11л. РАСКЛАДКА'!U11</f>
        <v>0</v>
      </c>
      <c r="F12" s="74">
        <f>'7-11л. РАСКЛАДКА'!U72</f>
        <v>18.399999999999999</v>
      </c>
      <c r="G12" s="74">
        <f>'7-11л. РАСКЛАДКА'!U126</f>
        <v>0</v>
      </c>
      <c r="H12" s="74">
        <f>'7-11л. РАСКЛАДКА'!U187</f>
        <v>9</v>
      </c>
      <c r="I12" s="74">
        <f>'7-11л. РАСКЛАДКА'!U242</f>
        <v>0</v>
      </c>
      <c r="J12" s="74">
        <f>'7-11л. РАСКЛАДКА'!U300</f>
        <v>0</v>
      </c>
      <c r="K12" s="74">
        <f>'7-11л. РАСКЛАДКА'!U356</f>
        <v>0</v>
      </c>
      <c r="L12" s="74">
        <f>'7-11л. РАСКЛАДКА'!U408</f>
        <v>0</v>
      </c>
      <c r="M12" s="74">
        <f>'7-11л. РАСКЛАДКА'!U463</f>
        <v>3.68</v>
      </c>
      <c r="N12" s="1565">
        <f>'7-11л. РАСКЛАДКА'!U520</f>
        <v>13.92</v>
      </c>
      <c r="O12" s="1555">
        <f t="shared" si="0"/>
        <v>45</v>
      </c>
      <c r="P12" s="2160">
        <f t="shared" si="2"/>
        <v>0</v>
      </c>
      <c r="Q12" s="238">
        <f t="shared" si="1"/>
        <v>45</v>
      </c>
      <c r="R12" s="1556">
        <v>45</v>
      </c>
      <c r="W12" s="837"/>
      <c r="X12" s="13"/>
      <c r="Y12" s="1"/>
      <c r="Z12" s="838"/>
      <c r="AA12" s="842"/>
      <c r="AB12" s="114"/>
      <c r="AC12" s="22"/>
      <c r="AD12" s="3"/>
      <c r="AE12" s="3"/>
    </row>
    <row r="13" spans="2:31">
      <c r="B13" s="548">
        <v>5</v>
      </c>
      <c r="C13" s="252" t="s">
        <v>49</v>
      </c>
      <c r="D13" s="1572">
        <v>1.5</v>
      </c>
      <c r="E13" s="166">
        <f>'7-11л. РАСКЛАДКА'!U12</f>
        <v>0</v>
      </c>
      <c r="F13" s="74">
        <f>'7-11л. РАСКЛАДКА'!U73</f>
        <v>0</v>
      </c>
      <c r="G13" s="74">
        <f>'7-11л. РАСКЛАДКА'!U127</f>
        <v>0</v>
      </c>
      <c r="H13" s="74">
        <f>'7-11л. РАСКЛАДКА'!U188</f>
        <v>0</v>
      </c>
      <c r="I13" s="74">
        <f>'7-11л. РАСКЛАДКА'!U243</f>
        <v>0</v>
      </c>
      <c r="J13" s="74">
        <f>'7-11л. РАСКЛАДКА'!U301</f>
        <v>15</v>
      </c>
      <c r="K13" s="74">
        <f>'7-11л. РАСКЛАДКА'!U357</f>
        <v>0</v>
      </c>
      <c r="L13" s="74">
        <f>'7-11л. РАСКЛАДКА'!U409</f>
        <v>0</v>
      </c>
      <c r="M13" s="74">
        <f>'7-11л. РАСКЛАДКА'!U464</f>
        <v>0</v>
      </c>
      <c r="N13" s="1565">
        <f>'7-11л. РАСКЛАДКА'!U521</f>
        <v>0</v>
      </c>
      <c r="O13" s="1555">
        <f t="shared" si="0"/>
        <v>15</v>
      </c>
      <c r="P13" s="2160">
        <f t="shared" si="2"/>
        <v>0</v>
      </c>
      <c r="Q13" s="238">
        <f t="shared" si="1"/>
        <v>15</v>
      </c>
      <c r="R13" s="1556">
        <v>15</v>
      </c>
      <c r="W13" s="837"/>
      <c r="X13" s="13"/>
      <c r="Y13" s="1"/>
      <c r="Z13" s="838"/>
      <c r="AA13" s="835"/>
      <c r="AB13" s="114"/>
      <c r="AC13" s="22"/>
      <c r="AD13" s="3"/>
      <c r="AE13" s="3"/>
    </row>
    <row r="14" spans="2:31">
      <c r="B14" s="548">
        <v>6</v>
      </c>
      <c r="C14" s="252" t="s">
        <v>50</v>
      </c>
      <c r="D14" s="1572">
        <v>18.7</v>
      </c>
      <c r="E14" s="166">
        <f>'7-11л. РАСКЛАДКА'!U13</f>
        <v>0</v>
      </c>
      <c r="F14" s="74">
        <f>'7-11л. РАСКЛАДКА'!U74</f>
        <v>0</v>
      </c>
      <c r="G14" s="74">
        <f>'7-11л. РАСКЛАДКА'!U128</f>
        <v>0</v>
      </c>
      <c r="H14" s="74">
        <f>'7-11л. РАСКЛАДКА'!U189</f>
        <v>0</v>
      </c>
      <c r="I14" s="74">
        <f>'7-11л. РАСКЛАДКА'!U244</f>
        <v>0</v>
      </c>
      <c r="J14" s="74">
        <f>'7-11л. РАСКЛАДКА'!U302</f>
        <v>0</v>
      </c>
      <c r="K14" s="74">
        <f>'7-11л. РАСКЛАДКА'!U358</f>
        <v>59.81</v>
      </c>
      <c r="L14" s="74">
        <f>'7-11л. РАСКЛАДКА'!U410</f>
        <v>83.7</v>
      </c>
      <c r="M14" s="74">
        <f>'7-11л. РАСКЛАДКА'!U465</f>
        <v>0</v>
      </c>
      <c r="N14" s="1565">
        <f>'7-11л. РАСКЛАДКА'!U522</f>
        <v>43.49</v>
      </c>
      <c r="O14" s="1555">
        <f t="shared" si="0"/>
        <v>187</v>
      </c>
      <c r="P14" s="2160">
        <f t="shared" si="2"/>
        <v>0</v>
      </c>
      <c r="Q14" s="238">
        <f t="shared" si="1"/>
        <v>187</v>
      </c>
      <c r="R14" s="1556">
        <v>187</v>
      </c>
      <c r="W14" s="837"/>
      <c r="X14" s="13"/>
      <c r="Y14" s="1"/>
      <c r="Z14" s="838"/>
      <c r="AA14" s="835"/>
      <c r="AB14" s="114"/>
      <c r="AC14" s="22"/>
      <c r="AD14" s="3"/>
      <c r="AE14" s="3"/>
    </row>
    <row r="15" spans="2:31">
      <c r="B15" s="548">
        <v>7</v>
      </c>
      <c r="C15" s="252" t="s">
        <v>304</v>
      </c>
      <c r="D15" s="1572">
        <v>28</v>
      </c>
      <c r="E15" s="166">
        <f>'7-11л. РАСКЛАДКА'!U14</f>
        <v>0</v>
      </c>
      <c r="F15" s="74">
        <f>'7-11л. РАСКЛАДКА'!U75</f>
        <v>15.2</v>
      </c>
      <c r="G15" s="74">
        <f>'7-11л. РАСКЛАДКА'!U129</f>
        <v>13.2</v>
      </c>
      <c r="H15" s="74">
        <f>'7-11л. РАСКЛАДКА'!U190</f>
        <v>40.6</v>
      </c>
      <c r="I15" s="74">
        <f>'7-11л. РАСКЛАДКА'!U245</f>
        <v>8</v>
      </c>
      <c r="J15" s="74">
        <f>'7-11л. РАСКЛАДКА'!U303</f>
        <v>57.2</v>
      </c>
      <c r="K15" s="74">
        <f>'7-11л. РАСКЛАДКА'!U359</f>
        <v>2</v>
      </c>
      <c r="L15" s="74">
        <f>'7-11л. РАСКЛАДКА'!U411</f>
        <v>31.5</v>
      </c>
      <c r="M15" s="74">
        <f>'7-11л. РАСКЛАДКА'!U466</f>
        <v>33.909999999999997</v>
      </c>
      <c r="N15" s="1565">
        <f>'7-11л. РАСКЛАДКА'!U523</f>
        <v>88.39</v>
      </c>
      <c r="O15" s="1555">
        <f t="shared" si="0"/>
        <v>290</v>
      </c>
      <c r="P15" s="2160">
        <f t="shared" si="2"/>
        <v>3.5714285714285694</v>
      </c>
      <c r="Q15" s="238">
        <f t="shared" si="1"/>
        <v>280</v>
      </c>
      <c r="R15" s="1556">
        <v>280</v>
      </c>
      <c r="W15" s="837"/>
      <c r="X15" s="13"/>
      <c r="Y15" s="1"/>
      <c r="Z15" s="838"/>
      <c r="AA15" s="844"/>
      <c r="AB15" s="114"/>
      <c r="AC15" s="22"/>
      <c r="AD15" s="3"/>
      <c r="AE15" s="3"/>
    </row>
    <row r="16" spans="2:31">
      <c r="B16" s="548">
        <v>8</v>
      </c>
      <c r="C16" s="252" t="s">
        <v>305</v>
      </c>
      <c r="D16" s="1572">
        <v>18.5</v>
      </c>
      <c r="E16" s="166">
        <f>'7-11л. РАСКЛАДКА'!U15</f>
        <v>110</v>
      </c>
      <c r="F16" s="74">
        <f>'7-11л. РАСКЛАДКА'!U76</f>
        <v>0</v>
      </c>
      <c r="G16" s="74">
        <f>'7-11л. РАСКЛАДКА'!U130</f>
        <v>30.5</v>
      </c>
      <c r="H16" s="74">
        <f>'7-11л. РАСКЛАДКА'!U191</f>
        <v>0</v>
      </c>
      <c r="I16" s="74">
        <f>'7-11л. РАСКЛАДКА'!U246</f>
        <v>7</v>
      </c>
      <c r="J16" s="74">
        <f>'7-11л. РАСКЛАДКА'!U304</f>
        <v>0</v>
      </c>
      <c r="K16" s="74">
        <f>'7-11л. РАСКЛАДКА'!U360</f>
        <v>0</v>
      </c>
      <c r="L16" s="74">
        <f>'7-11л. РАСКЛАДКА'!U412</f>
        <v>7</v>
      </c>
      <c r="M16" s="74">
        <f>'7-11л. РАСКЛАДКА'!U467</f>
        <v>0</v>
      </c>
      <c r="N16" s="1565">
        <f>'7-11л. РАСКЛАДКА'!U524</f>
        <v>30.5</v>
      </c>
      <c r="O16" s="1555">
        <f t="shared" si="0"/>
        <v>185</v>
      </c>
      <c r="P16" s="2160">
        <f t="shared" si="2"/>
        <v>0</v>
      </c>
      <c r="Q16" s="238">
        <f t="shared" si="1"/>
        <v>185</v>
      </c>
      <c r="R16" s="1556">
        <v>185</v>
      </c>
      <c r="W16" s="837"/>
      <c r="X16" s="13"/>
      <c r="Y16" s="1"/>
      <c r="Z16" s="838"/>
      <c r="AA16" s="835"/>
      <c r="AB16" s="114"/>
      <c r="AC16" s="22"/>
      <c r="AD16" s="3"/>
      <c r="AE16" s="3"/>
    </row>
    <row r="17" spans="2:34">
      <c r="B17" s="548">
        <v>9</v>
      </c>
      <c r="C17" s="252" t="s">
        <v>125</v>
      </c>
      <c r="D17" s="1572">
        <v>1.5</v>
      </c>
      <c r="E17" s="166">
        <f>'7-11л. РАСКЛАДКА'!U16</f>
        <v>0</v>
      </c>
      <c r="F17" s="74">
        <f>'7-11л. РАСКЛАДКА'!U77</f>
        <v>0</v>
      </c>
      <c r="G17" s="74">
        <f>'7-11л. РАСКЛАДКА'!U131</f>
        <v>0</v>
      </c>
      <c r="H17" s="74">
        <f>'7-11л. РАСКЛАДКА'!U192</f>
        <v>0</v>
      </c>
      <c r="I17" s="74">
        <f>'7-11л. РАСКЛАДКА'!U247</f>
        <v>0</v>
      </c>
      <c r="J17" s="74">
        <f>'7-11л. РАСКЛАДКА'!U305</f>
        <v>0</v>
      </c>
      <c r="K17" s="74">
        <f>'7-11л. РАСКЛАДКА'!U361</f>
        <v>15</v>
      </c>
      <c r="L17" s="74">
        <f>'7-11л. РАСКЛАДКА'!U413</f>
        <v>0</v>
      </c>
      <c r="M17" s="74">
        <f>'7-11л. РАСКЛАДКА'!U468</f>
        <v>0</v>
      </c>
      <c r="N17" s="1565">
        <f>'7-11л. РАСКЛАДКА'!U525</f>
        <v>0</v>
      </c>
      <c r="O17" s="1555">
        <f t="shared" si="0"/>
        <v>15</v>
      </c>
      <c r="P17" s="2160">
        <f t="shared" si="2"/>
        <v>0</v>
      </c>
      <c r="Q17" s="238">
        <f t="shared" si="1"/>
        <v>15</v>
      </c>
      <c r="R17" s="1556">
        <v>15</v>
      </c>
      <c r="W17" s="837"/>
      <c r="X17" s="13"/>
      <c r="Y17" s="1"/>
      <c r="Z17" s="838"/>
      <c r="AA17" s="835"/>
      <c r="AB17" s="114"/>
      <c r="AC17" s="22"/>
      <c r="AD17" s="3"/>
      <c r="AE17" s="3"/>
    </row>
    <row r="18" spans="2:34">
      <c r="B18" s="548">
        <v>10</v>
      </c>
      <c r="C18" s="252" t="s">
        <v>306</v>
      </c>
      <c r="D18" s="1572">
        <v>20</v>
      </c>
      <c r="E18" s="166">
        <f>'7-11л. РАСКЛАДКА'!U17</f>
        <v>0</v>
      </c>
      <c r="F18" s="74">
        <f>'7-11л. РАСКЛАДКА'!U78</f>
        <v>0</v>
      </c>
      <c r="G18" s="74">
        <f>'7-11л. РАСКЛАДКА'!U132</f>
        <v>0</v>
      </c>
      <c r="H18" s="74">
        <f>'7-11л. РАСКЛАДКА'!U193</f>
        <v>0</v>
      </c>
      <c r="I18" s="74">
        <f>'7-11л. РАСКЛАДКА'!U248</f>
        <v>0</v>
      </c>
      <c r="J18" s="74">
        <f>'7-11л. РАСКЛАДКА'!U306</f>
        <v>0</v>
      </c>
      <c r="K18" s="74">
        <f>'7-11л. РАСКЛАДКА'!U362</f>
        <v>0</v>
      </c>
      <c r="L18" s="74">
        <f>'7-11л. РАСКЛАДКА'!U414</f>
        <v>0</v>
      </c>
      <c r="M18" s="74">
        <f>'7-11л. РАСКЛАДКА'!U469</f>
        <v>200</v>
      </c>
      <c r="N18" s="1565">
        <f>'7-11л. РАСКЛАДКА'!U526</f>
        <v>0</v>
      </c>
      <c r="O18" s="1555">
        <f t="shared" si="0"/>
        <v>200</v>
      </c>
      <c r="P18" s="2160">
        <f t="shared" si="2"/>
        <v>0</v>
      </c>
      <c r="Q18" s="238">
        <f t="shared" si="1"/>
        <v>200</v>
      </c>
      <c r="R18" s="1556">
        <v>200</v>
      </c>
      <c r="W18" s="837"/>
      <c r="X18" s="13"/>
      <c r="Y18" s="1"/>
      <c r="Z18" s="838"/>
      <c r="AA18" s="835"/>
      <c r="AB18" s="114"/>
      <c r="AC18" s="22"/>
      <c r="AD18" s="3"/>
      <c r="AE18" s="3"/>
    </row>
    <row r="19" spans="2:34">
      <c r="B19" s="548">
        <v>11</v>
      </c>
      <c r="C19" s="252" t="s">
        <v>140</v>
      </c>
      <c r="D19" s="1572">
        <v>7</v>
      </c>
      <c r="E19" s="166">
        <f>'7-11л. РАСКЛАДКА'!U18</f>
        <v>0</v>
      </c>
      <c r="F19" s="74">
        <f>'7-11л. РАСКЛАДКА'!U79</f>
        <v>0</v>
      </c>
      <c r="G19" s="74">
        <f>'7-11л. РАСКЛАДКА'!U133</f>
        <v>0</v>
      </c>
      <c r="H19" s="74">
        <f>'7-11л. РАСКЛАДКА'!U194</f>
        <v>0</v>
      </c>
      <c r="I19" s="74">
        <f>'7-11л. РАСКЛАДКА'!U249</f>
        <v>46.76</v>
      </c>
      <c r="J19" s="74">
        <f>'7-11л. РАСКЛАДКА'!U307</f>
        <v>0</v>
      </c>
      <c r="K19" s="74">
        <f>'7-11л. РАСКЛАДКА'!U363</f>
        <v>0</v>
      </c>
      <c r="L19" s="74">
        <f>'7-11л. РАСКЛАДКА'!U415</f>
        <v>0</v>
      </c>
      <c r="M19" s="74">
        <f>'7-11л. РАСКЛАДКА'!U470</f>
        <v>23.24</v>
      </c>
      <c r="N19" s="1565">
        <f>'7-11л. РАСКЛАДКА'!U527</f>
        <v>0</v>
      </c>
      <c r="O19" s="1555">
        <f t="shared" si="0"/>
        <v>70</v>
      </c>
      <c r="P19" s="2160">
        <f t="shared" si="2"/>
        <v>0</v>
      </c>
      <c r="Q19" s="238">
        <f t="shared" si="1"/>
        <v>70</v>
      </c>
      <c r="R19" s="1556">
        <v>70</v>
      </c>
      <c r="W19" s="837"/>
      <c r="X19" s="13"/>
      <c r="Y19" s="1"/>
      <c r="Z19" s="838"/>
      <c r="AA19" s="835"/>
      <c r="AB19" s="114"/>
      <c r="AC19" s="22"/>
      <c r="AD19" s="3"/>
      <c r="AE19" s="3"/>
    </row>
    <row r="20" spans="2:34">
      <c r="B20" s="548">
        <v>12</v>
      </c>
      <c r="C20" s="252" t="s">
        <v>141</v>
      </c>
      <c r="D20" s="1572">
        <v>3.5</v>
      </c>
      <c r="E20" s="166">
        <f>'7-11л. РАСКЛАДКА'!U19</f>
        <v>0</v>
      </c>
      <c r="F20" s="74">
        <f>'7-11л. РАСКЛАДКА'!U80</f>
        <v>0</v>
      </c>
      <c r="G20" s="74">
        <f>'7-11л. РАСКЛАДКА'!U134</f>
        <v>0</v>
      </c>
      <c r="H20" s="74">
        <f>'7-11л. РАСКЛАДКА'!U195</f>
        <v>0</v>
      </c>
      <c r="I20" s="74">
        <f>'7-11л. РАСКЛАДКА'!U250</f>
        <v>18.184000000000001</v>
      </c>
      <c r="J20" s="74">
        <f>'7-11л. РАСКЛАДКА'!U308</f>
        <v>0</v>
      </c>
      <c r="K20" s="74">
        <f>'7-11л. РАСКЛАДКА'!U364</f>
        <v>0</v>
      </c>
      <c r="L20" s="74">
        <f>'7-11л. РАСКЛАДКА'!U416</f>
        <v>0</v>
      </c>
      <c r="M20" s="74">
        <f>'7-11л. РАСКЛАДКА'!U471</f>
        <v>17.760000000000002</v>
      </c>
      <c r="N20" s="1565">
        <f>'7-11л. РАСКЛАДКА'!U528</f>
        <v>0</v>
      </c>
      <c r="O20" s="1643">
        <f t="shared" si="0"/>
        <v>35.944000000000003</v>
      </c>
      <c r="P20" s="2160">
        <f t="shared" si="2"/>
        <v>2.6971428571428646</v>
      </c>
      <c r="Q20" s="238">
        <f t="shared" si="1"/>
        <v>35</v>
      </c>
      <c r="R20" s="1556">
        <v>35</v>
      </c>
      <c r="W20" s="837"/>
      <c r="X20" s="13"/>
      <c r="Y20" s="1"/>
      <c r="Z20" s="838"/>
      <c r="AA20" s="835"/>
      <c r="AB20" s="114"/>
      <c r="AC20" s="22"/>
      <c r="AD20" s="3"/>
      <c r="AE20" s="3"/>
    </row>
    <row r="21" spans="2:34" ht="12.75" customHeight="1">
      <c r="B21" s="548">
        <v>13</v>
      </c>
      <c r="C21" s="252" t="s">
        <v>51</v>
      </c>
      <c r="D21" s="1572">
        <v>5.8</v>
      </c>
      <c r="E21" s="166">
        <f>'7-11л. РАСКЛАДКА'!U20</f>
        <v>0</v>
      </c>
      <c r="F21" s="74">
        <f>'7-11л. РАСКЛАДКА'!U81</f>
        <v>0</v>
      </c>
      <c r="G21" s="74">
        <f>'7-11л. РАСКЛАДКА'!U135</f>
        <v>59</v>
      </c>
      <c r="H21" s="74">
        <f>'7-11л. РАСКЛАДКА'!U196</f>
        <v>0</v>
      </c>
      <c r="I21" s="74">
        <f>'7-11л. РАСКЛАДКА'!U251</f>
        <v>0</v>
      </c>
      <c r="J21" s="74">
        <f>'7-11л. РАСКЛАДКА'!U309</f>
        <v>0</v>
      </c>
      <c r="K21" s="74">
        <f>'7-11л. РАСКЛАДКА'!U365</f>
        <v>0</v>
      </c>
      <c r="L21" s="74">
        <f>'7-11л. РАСКЛАДКА'!U417</f>
        <v>0</v>
      </c>
      <c r="M21" s="74">
        <f>'7-11л. РАСКЛАДКА'!U472</f>
        <v>0</v>
      </c>
      <c r="N21" s="1565">
        <f>'7-11л. РАСКЛАДКА'!U529</f>
        <v>0</v>
      </c>
      <c r="O21" s="1643">
        <f t="shared" si="0"/>
        <v>59</v>
      </c>
      <c r="P21" s="2160">
        <f t="shared" si="2"/>
        <v>1.7241379310344769</v>
      </c>
      <c r="Q21" s="238">
        <f t="shared" si="1"/>
        <v>58</v>
      </c>
      <c r="R21" s="1556">
        <v>58</v>
      </c>
      <c r="W21" s="837"/>
      <c r="X21" s="13"/>
      <c r="Y21" s="1"/>
      <c r="Z21" s="838"/>
      <c r="AA21" s="835"/>
      <c r="AB21" s="114"/>
      <c r="AC21" s="22"/>
      <c r="AD21" s="3"/>
      <c r="AE21" s="3"/>
    </row>
    <row r="22" spans="2:34" ht="13.5" customHeight="1">
      <c r="B22" s="548">
        <v>14</v>
      </c>
      <c r="C22" s="252" t="s">
        <v>142</v>
      </c>
      <c r="D22" s="1572">
        <v>3</v>
      </c>
      <c r="E22" s="166">
        <f>'7-11л. РАСКЛАДКА'!U21</f>
        <v>0</v>
      </c>
      <c r="F22" s="74">
        <f>'7-11л. РАСКЛАДКА'!U82</f>
        <v>0</v>
      </c>
      <c r="G22" s="74">
        <f>'7-11л. РАСКЛАДКА'!U136</f>
        <v>0</v>
      </c>
      <c r="H22" s="74">
        <f>'7-11л. РАСКЛАДКА'!U197</f>
        <v>0</v>
      </c>
      <c r="I22" s="74">
        <f>'7-11л. РАСКЛАДКА'!U252</f>
        <v>0</v>
      </c>
      <c r="J22" s="74">
        <f>'7-11л. РАСКЛАДКА'!U310</f>
        <v>0</v>
      </c>
      <c r="K22" s="74">
        <f>'7-11л. РАСКЛАДКА'!U366</f>
        <v>30</v>
      </c>
      <c r="L22" s="74">
        <f>'7-11л. РАСКЛАДКА'!U418</f>
        <v>0</v>
      </c>
      <c r="M22" s="74">
        <f>'7-11л. РАСКЛАДКА'!U473</f>
        <v>0</v>
      </c>
      <c r="N22" s="1565">
        <f>'7-11л. РАСКЛАДКА'!U530</f>
        <v>0</v>
      </c>
      <c r="O22" s="1555">
        <f t="shared" si="0"/>
        <v>30</v>
      </c>
      <c r="P22" s="2160">
        <f t="shared" si="2"/>
        <v>0</v>
      </c>
      <c r="Q22" s="238">
        <f t="shared" si="1"/>
        <v>30</v>
      </c>
      <c r="R22" s="1556">
        <v>30</v>
      </c>
      <c r="W22" s="837"/>
      <c r="X22" s="13"/>
      <c r="Y22" s="1"/>
      <c r="Z22" s="838"/>
      <c r="AA22" s="835"/>
      <c r="AB22" s="114"/>
      <c r="AC22" s="22"/>
      <c r="AD22" s="3"/>
      <c r="AE22" s="3"/>
    </row>
    <row r="23" spans="2:34" ht="12" customHeight="1">
      <c r="B23" s="548">
        <v>15</v>
      </c>
      <c r="C23" s="252" t="s">
        <v>307</v>
      </c>
      <c r="D23" s="1572">
        <v>30</v>
      </c>
      <c r="E23" s="166">
        <f>'7-11л. РАСКЛАДКА'!U22</f>
        <v>0</v>
      </c>
      <c r="F23" s="74">
        <f>'7-11л. РАСКЛАДКА'!U83</f>
        <v>10</v>
      </c>
      <c r="G23" s="74">
        <f>'7-11л. РАСКЛАДКА'!U137</f>
        <v>5.9</v>
      </c>
      <c r="H23" s="74">
        <f>'7-11л. РАСКЛАДКА'!U198</f>
        <v>60.6</v>
      </c>
      <c r="I23" s="74">
        <f>'7-11л. РАСКЛАДКА'!U253</f>
        <v>10.4</v>
      </c>
      <c r="J23" s="74">
        <f>'7-11л. РАСКЛАДКА'!U311</f>
        <v>147.4</v>
      </c>
      <c r="K23" s="74">
        <f>'7-11л. РАСКЛАДКА'!U367</f>
        <v>0</v>
      </c>
      <c r="L23" s="74">
        <f>'7-11л. РАСКЛАДКА'!U419</f>
        <v>16.7</v>
      </c>
      <c r="M23" s="74">
        <f>'7-11л. РАСКЛАДКА'!U474</f>
        <v>16</v>
      </c>
      <c r="N23" s="1565">
        <f>'7-11л. РАСКЛАДКА'!U531</f>
        <v>33</v>
      </c>
      <c r="O23" s="1555">
        <f t="shared" si="0"/>
        <v>300</v>
      </c>
      <c r="P23" s="2160">
        <f t="shared" si="2"/>
        <v>0</v>
      </c>
      <c r="Q23" s="238">
        <f t="shared" si="1"/>
        <v>300</v>
      </c>
      <c r="R23" s="1556">
        <v>300</v>
      </c>
      <c r="W23" s="837"/>
      <c r="X23" s="13"/>
      <c r="Y23" s="1"/>
      <c r="Z23" s="838"/>
      <c r="AA23" s="835"/>
      <c r="AB23" s="114"/>
      <c r="AC23" s="22"/>
      <c r="AD23" s="3"/>
      <c r="AE23" s="3"/>
    </row>
    <row r="24" spans="2:34" ht="14.25" customHeight="1">
      <c r="B24" s="548">
        <v>16</v>
      </c>
      <c r="C24" s="252" t="s">
        <v>308</v>
      </c>
      <c r="D24" s="1572">
        <v>15</v>
      </c>
      <c r="E24" s="190">
        <f>'7-11л. РАСКЛАДКА'!U23</f>
        <v>0</v>
      </c>
      <c r="F24" s="77">
        <f>'7-11л. РАСКЛАДКА'!U84</f>
        <v>180</v>
      </c>
      <c r="G24" s="78">
        <f>'7-11л. РАСКЛАДКА'!U138</f>
        <v>0</v>
      </c>
      <c r="H24" s="74">
        <f>'7-11л. РАСКЛАДКА'!U199</f>
        <v>0</v>
      </c>
      <c r="I24" s="75">
        <f>'7-11л. РАСКЛАДКА'!U254</f>
        <v>0</v>
      </c>
      <c r="J24" s="74">
        <f>'7-11л. РАСКЛАДКА'!U312</f>
        <v>0</v>
      </c>
      <c r="K24" s="75">
        <f>'7-11л. РАСКЛАДКА'!U368</f>
        <v>0</v>
      </c>
      <c r="L24" s="77">
        <f>'7-11л. РАСКЛАДКА'!U420</f>
        <v>0</v>
      </c>
      <c r="M24" s="77">
        <f>'7-11л. РАСКЛАДКА'!U475</f>
        <v>0</v>
      </c>
      <c r="N24" s="1566">
        <f>'7-11л. РАСКЛАДКА'!U532</f>
        <v>0</v>
      </c>
      <c r="O24" s="1555">
        <f t="shared" si="0"/>
        <v>180</v>
      </c>
      <c r="P24" s="2160">
        <f t="shared" si="2"/>
        <v>20</v>
      </c>
      <c r="Q24" s="238">
        <f t="shared" si="1"/>
        <v>150</v>
      </c>
      <c r="R24" s="1556">
        <v>150</v>
      </c>
      <c r="W24" s="837"/>
      <c r="X24" s="13"/>
      <c r="Y24" s="1"/>
      <c r="Z24" s="838"/>
      <c r="AA24" s="840"/>
      <c r="AB24" s="114"/>
      <c r="AC24" s="22"/>
      <c r="AD24" s="3"/>
      <c r="AE24" s="3"/>
      <c r="AF24" s="218"/>
      <c r="AH24" s="218"/>
    </row>
    <row r="25" spans="2:34">
      <c r="B25" s="548">
        <v>17</v>
      </c>
      <c r="C25" s="252" t="s">
        <v>309</v>
      </c>
      <c r="D25" s="1572">
        <v>5</v>
      </c>
      <c r="E25" s="190">
        <f>'7-11л. РАСКЛАДКА'!U24</f>
        <v>0</v>
      </c>
      <c r="F25" s="77">
        <f>'7-11л. РАСКЛАДКА'!U85</f>
        <v>0</v>
      </c>
      <c r="G25" s="78">
        <f>'7-11л. РАСКЛАДКА'!U139</f>
        <v>0</v>
      </c>
      <c r="H25" s="74">
        <f>'7-11л. РАСКЛАДКА'!U200</f>
        <v>50</v>
      </c>
      <c r="I25" s="75">
        <f>'7-11л. РАСКЛАДКА'!U255</f>
        <v>0</v>
      </c>
      <c r="J25" s="74">
        <f>'7-11л. РАСКЛАДКА'!U313</f>
        <v>0</v>
      </c>
      <c r="K25" s="75">
        <f>'7-11л. РАСКЛАДКА'!U369</f>
        <v>0</v>
      </c>
      <c r="L25" s="77">
        <f>'7-11л. РАСКЛАДКА'!U421</f>
        <v>0</v>
      </c>
      <c r="M25" s="77">
        <f>'7-11л. РАСКЛАДКА'!U476</f>
        <v>0</v>
      </c>
      <c r="N25" s="1566">
        <f>'7-11л. РАСКЛАДКА'!U533</f>
        <v>0</v>
      </c>
      <c r="O25" s="1555">
        <f t="shared" si="0"/>
        <v>50</v>
      </c>
      <c r="P25" s="2160">
        <f t="shared" si="2"/>
        <v>0</v>
      </c>
      <c r="Q25" s="238">
        <f t="shared" si="1"/>
        <v>50</v>
      </c>
      <c r="R25" s="1556">
        <v>50</v>
      </c>
      <c r="W25" s="837"/>
      <c r="X25" s="13"/>
      <c r="Y25" s="1"/>
      <c r="Z25" s="838"/>
      <c r="AA25" s="835"/>
      <c r="AB25" s="114"/>
      <c r="AC25" s="22"/>
      <c r="AD25" s="3"/>
      <c r="AE25" s="3"/>
    </row>
    <row r="26" spans="2:34">
      <c r="B26" s="548">
        <v>18</v>
      </c>
      <c r="C26" s="252" t="s">
        <v>52</v>
      </c>
      <c r="D26" s="1572">
        <v>1</v>
      </c>
      <c r="E26" s="190">
        <f>'7-11л. РАСКЛАДКА'!U25</f>
        <v>10</v>
      </c>
      <c r="F26" s="77">
        <f>'7-11л. РАСКЛАДКА'!U86</f>
        <v>0</v>
      </c>
      <c r="G26" s="78">
        <f>'7-11л. РАСКЛАДКА'!U140</f>
        <v>0</v>
      </c>
      <c r="H26" s="74">
        <f>'7-11л. РАСКЛАДКА'!U201</f>
        <v>0</v>
      </c>
      <c r="I26" s="75">
        <f>'7-11л. РАСКЛАДКА'!U256</f>
        <v>0</v>
      </c>
      <c r="J26" s="74">
        <f>'7-11л. РАСКЛАДКА'!U314</f>
        <v>0</v>
      </c>
      <c r="K26" s="75">
        <f>'7-11л. РАСКЛАДКА'!U370</f>
        <v>0</v>
      </c>
      <c r="L26" s="77">
        <f>'7-11л. РАСКЛАДКА'!U422</f>
        <v>0</v>
      </c>
      <c r="M26" s="77">
        <f>'7-11л. РАСКЛАДКА'!U477</f>
        <v>0</v>
      </c>
      <c r="N26" s="1566">
        <f>'7-11л. РАСКЛАДКА'!U534</f>
        <v>0</v>
      </c>
      <c r="O26" s="1555">
        <f t="shared" si="0"/>
        <v>10</v>
      </c>
      <c r="P26" s="2160">
        <f t="shared" si="2"/>
        <v>0</v>
      </c>
      <c r="Q26" s="238">
        <f t="shared" si="1"/>
        <v>10</v>
      </c>
      <c r="R26" s="1556">
        <v>10</v>
      </c>
      <c r="W26" s="837"/>
      <c r="X26" s="13"/>
      <c r="Y26" s="1"/>
      <c r="Z26" s="838"/>
      <c r="AA26" s="835"/>
      <c r="AB26" s="114"/>
      <c r="AC26" s="22"/>
      <c r="AD26" s="3"/>
      <c r="AE26" s="3"/>
    </row>
    <row r="27" spans="2:34">
      <c r="B27" s="548">
        <v>19</v>
      </c>
      <c r="C27" s="252" t="s">
        <v>310</v>
      </c>
      <c r="D27" s="1572">
        <v>1</v>
      </c>
      <c r="E27" s="190">
        <f>'7-11л. РАСКЛАДКА'!U26</f>
        <v>0</v>
      </c>
      <c r="F27" s="77">
        <f>'7-11л. РАСКЛАДКА'!U87</f>
        <v>0</v>
      </c>
      <c r="G27" s="78">
        <f>'7-11л. РАСКЛАДКА'!U141</f>
        <v>0</v>
      </c>
      <c r="H27" s="74">
        <f>'7-11л. РАСКЛАДКА'!U202</f>
        <v>5.2</v>
      </c>
      <c r="I27" s="75">
        <f>'7-11л. РАСКЛАДКА'!U257</f>
        <v>0</v>
      </c>
      <c r="J27" s="74">
        <f>'7-11л. РАСКЛАДКА'!U315</f>
        <v>0</v>
      </c>
      <c r="K27" s="75">
        <f>'7-11л. РАСКЛАДКА'!U371</f>
        <v>2.4500000000000002</v>
      </c>
      <c r="L27" s="77">
        <f>'7-11л. РАСКЛАДКА'!U423</f>
        <v>0</v>
      </c>
      <c r="M27" s="77">
        <f>'7-11л. РАСКЛАДКА'!U478</f>
        <v>1.8</v>
      </c>
      <c r="N27" s="1566">
        <f>'7-11л. РАСКЛАДКА'!U535</f>
        <v>0.55000000000000004</v>
      </c>
      <c r="O27" s="1555">
        <f t="shared" si="0"/>
        <v>10.000000000000002</v>
      </c>
      <c r="P27" s="2160">
        <f t="shared" si="2"/>
        <v>0</v>
      </c>
      <c r="Q27" s="238">
        <f t="shared" si="1"/>
        <v>10</v>
      </c>
      <c r="R27" s="1556">
        <v>10</v>
      </c>
      <c r="W27" s="837"/>
      <c r="X27" s="13"/>
      <c r="Y27" s="1"/>
      <c r="Z27" s="838"/>
      <c r="AA27" s="835"/>
      <c r="AB27" s="114"/>
      <c r="AC27" s="22"/>
      <c r="AD27" s="3"/>
      <c r="AE27" s="3"/>
    </row>
    <row r="28" spans="2:34">
      <c r="B28" s="548">
        <v>20</v>
      </c>
      <c r="C28" s="252" t="s">
        <v>53</v>
      </c>
      <c r="D28" s="1572">
        <v>3</v>
      </c>
      <c r="E28" s="190">
        <f>'7-11л. РАСКЛАДКА'!U27</f>
        <v>0</v>
      </c>
      <c r="F28" s="77">
        <f>'7-11л. РАСКЛАДКА'!U88</f>
        <v>2.5</v>
      </c>
      <c r="G28" s="78">
        <f>'7-11л. РАСКЛАДКА'!U142</f>
        <v>0</v>
      </c>
      <c r="H28" s="74">
        <f>'7-11л. РАСКЛАДКА'!U203</f>
        <v>5.2</v>
      </c>
      <c r="I28" s="75">
        <f>'7-11л. РАСКЛАДКА'!U258</f>
        <v>0.5</v>
      </c>
      <c r="J28" s="74">
        <f>'7-11л. РАСКЛАДКА'!U316</f>
        <v>5</v>
      </c>
      <c r="K28" s="75">
        <f>'7-11л. РАСКЛАДКА'!U372</f>
        <v>6</v>
      </c>
      <c r="L28" s="77">
        <f>'7-11л. РАСКЛАДКА'!U424</f>
        <v>2.7</v>
      </c>
      <c r="M28" s="77">
        <f>'7-11л. РАСКЛАДКА'!U479</f>
        <v>1.8599999999999999</v>
      </c>
      <c r="N28" s="1566">
        <f>'7-11л. РАСКЛАДКА'!U536</f>
        <v>6.24</v>
      </c>
      <c r="O28" s="1555">
        <f t="shared" si="0"/>
        <v>30</v>
      </c>
      <c r="P28" s="2160">
        <f t="shared" si="2"/>
        <v>0</v>
      </c>
      <c r="Q28" s="238">
        <f t="shared" si="1"/>
        <v>30</v>
      </c>
      <c r="R28" s="1556">
        <v>30</v>
      </c>
      <c r="W28" s="837"/>
      <c r="X28" s="13"/>
      <c r="Y28" s="1"/>
      <c r="Z28" s="838"/>
      <c r="AA28" s="835"/>
      <c r="AB28" s="114"/>
      <c r="AC28" s="22"/>
      <c r="AD28" s="3"/>
      <c r="AE28" s="3"/>
    </row>
    <row r="29" spans="2:34">
      <c r="B29" s="548">
        <v>21</v>
      </c>
      <c r="C29" s="252" t="s">
        <v>54</v>
      </c>
      <c r="D29" s="1572">
        <v>1.5</v>
      </c>
      <c r="E29" s="190">
        <f>'7-11л. РАСКЛАДКА'!U28</f>
        <v>0</v>
      </c>
      <c r="F29" s="77">
        <f>'7-11л. РАСКЛАДКА'!U89</f>
        <v>4</v>
      </c>
      <c r="G29" s="78">
        <f>'7-11л. РАСКЛАДКА'!U143</f>
        <v>3.5</v>
      </c>
      <c r="H29" s="74">
        <f>'7-11л. РАСКЛАДКА'!U204</f>
        <v>0</v>
      </c>
      <c r="I29" s="75">
        <f>'7-11л. РАСКЛАДКА'!U259</f>
        <v>3.5</v>
      </c>
      <c r="J29" s="74">
        <f>'7-11л. РАСКЛАДКА'!U317</f>
        <v>0</v>
      </c>
      <c r="K29" s="75">
        <f>'7-11л. РАСКЛАДКА'!U373</f>
        <v>0</v>
      </c>
      <c r="L29" s="77">
        <f>'7-11л. РАСКЛАДКА'!U425</f>
        <v>4</v>
      </c>
      <c r="M29" s="77">
        <f>'7-11л. РАСКЛАДКА'!U480</f>
        <v>0</v>
      </c>
      <c r="N29" s="1566">
        <f>'7-11л. РАСКЛАДКА'!U537</f>
        <v>0</v>
      </c>
      <c r="O29" s="1555">
        <f t="shared" si="0"/>
        <v>15</v>
      </c>
      <c r="P29" s="2160">
        <f t="shared" si="2"/>
        <v>0</v>
      </c>
      <c r="Q29" s="238">
        <f t="shared" si="1"/>
        <v>15</v>
      </c>
      <c r="R29" s="1556">
        <v>15</v>
      </c>
      <c r="W29" s="837"/>
      <c r="X29" s="13"/>
      <c r="Y29" s="1"/>
      <c r="Z29" s="838"/>
      <c r="AA29" s="835"/>
      <c r="AB29" s="114"/>
      <c r="AC29" s="22"/>
      <c r="AD29" s="3"/>
      <c r="AE29" s="3"/>
    </row>
    <row r="30" spans="2:34" ht="12" customHeight="1">
      <c r="B30" s="548">
        <v>22</v>
      </c>
      <c r="C30" s="252" t="s">
        <v>311</v>
      </c>
      <c r="D30" s="1572">
        <v>4</v>
      </c>
      <c r="E30" s="190">
        <f>'7-11л. РАСКЛАДКА'!U29</f>
        <v>0</v>
      </c>
      <c r="F30" s="77">
        <f>'7-11л. РАСКЛАДКА'!U90</f>
        <v>1.6</v>
      </c>
      <c r="G30" s="78">
        <f>'7-11л. РАСКЛАДКА'!U144</f>
        <v>3.34</v>
      </c>
      <c r="H30" s="74">
        <f>'7-11л. РАСКЛАДКА'!U205</f>
        <v>5.2</v>
      </c>
      <c r="I30" s="75">
        <f>'7-11л. РАСКЛАДКА'!U260</f>
        <v>3.2</v>
      </c>
      <c r="J30" s="74">
        <f>'7-11л. РАСКЛАДКА'!U318</f>
        <v>20</v>
      </c>
      <c r="K30" s="75">
        <f>'7-11л. РАСКЛАДКА'!U374</f>
        <v>0</v>
      </c>
      <c r="L30" s="77">
        <f>'7-11л. РАСКЛАДКА'!U426</f>
        <v>1</v>
      </c>
      <c r="M30" s="77">
        <f>'7-11л. РАСКЛАДКА'!U481</f>
        <v>3.72</v>
      </c>
      <c r="N30" s="1566">
        <f>'7-11л. РАСКЛАДКА'!U538</f>
        <v>1.94</v>
      </c>
      <c r="O30" s="1555">
        <f t="shared" si="0"/>
        <v>40</v>
      </c>
      <c r="P30" s="2160">
        <f t="shared" si="2"/>
        <v>0</v>
      </c>
      <c r="Q30" s="238">
        <f t="shared" si="1"/>
        <v>40</v>
      </c>
      <c r="R30" s="1556">
        <v>40</v>
      </c>
      <c r="W30" s="837"/>
      <c r="X30" s="13"/>
      <c r="Y30" s="1"/>
      <c r="Z30" s="838"/>
      <c r="AA30" s="835"/>
      <c r="AB30" s="114"/>
      <c r="AC30" s="22"/>
      <c r="AD30" s="3"/>
      <c r="AE30" s="3"/>
    </row>
    <row r="31" spans="2:34" ht="13.5" customHeight="1">
      <c r="B31" s="548">
        <v>23</v>
      </c>
      <c r="C31" s="252" t="s">
        <v>55</v>
      </c>
      <c r="D31" s="1572">
        <v>3</v>
      </c>
      <c r="E31" s="190">
        <f>'7-11л. РАСКЛАДКА'!U30</f>
        <v>5</v>
      </c>
      <c r="F31" s="77">
        <f>'7-11л. РАСКЛАДКА'!U91</f>
        <v>1.6</v>
      </c>
      <c r="G31" s="78">
        <f>'7-11л. РАСКЛАДКА'!U145</f>
        <v>0.5</v>
      </c>
      <c r="H31" s="74">
        <f>'7-11л. РАСКЛАДКА'!U206</f>
        <v>4</v>
      </c>
      <c r="I31" s="75">
        <f>'7-11л. РАСКЛАДКА'!U261</f>
        <v>6</v>
      </c>
      <c r="J31" s="74">
        <f>'7-11л. РАСКЛАДКА'!U319</f>
        <v>2.4</v>
      </c>
      <c r="K31" s="75">
        <f>'7-11л. РАСКЛАДКА'!U375</f>
        <v>4</v>
      </c>
      <c r="L31" s="77">
        <f>'7-11л. РАСКЛАДКА'!U427</f>
        <v>6</v>
      </c>
      <c r="M31" s="77">
        <f>'7-11л. РАСКЛАДКА'!U482</f>
        <v>0</v>
      </c>
      <c r="N31" s="1566">
        <f>'7-11л. РАСКЛАДКА'!U539</f>
        <v>0.5</v>
      </c>
      <c r="O31" s="1555">
        <f t="shared" si="0"/>
        <v>30</v>
      </c>
      <c r="P31" s="2160">
        <f t="shared" si="2"/>
        <v>0</v>
      </c>
      <c r="Q31" s="238">
        <f t="shared" si="1"/>
        <v>30</v>
      </c>
      <c r="R31" s="1556">
        <v>30</v>
      </c>
      <c r="W31" s="837"/>
      <c r="X31" s="13"/>
      <c r="Y31" s="1"/>
      <c r="Z31" s="838"/>
      <c r="AA31" s="835"/>
      <c r="AB31" s="114"/>
      <c r="AC31" s="22"/>
      <c r="AD31" s="3"/>
      <c r="AE31" s="3"/>
    </row>
    <row r="32" spans="2:34" ht="12.75" customHeight="1">
      <c r="B32" s="548">
        <v>24</v>
      </c>
      <c r="C32" s="252" t="s">
        <v>56</v>
      </c>
      <c r="D32" s="1572">
        <v>1</v>
      </c>
      <c r="E32" s="190">
        <f>'7-11л. РАСКЛАДКА'!U31</f>
        <v>0</v>
      </c>
      <c r="F32" s="77">
        <f>'7-11л. РАСКЛАДКА'!U92</f>
        <v>0</v>
      </c>
      <c r="G32" s="78">
        <f>'7-11л. РАСКЛАДКА'!U146</f>
        <v>15</v>
      </c>
      <c r="H32" s="74">
        <f>'7-11л. РАСКЛАДКА'!U207</f>
        <v>0</v>
      </c>
      <c r="I32" s="75">
        <f>'7-11л. РАСКЛАДКА'!U262</f>
        <v>0</v>
      </c>
      <c r="J32" s="74">
        <f>'7-11л. РАСКЛАДКА'!U320</f>
        <v>0</v>
      </c>
      <c r="K32" s="75">
        <f>'7-11л. РАСКЛАДКА'!U376</f>
        <v>0</v>
      </c>
      <c r="L32" s="77">
        <f>'7-11л. РАСКЛАДКА'!U428</f>
        <v>0</v>
      </c>
      <c r="M32" s="77">
        <f>'7-11л. РАСКЛАДКА'!U483</f>
        <v>0</v>
      </c>
      <c r="N32" s="1566">
        <f>'7-11л. РАСКЛАДКА'!U540</f>
        <v>0</v>
      </c>
      <c r="O32" s="1555">
        <f t="shared" si="0"/>
        <v>15</v>
      </c>
      <c r="P32" s="2160">
        <f t="shared" si="2"/>
        <v>50</v>
      </c>
      <c r="Q32" s="238">
        <f t="shared" si="1"/>
        <v>10</v>
      </c>
      <c r="R32" s="1556">
        <v>10</v>
      </c>
      <c r="W32" s="837"/>
      <c r="X32" s="13"/>
      <c r="Y32" s="1"/>
      <c r="Z32" s="838"/>
      <c r="AA32" s="835"/>
      <c r="AB32" s="114"/>
      <c r="AC32" s="22"/>
      <c r="AD32" s="3"/>
      <c r="AE32" s="3"/>
    </row>
    <row r="33" spans="2:31" ht="12" customHeight="1">
      <c r="B33" s="548">
        <v>25</v>
      </c>
      <c r="C33" s="252" t="s">
        <v>57</v>
      </c>
      <c r="D33" s="1572">
        <v>0.1</v>
      </c>
      <c r="E33" s="190">
        <f>'7-11л. РАСКЛАДКА'!U32</f>
        <v>0.9</v>
      </c>
      <c r="F33" s="79">
        <f>'7-11л. РАСКЛАДКА'!U93</f>
        <v>0</v>
      </c>
      <c r="G33" s="76">
        <f>'7-11л. РАСКЛАДКА'!U147</f>
        <v>1</v>
      </c>
      <c r="H33" s="74">
        <f>'7-11л. РАСКЛАДКА'!U208</f>
        <v>0.6</v>
      </c>
      <c r="I33" s="75">
        <f>'7-11л. РАСКЛАДКА'!U263</f>
        <v>0.5</v>
      </c>
      <c r="J33" s="239">
        <f>'7-11л. РАСКЛАДКА'!U321</f>
        <v>0</v>
      </c>
      <c r="K33" s="200">
        <f>'7-11л. РАСКЛАДКА'!U377</f>
        <v>0</v>
      </c>
      <c r="L33" s="200">
        <f>'7-11л. РАСКЛАДКА'!U429</f>
        <v>0.5</v>
      </c>
      <c r="M33" s="200">
        <f>'7-11л. РАСКЛАДКА'!U484</f>
        <v>0</v>
      </c>
      <c r="N33" s="1566">
        <f>'7-11л. РАСКЛАДКА'!U541</f>
        <v>1</v>
      </c>
      <c r="O33" s="1555">
        <f t="shared" si="0"/>
        <v>4.5</v>
      </c>
      <c r="P33" s="2160">
        <f t="shared" si="2"/>
        <v>350</v>
      </c>
      <c r="Q33" s="238">
        <f t="shared" si="1"/>
        <v>1</v>
      </c>
      <c r="R33" s="1556">
        <v>1</v>
      </c>
      <c r="W33" s="837"/>
      <c r="X33" s="13"/>
      <c r="Y33" s="1"/>
      <c r="Z33" s="838"/>
      <c r="AA33" s="835"/>
      <c r="AB33" s="114"/>
      <c r="AC33" s="22"/>
      <c r="AD33" s="3"/>
      <c r="AE33" s="3"/>
    </row>
    <row r="34" spans="2:31" ht="15.75" customHeight="1">
      <c r="B34" s="548">
        <v>26</v>
      </c>
      <c r="C34" s="252" t="s">
        <v>312</v>
      </c>
      <c r="D34" s="1572">
        <v>0.1</v>
      </c>
      <c r="E34" s="190">
        <f>'7-11л. РАСКЛАДКА'!U33</f>
        <v>0</v>
      </c>
      <c r="F34" s="77">
        <f>'7-11л. РАСКЛАДКА'!U94</f>
        <v>0</v>
      </c>
      <c r="G34" s="78">
        <f>'7-11л. РАСКЛАДКА'!U148</f>
        <v>0</v>
      </c>
      <c r="H34" s="74">
        <f>'7-11л. РАСКЛАДКА'!U209</f>
        <v>0</v>
      </c>
      <c r="I34" s="75">
        <f>'7-11л. РАСКЛАДКА'!U264</f>
        <v>0</v>
      </c>
      <c r="J34" s="74">
        <f>'7-11л. РАСКЛАДКА'!U322</f>
        <v>0</v>
      </c>
      <c r="K34" s="75">
        <f>'7-11л. РАСКЛАДКА'!U378</f>
        <v>0</v>
      </c>
      <c r="L34" s="77">
        <f>'7-11л. РАСКЛАДКА'!U430</f>
        <v>0</v>
      </c>
      <c r="M34" s="77">
        <f>'7-11л. РАСКЛАДКА'!U485</f>
        <v>0</v>
      </c>
      <c r="N34" s="1566">
        <f>'7-11л. РАСКЛАДКА'!U542</f>
        <v>0</v>
      </c>
      <c r="O34" s="1555">
        <f t="shared" si="0"/>
        <v>0</v>
      </c>
      <c r="P34" s="2177">
        <f t="shared" si="2"/>
        <v>-100</v>
      </c>
      <c r="Q34" s="238">
        <f t="shared" si="1"/>
        <v>1</v>
      </c>
      <c r="R34" s="1556">
        <v>1</v>
      </c>
      <c r="W34" s="837"/>
      <c r="X34" s="13"/>
      <c r="Y34" s="1"/>
      <c r="Z34" s="838"/>
      <c r="AA34" s="835"/>
      <c r="AB34" s="114"/>
      <c r="AC34" s="22"/>
      <c r="AD34" s="3"/>
      <c r="AE34" s="3"/>
    </row>
    <row r="35" spans="2:31" ht="12" customHeight="1">
      <c r="B35" s="548">
        <v>27</v>
      </c>
      <c r="C35" s="252" t="s">
        <v>143</v>
      </c>
      <c r="D35" s="1572">
        <v>0.2</v>
      </c>
      <c r="E35" s="190">
        <f>'7-11л. РАСКЛАДКА'!U34</f>
        <v>0</v>
      </c>
      <c r="F35" s="77">
        <f>'7-11л. РАСКЛАДКА'!U95</f>
        <v>0</v>
      </c>
      <c r="G35" s="78">
        <f>'7-11л. РАСКЛАДКА'!U149</f>
        <v>0</v>
      </c>
      <c r="H35" s="74">
        <f>'7-11л. РАСКЛАДКА'!U210</f>
        <v>0</v>
      </c>
      <c r="I35" s="75">
        <f>'7-11л. РАСКЛАДКА'!U265</f>
        <v>0</v>
      </c>
      <c r="J35" s="74">
        <f>'7-11л. РАСКЛАДКА'!U323</f>
        <v>2</v>
      </c>
      <c r="K35" s="75">
        <f>'7-11л. РАСКЛАДКА'!U379</f>
        <v>0</v>
      </c>
      <c r="L35" s="77">
        <f>'7-11л. РАСКЛАДКА'!U431</f>
        <v>0</v>
      </c>
      <c r="M35" s="77">
        <f>'7-11л. РАСКЛАДКА'!U486</f>
        <v>0</v>
      </c>
      <c r="N35" s="1566">
        <f>'7-11л. РАСКЛАДКА'!U543</f>
        <v>0</v>
      </c>
      <c r="O35" s="1555">
        <f t="shared" si="0"/>
        <v>2</v>
      </c>
      <c r="P35" s="2160">
        <f t="shared" si="2"/>
        <v>0</v>
      </c>
      <c r="Q35" s="238">
        <f t="shared" si="1"/>
        <v>2</v>
      </c>
      <c r="R35" s="1556">
        <v>2</v>
      </c>
      <c r="W35" s="837"/>
      <c r="X35" s="13"/>
      <c r="Y35" s="1"/>
      <c r="Z35" s="838"/>
      <c r="AA35" s="835"/>
      <c r="AB35" s="114"/>
      <c r="AC35" s="22"/>
      <c r="AD35" s="3"/>
      <c r="AE35" s="3"/>
    </row>
    <row r="36" spans="2:31" ht="12.75" customHeight="1">
      <c r="B36" s="548">
        <v>28</v>
      </c>
      <c r="C36" s="252" t="s">
        <v>58</v>
      </c>
      <c r="D36" s="1572">
        <v>0.02</v>
      </c>
      <c r="E36" s="190">
        <f>'7-11л. РАСКЛАДКА'!U35</f>
        <v>0</v>
      </c>
      <c r="F36" s="77">
        <f>'7-11л. РАСКЛАДКА'!U96</f>
        <v>0</v>
      </c>
      <c r="G36" s="78">
        <f>'7-11л. РАСКЛАДКА'!U150</f>
        <v>0</v>
      </c>
      <c r="H36" s="74">
        <f>'7-11л. РАСКЛАДКА'!U211</f>
        <v>0</v>
      </c>
      <c r="I36" s="75">
        <f>'7-11л. РАСКЛАДКА'!U266</f>
        <v>0</v>
      </c>
      <c r="J36" s="74">
        <f>'7-11л. РАСКЛАДКА'!U324</f>
        <v>0</v>
      </c>
      <c r="K36" s="75">
        <f>'7-11л. РАСКЛАДКА'!U380</f>
        <v>0</v>
      </c>
      <c r="L36" s="77">
        <f>'7-11л. РАСКЛАДКА'!U432</f>
        <v>0</v>
      </c>
      <c r="M36" s="77">
        <f>'7-11л. РАСКЛАДКА'!U487</f>
        <v>0</v>
      </c>
      <c r="N36" s="1566">
        <f>'7-11л. РАСКЛАДКА'!U544</f>
        <v>0</v>
      </c>
      <c r="O36" s="1555">
        <f t="shared" si="0"/>
        <v>0</v>
      </c>
      <c r="P36" s="2177">
        <f t="shared" si="2"/>
        <v>-100</v>
      </c>
      <c r="Q36" s="238">
        <f t="shared" si="1"/>
        <v>0.2</v>
      </c>
      <c r="R36" s="1556">
        <v>0.2</v>
      </c>
      <c r="W36" s="837"/>
      <c r="X36" s="13"/>
      <c r="Y36" s="1"/>
      <c r="Z36" s="838"/>
      <c r="AA36" s="835"/>
      <c r="AB36" s="114"/>
      <c r="AC36" s="22"/>
      <c r="AD36" s="3"/>
      <c r="AE36" s="3"/>
    </row>
    <row r="37" spans="2:31" ht="12.75" customHeight="1">
      <c r="B37" s="548">
        <v>29</v>
      </c>
      <c r="C37" s="592" t="s">
        <v>313</v>
      </c>
      <c r="D37" s="1572">
        <v>0.3</v>
      </c>
      <c r="E37" s="190">
        <f>'7-11л. РАСКЛАДКА'!U36</f>
        <v>0</v>
      </c>
      <c r="F37" s="77">
        <f>'7-11л. РАСКЛАДКА'!U97</f>
        <v>0.16</v>
      </c>
      <c r="G37" s="78">
        <f>'7-11л. РАСКЛАДКА'!U151</f>
        <v>0.8</v>
      </c>
      <c r="H37" s="74">
        <f>'7-11л. РАСКЛАДКА'!U212</f>
        <v>0</v>
      </c>
      <c r="I37" s="75">
        <f>'7-11л. РАСКЛАДКА'!U267</f>
        <v>0.8</v>
      </c>
      <c r="J37" s="74">
        <f>'7-11л. РАСКЛАДКА'!U325</f>
        <v>0.15</v>
      </c>
      <c r="K37" s="75">
        <f>'7-11л. РАСКЛАДКА'!U381</f>
        <v>0.1</v>
      </c>
      <c r="L37" s="77">
        <f>'7-11л. РАСКЛАДКА'!U433</f>
        <v>0.2</v>
      </c>
      <c r="M37" s="77">
        <f>'7-11л. РАСКЛАДКА'!U488</f>
        <v>0.39</v>
      </c>
      <c r="N37" s="1566">
        <f>'7-11л. РАСКЛАДКА'!U545</f>
        <v>0.4</v>
      </c>
      <c r="O37" s="1555">
        <f t="shared" si="0"/>
        <v>3.0000000000000004</v>
      </c>
      <c r="P37" s="2160">
        <f t="shared" si="2"/>
        <v>0</v>
      </c>
      <c r="Q37" s="238">
        <f t="shared" si="1"/>
        <v>3</v>
      </c>
      <c r="R37" s="1556">
        <v>3</v>
      </c>
      <c r="W37" s="837"/>
      <c r="X37" s="13"/>
      <c r="Y37" s="1"/>
      <c r="Z37" s="838"/>
      <c r="AA37" s="835"/>
      <c r="AB37" s="114"/>
      <c r="AC37" s="22"/>
      <c r="AD37" s="3"/>
      <c r="AE37" s="3"/>
    </row>
    <row r="38" spans="2:31" ht="13.5" customHeight="1">
      <c r="B38" s="548">
        <v>30</v>
      </c>
      <c r="C38" s="252" t="s">
        <v>144</v>
      </c>
      <c r="D38" s="1572">
        <v>0.3</v>
      </c>
      <c r="E38" s="190">
        <f>'7-11л. РАСКЛАДКА'!U37</f>
        <v>0</v>
      </c>
      <c r="F38" s="77">
        <f>'7-11л. РАСКЛАДКА'!U98</f>
        <v>0</v>
      </c>
      <c r="G38" s="78">
        <f>'7-11л. РАСКЛАДКА'!U152</f>
        <v>0</v>
      </c>
      <c r="H38" s="74">
        <f>'7-11л. РАСКЛАДКА'!U213</f>
        <v>0</v>
      </c>
      <c r="I38" s="75">
        <f>'7-11л. РАСКЛАДКА'!U268</f>
        <v>0</v>
      </c>
      <c r="J38" s="74">
        <f>'7-11л. РАСКЛАДКА'!U326</f>
        <v>0</v>
      </c>
      <c r="K38" s="75">
        <f>'7-11л. РАСКЛАДКА'!U382</f>
        <v>3</v>
      </c>
      <c r="L38" s="77">
        <f>'7-11л. РАСКЛАДКА'!U434</f>
        <v>0</v>
      </c>
      <c r="M38" s="77">
        <f>'7-11л. РАСКЛАДКА'!U489</f>
        <v>0</v>
      </c>
      <c r="N38" s="1566">
        <f>'7-11л. РАСКЛАДКА'!U546</f>
        <v>0</v>
      </c>
      <c r="O38" s="1555">
        <f t="shared" si="0"/>
        <v>3</v>
      </c>
      <c r="P38" s="2160">
        <f t="shared" si="2"/>
        <v>0</v>
      </c>
      <c r="Q38" s="238">
        <f t="shared" si="1"/>
        <v>3</v>
      </c>
      <c r="R38" s="1556">
        <v>3</v>
      </c>
      <c r="W38" s="837"/>
      <c r="X38" s="13"/>
      <c r="Y38" s="1"/>
      <c r="Z38" s="838"/>
      <c r="AA38" s="840"/>
      <c r="AB38" s="114"/>
      <c r="AC38" s="22"/>
      <c r="AD38" s="3"/>
      <c r="AE38" s="3"/>
    </row>
    <row r="39" spans="2:31" ht="14.25" customHeight="1">
      <c r="B39" s="548">
        <v>31</v>
      </c>
      <c r="C39" s="252" t="s">
        <v>145</v>
      </c>
      <c r="D39" s="1572">
        <v>0.2</v>
      </c>
      <c r="E39" s="190">
        <f>'7-11л. РАСКЛАДКА'!U38</f>
        <v>0</v>
      </c>
      <c r="F39" s="77">
        <f>'7-11л. РАСКЛАДКА'!U99</f>
        <v>1E-3</v>
      </c>
      <c r="G39" s="78">
        <f>'7-11л. РАСКЛАДКА'!U153</f>
        <v>0</v>
      </c>
      <c r="H39" s="74">
        <f>'7-11л. РАСКЛАДКА'!U214</f>
        <v>0</v>
      </c>
      <c r="I39" s="75">
        <f>'7-11л. РАСКЛАДКА'!U269</f>
        <v>0</v>
      </c>
      <c r="J39" s="74">
        <f>'7-11л. РАСКЛАДКА'!U327</f>
        <v>3.0000000000000001E-3</v>
      </c>
      <c r="K39" s="75">
        <f>'7-11л. РАСКЛАДКА'!U383</f>
        <v>0.1802</v>
      </c>
      <c r="L39" s="77">
        <f>'7-11л. РАСКЛАДКА'!U435</f>
        <v>4.0000000000000001E-3</v>
      </c>
      <c r="M39" s="77">
        <f>'7-11л. РАСКЛАДКА'!U490</f>
        <v>0.78573999999999999</v>
      </c>
      <c r="N39" s="1566">
        <f>'7-11л. РАСКЛАДКА'!U547</f>
        <v>1.02606</v>
      </c>
      <c r="O39" s="2163">
        <f t="shared" si="0"/>
        <v>2</v>
      </c>
      <c r="P39" s="2160">
        <f t="shared" si="2"/>
        <v>0</v>
      </c>
      <c r="Q39" s="238">
        <f t="shared" si="1"/>
        <v>2</v>
      </c>
      <c r="R39" s="1556">
        <v>2</v>
      </c>
      <c r="W39" s="837"/>
      <c r="X39" s="13"/>
      <c r="Y39" s="1"/>
      <c r="Z39" s="838"/>
      <c r="AA39" s="840"/>
      <c r="AB39" s="114"/>
      <c r="AC39" s="22"/>
      <c r="AD39" s="3"/>
      <c r="AE39" s="3"/>
    </row>
    <row r="40" spans="2:31" ht="15" customHeight="1">
      <c r="B40" s="548">
        <v>32</v>
      </c>
      <c r="C40" s="252" t="s">
        <v>60</v>
      </c>
      <c r="D40" s="1572">
        <v>7.7</v>
      </c>
      <c r="E40" s="191">
        <f>'7-11л. МЕНЮ '!E93</f>
        <v>6.08</v>
      </c>
      <c r="F40" s="115">
        <f>'7-11л. МЕНЮ '!E146</f>
        <v>8.52</v>
      </c>
      <c r="G40" s="115">
        <f>'7-11л. МЕНЮ '!E204</f>
        <v>9.2250000000000014</v>
      </c>
      <c r="H40" s="115">
        <f>'7-11л. МЕНЮ '!E254</f>
        <v>7.8</v>
      </c>
      <c r="I40" s="115">
        <f>'7-11л. МЕНЮ '!E309</f>
        <v>6.875</v>
      </c>
      <c r="J40" s="115">
        <f>'7-11л. МЕНЮ '!E421</f>
        <v>7.7541999999999991</v>
      </c>
      <c r="K40" s="115">
        <f>'7-11л. МЕНЮ '!E476</f>
        <v>11.240000000000002</v>
      </c>
      <c r="L40" s="77">
        <f>'7-11л. МЕНЮ '!E531</f>
        <v>7.3977000000000004</v>
      </c>
      <c r="M40" s="115">
        <f>'7-11л. МЕНЮ '!E586</f>
        <v>8.5500000000000007</v>
      </c>
      <c r="N40" s="1567">
        <f>'7-11л. МЕНЮ '!E638</f>
        <v>3.5580000000000003</v>
      </c>
      <c r="O40" s="1555">
        <f t="shared" si="0"/>
        <v>76.999899999999997</v>
      </c>
      <c r="P40" s="2161">
        <f t="shared" si="2"/>
        <v>-1.2987012986798163E-4</v>
      </c>
      <c r="Q40" s="238">
        <f t="shared" si="1"/>
        <v>77</v>
      </c>
      <c r="R40" s="1556">
        <v>77</v>
      </c>
      <c r="W40" s="837"/>
      <c r="X40" s="13"/>
      <c r="Y40" s="1"/>
      <c r="Z40" s="838"/>
      <c r="AA40" s="840"/>
      <c r="AB40" s="848"/>
      <c r="AC40" s="22"/>
      <c r="AD40" s="3"/>
      <c r="AE40" s="3"/>
    </row>
    <row r="41" spans="2:31" ht="12.75" customHeight="1">
      <c r="B41" s="548">
        <v>33</v>
      </c>
      <c r="C41" s="252" t="s">
        <v>61</v>
      </c>
      <c r="D41" s="1572">
        <v>7.9</v>
      </c>
      <c r="E41" s="191">
        <f>'7-11л. МЕНЮ '!F93</f>
        <v>7.4789999999999992</v>
      </c>
      <c r="F41" s="115">
        <f>'7-11л. МЕНЮ '!F146</f>
        <v>7.44</v>
      </c>
      <c r="G41" s="115">
        <f>'7-11л. МЕНЮ '!F204</f>
        <v>7.7329999999999988</v>
      </c>
      <c r="H41" s="115">
        <f>'7-11л. МЕНЮ '!F254</f>
        <v>7.79</v>
      </c>
      <c r="I41" s="115">
        <f>'7-11л. МЕНЮ '!F309</f>
        <v>9.0579999999999998</v>
      </c>
      <c r="J41" s="115">
        <f>'7-11л. МЕНЮ '!F421</f>
        <v>7.649</v>
      </c>
      <c r="K41" s="115">
        <f>'7-11л. МЕНЮ '!F476</f>
        <v>9.09</v>
      </c>
      <c r="L41" s="115">
        <f>'7-11л. МЕНЮ '!F531</f>
        <v>7.43</v>
      </c>
      <c r="M41" s="115">
        <f>'7-11л. МЕНЮ '!F586</f>
        <v>7.36</v>
      </c>
      <c r="N41" s="1567">
        <f>'7-11л. МЕНЮ '!F638</f>
        <v>7.9710000000000001</v>
      </c>
      <c r="O41" s="1555">
        <f t="shared" si="0"/>
        <v>79.000000000000014</v>
      </c>
      <c r="P41" s="2161">
        <f t="shared" si="2"/>
        <v>0</v>
      </c>
      <c r="Q41" s="238">
        <f t="shared" si="1"/>
        <v>79</v>
      </c>
      <c r="R41" s="1556">
        <v>79</v>
      </c>
      <c r="S41" s="657"/>
      <c r="W41" s="837"/>
      <c r="X41" s="13"/>
      <c r="Y41" s="1"/>
      <c r="Z41" s="838"/>
      <c r="AA41" s="840"/>
      <c r="AB41" s="848"/>
      <c r="AC41" s="22"/>
      <c r="AD41" s="3"/>
      <c r="AE41" s="3"/>
    </row>
    <row r="42" spans="2:31" ht="12.75" customHeight="1">
      <c r="B42" s="548">
        <v>34</v>
      </c>
      <c r="C42" s="252" t="s">
        <v>62</v>
      </c>
      <c r="D42" s="1572">
        <v>33.5</v>
      </c>
      <c r="E42" s="167">
        <f>'7-11л. МЕНЮ '!G93</f>
        <v>35.905000000000001</v>
      </c>
      <c r="F42" s="115">
        <f>'7-11л. МЕНЮ '!G146</f>
        <v>33.545000000000002</v>
      </c>
      <c r="G42" s="115">
        <f>'7-11л. МЕНЮ '!G204</f>
        <v>31.564999999999998</v>
      </c>
      <c r="H42" s="115">
        <f>'7-11л. МЕНЮ '!G254</f>
        <v>33.171999999999997</v>
      </c>
      <c r="I42" s="115">
        <f>'7-11л. МЕНЮ '!G309</f>
        <v>33.312999999999995</v>
      </c>
      <c r="J42" s="115">
        <f>'7-11л. МЕНЮ '!G421</f>
        <v>29.343</v>
      </c>
      <c r="K42" s="115">
        <f>'7-11л. МЕНЮ '!G476</f>
        <v>26.847000000000001</v>
      </c>
      <c r="L42" s="115">
        <f>'7-11л. МЕНЮ '!G531</f>
        <v>35.236000000000004</v>
      </c>
      <c r="M42" s="115">
        <f>'7-11л. МЕНЮ '!G586</f>
        <v>33.590000000000003</v>
      </c>
      <c r="N42" s="1567">
        <f>'7-11л. МЕНЮ '!G638</f>
        <v>42.483999999999995</v>
      </c>
      <c r="O42" s="1555">
        <f t="shared" si="0"/>
        <v>334.99999999999994</v>
      </c>
      <c r="P42" s="2161">
        <f t="shared" si="2"/>
        <v>0</v>
      </c>
      <c r="Q42" s="238">
        <f>(R42*10/100)*10</f>
        <v>335</v>
      </c>
      <c r="R42" s="1556">
        <v>335</v>
      </c>
      <c r="W42" s="837"/>
      <c r="X42" s="13"/>
      <c r="Y42" s="1"/>
      <c r="Z42" s="838"/>
      <c r="AA42" s="840"/>
      <c r="AB42" s="848"/>
      <c r="AC42" s="22"/>
      <c r="AD42" s="3"/>
      <c r="AE42" s="3"/>
    </row>
    <row r="43" spans="2:31" ht="15" customHeight="1" thickBot="1">
      <c r="B43" s="593">
        <v>35</v>
      </c>
      <c r="C43" s="594" t="s">
        <v>63</v>
      </c>
      <c r="D43" s="1573">
        <v>235</v>
      </c>
      <c r="E43" s="168">
        <f>'7-11л. МЕНЮ '!H93</f>
        <v>235.298</v>
      </c>
      <c r="F43" s="119">
        <f>'7-11л. МЕНЮ '!H146</f>
        <v>235.22000000000003</v>
      </c>
      <c r="G43" s="119">
        <f>'7-11л. МЕНЮ '!H204</f>
        <v>234.23000000000002</v>
      </c>
      <c r="H43" s="119">
        <f>'7-11л. МЕНЮ '!H254</f>
        <v>233.99800000000002</v>
      </c>
      <c r="I43" s="119">
        <f>'7-11л. МЕНЮ '!H309</f>
        <v>236.25399999999999</v>
      </c>
      <c r="J43" s="119">
        <f>'7-11л. МЕНЮ '!H421</f>
        <v>233.72980000000001</v>
      </c>
      <c r="K43" s="128">
        <f>'7-11л. МЕНЮ '!H476</f>
        <v>234.15799999999999</v>
      </c>
      <c r="L43" s="119">
        <f>'7-11л. МЕНЮ '!H531</f>
        <v>237.40479999999997</v>
      </c>
      <c r="M43" s="119">
        <f>'7-11л. МЕНЮ '!H586</f>
        <v>234.79999999999998</v>
      </c>
      <c r="N43" s="1568">
        <f>'7-11л. МЕНЮ '!H638</f>
        <v>234.90699999999998</v>
      </c>
      <c r="O43" s="1557">
        <f t="shared" si="0"/>
        <v>2349.9996000000001</v>
      </c>
      <c r="P43" s="2162">
        <f t="shared" si="2"/>
        <v>-1.7021276590867274E-5</v>
      </c>
      <c r="Q43" s="1648">
        <f t="shared" si="1"/>
        <v>2350</v>
      </c>
      <c r="R43" s="1654">
        <v>2350</v>
      </c>
      <c r="W43" s="855"/>
      <c r="X43" s="13"/>
      <c r="Y43" s="856"/>
      <c r="Z43" s="838"/>
      <c r="AA43" s="842"/>
      <c r="AB43" s="848"/>
      <c r="AC43" s="22"/>
      <c r="AD43" s="3"/>
      <c r="AE43" s="3"/>
    </row>
    <row r="46" spans="2:31" ht="13.5" customHeight="1"/>
    <row r="47" spans="2:31" ht="12.75" customHeight="1"/>
    <row r="48" spans="2:31" ht="12.75" customHeight="1"/>
    <row r="49" spans="2:18" ht="11.25" customHeight="1"/>
    <row r="50" spans="2:18" ht="11.25" customHeight="1"/>
    <row r="52" spans="2:18">
      <c r="B52" t="s">
        <v>318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8">
      <c r="B53" t="s">
        <v>319</v>
      </c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</row>
    <row r="54" spans="2:18">
      <c r="B54" t="s">
        <v>320</v>
      </c>
      <c r="O54" s="315"/>
      <c r="P54" s="315"/>
    </row>
    <row r="55" spans="2: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315"/>
      <c r="R55" s="315"/>
    </row>
    <row r="56" spans="2:18">
      <c r="B56" s="1" t="s">
        <v>321</v>
      </c>
    </row>
    <row r="57" spans="2:18">
      <c r="B57" t="s">
        <v>322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315"/>
      <c r="R58" s="315"/>
    </row>
    <row r="66" ht="13.5" customHeight="1"/>
    <row r="68" ht="13.5" customHeight="1"/>
    <row r="69" ht="12" customHeight="1"/>
    <row r="71" ht="12.75" customHeight="1"/>
    <row r="73" ht="12.75" customHeight="1"/>
    <row r="75" ht="12.75" customHeight="1"/>
    <row r="77" ht="12.75" customHeight="1"/>
    <row r="78" hidden="1"/>
    <row r="86" spans="2:28">
      <c r="B86" s="103"/>
      <c r="D86" s="103"/>
    </row>
    <row r="87" spans="2:28">
      <c r="C87" s="13"/>
      <c r="D87" s="22"/>
      <c r="E87" s="14"/>
      <c r="F87" s="14"/>
      <c r="G87" s="14"/>
      <c r="H87" s="14"/>
      <c r="I87" s="14"/>
      <c r="J87" s="14"/>
      <c r="K87" s="14"/>
      <c r="L87" s="14"/>
      <c r="M87" s="13"/>
      <c r="N87" s="13"/>
      <c r="O87" s="9"/>
      <c r="P87" s="9"/>
      <c r="Q87" s="13"/>
      <c r="R87" s="22"/>
      <c r="T87" s="22"/>
      <c r="U87" s="13"/>
    </row>
    <row r="88" spans="2:28">
      <c r="C88" s="13"/>
      <c r="D88" s="9"/>
      <c r="E88" s="14"/>
      <c r="F88" s="14"/>
      <c r="G88" s="14"/>
      <c r="H88" s="14"/>
      <c r="I88" s="14"/>
      <c r="J88" s="14"/>
      <c r="K88" s="14"/>
      <c r="L88" s="14"/>
      <c r="M88" s="13"/>
      <c r="N88" s="13"/>
      <c r="O88" s="9"/>
      <c r="P88" s="9"/>
      <c r="Q88" s="13"/>
      <c r="R88" s="22"/>
      <c r="T88" s="22"/>
      <c r="U88" s="13"/>
    </row>
    <row r="89" spans="2:28">
      <c r="C89" s="22"/>
      <c r="D89" s="22"/>
      <c r="E89" s="14"/>
      <c r="F89" s="14"/>
      <c r="G89" s="14"/>
      <c r="H89" s="14"/>
      <c r="K89" s="14"/>
      <c r="L89" s="47"/>
      <c r="M89" s="13"/>
      <c r="N89" s="13"/>
      <c r="O89" s="9"/>
      <c r="P89" s="9"/>
      <c r="Q89" s="22"/>
      <c r="R89" s="22"/>
      <c r="T89" s="22"/>
      <c r="U89" s="13"/>
      <c r="AB89" s="832"/>
    </row>
    <row r="90" spans="2:28">
      <c r="C90" s="13"/>
      <c r="D90" s="13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9"/>
      <c r="P90" s="9"/>
      <c r="Q90" s="22"/>
      <c r="R90" s="22"/>
      <c r="T90" s="22"/>
      <c r="U90" s="13"/>
      <c r="Z90" s="158"/>
      <c r="AB90" s="832"/>
    </row>
    <row r="91" spans="2:28">
      <c r="C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9"/>
      <c r="P91" s="9"/>
      <c r="Q91" s="13"/>
      <c r="R91" s="22"/>
      <c r="T91" s="22"/>
      <c r="U91" s="13"/>
      <c r="Z91" s="158"/>
      <c r="AB91" s="833"/>
    </row>
    <row r="92" spans="2:28">
      <c r="C92" s="13"/>
      <c r="D92" s="14"/>
      <c r="E92" s="13"/>
      <c r="F92" s="13"/>
      <c r="G92" s="13"/>
      <c r="H92" s="13"/>
      <c r="I92" s="4"/>
      <c r="J92" s="13"/>
      <c r="K92" s="13"/>
      <c r="L92" s="13"/>
      <c r="M92" s="13"/>
      <c r="N92" s="4"/>
      <c r="O92" s="9"/>
      <c r="P92" s="9"/>
      <c r="Q92" s="14"/>
      <c r="R92" s="22"/>
      <c r="S92" s="13"/>
      <c r="T92" s="22"/>
      <c r="U92" s="13"/>
      <c r="W92" s="328"/>
      <c r="X92" s="22"/>
      <c r="Y92" s="3"/>
      <c r="Z92" s="834"/>
      <c r="AB92" s="833"/>
    </row>
    <row r="93" spans="2:28">
      <c r="B93" s="3"/>
      <c r="C93" s="13"/>
      <c r="D93" s="835"/>
      <c r="E93" s="850"/>
      <c r="F93" s="836"/>
      <c r="G93" s="836"/>
      <c r="H93" s="836"/>
      <c r="I93" s="836"/>
      <c r="J93" s="836"/>
      <c r="K93" s="836"/>
      <c r="L93" s="836"/>
      <c r="M93" s="836"/>
      <c r="N93" s="836"/>
      <c r="O93" s="835"/>
      <c r="P93" s="22"/>
      <c r="Q93" s="22"/>
      <c r="S93" s="63"/>
      <c r="W93" s="837"/>
      <c r="X93" s="13"/>
      <c r="Y93" s="1"/>
      <c r="Z93" s="838"/>
      <c r="AB93" s="839"/>
    </row>
    <row r="94" spans="2:28">
      <c r="B94" s="3"/>
      <c r="C94" s="13"/>
      <c r="D94" s="835"/>
      <c r="E94" s="850"/>
      <c r="F94" s="836"/>
      <c r="G94" s="836"/>
      <c r="H94" s="836"/>
      <c r="I94" s="836"/>
      <c r="J94" s="836"/>
      <c r="K94" s="836"/>
      <c r="L94" s="836"/>
      <c r="M94" s="836"/>
      <c r="N94" s="836"/>
      <c r="O94" s="840"/>
      <c r="P94" s="114"/>
      <c r="Q94" s="22"/>
      <c r="W94" s="837"/>
      <c r="X94" s="13"/>
      <c r="Y94" s="1"/>
      <c r="Z94" s="838"/>
      <c r="AB94" s="839"/>
    </row>
    <row r="95" spans="2:28">
      <c r="B95" s="3"/>
      <c r="C95" s="13"/>
      <c r="D95" s="835"/>
      <c r="E95" s="850"/>
      <c r="F95" s="836"/>
      <c r="G95" s="836"/>
      <c r="H95" s="850"/>
      <c r="I95" s="836"/>
      <c r="J95" s="836"/>
      <c r="K95" s="850"/>
      <c r="L95" s="836"/>
      <c r="M95" s="836"/>
      <c r="N95" s="836"/>
      <c r="O95" s="835"/>
      <c r="P95" s="114"/>
      <c r="Q95" s="22"/>
      <c r="W95" s="837"/>
      <c r="X95" s="13"/>
      <c r="Y95" s="1"/>
      <c r="Z95" s="838"/>
      <c r="AB95" s="841"/>
    </row>
    <row r="96" spans="2:28">
      <c r="B96" s="3"/>
      <c r="C96" s="13"/>
      <c r="D96" s="835"/>
      <c r="E96" s="850"/>
      <c r="F96" s="836"/>
      <c r="G96" s="836"/>
      <c r="H96" s="836"/>
      <c r="I96" s="836"/>
      <c r="J96" s="836"/>
      <c r="K96" s="836"/>
      <c r="L96" s="836"/>
      <c r="M96" s="836"/>
      <c r="N96" s="850"/>
      <c r="O96" s="842"/>
      <c r="P96" s="114"/>
      <c r="Q96" s="22"/>
      <c r="W96" s="837"/>
      <c r="X96" s="13"/>
      <c r="Y96" s="1"/>
      <c r="Z96" s="838"/>
      <c r="AB96" s="839"/>
    </row>
    <row r="97" spans="2:28">
      <c r="B97" s="3"/>
      <c r="C97" s="13"/>
      <c r="D97" s="835"/>
      <c r="E97" s="850"/>
      <c r="F97" s="836"/>
      <c r="G97" s="836"/>
      <c r="H97" s="836"/>
      <c r="I97" s="836"/>
      <c r="J97" s="836"/>
      <c r="K97" s="836"/>
      <c r="L97" s="836"/>
      <c r="M97" s="836"/>
      <c r="N97" s="836"/>
      <c r="O97" s="835"/>
      <c r="P97" s="114"/>
      <c r="Q97" s="22"/>
      <c r="W97" s="837"/>
      <c r="X97" s="13"/>
      <c r="Y97" s="1"/>
      <c r="Z97" s="838"/>
      <c r="AB97" s="843"/>
    </row>
    <row r="98" spans="2:28">
      <c r="B98" s="3"/>
      <c r="C98" s="13"/>
      <c r="D98" s="835"/>
      <c r="E98" s="850"/>
      <c r="F98" s="836"/>
      <c r="G98" s="836"/>
      <c r="H98" s="836"/>
      <c r="I98" s="836"/>
      <c r="J98" s="836"/>
      <c r="K98" s="836"/>
      <c r="L98" s="836"/>
      <c r="M98" s="836"/>
      <c r="N98" s="836"/>
      <c r="O98" s="835"/>
      <c r="P98" s="114"/>
      <c r="Q98" s="22"/>
      <c r="W98" s="837"/>
      <c r="X98" s="13"/>
      <c r="Y98" s="1"/>
      <c r="Z98" s="838"/>
      <c r="AB98" s="841"/>
    </row>
    <row r="99" spans="2:28">
      <c r="B99" s="3"/>
      <c r="C99" s="13"/>
      <c r="D99" s="835"/>
      <c r="E99" s="850"/>
      <c r="F99" s="836"/>
      <c r="G99" s="9"/>
      <c r="H99" s="845"/>
      <c r="I99" s="850"/>
      <c r="J99" s="836"/>
      <c r="K99" s="836"/>
      <c r="L99" s="836"/>
      <c r="M99" s="836"/>
      <c r="N99" s="836"/>
      <c r="O99" s="844"/>
      <c r="P99" s="114"/>
      <c r="Q99" s="22"/>
      <c r="W99" s="837"/>
      <c r="X99" s="13"/>
      <c r="Y99" s="1"/>
      <c r="Z99" s="838"/>
      <c r="AB99" s="843"/>
    </row>
    <row r="100" spans="2:28">
      <c r="B100" s="3"/>
      <c r="C100" s="13"/>
      <c r="D100" s="835"/>
      <c r="E100" s="850"/>
      <c r="F100" s="836"/>
      <c r="G100" s="836"/>
      <c r="H100" s="836"/>
      <c r="I100" s="836"/>
      <c r="J100" s="836"/>
      <c r="K100" s="836"/>
      <c r="L100" s="836"/>
      <c r="M100" s="836"/>
      <c r="N100" s="836"/>
      <c r="O100" s="835"/>
      <c r="P100" s="114"/>
      <c r="Q100" s="22"/>
      <c r="W100" s="837"/>
      <c r="X100" s="13"/>
      <c r="Y100" s="1"/>
      <c r="Z100" s="838"/>
      <c r="AB100" s="839"/>
    </row>
    <row r="101" spans="2:28">
      <c r="B101" s="3"/>
      <c r="C101" s="13"/>
      <c r="D101" s="835"/>
      <c r="E101" s="850"/>
      <c r="F101" s="836"/>
      <c r="G101" s="836"/>
      <c r="H101" s="836"/>
      <c r="I101" s="836"/>
      <c r="J101" s="836"/>
      <c r="K101" s="836"/>
      <c r="L101" s="836"/>
      <c r="M101" s="836"/>
      <c r="N101" s="836"/>
      <c r="O101" s="835"/>
      <c r="P101" s="114"/>
      <c r="Q101" s="22"/>
      <c r="W101" s="837"/>
      <c r="X101" s="13"/>
      <c r="Y101" s="1"/>
      <c r="Z101" s="838"/>
      <c r="AB101" s="839"/>
    </row>
    <row r="102" spans="2:28" ht="12.75" customHeight="1">
      <c r="B102" s="3"/>
      <c r="C102" s="13"/>
      <c r="D102" s="835"/>
      <c r="E102" s="850"/>
      <c r="F102" s="836"/>
      <c r="G102" s="836"/>
      <c r="H102" s="836"/>
      <c r="I102" s="836"/>
      <c r="J102" s="836"/>
      <c r="K102" s="836"/>
      <c r="L102" s="836"/>
      <c r="M102" s="836"/>
      <c r="N102" s="836"/>
      <c r="O102" s="835"/>
      <c r="P102" s="114"/>
      <c r="Q102" s="22"/>
      <c r="W102" s="837"/>
      <c r="X102" s="13"/>
      <c r="Y102" s="1"/>
      <c r="Z102" s="838"/>
      <c r="AB102" s="839"/>
    </row>
    <row r="103" spans="2:28" ht="13.5" customHeight="1">
      <c r="B103" s="3"/>
      <c r="C103" s="13"/>
      <c r="D103" s="835"/>
      <c r="E103" s="850"/>
      <c r="F103" s="836"/>
      <c r="G103" s="836"/>
      <c r="H103" s="836"/>
      <c r="I103" s="836"/>
      <c r="J103" s="836"/>
      <c r="K103" s="836"/>
      <c r="L103" s="836"/>
      <c r="M103" s="836"/>
      <c r="N103" s="836"/>
      <c r="O103" s="835"/>
      <c r="P103" s="114"/>
      <c r="Q103" s="22"/>
      <c r="W103" s="837"/>
      <c r="X103" s="13"/>
      <c r="Y103" s="1"/>
      <c r="Z103" s="838"/>
      <c r="AB103" s="839"/>
    </row>
    <row r="104" spans="2:28" ht="12.75" customHeight="1">
      <c r="B104" s="3"/>
      <c r="C104" s="13"/>
      <c r="D104" s="835"/>
      <c r="E104" s="850"/>
      <c r="F104" s="836"/>
      <c r="G104" s="836"/>
      <c r="H104" s="836"/>
      <c r="I104" s="836"/>
      <c r="J104" s="836"/>
      <c r="K104" s="836"/>
      <c r="L104" s="836"/>
      <c r="M104" s="836"/>
      <c r="N104" s="836"/>
      <c r="O104" s="835"/>
      <c r="P104" s="114"/>
      <c r="Q104" s="22"/>
      <c r="W104" s="837"/>
      <c r="X104" s="13"/>
      <c r="Y104" s="1"/>
      <c r="Z104" s="838"/>
      <c r="AB104" s="839"/>
    </row>
    <row r="105" spans="2:28">
      <c r="B105" s="3"/>
      <c r="C105" s="13"/>
      <c r="D105" s="835"/>
      <c r="E105" s="850"/>
      <c r="F105" s="836"/>
      <c r="G105" s="836"/>
      <c r="H105" s="836"/>
      <c r="I105" s="836"/>
      <c r="J105" s="836"/>
      <c r="K105" s="836"/>
      <c r="L105" s="836"/>
      <c r="M105" s="836"/>
      <c r="N105" s="836"/>
      <c r="O105" s="835"/>
      <c r="P105" s="114"/>
      <c r="Q105" s="22"/>
      <c r="W105" s="837"/>
      <c r="X105" s="13"/>
      <c r="Y105" s="1"/>
      <c r="Z105" s="838"/>
      <c r="AB105" s="839"/>
    </row>
    <row r="106" spans="2:28">
      <c r="B106" s="3"/>
      <c r="C106" s="13"/>
      <c r="D106" s="835"/>
      <c r="E106" s="850"/>
      <c r="F106" s="836"/>
      <c r="G106" s="836"/>
      <c r="H106" s="836"/>
      <c r="I106" s="836"/>
      <c r="J106" s="836"/>
      <c r="K106" s="836"/>
      <c r="L106" s="836"/>
      <c r="M106" s="836"/>
      <c r="N106" s="836"/>
      <c r="O106" s="835"/>
      <c r="P106" s="114"/>
      <c r="Q106" s="22"/>
      <c r="W106" s="837"/>
      <c r="X106" s="13"/>
      <c r="Y106" s="1"/>
      <c r="Z106" s="838"/>
      <c r="AB106" s="839"/>
    </row>
    <row r="107" spans="2:28">
      <c r="B107" s="3"/>
      <c r="C107" s="13"/>
      <c r="D107" s="835"/>
      <c r="E107" s="850"/>
      <c r="F107" s="836"/>
      <c r="G107" s="836"/>
      <c r="H107" s="836"/>
      <c r="I107" s="836"/>
      <c r="J107" s="836"/>
      <c r="K107" s="836"/>
      <c r="L107" s="836"/>
      <c r="M107" s="836"/>
      <c r="N107" s="836"/>
      <c r="O107" s="835"/>
      <c r="P107" s="114"/>
      <c r="Q107" s="22"/>
      <c r="W107" s="837"/>
      <c r="X107" s="13"/>
      <c r="Y107" s="1"/>
      <c r="Z107" s="838"/>
      <c r="AB107" s="841"/>
    </row>
    <row r="108" spans="2:28" ht="12.75" customHeight="1">
      <c r="B108" s="3"/>
      <c r="C108" s="13"/>
      <c r="D108" s="835"/>
      <c r="E108" s="853"/>
      <c r="F108" s="845"/>
      <c r="G108" s="846"/>
      <c r="H108" s="836"/>
      <c r="I108" s="836"/>
      <c r="J108" s="836"/>
      <c r="K108" s="836"/>
      <c r="L108" s="845"/>
      <c r="M108" s="845"/>
      <c r="N108" s="836"/>
      <c r="O108" s="840"/>
      <c r="P108" s="114"/>
      <c r="Q108" s="22"/>
      <c r="W108" s="837"/>
      <c r="X108" s="13"/>
      <c r="Y108" s="1"/>
      <c r="Z108" s="838"/>
      <c r="AB108" s="847"/>
    </row>
    <row r="109" spans="2:28" ht="12.75" customHeight="1">
      <c r="B109" s="3"/>
      <c r="C109" s="13"/>
      <c r="D109" s="835"/>
      <c r="E109" s="853"/>
      <c r="F109" s="845"/>
      <c r="G109" s="846"/>
      <c r="H109" s="836"/>
      <c r="I109" s="836"/>
      <c r="J109" s="836"/>
      <c r="K109" s="836"/>
      <c r="L109" s="845"/>
      <c r="M109" s="845"/>
      <c r="N109" s="836"/>
      <c r="O109" s="835"/>
      <c r="P109" s="114"/>
      <c r="Q109" s="22"/>
      <c r="W109" s="837"/>
      <c r="X109" s="13"/>
      <c r="Y109" s="1"/>
      <c r="Z109" s="838"/>
      <c r="AB109" s="839"/>
    </row>
    <row r="110" spans="2:28" ht="11.25" customHeight="1">
      <c r="B110" s="3"/>
      <c r="C110" s="13"/>
      <c r="D110" s="835"/>
      <c r="E110" s="853"/>
      <c r="F110" s="845"/>
      <c r="G110" s="846"/>
      <c r="H110" s="836"/>
      <c r="I110" s="836"/>
      <c r="J110" s="836"/>
      <c r="K110" s="836"/>
      <c r="L110" s="845"/>
      <c r="M110" s="845"/>
      <c r="N110" s="836"/>
      <c r="O110" s="835"/>
      <c r="P110" s="114"/>
      <c r="Q110" s="22"/>
      <c r="W110" s="837"/>
      <c r="X110" s="13"/>
      <c r="Y110" s="1"/>
      <c r="Z110" s="838"/>
      <c r="AB110" s="839"/>
    </row>
    <row r="111" spans="2:28" ht="12.75" customHeight="1">
      <c r="B111" s="3"/>
      <c r="C111" s="13"/>
      <c r="D111" s="835"/>
      <c r="E111" s="853"/>
      <c r="F111" s="845"/>
      <c r="G111" s="846"/>
      <c r="H111" s="836"/>
      <c r="I111" s="857"/>
      <c r="J111" s="836"/>
      <c r="K111" s="857"/>
      <c r="L111" s="850"/>
      <c r="M111" s="850"/>
      <c r="N111" s="836"/>
      <c r="O111" s="835"/>
      <c r="P111" s="114"/>
      <c r="Q111" s="22"/>
      <c r="W111" s="837"/>
      <c r="X111" s="13"/>
      <c r="Y111" s="1"/>
      <c r="Z111" s="838"/>
      <c r="AB111" s="843"/>
    </row>
    <row r="112" spans="2:28" ht="13.5" customHeight="1">
      <c r="B112" s="3"/>
      <c r="C112" s="13"/>
      <c r="D112" s="835"/>
      <c r="E112" s="853"/>
      <c r="F112" s="850"/>
      <c r="G112" s="846"/>
      <c r="H112" s="836"/>
      <c r="I112" s="836"/>
      <c r="J112" s="836"/>
      <c r="K112" s="836"/>
      <c r="L112" s="850"/>
      <c r="M112" s="850"/>
      <c r="N112" s="836"/>
      <c r="O112" s="835"/>
      <c r="P112" s="114"/>
      <c r="Q112" s="22"/>
      <c r="W112" s="837"/>
      <c r="X112" s="13"/>
      <c r="Y112" s="1"/>
      <c r="Z112" s="838"/>
      <c r="AB112" s="839"/>
    </row>
    <row r="113" spans="2:28" ht="14.25" customHeight="1">
      <c r="B113" s="3"/>
      <c r="C113" s="13"/>
      <c r="D113" s="835"/>
      <c r="E113" s="853"/>
      <c r="F113" s="845"/>
      <c r="G113" s="846"/>
      <c r="H113" s="836"/>
      <c r="I113" s="836"/>
      <c r="J113" s="836"/>
      <c r="K113" s="836"/>
      <c r="L113" s="850"/>
      <c r="M113" s="845"/>
      <c r="N113" s="836"/>
      <c r="O113" s="835"/>
      <c r="P113" s="114"/>
      <c r="Q113" s="22"/>
      <c r="W113" s="837"/>
      <c r="X113" s="13"/>
      <c r="Y113" s="1"/>
      <c r="Z113" s="838"/>
      <c r="AB113" s="839"/>
    </row>
    <row r="114" spans="2:28">
      <c r="B114" s="3"/>
      <c r="C114" s="13"/>
      <c r="D114" s="835"/>
      <c r="E114" s="853"/>
      <c r="F114" s="850"/>
      <c r="G114" s="846"/>
      <c r="H114" s="836"/>
      <c r="I114" s="836"/>
      <c r="J114" s="836"/>
      <c r="K114" s="836"/>
      <c r="L114" s="846"/>
      <c r="M114" s="846"/>
      <c r="N114" s="9"/>
      <c r="O114" s="835"/>
      <c r="P114" s="114"/>
      <c r="Q114" s="22"/>
      <c r="W114" s="837"/>
      <c r="X114" s="13"/>
      <c r="Y114" s="1"/>
      <c r="Z114" s="838"/>
      <c r="AB114" s="839"/>
    </row>
    <row r="115" spans="2:28" ht="14.25" customHeight="1">
      <c r="B115" s="3"/>
      <c r="C115" s="13"/>
      <c r="D115" s="835"/>
      <c r="E115" s="853"/>
      <c r="F115" s="850"/>
      <c r="G115" s="850"/>
      <c r="H115" s="836"/>
      <c r="I115" s="836"/>
      <c r="J115" s="836"/>
      <c r="K115" s="845"/>
      <c r="L115" s="857"/>
      <c r="M115" s="850"/>
      <c r="N115" s="846"/>
      <c r="O115" s="835"/>
      <c r="P115" s="114"/>
      <c r="Q115" s="22"/>
      <c r="W115" s="837"/>
      <c r="X115" s="13"/>
      <c r="Y115" s="1"/>
      <c r="Z115" s="838"/>
      <c r="AB115" s="839"/>
    </row>
    <row r="116" spans="2:28">
      <c r="B116" s="3"/>
      <c r="C116" s="13"/>
      <c r="D116" s="835"/>
      <c r="E116" s="853"/>
      <c r="F116" s="845"/>
      <c r="G116" s="846"/>
      <c r="H116" s="836"/>
      <c r="I116" s="836"/>
      <c r="J116" s="836"/>
      <c r="K116" s="836"/>
      <c r="L116" s="845"/>
      <c r="M116" s="845"/>
      <c r="N116" s="836"/>
      <c r="O116" s="835"/>
      <c r="P116" s="114"/>
      <c r="Q116" s="22"/>
      <c r="W116" s="837"/>
      <c r="X116" s="13"/>
      <c r="Y116" s="1"/>
      <c r="Z116" s="838"/>
      <c r="AB116" s="839"/>
    </row>
    <row r="117" spans="2:28" ht="11.25" customHeight="1">
      <c r="B117" s="3"/>
      <c r="C117" s="13"/>
      <c r="D117" s="835"/>
      <c r="E117" s="853"/>
      <c r="F117" s="850"/>
      <c r="G117" s="846"/>
      <c r="H117" s="836"/>
      <c r="I117" s="836"/>
      <c r="J117" s="836"/>
      <c r="K117" s="836"/>
      <c r="L117" s="846"/>
      <c r="M117" s="846"/>
      <c r="N117" s="836"/>
      <c r="O117" s="835"/>
      <c r="P117" s="848"/>
      <c r="Q117" s="22"/>
      <c r="W117" s="837"/>
      <c r="X117" s="13"/>
      <c r="Y117" s="1"/>
      <c r="Z117" s="838"/>
      <c r="AB117" s="849"/>
    </row>
    <row r="118" spans="2:28">
      <c r="B118" s="3"/>
      <c r="C118" s="13"/>
      <c r="D118" s="835"/>
      <c r="E118" s="853"/>
      <c r="F118" s="845"/>
      <c r="G118" s="846"/>
      <c r="H118" s="836"/>
      <c r="I118" s="836"/>
      <c r="J118" s="836"/>
      <c r="K118" s="836"/>
      <c r="L118" s="846"/>
      <c r="M118" s="846"/>
      <c r="N118" s="836"/>
      <c r="O118" s="835"/>
      <c r="P118" s="114"/>
      <c r="Q118" s="22"/>
      <c r="W118" s="837"/>
      <c r="X118" s="13"/>
      <c r="Y118" s="1"/>
      <c r="Z118" s="838"/>
      <c r="AB118" s="839"/>
    </row>
    <row r="119" spans="2:28">
      <c r="B119" s="3"/>
      <c r="C119" s="13"/>
      <c r="D119" s="835"/>
      <c r="E119" s="853"/>
      <c r="F119" s="846"/>
      <c r="G119" s="850"/>
      <c r="H119" s="836"/>
      <c r="I119" s="836"/>
      <c r="J119" s="836"/>
      <c r="K119" s="836"/>
      <c r="L119" s="857"/>
      <c r="M119" s="850"/>
      <c r="N119" s="836"/>
      <c r="O119" s="835"/>
      <c r="P119" s="848"/>
      <c r="Q119" s="22"/>
      <c r="W119" s="837"/>
      <c r="X119" s="13"/>
      <c r="Y119" s="1"/>
      <c r="Z119" s="838"/>
      <c r="AB119" s="849"/>
    </row>
    <row r="120" spans="2:28" hidden="1">
      <c r="B120" s="3"/>
      <c r="C120" s="13"/>
      <c r="D120" s="835"/>
      <c r="E120" s="853"/>
      <c r="F120" s="850"/>
      <c r="G120" s="846"/>
      <c r="H120" s="836"/>
      <c r="I120" s="836"/>
      <c r="J120" s="836"/>
      <c r="K120" s="836"/>
      <c r="L120" s="845"/>
      <c r="M120" s="845"/>
      <c r="N120" s="836"/>
      <c r="O120" s="835"/>
      <c r="P120" s="114"/>
      <c r="Q120" s="22"/>
      <c r="W120" s="837"/>
      <c r="X120" s="13"/>
      <c r="Y120" s="1"/>
      <c r="Z120" s="838"/>
      <c r="AB120" s="843"/>
    </row>
    <row r="121" spans="2:28">
      <c r="B121" s="3"/>
      <c r="C121" s="4"/>
      <c r="D121" s="835"/>
      <c r="E121" s="853"/>
      <c r="F121" s="846"/>
      <c r="G121" s="846"/>
      <c r="H121" s="836"/>
      <c r="I121" s="836"/>
      <c r="J121" s="836"/>
      <c r="K121" s="836"/>
      <c r="L121" s="850"/>
      <c r="M121" s="850"/>
      <c r="N121" s="836"/>
      <c r="O121" s="835"/>
      <c r="P121" s="114"/>
      <c r="Q121" s="22"/>
      <c r="W121" s="837"/>
      <c r="X121" s="13"/>
      <c r="Y121" s="1"/>
      <c r="Z121" s="838"/>
      <c r="AB121" s="839"/>
    </row>
    <row r="122" spans="2:28">
      <c r="B122" s="3"/>
      <c r="C122" s="13"/>
      <c r="D122" s="835"/>
      <c r="E122" s="853"/>
      <c r="F122" s="845"/>
      <c r="G122" s="846"/>
      <c r="H122" s="857"/>
      <c r="I122" s="836"/>
      <c r="J122" s="836"/>
      <c r="K122" s="836"/>
      <c r="L122" s="845"/>
      <c r="M122" s="846"/>
      <c r="N122" s="836"/>
      <c r="O122" s="840"/>
      <c r="P122" s="848"/>
      <c r="Q122" s="22"/>
      <c r="W122" s="837"/>
      <c r="X122" s="13"/>
      <c r="Y122" s="1"/>
      <c r="Z122" s="838"/>
      <c r="AB122" s="849"/>
    </row>
    <row r="123" spans="2:28">
      <c r="B123" s="3"/>
      <c r="C123" s="13"/>
      <c r="D123" s="835"/>
      <c r="E123" s="853"/>
      <c r="F123" s="857"/>
      <c r="G123" s="857"/>
      <c r="H123" s="836"/>
      <c r="I123" s="836"/>
      <c r="J123" s="836"/>
      <c r="K123" s="836"/>
      <c r="L123" s="858"/>
      <c r="M123" s="857"/>
      <c r="N123" s="836"/>
      <c r="O123" s="840"/>
      <c r="P123" s="114"/>
      <c r="Q123" s="22"/>
      <c r="W123" s="837"/>
      <c r="X123" s="13"/>
      <c r="Y123" s="1"/>
      <c r="Z123" s="838"/>
      <c r="AB123" s="852"/>
    </row>
    <row r="124" spans="2:28">
      <c r="B124" s="3"/>
      <c r="C124" s="13"/>
      <c r="D124" s="835"/>
      <c r="E124" s="853"/>
      <c r="F124" s="159"/>
      <c r="G124" s="159"/>
      <c r="H124" s="159"/>
      <c r="I124" s="159"/>
      <c r="J124" s="159"/>
      <c r="K124" s="159"/>
      <c r="L124" s="159"/>
      <c r="M124" s="159"/>
      <c r="N124" s="159"/>
      <c r="O124" s="840"/>
      <c r="P124" s="114"/>
      <c r="Q124" s="22"/>
      <c r="W124" s="837"/>
      <c r="X124" s="13"/>
      <c r="Y124" s="1"/>
      <c r="Z124" s="838"/>
      <c r="AB124" s="839"/>
    </row>
    <row r="125" spans="2:28" ht="11.25" customHeight="1">
      <c r="B125" s="3"/>
      <c r="C125" s="13"/>
      <c r="D125" s="835"/>
      <c r="E125" s="853"/>
      <c r="F125" s="159"/>
      <c r="G125" s="159"/>
      <c r="H125" s="159"/>
      <c r="I125" s="159"/>
      <c r="J125" s="159"/>
      <c r="K125" s="159"/>
      <c r="L125" s="159"/>
      <c r="M125" s="159"/>
      <c r="N125" s="159"/>
      <c r="O125" s="840"/>
      <c r="P125" s="114"/>
      <c r="Q125" s="22"/>
      <c r="W125" s="837"/>
      <c r="X125" s="13"/>
      <c r="Y125" s="1"/>
      <c r="Z125" s="838"/>
      <c r="AB125" s="839"/>
    </row>
    <row r="126" spans="2:28" ht="12.75" customHeight="1">
      <c r="B126" s="3"/>
      <c r="C126" s="13"/>
      <c r="D126" s="835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840"/>
      <c r="P126" s="114"/>
      <c r="Q126" s="22"/>
      <c r="W126" s="837"/>
      <c r="X126" s="13"/>
      <c r="Y126" s="1"/>
      <c r="Z126" s="838"/>
      <c r="AB126" s="839"/>
    </row>
    <row r="127" spans="2:28" ht="11.25" customHeight="1">
      <c r="B127" s="3"/>
      <c r="C127" s="13"/>
      <c r="D127" s="835"/>
      <c r="E127" s="159"/>
      <c r="F127" s="159"/>
      <c r="G127" s="159"/>
      <c r="H127" s="159"/>
      <c r="I127" s="159"/>
      <c r="J127" s="159"/>
      <c r="K127" s="854"/>
      <c r="L127" s="159"/>
      <c r="M127" s="159"/>
      <c r="N127" s="159"/>
      <c r="O127" s="842"/>
      <c r="P127" s="114"/>
      <c r="Q127" s="22"/>
      <c r="W127" s="855"/>
      <c r="X127" s="13"/>
      <c r="Y127" s="856"/>
      <c r="Z127" s="838"/>
      <c r="AB127" s="839"/>
    </row>
    <row r="128" spans="2:28">
      <c r="B128" s="103"/>
      <c r="D128" s="103"/>
    </row>
    <row r="129" spans="2:28">
      <c r="C129" s="13"/>
      <c r="D129" s="22"/>
      <c r="E129" s="14"/>
      <c r="F129" s="14"/>
      <c r="G129" s="14"/>
      <c r="H129" s="14"/>
      <c r="I129" s="14"/>
      <c r="J129" s="14"/>
      <c r="K129" s="14"/>
      <c r="L129" s="14"/>
      <c r="M129" s="13"/>
      <c r="N129" s="13"/>
      <c r="O129" s="9"/>
      <c r="P129" s="9"/>
      <c r="Q129" s="13"/>
      <c r="R129" s="22"/>
      <c r="T129" s="22"/>
      <c r="U129" s="13"/>
    </row>
    <row r="130" spans="2:28">
      <c r="C130" s="13"/>
      <c r="D130" s="9"/>
      <c r="E130" s="771"/>
      <c r="F130" s="14"/>
      <c r="G130" s="14"/>
      <c r="H130" s="14"/>
      <c r="I130" s="14"/>
      <c r="J130" s="14"/>
      <c r="K130" s="14"/>
      <c r="L130" s="14"/>
      <c r="M130" s="13"/>
      <c r="N130" s="13"/>
      <c r="O130" s="9"/>
      <c r="P130" s="9"/>
      <c r="Q130" s="13"/>
      <c r="R130" s="22"/>
      <c r="T130" s="22"/>
      <c r="U130" s="13"/>
    </row>
    <row r="131" spans="2:28">
      <c r="C131" s="22"/>
      <c r="D131" s="22"/>
      <c r="E131" s="14"/>
      <c r="F131" s="14"/>
      <c r="G131" s="14"/>
      <c r="H131" s="14"/>
      <c r="K131" s="14"/>
      <c r="L131" s="47"/>
      <c r="M131" s="13"/>
      <c r="N131" s="13"/>
      <c r="O131" s="9"/>
      <c r="P131" s="9"/>
      <c r="Q131" s="22"/>
      <c r="R131" s="22"/>
      <c r="T131" s="22"/>
      <c r="U131" s="13"/>
      <c r="AB131" s="832"/>
    </row>
    <row r="132" spans="2:28">
      <c r="C132" s="13"/>
      <c r="D132" s="13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9"/>
      <c r="P132" s="9"/>
      <c r="Q132" s="22"/>
      <c r="R132" s="22"/>
      <c r="T132" s="22"/>
      <c r="U132" s="13"/>
      <c r="Z132" s="158"/>
      <c r="AB132" s="832"/>
    </row>
    <row r="133" spans="2:28">
      <c r="C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9"/>
      <c r="P133" s="9"/>
      <c r="Q133" s="13"/>
      <c r="R133" s="22"/>
      <c r="T133" s="22"/>
      <c r="U133" s="13"/>
      <c r="Z133" s="158"/>
      <c r="AB133" s="833"/>
    </row>
    <row r="134" spans="2:28">
      <c r="C134" s="13"/>
      <c r="D134" s="14"/>
      <c r="E134" s="13"/>
      <c r="F134" s="13"/>
      <c r="G134" s="13"/>
      <c r="H134" s="13"/>
      <c r="I134" s="4"/>
      <c r="J134" s="13"/>
      <c r="K134" s="13"/>
      <c r="L134" s="13"/>
      <c r="M134" s="13"/>
      <c r="N134" s="4"/>
      <c r="O134" s="9"/>
      <c r="P134" s="9"/>
      <c r="Q134" s="14"/>
      <c r="R134" s="22"/>
      <c r="S134" s="13"/>
      <c r="T134" s="22"/>
      <c r="U134" s="13"/>
      <c r="W134" s="328"/>
      <c r="X134" s="22"/>
      <c r="Y134" s="3"/>
      <c r="Z134" s="834"/>
      <c r="AB134" s="833"/>
    </row>
    <row r="135" spans="2:28">
      <c r="B135" s="3"/>
      <c r="C135" s="13"/>
      <c r="D135" s="835"/>
      <c r="E135" s="836"/>
      <c r="F135" s="836"/>
      <c r="G135" s="836"/>
      <c r="H135" s="836"/>
      <c r="I135" s="836"/>
      <c r="J135" s="836"/>
      <c r="K135" s="836"/>
      <c r="L135" s="836"/>
      <c r="M135" s="836"/>
      <c r="N135" s="836"/>
      <c r="O135" s="835"/>
      <c r="P135" s="22"/>
      <c r="Q135" s="22"/>
      <c r="S135" s="63"/>
      <c r="W135" s="837"/>
      <c r="X135" s="13"/>
      <c r="Y135" s="1"/>
      <c r="Z135" s="838"/>
      <c r="AB135" s="839"/>
    </row>
    <row r="136" spans="2:28">
      <c r="B136" s="3"/>
      <c r="C136" s="13"/>
      <c r="D136" s="835"/>
      <c r="E136" s="836"/>
      <c r="F136" s="836"/>
      <c r="G136" s="836"/>
      <c r="H136" s="836"/>
      <c r="I136" s="836"/>
      <c r="J136" s="836"/>
      <c r="K136" s="836"/>
      <c r="L136" s="836"/>
      <c r="M136" s="836"/>
      <c r="N136" s="836"/>
      <c r="O136" s="840"/>
      <c r="P136" s="114"/>
      <c r="Q136" s="22"/>
      <c r="W136" s="837"/>
      <c r="X136" s="13"/>
      <c r="Y136" s="1"/>
      <c r="Z136" s="838"/>
      <c r="AB136" s="839"/>
    </row>
    <row r="137" spans="2:28">
      <c r="B137" s="3"/>
      <c r="C137" s="13"/>
      <c r="D137" s="835"/>
      <c r="E137" s="836"/>
      <c r="F137" s="836"/>
      <c r="G137" s="836"/>
      <c r="H137" s="850"/>
      <c r="I137" s="836"/>
      <c r="J137" s="836"/>
      <c r="K137" s="850"/>
      <c r="L137" s="836"/>
      <c r="M137" s="836"/>
      <c r="N137" s="836"/>
      <c r="O137" s="835"/>
      <c r="P137" s="114"/>
      <c r="Q137" s="22"/>
      <c r="W137" s="837"/>
      <c r="X137" s="13"/>
      <c r="Y137" s="1"/>
      <c r="Z137" s="838"/>
      <c r="AB137" s="841"/>
    </row>
    <row r="138" spans="2:28">
      <c r="B138" s="3"/>
      <c r="C138" s="13"/>
      <c r="D138" s="835"/>
      <c r="E138" s="836"/>
      <c r="F138" s="836"/>
      <c r="G138" s="836"/>
      <c r="H138" s="836"/>
      <c r="I138" s="836"/>
      <c r="J138" s="836"/>
      <c r="K138" s="836"/>
      <c r="L138" s="836"/>
      <c r="M138" s="836"/>
      <c r="N138" s="850"/>
      <c r="O138" s="842"/>
      <c r="P138" s="114"/>
      <c r="Q138" s="22"/>
      <c r="W138" s="837"/>
      <c r="X138" s="13"/>
      <c r="Y138" s="1"/>
      <c r="Z138" s="838"/>
      <c r="AB138" s="839"/>
    </row>
    <row r="139" spans="2:28">
      <c r="B139" s="3"/>
      <c r="C139" s="13"/>
      <c r="D139" s="835"/>
      <c r="E139" s="836"/>
      <c r="F139" s="836"/>
      <c r="G139" s="836"/>
      <c r="H139" s="836"/>
      <c r="I139" s="836"/>
      <c r="J139" s="836"/>
      <c r="K139" s="836"/>
      <c r="L139" s="836"/>
      <c r="M139" s="836"/>
      <c r="N139" s="836"/>
      <c r="O139" s="835"/>
      <c r="P139" s="114"/>
      <c r="Q139" s="22"/>
      <c r="W139" s="837"/>
      <c r="X139" s="13"/>
      <c r="Y139" s="1"/>
      <c r="Z139" s="838"/>
      <c r="AB139" s="843"/>
    </row>
    <row r="140" spans="2:28">
      <c r="B140" s="3"/>
      <c r="C140" s="13"/>
      <c r="D140" s="835"/>
      <c r="E140" s="836"/>
      <c r="F140" s="836"/>
      <c r="G140" s="836"/>
      <c r="H140" s="836"/>
      <c r="I140" s="836"/>
      <c r="J140" s="836"/>
      <c r="K140" s="836"/>
      <c r="L140" s="836"/>
      <c r="M140" s="836"/>
      <c r="N140" s="836"/>
      <c r="O140" s="835"/>
      <c r="P140" s="114"/>
      <c r="Q140" s="22"/>
      <c r="W140" s="837"/>
      <c r="X140" s="13"/>
      <c r="Y140" s="1"/>
      <c r="Z140" s="838"/>
      <c r="AB140" s="841"/>
    </row>
    <row r="141" spans="2:28">
      <c r="B141" s="3"/>
      <c r="C141" s="13"/>
      <c r="D141" s="835"/>
      <c r="E141" s="836"/>
      <c r="F141" s="836"/>
      <c r="G141" s="9"/>
      <c r="H141" s="845"/>
      <c r="I141" s="850"/>
      <c r="J141" s="836"/>
      <c r="K141" s="836"/>
      <c r="L141" s="836"/>
      <c r="M141" s="836"/>
      <c r="N141" s="836"/>
      <c r="O141" s="844"/>
      <c r="P141" s="114"/>
      <c r="Q141" s="22"/>
      <c r="W141" s="837"/>
      <c r="X141" s="13"/>
      <c r="Y141" s="1"/>
      <c r="Z141" s="838"/>
      <c r="AB141" s="843"/>
    </row>
    <row r="142" spans="2:28">
      <c r="B142" s="3"/>
      <c r="C142" s="13"/>
      <c r="D142" s="835"/>
      <c r="E142" s="609"/>
      <c r="F142" s="836"/>
      <c r="G142" s="836"/>
      <c r="H142" s="836"/>
      <c r="I142" s="836"/>
      <c r="J142" s="836"/>
      <c r="K142" s="836"/>
      <c r="L142" s="836"/>
      <c r="M142" s="836"/>
      <c r="N142" s="836"/>
      <c r="O142" s="835"/>
      <c r="P142" s="114"/>
      <c r="Q142" s="22"/>
      <c r="W142" s="837"/>
      <c r="X142" s="13"/>
      <c r="Y142" s="1"/>
      <c r="Z142" s="838"/>
      <c r="AB142" s="839"/>
    </row>
    <row r="143" spans="2:28">
      <c r="B143" s="3"/>
      <c r="C143" s="13"/>
      <c r="D143" s="835"/>
      <c r="E143" s="609"/>
      <c r="F143" s="836"/>
      <c r="G143" s="836"/>
      <c r="H143" s="836"/>
      <c r="I143" s="836"/>
      <c r="J143" s="836"/>
      <c r="K143" s="836"/>
      <c r="L143" s="836"/>
      <c r="M143" s="836"/>
      <c r="N143" s="836"/>
      <c r="O143" s="835"/>
      <c r="P143" s="114"/>
      <c r="Q143" s="22"/>
      <c r="W143" s="837"/>
      <c r="X143" s="13"/>
      <c r="Y143" s="1"/>
      <c r="Z143" s="838"/>
      <c r="AB143" s="839"/>
    </row>
    <row r="144" spans="2:28">
      <c r="B144" s="3"/>
      <c r="C144" s="13"/>
      <c r="D144" s="835"/>
      <c r="E144" s="609"/>
      <c r="F144" s="836"/>
      <c r="G144" s="836"/>
      <c r="H144" s="836"/>
      <c r="I144" s="836"/>
      <c r="J144" s="836"/>
      <c r="K144" s="836"/>
      <c r="L144" s="836"/>
      <c r="M144" s="836"/>
      <c r="N144" s="836"/>
      <c r="O144" s="835"/>
      <c r="P144" s="114"/>
      <c r="Q144" s="22"/>
      <c r="W144" s="837"/>
      <c r="X144" s="13"/>
      <c r="Y144" s="1"/>
      <c r="Z144" s="838"/>
      <c r="AB144" s="839"/>
    </row>
    <row r="145" spans="2:28">
      <c r="B145" s="3"/>
      <c r="C145" s="13"/>
      <c r="D145" s="835"/>
      <c r="E145" s="609"/>
      <c r="F145" s="836"/>
      <c r="G145" s="836"/>
      <c r="H145" s="836"/>
      <c r="I145" s="836"/>
      <c r="J145" s="836"/>
      <c r="K145" s="836"/>
      <c r="L145" s="836"/>
      <c r="M145" s="836"/>
      <c r="N145" s="836"/>
      <c r="O145" s="835"/>
      <c r="P145" s="114"/>
      <c r="Q145" s="22"/>
      <c r="W145" s="837"/>
      <c r="X145" s="13"/>
      <c r="Y145" s="1"/>
      <c r="Z145" s="838"/>
      <c r="AB145" s="839"/>
    </row>
    <row r="146" spans="2:28">
      <c r="B146" s="3"/>
      <c r="C146" s="13"/>
      <c r="D146" s="835"/>
      <c r="E146" s="609"/>
      <c r="F146" s="836"/>
      <c r="G146" s="836"/>
      <c r="H146" s="836"/>
      <c r="I146" s="836"/>
      <c r="J146" s="836"/>
      <c r="K146" s="836"/>
      <c r="L146" s="836"/>
      <c r="M146" s="836"/>
      <c r="N146" s="836"/>
      <c r="O146" s="835"/>
      <c r="P146" s="114"/>
      <c r="Q146" s="22"/>
      <c r="W146" s="837"/>
      <c r="X146" s="13"/>
      <c r="Y146" s="1"/>
      <c r="Z146" s="838"/>
      <c r="AB146" s="839"/>
    </row>
    <row r="147" spans="2:28">
      <c r="B147" s="3"/>
      <c r="C147" s="13"/>
      <c r="D147" s="835"/>
      <c r="E147" s="609"/>
      <c r="F147" s="836"/>
      <c r="G147" s="836"/>
      <c r="H147" s="836"/>
      <c r="I147" s="836"/>
      <c r="J147" s="836"/>
      <c r="K147" s="836"/>
      <c r="L147" s="836"/>
      <c r="M147" s="836"/>
      <c r="N147" s="836"/>
      <c r="O147" s="835"/>
      <c r="P147" s="114"/>
      <c r="Q147" s="22"/>
      <c r="W147" s="837"/>
      <c r="X147" s="13"/>
      <c r="Y147" s="1"/>
      <c r="Z147" s="838"/>
      <c r="AB147" s="839"/>
    </row>
    <row r="148" spans="2:28" ht="13.5" customHeight="1">
      <c r="B148" s="3"/>
      <c r="C148" s="13"/>
      <c r="D148" s="835"/>
      <c r="E148" s="609"/>
      <c r="F148" s="836"/>
      <c r="G148" s="836"/>
      <c r="H148" s="836"/>
      <c r="I148" s="836"/>
      <c r="J148" s="836"/>
      <c r="K148" s="836"/>
      <c r="L148" s="836"/>
      <c r="M148" s="836"/>
      <c r="N148" s="836"/>
      <c r="O148" s="835"/>
      <c r="P148" s="114"/>
      <c r="Q148" s="22"/>
      <c r="W148" s="837"/>
      <c r="X148" s="13"/>
      <c r="Y148" s="1"/>
      <c r="Z148" s="838"/>
      <c r="AB148" s="839"/>
    </row>
    <row r="149" spans="2:28">
      <c r="B149" s="3"/>
      <c r="C149" s="13"/>
      <c r="D149" s="835"/>
      <c r="E149" s="609"/>
      <c r="F149" s="836"/>
      <c r="G149" s="836"/>
      <c r="H149" s="836"/>
      <c r="I149" s="836"/>
      <c r="J149" s="836"/>
      <c r="K149" s="836"/>
      <c r="L149" s="836"/>
      <c r="M149" s="836"/>
      <c r="N149" s="836"/>
      <c r="O149" s="835"/>
      <c r="P149" s="114"/>
      <c r="Q149" s="22"/>
      <c r="W149" s="837"/>
      <c r="X149" s="13"/>
      <c r="Y149" s="1"/>
      <c r="Z149" s="838"/>
      <c r="AB149" s="841"/>
    </row>
    <row r="150" spans="2:28" ht="12.75" customHeight="1">
      <c r="B150" s="3"/>
      <c r="C150" s="13"/>
      <c r="D150" s="835"/>
      <c r="E150" s="609"/>
      <c r="F150" s="845"/>
      <c r="G150" s="846"/>
      <c r="H150" s="836"/>
      <c r="I150" s="836"/>
      <c r="J150" s="836"/>
      <c r="K150" s="836"/>
      <c r="L150" s="845"/>
      <c r="M150" s="845"/>
      <c r="N150" s="836"/>
      <c r="O150" s="840"/>
      <c r="P150" s="114"/>
      <c r="Q150" s="22"/>
      <c r="W150" s="837"/>
      <c r="X150" s="13"/>
      <c r="Y150" s="1"/>
      <c r="Z150" s="838"/>
      <c r="AB150" s="847"/>
    </row>
    <row r="151" spans="2:28">
      <c r="B151" s="3"/>
      <c r="C151" s="13"/>
      <c r="D151" s="835"/>
      <c r="E151" s="609"/>
      <c r="F151" s="845"/>
      <c r="G151" s="846"/>
      <c r="H151" s="836"/>
      <c r="I151" s="836"/>
      <c r="J151" s="836"/>
      <c r="K151" s="836"/>
      <c r="L151" s="845"/>
      <c r="M151" s="845"/>
      <c r="N151" s="836"/>
      <c r="O151" s="835"/>
      <c r="P151" s="114"/>
      <c r="Q151" s="22"/>
      <c r="W151" s="837"/>
      <c r="X151" s="13"/>
      <c r="Y151" s="1"/>
      <c r="Z151" s="838"/>
      <c r="AB151" s="839"/>
    </row>
    <row r="152" spans="2:28" ht="12.75" customHeight="1">
      <c r="B152" s="3"/>
      <c r="C152" s="13"/>
      <c r="D152" s="835"/>
      <c r="E152" s="609"/>
      <c r="F152" s="845"/>
      <c r="G152" s="846"/>
      <c r="H152" s="836"/>
      <c r="I152" s="836"/>
      <c r="J152" s="836"/>
      <c r="K152" s="836"/>
      <c r="L152" s="845"/>
      <c r="M152" s="845"/>
      <c r="N152" s="836"/>
      <c r="O152" s="835"/>
      <c r="P152" s="114"/>
      <c r="Q152" s="22"/>
      <c r="W152" s="837"/>
      <c r="X152" s="13"/>
      <c r="Y152" s="1"/>
      <c r="Z152" s="838"/>
      <c r="AB152" s="839"/>
    </row>
    <row r="153" spans="2:28">
      <c r="B153" s="3"/>
      <c r="C153" s="13"/>
      <c r="D153" s="835"/>
      <c r="E153" s="859"/>
      <c r="F153" s="845"/>
      <c r="G153" s="846"/>
      <c r="H153" s="836"/>
      <c r="I153" s="857"/>
      <c r="J153" s="836"/>
      <c r="K153" s="857"/>
      <c r="L153" s="850"/>
      <c r="M153" s="850"/>
      <c r="N153" s="836"/>
      <c r="O153" s="835"/>
      <c r="P153" s="114"/>
      <c r="Q153" s="22"/>
      <c r="W153" s="837"/>
      <c r="X153" s="13"/>
      <c r="Y153" s="1"/>
      <c r="Z153" s="838"/>
      <c r="AB153" s="843"/>
    </row>
    <row r="154" spans="2:28">
      <c r="B154" s="3"/>
      <c r="C154" s="13"/>
      <c r="D154" s="835"/>
      <c r="E154" s="609"/>
      <c r="F154" s="850"/>
      <c r="G154" s="846"/>
      <c r="H154" s="836"/>
      <c r="I154" s="836"/>
      <c r="J154" s="836"/>
      <c r="K154" s="836"/>
      <c r="L154" s="850"/>
      <c r="M154" s="850"/>
      <c r="N154" s="836"/>
      <c r="O154" s="835"/>
      <c r="P154" s="114"/>
      <c r="Q154" s="22"/>
      <c r="W154" s="837"/>
      <c r="X154" s="13"/>
      <c r="Y154" s="1"/>
      <c r="Z154" s="838"/>
      <c r="AB154" s="839"/>
    </row>
    <row r="155" spans="2:28">
      <c r="B155" s="3"/>
      <c r="C155" s="13"/>
      <c r="D155" s="835"/>
      <c r="E155" s="609"/>
      <c r="F155" s="845"/>
      <c r="G155" s="846"/>
      <c r="H155" s="836"/>
      <c r="I155" s="836"/>
      <c r="J155" s="836"/>
      <c r="K155" s="836"/>
      <c r="L155" s="850"/>
      <c r="M155" s="845"/>
      <c r="N155" s="836"/>
      <c r="O155" s="835"/>
      <c r="P155" s="114"/>
      <c r="Q155" s="22"/>
      <c r="W155" s="837"/>
      <c r="X155" s="13"/>
      <c r="Y155" s="1"/>
      <c r="Z155" s="838"/>
      <c r="AB155" s="839"/>
    </row>
    <row r="156" spans="2:28">
      <c r="B156" s="3"/>
      <c r="C156" s="13"/>
      <c r="D156" s="835"/>
      <c r="E156" s="609"/>
      <c r="F156" s="850"/>
      <c r="G156" s="846"/>
      <c r="H156" s="836"/>
      <c r="I156" s="836"/>
      <c r="J156" s="836"/>
      <c r="K156" s="836"/>
      <c r="L156" s="846"/>
      <c r="M156" s="846"/>
      <c r="N156" s="9"/>
      <c r="O156" s="835"/>
      <c r="P156" s="114"/>
      <c r="Q156" s="22"/>
      <c r="W156" s="837"/>
      <c r="X156" s="13"/>
      <c r="Y156" s="1"/>
      <c r="Z156" s="838"/>
      <c r="AB156" s="839"/>
    </row>
    <row r="157" spans="2:28">
      <c r="B157" s="3"/>
      <c r="C157" s="13"/>
      <c r="D157" s="835"/>
      <c r="E157" s="609"/>
      <c r="F157" s="850"/>
      <c r="G157" s="850"/>
      <c r="H157" s="836"/>
      <c r="I157" s="836"/>
      <c r="J157" s="836"/>
      <c r="K157" s="845"/>
      <c r="L157" s="857"/>
      <c r="M157" s="850"/>
      <c r="N157" s="846"/>
      <c r="O157" s="835"/>
      <c r="P157" s="114"/>
      <c r="Q157" s="22"/>
      <c r="W157" s="837"/>
      <c r="X157" s="13"/>
      <c r="Y157" s="1"/>
      <c r="Z157" s="838"/>
      <c r="AB157" s="839"/>
    </row>
    <row r="158" spans="2:28" ht="10.5" customHeight="1">
      <c r="B158" s="3"/>
      <c r="C158" s="13"/>
      <c r="D158" s="835"/>
      <c r="E158" s="609"/>
      <c r="F158" s="845"/>
      <c r="G158" s="846"/>
      <c r="H158" s="836"/>
      <c r="I158" s="836"/>
      <c r="J158" s="836"/>
      <c r="K158" s="836"/>
      <c r="L158" s="845"/>
      <c r="M158" s="845"/>
      <c r="N158" s="836"/>
      <c r="O158" s="835"/>
      <c r="P158" s="114"/>
      <c r="Q158" s="22"/>
      <c r="W158" s="837"/>
      <c r="X158" s="13"/>
      <c r="Y158" s="1"/>
      <c r="Z158" s="838"/>
      <c r="AB158" s="839"/>
    </row>
    <row r="159" spans="2:28" ht="12.75" customHeight="1">
      <c r="B159" s="3"/>
      <c r="C159" s="13"/>
      <c r="D159" s="835"/>
      <c r="E159" s="609"/>
      <c r="F159" s="850"/>
      <c r="G159" s="846"/>
      <c r="H159" s="836"/>
      <c r="I159" s="836"/>
      <c r="J159" s="836"/>
      <c r="K159" s="836"/>
      <c r="L159" s="846"/>
      <c r="M159" s="846"/>
      <c r="N159" s="836"/>
      <c r="O159" s="835"/>
      <c r="P159" s="848"/>
      <c r="Q159" s="22"/>
      <c r="W159" s="837"/>
      <c r="X159" s="13"/>
      <c r="Y159" s="1"/>
      <c r="Z159" s="838"/>
      <c r="AB159" s="849"/>
    </row>
    <row r="160" spans="2:28">
      <c r="B160" s="3"/>
      <c r="C160" s="13"/>
      <c r="D160" s="835"/>
      <c r="E160" s="609"/>
      <c r="F160" s="845"/>
      <c r="G160" s="846"/>
      <c r="H160" s="836"/>
      <c r="I160" s="836"/>
      <c r="J160" s="836"/>
      <c r="K160" s="836"/>
      <c r="L160" s="846"/>
      <c r="M160" s="846"/>
      <c r="N160" s="836"/>
      <c r="O160" s="835"/>
      <c r="P160" s="114"/>
      <c r="Q160" s="22"/>
      <c r="W160" s="837"/>
      <c r="X160" s="13"/>
      <c r="Y160" s="1"/>
      <c r="Z160" s="838"/>
      <c r="AB160" s="839"/>
    </row>
    <row r="161" spans="2:28" ht="12.75" customHeight="1">
      <c r="B161" s="3"/>
      <c r="C161" s="13"/>
      <c r="D161" s="835"/>
      <c r="E161" s="609"/>
      <c r="F161" s="846"/>
      <c r="G161" s="850"/>
      <c r="H161" s="836"/>
      <c r="I161" s="836"/>
      <c r="J161" s="836"/>
      <c r="K161" s="836"/>
      <c r="L161" s="857"/>
      <c r="M161" s="850"/>
      <c r="N161" s="836"/>
      <c r="O161" s="835"/>
      <c r="P161" s="848"/>
      <c r="Q161" s="22"/>
      <c r="W161" s="837"/>
      <c r="X161" s="13"/>
      <c r="Y161" s="1"/>
      <c r="Z161" s="838"/>
      <c r="AB161" s="849"/>
    </row>
    <row r="162" spans="2:28" hidden="1">
      <c r="B162" s="3"/>
      <c r="C162" s="13"/>
      <c r="D162" s="835"/>
      <c r="E162" s="609"/>
      <c r="F162" s="850"/>
      <c r="G162" s="846"/>
      <c r="H162" s="836"/>
      <c r="I162" s="836"/>
      <c r="J162" s="836"/>
      <c r="K162" s="836"/>
      <c r="L162" s="845"/>
      <c r="M162" s="845"/>
      <c r="N162" s="836"/>
      <c r="O162" s="835"/>
      <c r="P162" s="114"/>
      <c r="Q162" s="22"/>
      <c r="W162" s="837"/>
      <c r="X162" s="13"/>
      <c r="Y162" s="1"/>
      <c r="Z162" s="838"/>
      <c r="AB162" s="843"/>
    </row>
    <row r="163" spans="2:28" ht="13.5" customHeight="1">
      <c r="B163" s="3"/>
      <c r="C163" s="4"/>
      <c r="D163" s="835"/>
      <c r="E163" s="609"/>
      <c r="F163" s="846"/>
      <c r="G163" s="846"/>
      <c r="H163" s="836"/>
      <c r="I163" s="836"/>
      <c r="J163" s="836"/>
      <c r="K163" s="836"/>
      <c r="L163" s="850"/>
      <c r="M163" s="850"/>
      <c r="N163" s="836"/>
      <c r="O163" s="835"/>
      <c r="P163" s="114"/>
      <c r="Q163" s="22"/>
      <c r="W163" s="837"/>
      <c r="X163" s="13"/>
      <c r="Y163" s="1"/>
      <c r="Z163" s="838"/>
      <c r="AB163" s="839"/>
    </row>
    <row r="164" spans="2:28" ht="12.75" customHeight="1">
      <c r="B164" s="3"/>
      <c r="C164" s="13"/>
      <c r="D164" s="835"/>
      <c r="E164" s="609"/>
      <c r="F164" s="845"/>
      <c r="G164" s="846"/>
      <c r="H164" s="857"/>
      <c r="I164" s="836"/>
      <c r="J164" s="836"/>
      <c r="K164" s="836"/>
      <c r="L164" s="845"/>
      <c r="M164" s="846"/>
      <c r="N164" s="836"/>
      <c r="O164" s="840"/>
      <c r="P164" s="848"/>
      <c r="Q164" s="22"/>
      <c r="W164" s="837"/>
      <c r="X164" s="13"/>
      <c r="Y164" s="1"/>
      <c r="Z164" s="838"/>
      <c r="AB164" s="849"/>
    </row>
    <row r="165" spans="2:28" ht="12.75" customHeight="1">
      <c r="B165" s="3"/>
      <c r="C165" s="13"/>
      <c r="D165" s="835"/>
      <c r="E165" s="609"/>
      <c r="F165" s="857"/>
      <c r="G165" s="857"/>
      <c r="H165" s="836"/>
      <c r="I165" s="836"/>
      <c r="J165" s="836"/>
      <c r="K165" s="836"/>
      <c r="L165" s="858"/>
      <c r="M165" s="857"/>
      <c r="N165" s="836"/>
      <c r="O165" s="840"/>
      <c r="P165" s="114"/>
      <c r="Q165" s="22"/>
      <c r="W165" s="837"/>
      <c r="X165" s="13"/>
      <c r="Y165" s="1"/>
      <c r="Z165" s="838"/>
      <c r="AB165" s="852"/>
    </row>
    <row r="166" spans="2:28" ht="12.75" customHeight="1">
      <c r="B166" s="3"/>
      <c r="C166" s="13"/>
      <c r="D166" s="835"/>
      <c r="E166" s="853"/>
      <c r="F166" s="159"/>
      <c r="G166" s="159"/>
      <c r="H166" s="159"/>
      <c r="I166" s="159"/>
      <c r="J166" s="159"/>
      <c r="K166" s="159"/>
      <c r="L166" s="159"/>
      <c r="M166" s="159"/>
      <c r="N166" s="159"/>
      <c r="O166" s="840"/>
      <c r="P166" s="114"/>
      <c r="Q166" s="22"/>
      <c r="W166" s="837"/>
      <c r="X166" s="13"/>
      <c r="Y166" s="1"/>
      <c r="Z166" s="838"/>
      <c r="AB166" s="839"/>
    </row>
    <row r="167" spans="2:28" ht="12.75" customHeight="1">
      <c r="B167" s="3"/>
      <c r="C167" s="13"/>
      <c r="D167" s="835"/>
      <c r="E167" s="853"/>
      <c r="F167" s="159"/>
      <c r="G167" s="159"/>
      <c r="H167" s="159"/>
      <c r="I167" s="159"/>
      <c r="J167" s="159"/>
      <c r="K167" s="159"/>
      <c r="L167" s="159"/>
      <c r="M167" s="159"/>
      <c r="N167" s="159"/>
      <c r="O167" s="840"/>
      <c r="P167" s="114"/>
      <c r="Q167" s="22"/>
      <c r="W167" s="837"/>
      <c r="X167" s="13"/>
      <c r="Y167" s="1"/>
      <c r="Z167" s="838"/>
      <c r="AB167" s="839"/>
    </row>
    <row r="168" spans="2:28" ht="11.25" customHeight="1">
      <c r="B168" s="3"/>
      <c r="C168" s="13"/>
      <c r="D168" s="835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840"/>
      <c r="P168" s="114"/>
      <c r="Q168" s="22"/>
      <c r="W168" s="837"/>
      <c r="X168" s="13"/>
      <c r="Y168" s="1"/>
      <c r="Z168" s="838"/>
      <c r="AB168" s="839"/>
    </row>
    <row r="169" spans="2:28" ht="12.75" customHeight="1">
      <c r="B169" s="3"/>
      <c r="C169" s="13"/>
      <c r="D169" s="835"/>
      <c r="E169" s="159"/>
      <c r="F169" s="159"/>
      <c r="G169" s="159"/>
      <c r="H169" s="159"/>
      <c r="I169" s="159"/>
      <c r="J169" s="159"/>
      <c r="K169" s="854"/>
      <c r="L169" s="159"/>
      <c r="M169" s="159"/>
      <c r="N169" s="159"/>
      <c r="O169" s="842"/>
      <c r="P169" s="114"/>
      <c r="Q169" s="22"/>
      <c r="W169" s="855"/>
      <c r="X169" s="13"/>
      <c r="Y169" s="856"/>
      <c r="Z169" s="838"/>
      <c r="AB169" s="839"/>
    </row>
    <row r="170" spans="2:28" ht="11.25" customHeight="1"/>
    <row r="171" spans="2:28" ht="12.75" customHeight="1">
      <c r="B171" s="103"/>
      <c r="D171" s="103"/>
    </row>
    <row r="172" spans="2:28">
      <c r="C172" s="13"/>
      <c r="D172" s="22"/>
      <c r="E172" s="14"/>
      <c r="F172" s="14"/>
      <c r="G172" s="14"/>
      <c r="H172" s="14"/>
      <c r="I172" s="14"/>
      <c r="J172" s="14"/>
      <c r="K172" s="14"/>
      <c r="L172" s="14"/>
      <c r="M172" s="13"/>
      <c r="N172" s="13"/>
      <c r="O172" s="9"/>
      <c r="P172" s="9"/>
      <c r="Q172" s="13"/>
      <c r="R172" s="22"/>
      <c r="T172" s="22"/>
      <c r="U172" s="13"/>
    </row>
    <row r="173" spans="2:28">
      <c r="C173" s="13"/>
      <c r="D173" s="9"/>
      <c r="E173" s="14"/>
      <c r="F173" s="14"/>
      <c r="G173" s="14"/>
      <c r="H173" s="14"/>
      <c r="I173" s="14"/>
      <c r="J173" s="14"/>
      <c r="K173" s="14"/>
      <c r="L173" s="14"/>
      <c r="M173" s="13"/>
      <c r="N173" s="13"/>
      <c r="O173" s="9"/>
      <c r="P173" s="9"/>
      <c r="Q173" s="13"/>
      <c r="R173" s="22"/>
      <c r="T173" s="22"/>
      <c r="U173" s="13"/>
    </row>
    <row r="174" spans="2:28">
      <c r="C174" s="22"/>
      <c r="D174" s="22"/>
      <c r="E174" s="14"/>
      <c r="F174" s="14"/>
      <c r="G174" s="14"/>
      <c r="H174" s="14"/>
      <c r="K174" s="14"/>
      <c r="L174" s="47"/>
      <c r="M174" s="13"/>
      <c r="N174" s="13"/>
      <c r="O174" s="9"/>
      <c r="P174" s="9"/>
      <c r="Q174" s="22"/>
      <c r="R174" s="22"/>
      <c r="T174" s="22"/>
      <c r="U174" s="13"/>
      <c r="AB174" s="832"/>
    </row>
    <row r="175" spans="2:28">
      <c r="C175" s="13"/>
      <c r="D175" s="13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9"/>
      <c r="P175" s="9"/>
      <c r="Q175" s="22"/>
      <c r="R175" s="22"/>
      <c r="T175" s="22"/>
      <c r="U175" s="13"/>
      <c r="Z175" s="158"/>
      <c r="AB175" s="832"/>
    </row>
    <row r="176" spans="2:28">
      <c r="C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9"/>
      <c r="P176" s="9"/>
      <c r="Q176" s="13"/>
      <c r="R176" s="22"/>
      <c r="T176" s="22"/>
      <c r="U176" s="13"/>
      <c r="Z176" s="158"/>
      <c r="AB176" s="833"/>
    </row>
    <row r="177" spans="2:28">
      <c r="C177" s="13"/>
      <c r="D177" s="14"/>
      <c r="E177" s="13"/>
      <c r="F177" s="13"/>
      <c r="G177" s="13"/>
      <c r="H177" s="13"/>
      <c r="I177" s="4"/>
      <c r="J177" s="13"/>
      <c r="K177" s="13"/>
      <c r="L177" s="13"/>
      <c r="M177" s="13"/>
      <c r="N177" s="4"/>
      <c r="O177" s="9"/>
      <c r="P177" s="9"/>
      <c r="Q177" s="14"/>
      <c r="R177" s="22"/>
      <c r="S177" s="13"/>
      <c r="T177" s="22"/>
      <c r="U177" s="13"/>
      <c r="W177" s="328"/>
      <c r="X177" s="22"/>
      <c r="Y177" s="3"/>
      <c r="Z177" s="834"/>
      <c r="AB177" s="833"/>
    </row>
    <row r="178" spans="2:28">
      <c r="B178" s="3"/>
      <c r="C178" s="13"/>
      <c r="D178" s="835"/>
      <c r="E178" s="850"/>
      <c r="F178" s="836"/>
      <c r="G178" s="836"/>
      <c r="H178" s="836"/>
      <c r="I178" s="836"/>
      <c r="J178" s="836"/>
      <c r="K178" s="836"/>
      <c r="L178" s="836"/>
      <c r="M178" s="836"/>
      <c r="N178" s="836"/>
      <c r="O178" s="835"/>
      <c r="P178" s="22"/>
      <c r="Q178" s="22"/>
      <c r="S178" s="63"/>
      <c r="W178" s="837"/>
      <c r="X178" s="13"/>
      <c r="Y178" s="1"/>
      <c r="Z178" s="838"/>
      <c r="AB178" s="839"/>
    </row>
    <row r="179" spans="2:28">
      <c r="B179" s="3"/>
      <c r="C179" s="13"/>
      <c r="D179" s="835"/>
      <c r="E179" s="850"/>
      <c r="F179" s="836"/>
      <c r="G179" s="836"/>
      <c r="H179" s="836"/>
      <c r="I179" s="836"/>
      <c r="J179" s="836"/>
      <c r="K179" s="836"/>
      <c r="L179" s="836"/>
      <c r="M179" s="836"/>
      <c r="N179" s="836"/>
      <c r="O179" s="840"/>
      <c r="P179" s="114"/>
      <c r="Q179" s="22"/>
      <c r="W179" s="837"/>
      <c r="X179" s="13"/>
      <c r="Y179" s="1"/>
      <c r="Z179" s="838"/>
      <c r="AB179" s="839"/>
    </row>
    <row r="180" spans="2:28" ht="12" customHeight="1">
      <c r="B180" s="3"/>
      <c r="C180" s="13"/>
      <c r="D180" s="835"/>
      <c r="E180" s="850"/>
      <c r="F180" s="836"/>
      <c r="G180" s="836"/>
      <c r="H180" s="850"/>
      <c r="I180" s="836"/>
      <c r="J180" s="836"/>
      <c r="K180" s="850"/>
      <c r="L180" s="836"/>
      <c r="M180" s="836"/>
      <c r="N180" s="836"/>
      <c r="O180" s="835"/>
      <c r="P180" s="114"/>
      <c r="Q180" s="22"/>
      <c r="W180" s="837"/>
      <c r="X180" s="13"/>
      <c r="Y180" s="1"/>
      <c r="Z180" s="838"/>
      <c r="AB180" s="841"/>
    </row>
    <row r="181" spans="2:28">
      <c r="B181" s="3"/>
      <c r="C181" s="13"/>
      <c r="D181" s="835"/>
      <c r="E181" s="850"/>
      <c r="F181" s="836"/>
      <c r="G181" s="836"/>
      <c r="H181" s="836"/>
      <c r="I181" s="836"/>
      <c r="J181" s="836"/>
      <c r="K181" s="836"/>
      <c r="L181" s="836"/>
      <c r="M181" s="836"/>
      <c r="N181" s="850"/>
      <c r="O181" s="842"/>
      <c r="P181" s="114"/>
      <c r="Q181" s="22"/>
      <c r="W181" s="837"/>
      <c r="X181" s="13"/>
      <c r="Y181" s="1"/>
      <c r="Z181" s="838"/>
      <c r="AB181" s="839"/>
    </row>
    <row r="182" spans="2:28" ht="12.75" customHeight="1">
      <c r="B182" s="3"/>
      <c r="C182" s="13"/>
      <c r="D182" s="835"/>
      <c r="E182" s="850"/>
      <c r="F182" s="836"/>
      <c r="G182" s="836"/>
      <c r="H182" s="836"/>
      <c r="I182" s="836"/>
      <c r="J182" s="836"/>
      <c r="K182" s="836"/>
      <c r="L182" s="836"/>
      <c r="M182" s="836"/>
      <c r="N182" s="836"/>
      <c r="O182" s="835"/>
      <c r="P182" s="114"/>
      <c r="Q182" s="22"/>
      <c r="W182" s="837"/>
      <c r="X182" s="13"/>
      <c r="Y182" s="1"/>
      <c r="Z182" s="838"/>
      <c r="AB182" s="843"/>
    </row>
    <row r="183" spans="2:28">
      <c r="B183" s="3"/>
      <c r="C183" s="13"/>
      <c r="D183" s="835"/>
      <c r="E183" s="850"/>
      <c r="F183" s="836"/>
      <c r="G183" s="836"/>
      <c r="H183" s="836"/>
      <c r="I183" s="836"/>
      <c r="J183" s="836"/>
      <c r="K183" s="836"/>
      <c r="L183" s="836"/>
      <c r="M183" s="836"/>
      <c r="N183" s="836"/>
      <c r="O183" s="835"/>
      <c r="P183" s="114"/>
      <c r="Q183" s="22"/>
      <c r="W183" s="837"/>
      <c r="X183" s="13"/>
      <c r="Y183" s="1"/>
      <c r="Z183" s="838"/>
      <c r="AB183" s="841"/>
    </row>
    <row r="184" spans="2:28" ht="15" customHeight="1">
      <c r="B184" s="3"/>
      <c r="C184" s="13"/>
      <c r="D184" s="835"/>
      <c r="E184" s="850"/>
      <c r="F184" s="836"/>
      <c r="G184" s="9"/>
      <c r="H184" s="845"/>
      <c r="I184" s="850"/>
      <c r="J184" s="836"/>
      <c r="K184" s="836"/>
      <c r="L184" s="836"/>
      <c r="M184" s="836"/>
      <c r="N184" s="836"/>
      <c r="O184" s="844"/>
      <c r="P184" s="114"/>
      <c r="Q184" s="22"/>
      <c r="W184" s="837"/>
      <c r="X184" s="13"/>
      <c r="Y184" s="1"/>
      <c r="Z184" s="838"/>
      <c r="AB184" s="843"/>
    </row>
    <row r="185" spans="2:28">
      <c r="B185" s="3"/>
      <c r="C185" s="13"/>
      <c r="D185" s="835"/>
      <c r="E185" s="850"/>
      <c r="F185" s="836"/>
      <c r="G185" s="836"/>
      <c r="H185" s="836"/>
      <c r="I185" s="836"/>
      <c r="J185" s="836"/>
      <c r="K185" s="836"/>
      <c r="L185" s="836"/>
      <c r="M185" s="836"/>
      <c r="N185" s="836"/>
      <c r="O185" s="835"/>
      <c r="P185" s="114"/>
      <c r="Q185" s="22"/>
      <c r="W185" s="837"/>
      <c r="X185" s="13"/>
      <c r="Y185" s="1"/>
      <c r="Z185" s="838"/>
      <c r="AB185" s="839"/>
    </row>
    <row r="186" spans="2:28">
      <c r="B186" s="3"/>
      <c r="C186" s="13"/>
      <c r="D186" s="835"/>
      <c r="E186" s="850"/>
      <c r="F186" s="836"/>
      <c r="G186" s="836"/>
      <c r="H186" s="836"/>
      <c r="I186" s="836"/>
      <c r="J186" s="836"/>
      <c r="K186" s="836"/>
      <c r="L186" s="836"/>
      <c r="M186" s="836"/>
      <c r="N186" s="836"/>
      <c r="O186" s="835"/>
      <c r="P186" s="114"/>
      <c r="Q186" s="22"/>
      <c r="W186" s="837"/>
      <c r="X186" s="13"/>
      <c r="Y186" s="1"/>
      <c r="Z186" s="838"/>
      <c r="AB186" s="839"/>
    </row>
    <row r="187" spans="2:28">
      <c r="B187" s="3"/>
      <c r="C187" s="13"/>
      <c r="D187" s="835"/>
      <c r="E187" s="850"/>
      <c r="F187" s="836"/>
      <c r="G187" s="836"/>
      <c r="H187" s="836"/>
      <c r="I187" s="836"/>
      <c r="J187" s="836"/>
      <c r="K187" s="836"/>
      <c r="L187" s="836"/>
      <c r="M187" s="836"/>
      <c r="N187" s="836"/>
      <c r="O187" s="835"/>
      <c r="P187" s="114"/>
      <c r="Q187" s="22"/>
      <c r="W187" s="837"/>
      <c r="X187" s="13"/>
      <c r="Y187" s="1"/>
      <c r="Z187" s="838"/>
      <c r="AB187" s="839"/>
    </row>
    <row r="188" spans="2:28">
      <c r="B188" s="3"/>
      <c r="C188" s="13"/>
      <c r="D188" s="835"/>
      <c r="E188" s="850"/>
      <c r="F188" s="836"/>
      <c r="G188" s="836"/>
      <c r="H188" s="836"/>
      <c r="I188" s="836"/>
      <c r="J188" s="836"/>
      <c r="K188" s="836"/>
      <c r="L188" s="836"/>
      <c r="M188" s="836"/>
      <c r="N188" s="836"/>
      <c r="O188" s="835"/>
      <c r="P188" s="114"/>
      <c r="Q188" s="22"/>
      <c r="W188" s="837"/>
      <c r="X188" s="13"/>
      <c r="Y188" s="1"/>
      <c r="Z188" s="838"/>
      <c r="AB188" s="839"/>
    </row>
    <row r="189" spans="2:28">
      <c r="B189" s="3"/>
      <c r="C189" s="13"/>
      <c r="D189" s="835"/>
      <c r="E189" s="850"/>
      <c r="F189" s="836"/>
      <c r="G189" s="836"/>
      <c r="H189" s="836"/>
      <c r="I189" s="836"/>
      <c r="J189" s="836"/>
      <c r="K189" s="836"/>
      <c r="L189" s="836"/>
      <c r="M189" s="836"/>
      <c r="N189" s="836"/>
      <c r="O189" s="835"/>
      <c r="P189" s="114"/>
      <c r="Q189" s="22"/>
      <c r="W189" s="837"/>
      <c r="X189" s="13"/>
      <c r="Y189" s="1"/>
      <c r="Z189" s="838"/>
      <c r="AB189" s="839"/>
    </row>
    <row r="190" spans="2:28">
      <c r="B190" s="3"/>
      <c r="C190" s="13"/>
      <c r="D190" s="835"/>
      <c r="E190" s="850"/>
      <c r="F190" s="836"/>
      <c r="G190" s="836"/>
      <c r="H190" s="836"/>
      <c r="I190" s="836"/>
      <c r="J190" s="836"/>
      <c r="K190" s="836"/>
      <c r="L190" s="836"/>
      <c r="M190" s="836"/>
      <c r="N190" s="836"/>
      <c r="O190" s="835"/>
      <c r="P190" s="114"/>
      <c r="Q190" s="22"/>
      <c r="W190" s="837"/>
      <c r="X190" s="13"/>
      <c r="Y190" s="1"/>
      <c r="Z190" s="838"/>
      <c r="AB190" s="839"/>
    </row>
    <row r="191" spans="2:28">
      <c r="B191" s="3"/>
      <c r="C191" s="13"/>
      <c r="D191" s="835"/>
      <c r="E191" s="850"/>
      <c r="F191" s="836"/>
      <c r="G191" s="836"/>
      <c r="H191" s="836"/>
      <c r="I191" s="836"/>
      <c r="J191" s="836"/>
      <c r="K191" s="836"/>
      <c r="L191" s="836"/>
      <c r="M191" s="836"/>
      <c r="N191" s="836"/>
      <c r="O191" s="835"/>
      <c r="P191" s="114"/>
      <c r="Q191" s="22"/>
      <c r="W191" s="837"/>
      <c r="X191" s="13"/>
      <c r="Y191" s="1"/>
      <c r="Z191" s="838"/>
      <c r="AB191" s="839"/>
    </row>
    <row r="192" spans="2:28" ht="13.5" customHeight="1">
      <c r="B192" s="3"/>
      <c r="C192" s="13"/>
      <c r="D192" s="835"/>
      <c r="E192" s="850"/>
      <c r="F192" s="836"/>
      <c r="G192" s="836"/>
      <c r="H192" s="836"/>
      <c r="I192" s="836"/>
      <c r="J192" s="836"/>
      <c r="K192" s="836"/>
      <c r="L192" s="836"/>
      <c r="M192" s="836"/>
      <c r="N192" s="836"/>
      <c r="O192" s="835"/>
      <c r="P192" s="114"/>
      <c r="Q192" s="22"/>
      <c r="W192" s="837"/>
      <c r="X192" s="13"/>
      <c r="Y192" s="1"/>
      <c r="Z192" s="838"/>
      <c r="AB192" s="841"/>
    </row>
    <row r="193" spans="2:28" ht="12" customHeight="1">
      <c r="B193" s="3"/>
      <c r="C193" s="13"/>
      <c r="D193" s="835"/>
      <c r="E193" s="853"/>
      <c r="F193" s="845"/>
      <c r="G193" s="846"/>
      <c r="H193" s="836"/>
      <c r="I193" s="836"/>
      <c r="J193" s="836"/>
      <c r="K193" s="836"/>
      <c r="L193" s="845"/>
      <c r="M193" s="845"/>
      <c r="N193" s="836"/>
      <c r="O193" s="840"/>
      <c r="P193" s="114"/>
      <c r="Q193" s="22"/>
      <c r="W193" s="837"/>
      <c r="X193" s="13"/>
      <c r="Y193" s="1"/>
      <c r="Z193" s="838"/>
      <c r="AB193" s="847"/>
    </row>
    <row r="194" spans="2:28">
      <c r="B194" s="3"/>
      <c r="C194" s="13"/>
      <c r="D194" s="835"/>
      <c r="E194" s="853"/>
      <c r="F194" s="845"/>
      <c r="G194" s="846"/>
      <c r="H194" s="836"/>
      <c r="I194" s="836"/>
      <c r="J194" s="836"/>
      <c r="K194" s="836"/>
      <c r="L194" s="845"/>
      <c r="M194" s="845"/>
      <c r="N194" s="836"/>
      <c r="O194" s="835"/>
      <c r="P194" s="114"/>
      <c r="Q194" s="22"/>
      <c r="W194" s="837"/>
      <c r="X194" s="13"/>
      <c r="Y194" s="1"/>
      <c r="Z194" s="838"/>
      <c r="AB194" s="839"/>
    </row>
    <row r="195" spans="2:28" ht="13.5" customHeight="1">
      <c r="B195" s="3"/>
      <c r="C195" s="13"/>
      <c r="D195" s="835"/>
      <c r="E195" s="853"/>
      <c r="F195" s="845"/>
      <c r="G195" s="846"/>
      <c r="H195" s="836"/>
      <c r="I195" s="836"/>
      <c r="J195" s="836"/>
      <c r="K195" s="836"/>
      <c r="L195" s="845"/>
      <c r="M195" s="845"/>
      <c r="N195" s="836"/>
      <c r="O195" s="835"/>
      <c r="P195" s="114"/>
      <c r="Q195" s="22"/>
      <c r="W195" s="837"/>
      <c r="X195" s="13"/>
      <c r="Y195" s="1"/>
      <c r="Z195" s="838"/>
      <c r="AB195" s="839"/>
    </row>
    <row r="196" spans="2:28">
      <c r="B196" s="3"/>
      <c r="C196" s="13"/>
      <c r="D196" s="835"/>
      <c r="E196" s="853"/>
      <c r="F196" s="845"/>
      <c r="G196" s="846"/>
      <c r="H196" s="836"/>
      <c r="I196" s="857"/>
      <c r="J196" s="836"/>
      <c r="K196" s="857"/>
      <c r="L196" s="850"/>
      <c r="M196" s="850"/>
      <c r="N196" s="836"/>
      <c r="O196" s="835"/>
      <c r="P196" s="114"/>
      <c r="Q196" s="22"/>
      <c r="W196" s="837"/>
      <c r="X196" s="13"/>
      <c r="Y196" s="1"/>
      <c r="Z196" s="838"/>
      <c r="AB196" s="843"/>
    </row>
    <row r="197" spans="2:28">
      <c r="B197" s="3"/>
      <c r="C197" s="13"/>
      <c r="D197" s="835"/>
      <c r="E197" s="853"/>
      <c r="F197" s="850"/>
      <c r="G197" s="846"/>
      <c r="H197" s="836"/>
      <c r="I197" s="836"/>
      <c r="J197" s="836"/>
      <c r="K197" s="836"/>
      <c r="L197" s="850"/>
      <c r="M197" s="850"/>
      <c r="N197" s="836"/>
      <c r="O197" s="835"/>
      <c r="P197" s="114"/>
      <c r="Q197" s="22"/>
      <c r="W197" s="837"/>
      <c r="X197" s="13"/>
      <c r="Y197" s="1"/>
      <c r="Z197" s="838"/>
      <c r="AB197" s="839"/>
    </row>
    <row r="198" spans="2:28" ht="12" customHeight="1">
      <c r="B198" s="3"/>
      <c r="C198" s="13"/>
      <c r="D198" s="835"/>
      <c r="E198" s="853"/>
      <c r="F198" s="845"/>
      <c r="G198" s="846"/>
      <c r="H198" s="836"/>
      <c r="I198" s="836"/>
      <c r="J198" s="836"/>
      <c r="K198" s="836"/>
      <c r="L198" s="850"/>
      <c r="M198" s="845"/>
      <c r="N198" s="836"/>
      <c r="O198" s="835"/>
      <c r="P198" s="114"/>
      <c r="Q198" s="22"/>
      <c r="W198" s="837"/>
      <c r="X198" s="13"/>
      <c r="Y198" s="1"/>
      <c r="Z198" s="838"/>
      <c r="AB198" s="839"/>
    </row>
    <row r="199" spans="2:28" ht="12.75" customHeight="1">
      <c r="B199" s="3"/>
      <c r="C199" s="13"/>
      <c r="D199" s="835"/>
      <c r="E199" s="853"/>
      <c r="F199" s="850"/>
      <c r="G199" s="846"/>
      <c r="H199" s="836"/>
      <c r="I199" s="836"/>
      <c r="J199" s="836"/>
      <c r="K199" s="836"/>
      <c r="L199" s="846"/>
      <c r="M199" s="846"/>
      <c r="N199" s="9"/>
      <c r="O199" s="835"/>
      <c r="P199" s="114"/>
      <c r="Q199" s="22"/>
      <c r="W199" s="837"/>
      <c r="X199" s="13"/>
      <c r="Y199" s="1"/>
      <c r="Z199" s="838"/>
      <c r="AB199" s="839"/>
    </row>
    <row r="200" spans="2:28" ht="11.25" customHeight="1">
      <c r="B200" s="3"/>
      <c r="C200" s="13"/>
      <c r="D200" s="835"/>
      <c r="E200" s="853"/>
      <c r="F200" s="850"/>
      <c r="G200" s="850"/>
      <c r="H200" s="836"/>
      <c r="I200" s="836"/>
      <c r="J200" s="836"/>
      <c r="K200" s="845"/>
      <c r="L200" s="857"/>
      <c r="M200" s="850"/>
      <c r="N200" s="846"/>
      <c r="O200" s="835"/>
      <c r="P200" s="114"/>
      <c r="Q200" s="22"/>
      <c r="W200" s="837"/>
      <c r="X200" s="13"/>
      <c r="Y200" s="1"/>
      <c r="Z200" s="838"/>
      <c r="AB200" s="839"/>
    </row>
    <row r="201" spans="2:28" ht="12" customHeight="1">
      <c r="B201" s="3"/>
      <c r="C201" s="13"/>
      <c r="D201" s="835"/>
      <c r="E201" s="853"/>
      <c r="F201" s="845"/>
      <c r="G201" s="846"/>
      <c r="H201" s="836"/>
      <c r="I201" s="836"/>
      <c r="J201" s="836"/>
      <c r="K201" s="836"/>
      <c r="L201" s="845"/>
      <c r="M201" s="845"/>
      <c r="N201" s="836"/>
      <c r="O201" s="835"/>
      <c r="P201" s="114"/>
      <c r="Q201" s="22"/>
      <c r="W201" s="837"/>
      <c r="X201" s="13"/>
      <c r="Y201" s="1"/>
      <c r="Z201" s="838"/>
      <c r="AB201" s="839"/>
    </row>
    <row r="202" spans="2:28">
      <c r="B202" s="3"/>
      <c r="C202" s="13"/>
      <c r="D202" s="835"/>
      <c r="E202" s="853"/>
      <c r="F202" s="850"/>
      <c r="G202" s="846"/>
      <c r="H202" s="836"/>
      <c r="I202" s="836"/>
      <c r="J202" s="836"/>
      <c r="K202" s="836"/>
      <c r="L202" s="846"/>
      <c r="M202" s="846"/>
      <c r="N202" s="836"/>
      <c r="O202" s="835"/>
      <c r="P202" s="848"/>
      <c r="Q202" s="22"/>
      <c r="W202" s="837"/>
      <c r="X202" s="13"/>
      <c r="Y202" s="1"/>
      <c r="Z202" s="838"/>
      <c r="AB202" s="849"/>
    </row>
    <row r="203" spans="2:28" ht="13.5" customHeight="1">
      <c r="B203" s="3"/>
      <c r="C203" s="13"/>
      <c r="D203" s="835"/>
      <c r="E203" s="853"/>
      <c r="F203" s="845"/>
      <c r="G203" s="846"/>
      <c r="H203" s="836"/>
      <c r="I203" s="836"/>
      <c r="J203" s="836"/>
      <c r="K203" s="836"/>
      <c r="L203" s="846"/>
      <c r="M203" s="846"/>
      <c r="N203" s="836"/>
      <c r="O203" s="835"/>
      <c r="P203" s="114"/>
      <c r="Q203" s="22"/>
      <c r="W203" s="837"/>
      <c r="X203" s="13"/>
      <c r="Y203" s="1"/>
      <c r="Z203" s="838"/>
      <c r="AB203" s="839"/>
    </row>
    <row r="204" spans="2:28" ht="13.5" customHeight="1">
      <c r="B204" s="3"/>
      <c r="C204" s="13"/>
      <c r="D204" s="835"/>
      <c r="E204" s="853"/>
      <c r="F204" s="846"/>
      <c r="G204" s="850"/>
      <c r="H204" s="836"/>
      <c r="I204" s="836"/>
      <c r="J204" s="836"/>
      <c r="K204" s="836"/>
      <c r="L204" s="857"/>
      <c r="M204" s="850"/>
      <c r="N204" s="836"/>
      <c r="O204" s="835"/>
      <c r="P204" s="848"/>
      <c r="Q204" s="22"/>
      <c r="W204" s="837"/>
      <c r="X204" s="13"/>
      <c r="Y204" s="1"/>
      <c r="Z204" s="838"/>
      <c r="AB204" s="849"/>
    </row>
    <row r="205" spans="2:28" hidden="1">
      <c r="B205" s="3"/>
      <c r="C205" s="13"/>
      <c r="D205" s="835"/>
      <c r="E205" s="853"/>
      <c r="F205" s="850"/>
      <c r="G205" s="846"/>
      <c r="H205" s="836"/>
      <c r="I205" s="836"/>
      <c r="J205" s="836"/>
      <c r="K205" s="836"/>
      <c r="L205" s="845"/>
      <c r="M205" s="845"/>
      <c r="N205" s="836"/>
      <c r="O205" s="835"/>
      <c r="P205" s="114"/>
      <c r="Q205" s="22"/>
      <c r="W205" s="837"/>
      <c r="X205" s="13"/>
      <c r="Y205" s="1"/>
      <c r="Z205" s="838"/>
      <c r="AB205" s="843"/>
    </row>
    <row r="206" spans="2:28" ht="13.5" customHeight="1">
      <c r="B206" s="3"/>
      <c r="C206" s="4"/>
      <c r="D206" s="835"/>
      <c r="E206" s="853"/>
      <c r="F206" s="846"/>
      <c r="G206" s="846"/>
      <c r="H206" s="836"/>
      <c r="I206" s="836"/>
      <c r="J206" s="836"/>
      <c r="K206" s="836"/>
      <c r="L206" s="850"/>
      <c r="M206" s="850"/>
      <c r="N206" s="836"/>
      <c r="O206" s="835"/>
      <c r="P206" s="114"/>
      <c r="Q206" s="22"/>
      <c r="W206" s="837"/>
      <c r="X206" s="13"/>
      <c r="Y206" s="1"/>
      <c r="Z206" s="838"/>
      <c r="AB206" s="839"/>
    </row>
    <row r="207" spans="2:28" ht="12" customHeight="1">
      <c r="B207" s="3"/>
      <c r="C207" s="13"/>
      <c r="D207" s="835"/>
      <c r="E207" s="853"/>
      <c r="F207" s="845"/>
      <c r="G207" s="846"/>
      <c r="H207" s="857"/>
      <c r="I207" s="836"/>
      <c r="J207" s="836"/>
      <c r="K207" s="836"/>
      <c r="L207" s="845"/>
      <c r="M207" s="846"/>
      <c r="N207" s="836"/>
      <c r="O207" s="840"/>
      <c r="P207" s="848"/>
      <c r="Q207" s="22"/>
      <c r="W207" s="837"/>
      <c r="X207" s="13"/>
      <c r="Y207" s="1"/>
      <c r="Z207" s="838"/>
      <c r="AB207" s="849"/>
    </row>
    <row r="208" spans="2:28" ht="13.5" customHeight="1">
      <c r="B208" s="3"/>
      <c r="C208" s="13"/>
      <c r="D208" s="835"/>
      <c r="E208" s="853"/>
      <c r="F208" s="857"/>
      <c r="G208" s="857"/>
      <c r="H208" s="836"/>
      <c r="I208" s="836"/>
      <c r="J208" s="836"/>
      <c r="K208" s="836"/>
      <c r="L208" s="858"/>
      <c r="M208" s="857"/>
      <c r="N208" s="836"/>
      <c r="O208" s="840"/>
      <c r="P208" s="114"/>
      <c r="Q208" s="22"/>
      <c r="W208" s="837"/>
      <c r="X208" s="13"/>
      <c r="Y208" s="1"/>
      <c r="Z208" s="838"/>
      <c r="AB208" s="852"/>
    </row>
    <row r="209" spans="2:28">
      <c r="B209" s="3"/>
      <c r="C209" s="13"/>
      <c r="D209" s="835"/>
      <c r="E209" s="853"/>
      <c r="F209" s="159"/>
      <c r="G209" s="159"/>
      <c r="H209" s="159"/>
      <c r="I209" s="159"/>
      <c r="J209" s="159"/>
      <c r="K209" s="159"/>
      <c r="L209" s="159"/>
      <c r="M209" s="159"/>
      <c r="N209" s="159"/>
      <c r="O209" s="840"/>
      <c r="P209" s="114"/>
      <c r="Q209" s="22"/>
      <c r="W209" s="837"/>
      <c r="X209" s="13"/>
      <c r="Y209" s="1"/>
      <c r="Z209" s="838"/>
      <c r="AB209" s="839"/>
    </row>
    <row r="210" spans="2:28" ht="12.75" customHeight="1">
      <c r="B210" s="3"/>
      <c r="C210" s="13"/>
      <c r="D210" s="835"/>
      <c r="E210" s="853"/>
      <c r="F210" s="159"/>
      <c r="G210" s="159"/>
      <c r="H210" s="159"/>
      <c r="I210" s="159"/>
      <c r="J210" s="159"/>
      <c r="K210" s="159"/>
      <c r="L210" s="159"/>
      <c r="M210" s="159"/>
      <c r="N210" s="159"/>
      <c r="O210" s="840"/>
      <c r="P210" s="114"/>
      <c r="Q210" s="22"/>
      <c r="W210" s="837"/>
      <c r="X210" s="13"/>
      <c r="Y210" s="1"/>
      <c r="Z210" s="838"/>
      <c r="AB210" s="839"/>
    </row>
    <row r="211" spans="2:28" ht="12" customHeight="1">
      <c r="B211" s="3"/>
      <c r="C211" s="13"/>
      <c r="D211" s="835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840"/>
      <c r="P211" s="114"/>
      <c r="Q211" s="22"/>
      <c r="W211" s="837"/>
      <c r="X211" s="13"/>
      <c r="Y211" s="1"/>
      <c r="Z211" s="838"/>
      <c r="AB211" s="839"/>
    </row>
    <row r="212" spans="2:28" ht="12.75" customHeight="1">
      <c r="B212" s="3"/>
      <c r="C212" s="13"/>
      <c r="D212" s="835"/>
      <c r="E212" s="159"/>
      <c r="F212" s="159"/>
      <c r="G212" s="159"/>
      <c r="H212" s="159"/>
      <c r="I212" s="159"/>
      <c r="J212" s="159"/>
      <c r="K212" s="854"/>
      <c r="L212" s="159"/>
      <c r="M212" s="159"/>
      <c r="N212" s="159"/>
      <c r="O212" s="842"/>
      <c r="P212" s="114"/>
      <c r="Q212" s="22"/>
      <c r="W212" s="855"/>
      <c r="X212" s="13"/>
      <c r="Y212" s="856"/>
      <c r="Z212" s="838"/>
      <c r="AB212" s="839"/>
    </row>
  </sheetData>
  <pageMargins left="0.118055555555556" right="0.118055555555556" top="0.15763888888888899" bottom="0.15763888888888899" header="0.51180555555555496" footer="0.51180555555555496"/>
  <pageSetup paperSize="9" scale="72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0BF73-3670-44C2-AD8A-3BC98ACBDE2D}">
  <dimension ref="B1:AH198"/>
  <sheetViews>
    <sheetView topLeftCell="A27" zoomScaleNormal="100" workbookViewId="0">
      <pane xSplit="1" topLeftCell="B1" activePane="topRight" state="frozen"/>
      <selection pane="topRight" sqref="A1:R50"/>
    </sheetView>
  </sheetViews>
  <sheetFormatPr defaultRowHeight="15"/>
  <cols>
    <col min="1" max="1" width="1.85546875" customWidth="1"/>
    <col min="2" max="2" width="4" customWidth="1"/>
    <col min="3" max="3" width="31.7109375" customWidth="1"/>
    <col min="4" max="4" width="8.7109375" customWidth="1"/>
    <col min="5" max="5" width="7.28515625" customWidth="1"/>
    <col min="6" max="6" width="6.85546875" customWidth="1"/>
    <col min="7" max="7" width="6.42578125" customWidth="1"/>
    <col min="8" max="8" width="7.140625" customWidth="1"/>
    <col min="9" max="9" width="6.85546875" customWidth="1"/>
    <col min="10" max="11" width="6.42578125" customWidth="1"/>
    <col min="12" max="12" width="6.140625" customWidth="1"/>
    <col min="13" max="14" width="7" customWidth="1"/>
    <col min="15" max="15" width="8" customWidth="1"/>
    <col min="16" max="17" width="7.28515625" customWidth="1"/>
    <col min="18" max="18" width="7.5703125" customWidth="1"/>
    <col min="19" max="19" width="11.140625" customWidth="1"/>
    <col min="23" max="23" width="7.7109375" customWidth="1"/>
    <col min="24" max="24" width="15.5703125" customWidth="1"/>
    <col min="25" max="25" width="8.140625" customWidth="1"/>
    <col min="26" max="26" width="7.28515625" customWidth="1"/>
    <col min="28" max="28" width="9.85546875" customWidth="1"/>
    <col min="29" max="29" width="11.140625" customWidth="1"/>
    <col min="30" max="30" width="11.85546875" customWidth="1"/>
    <col min="31" max="31" width="8" customWidth="1"/>
  </cols>
  <sheetData>
    <row r="1" spans="2:31" ht="10.5" customHeight="1"/>
    <row r="2" spans="2:31" ht="15.75" thickBot="1">
      <c r="B2" s="103" t="s">
        <v>314</v>
      </c>
      <c r="D2" s="103" t="s">
        <v>25</v>
      </c>
      <c r="J2" t="s">
        <v>426</v>
      </c>
      <c r="O2" s="29"/>
      <c r="P2" s="29"/>
    </row>
    <row r="3" spans="2:31" ht="13.5" customHeight="1">
      <c r="B3" s="93"/>
      <c r="C3" s="585"/>
      <c r="D3" s="27" t="s">
        <v>26</v>
      </c>
      <c r="E3" s="66" t="s">
        <v>377</v>
      </c>
      <c r="F3" s="66"/>
      <c r="G3" s="66"/>
      <c r="H3" s="66"/>
      <c r="I3" s="66"/>
      <c r="J3" s="66"/>
      <c r="K3" s="66"/>
      <c r="L3" s="66"/>
      <c r="M3" s="50"/>
      <c r="N3" s="50"/>
      <c r="O3" s="182" t="s">
        <v>27</v>
      </c>
      <c r="P3" s="182" t="s">
        <v>28</v>
      </c>
      <c r="Q3" s="1634" t="s">
        <v>772</v>
      </c>
      <c r="R3" s="1634" t="s">
        <v>772</v>
      </c>
      <c r="T3" s="22"/>
      <c r="U3" s="13"/>
      <c r="AA3" s="9"/>
      <c r="AB3" s="9"/>
      <c r="AC3" s="13"/>
    </row>
    <row r="4" spans="2:31" ht="13.5" customHeight="1">
      <c r="B4" s="60"/>
      <c r="C4" s="586"/>
      <c r="D4" s="587" t="s">
        <v>299</v>
      </c>
      <c r="E4" s="14" t="s">
        <v>425</v>
      </c>
      <c r="F4" s="14"/>
      <c r="G4" s="14"/>
      <c r="H4" s="14"/>
      <c r="I4" s="14"/>
      <c r="J4" s="14"/>
      <c r="K4" s="14"/>
      <c r="L4" s="14"/>
      <c r="M4" s="13"/>
      <c r="N4" s="13"/>
      <c r="O4" s="587" t="s">
        <v>317</v>
      </c>
      <c r="P4" s="587" t="s">
        <v>29</v>
      </c>
      <c r="Q4" s="1635" t="s">
        <v>131</v>
      </c>
      <c r="R4" s="1635" t="s">
        <v>131</v>
      </c>
      <c r="T4" s="22"/>
      <c r="U4" s="13"/>
      <c r="AA4" s="9"/>
      <c r="AB4" s="9"/>
      <c r="AC4" s="13"/>
    </row>
    <row r="5" spans="2:31" ht="12.75" customHeight="1" thickBot="1">
      <c r="B5" s="60"/>
      <c r="C5" s="588" t="s">
        <v>30</v>
      </c>
      <c r="D5" s="69" t="s">
        <v>27</v>
      </c>
      <c r="E5" s="71" t="s">
        <v>316</v>
      </c>
      <c r="F5" s="71"/>
      <c r="G5" s="71"/>
      <c r="H5" s="71"/>
      <c r="I5" t="s">
        <v>315</v>
      </c>
      <c r="K5" s="71"/>
      <c r="L5" s="47" t="s">
        <v>146</v>
      </c>
      <c r="M5" s="51"/>
      <c r="N5" s="51"/>
      <c r="O5" s="587" t="s">
        <v>32</v>
      </c>
      <c r="P5" s="587" t="s">
        <v>31</v>
      </c>
      <c r="Q5" s="1636" t="s">
        <v>773</v>
      </c>
      <c r="R5" s="1635" t="s">
        <v>773</v>
      </c>
      <c r="T5" s="22"/>
      <c r="U5" s="13"/>
      <c r="AA5" s="9"/>
      <c r="AB5" s="9"/>
      <c r="AC5" s="22"/>
      <c r="AD5" s="61"/>
      <c r="AE5" s="61"/>
    </row>
    <row r="6" spans="2:31">
      <c r="B6" s="60" t="s">
        <v>300</v>
      </c>
      <c r="C6" s="586"/>
      <c r="D6" s="68" t="s">
        <v>44</v>
      </c>
      <c r="E6" s="27" t="s">
        <v>33</v>
      </c>
      <c r="F6" s="27" t="s">
        <v>34</v>
      </c>
      <c r="G6" s="27" t="s">
        <v>35</v>
      </c>
      <c r="H6" s="27" t="s">
        <v>36</v>
      </c>
      <c r="I6" s="26" t="s">
        <v>37</v>
      </c>
      <c r="J6" s="27" t="s">
        <v>38</v>
      </c>
      <c r="K6" s="26" t="s">
        <v>39</v>
      </c>
      <c r="L6" s="27" t="s">
        <v>40</v>
      </c>
      <c r="M6" s="26" t="s">
        <v>41</v>
      </c>
      <c r="N6" s="1564" t="s">
        <v>42</v>
      </c>
      <c r="O6" s="587">
        <v>10</v>
      </c>
      <c r="P6" s="587" t="s">
        <v>43</v>
      </c>
      <c r="Q6" s="587" t="s">
        <v>32</v>
      </c>
      <c r="R6" s="1637" t="s">
        <v>774</v>
      </c>
      <c r="T6" s="22"/>
      <c r="U6" s="13"/>
      <c r="Z6" s="158"/>
      <c r="AA6" s="9"/>
      <c r="AB6" s="9"/>
      <c r="AC6" s="22"/>
      <c r="AD6" s="61"/>
    </row>
    <row r="7" spans="2:31" ht="12" customHeight="1">
      <c r="B7" s="60"/>
      <c r="C7" s="588" t="s">
        <v>301</v>
      </c>
      <c r="E7" s="69" t="s">
        <v>45</v>
      </c>
      <c r="F7" s="69" t="s">
        <v>45</v>
      </c>
      <c r="G7" s="69" t="s">
        <v>45</v>
      </c>
      <c r="H7" s="69" t="s">
        <v>45</v>
      </c>
      <c r="I7" s="22" t="s">
        <v>45</v>
      </c>
      <c r="J7" s="69" t="s">
        <v>45</v>
      </c>
      <c r="K7" s="69" t="s">
        <v>45</v>
      </c>
      <c r="L7" s="22" t="s">
        <v>45</v>
      </c>
      <c r="M7" s="69" t="s">
        <v>45</v>
      </c>
      <c r="N7" s="559" t="s">
        <v>45</v>
      </c>
      <c r="O7" s="587" t="s">
        <v>775</v>
      </c>
      <c r="P7" s="587" t="s">
        <v>289</v>
      </c>
      <c r="Q7" s="587" t="s">
        <v>785</v>
      </c>
      <c r="R7" s="1637"/>
      <c r="T7" s="22"/>
      <c r="U7" s="13"/>
      <c r="Z7" s="158"/>
      <c r="AA7" s="9"/>
      <c r="AB7" s="9"/>
      <c r="AC7" s="13"/>
      <c r="AD7" s="61"/>
      <c r="AE7" s="61"/>
    </row>
    <row r="8" spans="2:31" ht="14.25" customHeight="1" thickBot="1">
      <c r="B8" s="60"/>
      <c r="C8" s="589"/>
      <c r="D8" s="72" t="s">
        <v>302</v>
      </c>
      <c r="E8" s="51"/>
      <c r="F8" s="52"/>
      <c r="G8" s="51"/>
      <c r="H8" s="52"/>
      <c r="I8" s="113"/>
      <c r="J8" s="52"/>
      <c r="K8" s="52"/>
      <c r="L8" s="51"/>
      <c r="M8" s="52"/>
      <c r="N8" s="113"/>
      <c r="O8" s="587"/>
      <c r="P8" s="587" t="s">
        <v>290</v>
      </c>
      <c r="Q8" s="1723">
        <v>0.6</v>
      </c>
      <c r="R8" s="1655">
        <v>1</v>
      </c>
      <c r="T8" s="22"/>
      <c r="U8" s="13"/>
      <c r="W8" s="328"/>
      <c r="X8" s="22"/>
      <c r="Y8" s="3"/>
      <c r="Z8" s="834"/>
      <c r="AA8" s="9"/>
      <c r="AB8" s="9"/>
      <c r="AC8" s="14"/>
      <c r="AD8" s="3"/>
      <c r="AE8" s="3"/>
    </row>
    <row r="9" spans="2:31">
      <c r="B9" s="590">
        <v>1</v>
      </c>
      <c r="C9" s="591" t="s">
        <v>303</v>
      </c>
      <c r="D9" s="199">
        <v>48</v>
      </c>
      <c r="E9" s="778">
        <f>'7-11л. РАСКЛАДКА'!W8</f>
        <v>50</v>
      </c>
      <c r="F9" s="76">
        <f>'7-11л. РАСКЛАДКА'!W69</f>
        <v>50</v>
      </c>
      <c r="G9" s="76">
        <f>'7-11л. РАСКЛАДКА'!W123</f>
        <v>50</v>
      </c>
      <c r="H9" s="76">
        <f>'7-11л. РАСКЛАДКА'!W184</f>
        <v>30</v>
      </c>
      <c r="I9" s="76">
        <f>'7-11л. РАСКЛАДКА'!W239</f>
        <v>50</v>
      </c>
      <c r="J9" s="76">
        <f>'7-11л. РАСКЛАДКА'!W297</f>
        <v>50</v>
      </c>
      <c r="K9" s="76">
        <f>'7-11л. РАСКЛАДКА'!W353</f>
        <v>50</v>
      </c>
      <c r="L9" s="76">
        <f>'7-11л. РАСКЛАДКА'!W405</f>
        <v>50</v>
      </c>
      <c r="M9" s="76">
        <f>'7-11л. РАСКЛАДКА'!W460</f>
        <v>40</v>
      </c>
      <c r="N9" s="1576">
        <f>'7-11л. РАСКЛАДКА'!W517</f>
        <v>60</v>
      </c>
      <c r="O9" s="1656">
        <f>E9+F9+G9+H9+I9+J9+K9+L9+M9+N9</f>
        <v>480</v>
      </c>
      <c r="P9" s="2164">
        <f>(O9*100/Q9)-100</f>
        <v>0</v>
      </c>
      <c r="Q9" s="1657">
        <f>(R9*60/100)*10</f>
        <v>480</v>
      </c>
      <c r="R9" s="1658">
        <v>80</v>
      </c>
      <c r="W9" s="837"/>
      <c r="X9" s="13"/>
      <c r="Y9" s="1"/>
      <c r="Z9" s="838"/>
      <c r="AA9" s="835"/>
      <c r="AB9" s="22"/>
      <c r="AC9" s="22"/>
      <c r="AD9" s="3"/>
      <c r="AE9" s="3"/>
    </row>
    <row r="10" spans="2:31">
      <c r="B10" s="548">
        <v>2</v>
      </c>
      <c r="C10" s="252" t="s">
        <v>46</v>
      </c>
      <c r="D10" s="169">
        <v>90</v>
      </c>
      <c r="E10" s="778">
        <f>'7-11л. РАСКЛАДКА'!W9</f>
        <v>80</v>
      </c>
      <c r="F10" s="76">
        <f>'7-11л. РАСКЛАДКА'!W70</f>
        <v>90</v>
      </c>
      <c r="G10" s="76">
        <f>'7-11л. РАСКЛАДКА'!W124</f>
        <v>92.6</v>
      </c>
      <c r="H10" s="76">
        <f>'7-11л. РАСКЛАДКА'!W185</f>
        <v>80</v>
      </c>
      <c r="I10" s="76">
        <f>'7-11л. РАСКЛАДКА'!W240</f>
        <v>94.4</v>
      </c>
      <c r="J10" s="76">
        <f>'7-11л. РАСКЛАДКА'!W298</f>
        <v>111.1</v>
      </c>
      <c r="K10" s="76">
        <f>'7-11л. РАСКЛАДКА'!W354</f>
        <v>80</v>
      </c>
      <c r="L10" s="76">
        <f>'7-11л. РАСКЛАДКА'!W406</f>
        <v>80</v>
      </c>
      <c r="M10" s="76">
        <f>'7-11л. РАСКЛАДКА'!W461</f>
        <v>101.4</v>
      </c>
      <c r="N10" s="1576">
        <f>'7-11л. РАСКЛАДКА'!W518</f>
        <v>90.5</v>
      </c>
      <c r="O10" s="1659">
        <f t="shared" ref="O10:O43" si="0">E10+F10+G10+H10+I10+J10+K10+L10+M10+N10</f>
        <v>900</v>
      </c>
      <c r="P10" s="2161">
        <f t="shared" ref="P10:P43" si="1">(O10*100/Q10)-100</f>
        <v>0</v>
      </c>
      <c r="Q10" s="1661">
        <f t="shared" ref="Q10:Q43" si="2">(R10*60/100)*10</f>
        <v>900</v>
      </c>
      <c r="R10" s="1662">
        <v>150</v>
      </c>
      <c r="W10" s="837"/>
      <c r="X10" s="13"/>
      <c r="Y10" s="1"/>
      <c r="Z10" s="838"/>
      <c r="AA10" s="840"/>
      <c r="AB10" s="114"/>
      <c r="AC10" s="22"/>
      <c r="AD10" s="3"/>
      <c r="AE10" s="3"/>
    </row>
    <row r="11" spans="2:31">
      <c r="B11" s="548">
        <v>3</v>
      </c>
      <c r="C11" s="252" t="s">
        <v>47</v>
      </c>
      <c r="D11" s="169">
        <v>9</v>
      </c>
      <c r="E11" s="778">
        <f>'7-11л. РАСКЛАДКА'!W10</f>
        <v>2.0699999999999998</v>
      </c>
      <c r="F11" s="76">
        <f>'7-11л. РАСКЛАДКА'!W71</f>
        <v>0</v>
      </c>
      <c r="G11" s="76">
        <f>'7-11л. РАСКЛАДКА'!W125</f>
        <v>10.3</v>
      </c>
      <c r="H11" s="76">
        <f>'7-11л. РАСКЛАДКА'!W186</f>
        <v>10.8</v>
      </c>
      <c r="I11" s="76">
        <f>'7-11л. РАСКЛАДКА'!W241</f>
        <v>29.589999999999996</v>
      </c>
      <c r="J11" s="76">
        <f>'7-11л. РАСКЛАДКА'!W299</f>
        <v>2.73</v>
      </c>
      <c r="K11" s="76">
        <f>'7-11л. РАСКЛАДКА'!W355</f>
        <v>11.08</v>
      </c>
      <c r="L11" s="76">
        <f>'7-11л. РАСКЛАДКА'!W407</f>
        <v>2.88</v>
      </c>
      <c r="M11" s="76">
        <f>'7-11л. РАСКЛАДКА'!W462</f>
        <v>19.05</v>
      </c>
      <c r="N11" s="1576">
        <f>'7-11л. РАСКЛАДКА'!W519</f>
        <v>1.5</v>
      </c>
      <c r="O11" s="1659">
        <f t="shared" si="0"/>
        <v>89.999999999999986</v>
      </c>
      <c r="P11" s="2161">
        <f t="shared" si="1"/>
        <v>0</v>
      </c>
      <c r="Q11" s="1661">
        <f t="shared" si="2"/>
        <v>90</v>
      </c>
      <c r="R11" s="1662">
        <v>15</v>
      </c>
      <c r="W11" s="837"/>
      <c r="X11" s="13"/>
      <c r="Y11" s="1"/>
      <c r="Z11" s="838"/>
      <c r="AA11" s="835"/>
      <c r="AB11" s="114"/>
      <c r="AC11" s="22"/>
      <c r="AD11" s="3"/>
      <c r="AE11" s="3"/>
    </row>
    <row r="12" spans="2:31">
      <c r="B12" s="548">
        <v>4</v>
      </c>
      <c r="C12" s="252" t="s">
        <v>48</v>
      </c>
      <c r="D12" s="169">
        <v>27</v>
      </c>
      <c r="E12" s="778">
        <f>'7-11л. РАСКЛАДКА'!W11</f>
        <v>29.45</v>
      </c>
      <c r="F12" s="76">
        <f>'7-11л. РАСКЛАДКА'!W72</f>
        <v>53.6</v>
      </c>
      <c r="G12" s="76">
        <f>'7-11л. РАСКЛАДКА'!W126</f>
        <v>33.6</v>
      </c>
      <c r="H12" s="76">
        <f>'7-11л. РАСКЛАДКА'!W187</f>
        <v>15</v>
      </c>
      <c r="I12" s="76">
        <f>'7-11л. РАСКЛАДКА'!W242</f>
        <v>0</v>
      </c>
      <c r="J12" s="76">
        <f>'7-11л. РАСКЛАДКА'!W300</f>
        <v>4</v>
      </c>
      <c r="K12" s="76">
        <f>'7-11л. РАСКЛАДКА'!W356</f>
        <v>20</v>
      </c>
      <c r="L12" s="76">
        <f>'7-11л. РАСКЛАДКА'!W408</f>
        <v>47.6</v>
      </c>
      <c r="M12" s="76">
        <f>'7-11л. РАСКЛАДКА'!W463</f>
        <v>29.45</v>
      </c>
      <c r="N12" s="1576">
        <f>'7-11л. РАСКЛАДКА'!W520</f>
        <v>37.299999999999997</v>
      </c>
      <c r="O12" s="1659">
        <f t="shared" si="0"/>
        <v>270</v>
      </c>
      <c r="P12" s="2161">
        <f t="shared" si="1"/>
        <v>0</v>
      </c>
      <c r="Q12" s="1661">
        <f t="shared" si="2"/>
        <v>270</v>
      </c>
      <c r="R12" s="1662">
        <v>45</v>
      </c>
      <c r="W12" s="837"/>
      <c r="X12" s="13"/>
      <c r="Y12" s="1"/>
      <c r="Z12" s="838"/>
      <c r="AA12" s="842"/>
      <c r="AB12" s="114"/>
      <c r="AC12" s="22"/>
      <c r="AD12" s="3"/>
      <c r="AE12" s="3"/>
    </row>
    <row r="13" spans="2:31">
      <c r="B13" s="548">
        <v>5</v>
      </c>
      <c r="C13" s="252" t="s">
        <v>49</v>
      </c>
      <c r="D13" s="169">
        <v>9</v>
      </c>
      <c r="E13" s="778">
        <f>'7-11л. РАСКЛАДКА'!W12</f>
        <v>36.799999999999997</v>
      </c>
      <c r="F13" s="76">
        <f>'7-11л. РАСКЛАДКА'!W73</f>
        <v>15.7</v>
      </c>
      <c r="G13" s="76">
        <f>'7-11л. РАСКЛАДКА'!W127</f>
        <v>0</v>
      </c>
      <c r="H13" s="76">
        <f>'7-11л. РАСКЛАДКА'!W188</f>
        <v>0</v>
      </c>
      <c r="I13" s="76">
        <f>'7-11л. РАСКЛАДКА'!W243</f>
        <v>0</v>
      </c>
      <c r="J13" s="76">
        <f>'7-11л. РАСКЛАДКА'!W301</f>
        <v>0</v>
      </c>
      <c r="K13" s="76">
        <f>'7-11л. РАСКЛАДКА'!W357</f>
        <v>37.5</v>
      </c>
      <c r="L13" s="76">
        <f>'7-11л. РАСКЛАДКА'!W409</f>
        <v>0</v>
      </c>
      <c r="M13" s="76">
        <f>'7-11л. РАСКЛАДКА'!W464</f>
        <v>0</v>
      </c>
      <c r="N13" s="1576">
        <f>'7-11л. РАСКЛАДКА'!W521</f>
        <v>0</v>
      </c>
      <c r="O13" s="1659">
        <f t="shared" si="0"/>
        <v>90</v>
      </c>
      <c r="P13" s="2161">
        <f t="shared" si="1"/>
        <v>0</v>
      </c>
      <c r="Q13" s="1661">
        <f t="shared" si="2"/>
        <v>90</v>
      </c>
      <c r="R13" s="1662">
        <v>15</v>
      </c>
      <c r="W13" s="837"/>
      <c r="X13" s="13"/>
      <c r="Y13" s="1"/>
      <c r="Z13" s="838"/>
      <c r="AA13" s="835"/>
      <c r="AB13" s="114"/>
      <c r="AC13" s="22"/>
      <c r="AD13" s="3"/>
      <c r="AE13" s="3"/>
    </row>
    <row r="14" spans="2:31">
      <c r="B14" s="548">
        <v>6</v>
      </c>
      <c r="C14" s="252" t="s">
        <v>50</v>
      </c>
      <c r="D14" s="169">
        <v>112.2</v>
      </c>
      <c r="E14" s="778">
        <f>'7-11л. РАСКЛАДКА'!W13</f>
        <v>16</v>
      </c>
      <c r="F14" s="76">
        <f>'7-11л. РАСКЛАДКА'!W74</f>
        <v>0</v>
      </c>
      <c r="G14" s="76">
        <f>'7-11л. РАСКЛАДКА'!W128</f>
        <v>145.6</v>
      </c>
      <c r="H14" s="76">
        <f>'7-11л. РАСКЛАДКА'!W189</f>
        <v>167.5</v>
      </c>
      <c r="I14" s="76">
        <f>'7-11л. РАСКЛАДКА'!W244</f>
        <v>260.60000000000002</v>
      </c>
      <c r="J14" s="76">
        <f>'7-11л. РАСКЛАДКА'!W302</f>
        <v>111.3</v>
      </c>
      <c r="K14" s="76">
        <f>'7-11л. РАСКЛАДКА'!W358</f>
        <v>88.1</v>
      </c>
      <c r="L14" s="76">
        <f>'7-11л. РАСКЛАДКА'!W410</f>
        <v>120.6</v>
      </c>
      <c r="M14" s="76">
        <f>'7-11л. РАСКЛАДКА'!W465</f>
        <v>76.3</v>
      </c>
      <c r="N14" s="1576">
        <f>'7-11л. РАСКЛАДКА'!W522</f>
        <v>136</v>
      </c>
      <c r="O14" s="1659">
        <f t="shared" si="0"/>
        <v>1122</v>
      </c>
      <c r="P14" s="2161">
        <f t="shared" si="1"/>
        <v>0</v>
      </c>
      <c r="Q14" s="1661">
        <f t="shared" si="2"/>
        <v>1122</v>
      </c>
      <c r="R14" s="1662">
        <v>187</v>
      </c>
      <c r="W14" s="837"/>
      <c r="X14" s="13"/>
      <c r="Y14" s="1"/>
      <c r="Z14" s="838"/>
      <c r="AA14" s="835"/>
      <c r="AB14" s="114"/>
      <c r="AC14" s="22"/>
      <c r="AD14" s="3"/>
      <c r="AE14" s="3"/>
    </row>
    <row r="15" spans="2:31">
      <c r="B15" s="548">
        <v>7</v>
      </c>
      <c r="C15" s="252" t="s">
        <v>304</v>
      </c>
      <c r="D15" s="169">
        <v>168</v>
      </c>
      <c r="E15" s="778">
        <f>'7-11л. РАСКЛАДКА'!W14</f>
        <v>176.1</v>
      </c>
      <c r="F15" s="76">
        <f>'7-11л. РАСКЛАДКА'!W75</f>
        <v>180</v>
      </c>
      <c r="G15" s="76">
        <f>'7-11л. РАСКЛАДКА'!W129</f>
        <v>244.905</v>
      </c>
      <c r="H15" s="76">
        <f>'7-11л. РАСКЛАДКА'!W190</f>
        <v>84.5</v>
      </c>
      <c r="I15" s="76">
        <f>'7-11л. РАСКЛАДКА'!W245</f>
        <v>176</v>
      </c>
      <c r="J15" s="76">
        <f>'7-11л. РАСКЛАДКА'!W303</f>
        <v>248.30500000000001</v>
      </c>
      <c r="K15" s="76">
        <f>'7-11л. РАСКЛАДКА'!W359</f>
        <v>204.82</v>
      </c>
      <c r="L15" s="76">
        <f>'7-11л. РАСКЛАДКА'!W411</f>
        <v>270.75</v>
      </c>
      <c r="M15" s="76">
        <f>'7-11л. РАСКЛАДКА'!W466</f>
        <v>68</v>
      </c>
      <c r="N15" s="1576">
        <f>'7-11л. РАСКЛАДКА'!W523</f>
        <v>206.92000000000002</v>
      </c>
      <c r="O15" s="1666">
        <f>E15+F15+G15+H15+I15+J15+K15+L15+M15+N15</f>
        <v>1860.3</v>
      </c>
      <c r="P15" s="2161">
        <f t="shared" si="1"/>
        <v>10.732142857142861</v>
      </c>
      <c r="Q15" s="1661">
        <f t="shared" si="2"/>
        <v>1680</v>
      </c>
      <c r="R15" s="1662">
        <v>280</v>
      </c>
      <c r="W15" s="837"/>
      <c r="X15" s="13"/>
      <c r="Y15" s="1"/>
      <c r="Z15" s="838"/>
      <c r="AA15" s="1646"/>
      <c r="AB15" s="1579"/>
      <c r="AC15" s="22"/>
      <c r="AD15" s="3"/>
      <c r="AE15" s="3"/>
    </row>
    <row r="16" spans="2:31">
      <c r="B16" s="548">
        <v>8</v>
      </c>
      <c r="C16" s="252" t="s">
        <v>305</v>
      </c>
      <c r="D16" s="169">
        <v>111</v>
      </c>
      <c r="E16" s="778">
        <f>'7-11л. РАСКЛАДКА'!W15</f>
        <v>100</v>
      </c>
      <c r="F16" s="76">
        <f>'7-11л. РАСКЛАДКА'!W76</f>
        <v>110</v>
      </c>
      <c r="G16" s="76">
        <f>'7-11л. РАСКЛАДКА'!W130</f>
        <v>110</v>
      </c>
      <c r="H16" s="76">
        <f>'7-11л. РАСКЛАДКА'!W191</f>
        <v>150</v>
      </c>
      <c r="I16" s="76">
        <f>'7-11л. РАСКЛАДКА'!W246</f>
        <v>107.5</v>
      </c>
      <c r="J16" s="76">
        <f>'7-11л. РАСКЛАДКА'!W304</f>
        <v>105</v>
      </c>
      <c r="K16" s="76">
        <f>'7-11л. РАСКЛАДКА'!W360</f>
        <v>105</v>
      </c>
      <c r="L16" s="76">
        <f>'7-11л. РАСКЛАДКА'!W412</f>
        <v>107.5</v>
      </c>
      <c r="M16" s="76">
        <f>'7-11л. РАСКЛАДКА'!W467</f>
        <v>100</v>
      </c>
      <c r="N16" s="1576">
        <f>'7-11л. РАСКЛАДКА'!W524</f>
        <v>115</v>
      </c>
      <c r="O16" s="1659">
        <f t="shared" si="0"/>
        <v>1110</v>
      </c>
      <c r="P16" s="2161">
        <f t="shared" si="1"/>
        <v>0</v>
      </c>
      <c r="Q16" s="1661">
        <f t="shared" si="2"/>
        <v>1110</v>
      </c>
      <c r="R16" s="1662">
        <v>185</v>
      </c>
      <c r="W16" s="837"/>
      <c r="X16" s="13"/>
      <c r="Y16" s="1"/>
      <c r="Z16" s="838"/>
      <c r="AA16" s="844"/>
      <c r="AB16" s="114"/>
      <c r="AC16" s="22"/>
      <c r="AD16" s="3"/>
      <c r="AE16" s="3"/>
    </row>
    <row r="17" spans="2:34">
      <c r="B17" s="548">
        <v>9</v>
      </c>
      <c r="C17" s="252" t="s">
        <v>125</v>
      </c>
      <c r="D17" s="169">
        <v>9</v>
      </c>
      <c r="E17" s="778">
        <f>'7-11л. РАСКЛАДКА'!W16</f>
        <v>0</v>
      </c>
      <c r="F17" s="76">
        <f>'7-11л. РАСКЛАДКА'!W77</f>
        <v>15</v>
      </c>
      <c r="G17" s="76">
        <f>'7-11л. РАСКЛАДКА'!W131</f>
        <v>25</v>
      </c>
      <c r="H17" s="76">
        <f>'7-11л. РАСКЛАДКА'!W192</f>
        <v>0</v>
      </c>
      <c r="I17" s="76">
        <f>'7-11л. РАСКЛАДКА'!W247</f>
        <v>7.5</v>
      </c>
      <c r="J17" s="76">
        <f>'7-11л. РАСКЛАДКА'!W305</f>
        <v>0</v>
      </c>
      <c r="K17" s="76">
        <f>'7-11л. РАСКЛАДКА'!W361</f>
        <v>15</v>
      </c>
      <c r="L17" s="76">
        <f>'7-11л. РАСКЛАДКА'!W413</f>
        <v>2.5</v>
      </c>
      <c r="M17" s="76">
        <f>'7-11л. РАСКЛАДКА'!W468</f>
        <v>25</v>
      </c>
      <c r="N17" s="1576">
        <f>'7-11л. РАСКЛАДКА'!W525</f>
        <v>0</v>
      </c>
      <c r="O17" s="1659">
        <f t="shared" si="0"/>
        <v>90</v>
      </c>
      <c r="P17" s="2161">
        <f t="shared" si="1"/>
        <v>0</v>
      </c>
      <c r="Q17" s="1661">
        <f t="shared" si="2"/>
        <v>90</v>
      </c>
      <c r="R17" s="1662">
        <v>15</v>
      </c>
      <c r="W17" s="837"/>
      <c r="X17" s="13"/>
      <c r="Y17" s="1"/>
      <c r="Z17" s="838"/>
      <c r="AA17" s="835"/>
      <c r="AB17" s="114"/>
      <c r="AC17" s="22"/>
      <c r="AD17" s="3"/>
      <c r="AE17" s="3"/>
    </row>
    <row r="18" spans="2:34">
      <c r="B18" s="548">
        <v>10</v>
      </c>
      <c r="C18" s="252" t="s">
        <v>306</v>
      </c>
      <c r="D18" s="169">
        <v>120</v>
      </c>
      <c r="E18" s="778">
        <f>'7-11л. РАСКЛАДКА'!W17</f>
        <v>0</v>
      </c>
      <c r="F18" s="76">
        <f>'7-11л. РАСКЛАДКА'!W78</f>
        <v>0</v>
      </c>
      <c r="G18" s="76">
        <f>'7-11л. РАСКЛАДКА'!W132</f>
        <v>200</v>
      </c>
      <c r="H18" s="76">
        <f>'7-11л. РАСКЛАДКА'!W193</f>
        <v>0</v>
      </c>
      <c r="I18" s="76">
        <f>'7-11л. РАСКЛАДКА'!W248</f>
        <v>300</v>
      </c>
      <c r="J18" s="76">
        <f>'7-11л. РАСКЛАДКА'!W306</f>
        <v>200</v>
      </c>
      <c r="K18" s="76">
        <f>'7-11л. РАСКЛАДКА'!W362</f>
        <v>200</v>
      </c>
      <c r="L18" s="76">
        <f>'7-11л. РАСКЛАДКА'!W414</f>
        <v>300</v>
      </c>
      <c r="M18" s="76">
        <f>'7-11л. РАСКЛАДКА'!W469</f>
        <v>0</v>
      </c>
      <c r="N18" s="1576">
        <f>'7-11л. РАСКЛАДКА'!W526</f>
        <v>0</v>
      </c>
      <c r="O18" s="1659">
        <f t="shared" si="0"/>
        <v>1200</v>
      </c>
      <c r="P18" s="2161">
        <f t="shared" si="1"/>
        <v>0</v>
      </c>
      <c r="Q18" s="1661">
        <f t="shared" si="2"/>
        <v>1200</v>
      </c>
      <c r="R18" s="1662">
        <v>200</v>
      </c>
      <c r="W18" s="837"/>
      <c r="X18" s="13"/>
      <c r="Y18" s="1"/>
      <c r="Z18" s="838"/>
      <c r="AA18" s="835"/>
      <c r="AB18" s="114"/>
      <c r="AC18" s="22"/>
      <c r="AD18" s="3"/>
      <c r="AE18" s="3"/>
    </row>
    <row r="19" spans="2:34">
      <c r="B19" s="548">
        <v>11</v>
      </c>
      <c r="C19" s="252" t="s">
        <v>140</v>
      </c>
      <c r="D19" s="169">
        <v>42</v>
      </c>
      <c r="E19" s="778">
        <f>'7-11л. РАСКЛАДКА'!W18</f>
        <v>2</v>
      </c>
      <c r="F19" s="76">
        <f>'7-11л. РАСКЛАДКА'!W79</f>
        <v>63.2</v>
      </c>
      <c r="G19" s="76">
        <f>'7-11л. РАСКЛАДКА'!W133</f>
        <v>85</v>
      </c>
      <c r="H19" s="76">
        <f>'7-11л. РАСКЛАДКА'!W194</f>
        <v>61.3</v>
      </c>
      <c r="I19" s="76">
        <f>'7-11л. РАСКЛАДКА'!W249</f>
        <v>52.6</v>
      </c>
      <c r="J19" s="76">
        <f>'7-11л. РАСКЛАДКА'!W307</f>
        <v>29.5</v>
      </c>
      <c r="K19" s="76">
        <f>'7-11л. РАСКЛАДКА'!W363</f>
        <v>0</v>
      </c>
      <c r="L19" s="76">
        <f>'7-11л. РАСКЛАДКА'!W415</f>
        <v>65.2</v>
      </c>
      <c r="M19" s="76">
        <f>'7-11л. РАСКЛАДКА'!W470</f>
        <v>0</v>
      </c>
      <c r="N19" s="1576">
        <f>'7-11л. РАСКЛАДКА'!W527</f>
        <v>61.2</v>
      </c>
      <c r="O19" s="1659">
        <f t="shared" si="0"/>
        <v>420</v>
      </c>
      <c r="P19" s="2161">
        <f t="shared" si="1"/>
        <v>0</v>
      </c>
      <c r="Q19" s="1661">
        <f t="shared" si="2"/>
        <v>420</v>
      </c>
      <c r="R19" s="1662">
        <v>70</v>
      </c>
      <c r="W19" s="837"/>
      <c r="X19" s="13"/>
      <c r="Y19" s="1"/>
      <c r="Z19" s="838"/>
      <c r="AA19" s="835"/>
      <c r="AB19" s="114"/>
      <c r="AC19" s="22"/>
      <c r="AD19" s="3"/>
      <c r="AE19" s="3"/>
    </row>
    <row r="20" spans="2:34">
      <c r="B20" s="548">
        <v>12</v>
      </c>
      <c r="C20" s="252" t="s">
        <v>141</v>
      </c>
      <c r="D20" s="169">
        <v>21</v>
      </c>
      <c r="E20" s="778">
        <f>'7-11л. РАСКЛАДКА'!W19</f>
        <v>0</v>
      </c>
      <c r="F20" s="76">
        <f>'7-11л. РАСКЛАДКА'!W80</f>
        <v>17</v>
      </c>
      <c r="G20" s="76">
        <f>'7-11л. РАСКЛАДКА'!W134</f>
        <v>0</v>
      </c>
      <c r="H20" s="76">
        <f>'7-11л. РАСКЛАДКА'!W195</f>
        <v>0</v>
      </c>
      <c r="I20" s="76">
        <f>'7-11л. РАСКЛАДКА'!W250</f>
        <v>21.4</v>
      </c>
      <c r="J20" s="76">
        <f>'7-11л. РАСКЛАДКА'!W308</f>
        <v>104.1</v>
      </c>
      <c r="K20" s="76">
        <f>'7-11л. РАСКЛАДКА'!W364</f>
        <v>2</v>
      </c>
      <c r="L20" s="76">
        <f>'7-11л. РАСКЛАДКА'!W416</f>
        <v>0</v>
      </c>
      <c r="M20" s="76">
        <f>'7-11л. РАСКЛАДКА'!W471</f>
        <v>65.5</v>
      </c>
      <c r="N20" s="1576">
        <f>'7-11л. РАСКЛАДКА'!W528</f>
        <v>0</v>
      </c>
      <c r="O20" s="1659">
        <f t="shared" si="0"/>
        <v>210</v>
      </c>
      <c r="P20" s="2161">
        <f t="shared" si="1"/>
        <v>0</v>
      </c>
      <c r="Q20" s="1661">
        <f t="shared" si="2"/>
        <v>210</v>
      </c>
      <c r="R20" s="1662">
        <v>35</v>
      </c>
      <c r="W20" s="837"/>
      <c r="X20" s="13"/>
      <c r="Y20" s="1"/>
      <c r="Z20" s="838"/>
      <c r="AA20" s="835"/>
      <c r="AB20" s="114"/>
      <c r="AC20" s="22"/>
      <c r="AD20" s="3"/>
      <c r="AE20" s="3"/>
    </row>
    <row r="21" spans="2:34" ht="12.75" customHeight="1">
      <c r="B21" s="548">
        <v>13</v>
      </c>
      <c r="C21" s="252" t="s">
        <v>51</v>
      </c>
      <c r="D21" s="169">
        <v>34.799999999999997</v>
      </c>
      <c r="E21" s="778">
        <f>'7-11л. РАСКЛАДКА'!W20</f>
        <v>0</v>
      </c>
      <c r="F21" s="76">
        <f>'7-11л. РАСКЛАДКА'!W81</f>
        <v>0</v>
      </c>
      <c r="G21" s="76">
        <f>'7-11л. РАСКЛАДКА'!W135</f>
        <v>67</v>
      </c>
      <c r="H21" s="76">
        <f>'7-11л. РАСКЛАДКА'!W196</f>
        <v>0</v>
      </c>
      <c r="I21" s="76">
        <f>'7-11л. РАСКЛАДКА'!W251</f>
        <v>74.400000000000006</v>
      </c>
      <c r="J21" s="76">
        <f>'7-11л. РАСКЛАДКА'!W309</f>
        <v>0</v>
      </c>
      <c r="K21" s="76">
        <f>'7-11л. РАСКЛАДКА'!W365</f>
        <v>70.31</v>
      </c>
      <c r="L21" s="76">
        <f>'7-11л. РАСКЛАДКА'!W417</f>
        <v>78</v>
      </c>
      <c r="M21" s="76">
        <f>'7-11л. РАСКЛАДКА'!W472</f>
        <v>0</v>
      </c>
      <c r="N21" s="1576">
        <f>'7-11л. РАСКЛАДКА'!W529</f>
        <v>58.29</v>
      </c>
      <c r="O21" s="1659">
        <f t="shared" si="0"/>
        <v>348.00000000000006</v>
      </c>
      <c r="P21" s="2161">
        <f t="shared" si="1"/>
        <v>0</v>
      </c>
      <c r="Q21" s="1661">
        <f t="shared" si="2"/>
        <v>348</v>
      </c>
      <c r="R21" s="1662">
        <v>58</v>
      </c>
      <c r="W21" s="837"/>
      <c r="X21" s="13"/>
      <c r="Y21" s="1"/>
      <c r="Z21" s="838"/>
      <c r="AA21" s="835"/>
      <c r="AB21" s="114"/>
      <c r="AC21" s="22"/>
      <c r="AD21" s="3"/>
      <c r="AE21" s="3"/>
    </row>
    <row r="22" spans="2:34" ht="13.5" customHeight="1">
      <c r="B22" s="548">
        <v>14</v>
      </c>
      <c r="C22" s="252" t="s">
        <v>142</v>
      </c>
      <c r="D22" s="169">
        <v>18</v>
      </c>
      <c r="E22" s="778">
        <f>'7-11л. РАСКЛАДКА'!W21</f>
        <v>105</v>
      </c>
      <c r="F22" s="76">
        <f>'7-11л. РАСКЛАДКА'!W82</f>
        <v>0</v>
      </c>
      <c r="G22" s="76">
        <f>'7-11л. РАСКЛАДКА'!W136</f>
        <v>0</v>
      </c>
      <c r="H22" s="76">
        <f>'7-11л. РАСКЛАДКА'!W197</f>
        <v>0</v>
      </c>
      <c r="I22" s="76">
        <f>'7-11л. РАСКЛАДКА'!W252</f>
        <v>0</v>
      </c>
      <c r="J22" s="76">
        <f>'7-11л. РАСКЛАДКА'!W310</f>
        <v>0</v>
      </c>
      <c r="K22" s="76">
        <f>'7-11л. РАСКЛАДКА'!W366</f>
        <v>75</v>
      </c>
      <c r="L22" s="76">
        <f>'7-11л. РАСКЛАДКА'!W418</f>
        <v>0</v>
      </c>
      <c r="M22" s="76">
        <f>'7-11л. РАСКЛАДКА'!W473</f>
        <v>0</v>
      </c>
      <c r="N22" s="1576">
        <f>'7-11л. РАСКЛАДКА'!W530</f>
        <v>0</v>
      </c>
      <c r="O22" s="1659">
        <f t="shared" si="0"/>
        <v>180</v>
      </c>
      <c r="P22" s="2161">
        <f t="shared" si="1"/>
        <v>0</v>
      </c>
      <c r="Q22" s="1661">
        <f t="shared" si="2"/>
        <v>180</v>
      </c>
      <c r="R22" s="1662">
        <v>30</v>
      </c>
      <c r="W22" s="837"/>
      <c r="X22" s="13"/>
      <c r="Y22" s="1"/>
      <c r="Z22" s="838"/>
      <c r="AA22" s="835"/>
      <c r="AB22" s="114"/>
      <c r="AC22" s="22"/>
      <c r="AD22" s="3"/>
      <c r="AE22" s="3"/>
    </row>
    <row r="23" spans="2:34" ht="12" customHeight="1">
      <c r="B23" s="548">
        <v>15</v>
      </c>
      <c r="C23" s="252" t="s">
        <v>307</v>
      </c>
      <c r="D23" s="169">
        <v>180</v>
      </c>
      <c r="E23" s="778">
        <f>'7-11л. РАСКЛАДКА'!W22</f>
        <v>319.36</v>
      </c>
      <c r="F23" s="76">
        <f>'7-11л. РАСКЛАДКА'!W83</f>
        <v>255</v>
      </c>
      <c r="G23" s="76">
        <f>'7-11л. РАСКЛАДКА'!W137</f>
        <v>24.64</v>
      </c>
      <c r="H23" s="76">
        <f>'7-11л. РАСКЛАДКА'!W198</f>
        <v>215</v>
      </c>
      <c r="I23" s="76">
        <f>'7-11л. РАСКЛАДКА'!W253</f>
        <v>59.7</v>
      </c>
      <c r="J23" s="76">
        <f>'7-11л. РАСКЛАДКА'!W311</f>
        <v>249.51</v>
      </c>
      <c r="K23" s="76">
        <f>'7-11л. РАСКЛАДКА'!W367</f>
        <v>102.78999999999999</v>
      </c>
      <c r="L23" s="76">
        <f>'7-11л. РАСКЛАДКА'!W419</f>
        <v>25.2</v>
      </c>
      <c r="M23" s="76">
        <f>'7-11л. РАСКЛАДКА'!W474</f>
        <v>315.39999999999998</v>
      </c>
      <c r="N23" s="1576">
        <f>'7-11л. РАСКЛАДКА'!W531</f>
        <v>233.4</v>
      </c>
      <c r="O23" s="1659">
        <f t="shared" si="0"/>
        <v>1800</v>
      </c>
      <c r="P23" s="2161">
        <f t="shared" si="1"/>
        <v>0</v>
      </c>
      <c r="Q23" s="1661">
        <f t="shared" si="2"/>
        <v>1800</v>
      </c>
      <c r="R23" s="1662">
        <v>300</v>
      </c>
      <c r="W23" s="837"/>
      <c r="X23" s="13"/>
      <c r="Y23" s="1"/>
      <c r="Z23" s="838"/>
      <c r="AA23" s="835"/>
      <c r="AB23" s="114"/>
      <c r="AC23" s="22"/>
      <c r="AD23" s="3"/>
      <c r="AE23" s="3"/>
    </row>
    <row r="24" spans="2:34" ht="14.25" customHeight="1">
      <c r="B24" s="548">
        <v>16</v>
      </c>
      <c r="C24" s="252" t="s">
        <v>308</v>
      </c>
      <c r="D24" s="169">
        <v>90</v>
      </c>
      <c r="E24" s="779">
        <f>'7-11л. РАСКЛАДКА'!W23</f>
        <v>0</v>
      </c>
      <c r="F24" s="77">
        <f>'7-11л. РАСКЛАДКА'!W84</f>
        <v>0</v>
      </c>
      <c r="G24" s="78">
        <f>'7-11л. РАСКЛАДКА'!W138</f>
        <v>0</v>
      </c>
      <c r="H24" s="76">
        <f>'7-11л. РАСКЛАДКА'!W199</f>
        <v>0</v>
      </c>
      <c r="I24" s="79">
        <f>'7-11л. РАСКЛАДКА'!W254</f>
        <v>0</v>
      </c>
      <c r="J24" s="76">
        <f>'7-11л. РАСКЛАДКА'!W312</f>
        <v>0</v>
      </c>
      <c r="K24" s="79">
        <f>'7-11л. РАСКЛАДКА'!W368</f>
        <v>0</v>
      </c>
      <c r="L24" s="77">
        <f>'7-11л. РАСКЛАДКА'!W420</f>
        <v>0</v>
      </c>
      <c r="M24" s="77">
        <f>'7-11л. РАСКЛАДКА'!W475</f>
        <v>0</v>
      </c>
      <c r="N24" s="1577">
        <f>'7-11л. РАСКЛАДКА'!W532</f>
        <v>0</v>
      </c>
      <c r="O24" s="1659">
        <f t="shared" si="0"/>
        <v>0</v>
      </c>
      <c r="P24" s="2178">
        <f t="shared" si="1"/>
        <v>-100</v>
      </c>
      <c r="Q24" s="1661">
        <f t="shared" si="2"/>
        <v>900</v>
      </c>
      <c r="R24" s="1662">
        <v>150</v>
      </c>
      <c r="W24" s="837"/>
      <c r="X24" s="13"/>
      <c r="Y24" s="1"/>
      <c r="Z24" s="838"/>
      <c r="AA24" s="840"/>
      <c r="AB24" s="114"/>
      <c r="AC24" s="22"/>
      <c r="AD24" s="3"/>
      <c r="AE24" s="3"/>
      <c r="AF24" s="218"/>
      <c r="AH24" s="218"/>
    </row>
    <row r="25" spans="2:34">
      <c r="B25" s="548">
        <v>17</v>
      </c>
      <c r="C25" s="252" t="s">
        <v>309</v>
      </c>
      <c r="D25" s="169">
        <v>30</v>
      </c>
      <c r="E25" s="779">
        <f>'7-11л. РАСКЛАДКА'!W24</f>
        <v>0</v>
      </c>
      <c r="F25" s="77">
        <f>'7-11л. РАСКЛАДКА'!W85</f>
        <v>0</v>
      </c>
      <c r="G25" s="78">
        <f>'7-11л. РАСКЛАДКА'!W139</f>
        <v>0</v>
      </c>
      <c r="H25" s="76">
        <f>'7-11л. РАСКЛАДКА'!W200</f>
        <v>125</v>
      </c>
      <c r="I25" s="79">
        <f>'7-11л. РАСКЛАДКА'!W255</f>
        <v>87.5</v>
      </c>
      <c r="J25" s="76">
        <f>'7-11л. РАСКЛАДКА'!W313</f>
        <v>0</v>
      </c>
      <c r="K25" s="79">
        <f>'7-11л. РАСКЛАДКА'!W369</f>
        <v>0</v>
      </c>
      <c r="L25" s="77">
        <f>'7-11л. РАСКЛАДКА'!W421</f>
        <v>0</v>
      </c>
      <c r="M25" s="77">
        <f>'7-11л. РАСКЛАДКА'!W476</f>
        <v>87.5</v>
      </c>
      <c r="N25" s="1577">
        <f>'7-11л. РАСКЛАДКА'!W533</f>
        <v>0</v>
      </c>
      <c r="O25" s="1659">
        <f t="shared" si="0"/>
        <v>300</v>
      </c>
      <c r="P25" s="2161">
        <f t="shared" si="1"/>
        <v>0</v>
      </c>
      <c r="Q25" s="1661">
        <f t="shared" si="2"/>
        <v>300</v>
      </c>
      <c r="R25" s="1662">
        <v>50</v>
      </c>
      <c r="W25" s="837"/>
      <c r="X25" s="13"/>
      <c r="Y25" s="1"/>
      <c r="Z25" s="838"/>
      <c r="AA25" s="835"/>
      <c r="AB25" s="114"/>
      <c r="AC25" s="22"/>
      <c r="AD25" s="3"/>
      <c r="AE25" s="3"/>
    </row>
    <row r="26" spans="2:34">
      <c r="B26" s="548">
        <v>18</v>
      </c>
      <c r="C26" s="252" t="s">
        <v>52</v>
      </c>
      <c r="D26" s="169">
        <v>6</v>
      </c>
      <c r="E26" s="779">
        <f>'7-11л. РАСКЛАДКА'!W25</f>
        <v>0</v>
      </c>
      <c r="F26" s="77">
        <f>'7-11л. РАСКЛАДКА'!W86</f>
        <v>10</v>
      </c>
      <c r="G26" s="78">
        <f>'7-11л. РАСКЛАДКА'!W140</f>
        <v>0</v>
      </c>
      <c r="H26" s="76">
        <f>'7-11л. РАСКЛАДКА'!W201</f>
        <v>20</v>
      </c>
      <c r="I26" s="79">
        <f>'7-11л. РАСКЛАДКА'!W256</f>
        <v>0</v>
      </c>
      <c r="J26" s="76">
        <f>'7-11л. РАСКЛАДКА'!W314</f>
        <v>10</v>
      </c>
      <c r="K26" s="79">
        <f>'7-11л. РАСКЛАДКА'!W370</f>
        <v>5</v>
      </c>
      <c r="L26" s="77">
        <f>'7-11л. РАСКЛАДКА'!W422</f>
        <v>0</v>
      </c>
      <c r="M26" s="77">
        <f>'7-11л. РАСКЛАДКА'!W477</f>
        <v>15</v>
      </c>
      <c r="N26" s="1577">
        <f>'7-11л. РАСКЛАДКА'!W534</f>
        <v>0</v>
      </c>
      <c r="O26" s="1659">
        <f t="shared" si="0"/>
        <v>60</v>
      </c>
      <c r="P26" s="2161">
        <f t="shared" si="1"/>
        <v>0</v>
      </c>
      <c r="Q26" s="1661">
        <f t="shared" si="2"/>
        <v>60</v>
      </c>
      <c r="R26" s="1662">
        <v>10</v>
      </c>
      <c r="W26" s="837"/>
      <c r="X26" s="13"/>
      <c r="Y26" s="1"/>
      <c r="Z26" s="838"/>
      <c r="AA26" s="835"/>
      <c r="AB26" s="114"/>
      <c r="AC26" s="22"/>
      <c r="AD26" s="3"/>
      <c r="AE26" s="3"/>
    </row>
    <row r="27" spans="2:34">
      <c r="B27" s="548">
        <v>19</v>
      </c>
      <c r="C27" s="252" t="s">
        <v>310</v>
      </c>
      <c r="D27" s="169">
        <v>6</v>
      </c>
      <c r="E27" s="779">
        <f>'7-11л. РАСКЛАДКА'!W26</f>
        <v>6.9</v>
      </c>
      <c r="F27" s="77">
        <f>'7-11л. РАСКЛАДКА'!W87</f>
        <v>0</v>
      </c>
      <c r="G27" s="78">
        <f>'7-11л. РАСКЛАДКА'!W141</f>
        <v>1.8</v>
      </c>
      <c r="H27" s="76">
        <f>'7-11л. РАСКЛАДКА'!W202</f>
        <v>5.4</v>
      </c>
      <c r="I27" s="79">
        <f>'7-11л. РАСКЛАДКА'!W257</f>
        <v>15.5</v>
      </c>
      <c r="J27" s="76">
        <f>'7-11л. РАСКЛАДКА'!W315</f>
        <v>8.1</v>
      </c>
      <c r="K27" s="79">
        <f>'7-11л. РАСКЛАДКА'!W371</f>
        <v>4.9000000000000004</v>
      </c>
      <c r="L27" s="77">
        <f>'7-11л. РАСКЛАДКА'!W423</f>
        <v>4.9000000000000004</v>
      </c>
      <c r="M27" s="77">
        <f>'7-11л. РАСКЛАДКА'!W478</f>
        <v>7.5</v>
      </c>
      <c r="N27" s="1577">
        <f>'7-11л. РАСКЛАДКА'!W535</f>
        <v>5</v>
      </c>
      <c r="O27" s="1659">
        <f t="shared" si="0"/>
        <v>60</v>
      </c>
      <c r="P27" s="2161">
        <f t="shared" si="1"/>
        <v>0</v>
      </c>
      <c r="Q27" s="1661">
        <f t="shared" si="2"/>
        <v>60</v>
      </c>
      <c r="R27" s="1662">
        <v>10</v>
      </c>
      <c r="W27" s="837"/>
      <c r="X27" s="13"/>
      <c r="Y27" s="1"/>
      <c r="Z27" s="838"/>
      <c r="AA27" s="835"/>
      <c r="AB27" s="114"/>
      <c r="AC27" s="22"/>
      <c r="AD27" s="3"/>
      <c r="AE27" s="3"/>
    </row>
    <row r="28" spans="2:34">
      <c r="B28" s="548">
        <v>20</v>
      </c>
      <c r="C28" s="252" t="s">
        <v>53</v>
      </c>
      <c r="D28" s="169">
        <v>18</v>
      </c>
      <c r="E28" s="779">
        <f>'7-11л. РАСКЛАДКА'!W27</f>
        <v>23.6</v>
      </c>
      <c r="F28" s="77">
        <f>'7-11л. РАСКЛАДКА'!W88</f>
        <v>8</v>
      </c>
      <c r="G28" s="78">
        <f>'7-11л. РАСКЛАДКА'!W142</f>
        <v>15.5</v>
      </c>
      <c r="H28" s="76">
        <f>'7-11л. РАСКЛАДКА'!W203</f>
        <v>26.840000000000003</v>
      </c>
      <c r="I28" s="79">
        <f>'7-11л. РАСКЛАДКА'!W258</f>
        <v>19.95</v>
      </c>
      <c r="J28" s="76">
        <f>'7-11л. РАСКЛАДКА'!W316</f>
        <v>10.9</v>
      </c>
      <c r="K28" s="79">
        <f>'7-11л. РАСКЛАДКА'!W372</f>
        <v>18.71</v>
      </c>
      <c r="L28" s="77">
        <f>'7-11л. РАСКЛАДКА'!W424</f>
        <v>8</v>
      </c>
      <c r="M28" s="77">
        <f>'7-11л. РАСКЛАДКА'!W479</f>
        <v>33.700000000000003</v>
      </c>
      <c r="N28" s="1577">
        <f>'7-11л. РАСКЛАДКА'!W536</f>
        <v>14.8</v>
      </c>
      <c r="O28" s="1659">
        <f t="shared" si="0"/>
        <v>180</v>
      </c>
      <c r="P28" s="2161">
        <f t="shared" si="1"/>
        <v>0</v>
      </c>
      <c r="Q28" s="1661">
        <f t="shared" si="2"/>
        <v>180</v>
      </c>
      <c r="R28" s="1662">
        <v>30</v>
      </c>
      <c r="W28" s="837"/>
      <c r="X28" s="13"/>
      <c r="Y28" s="1"/>
      <c r="Z28" s="838"/>
      <c r="AA28" s="835"/>
      <c r="AB28" s="114"/>
      <c r="AC28" s="22"/>
      <c r="AD28" s="3"/>
      <c r="AE28" s="3"/>
    </row>
    <row r="29" spans="2:34">
      <c r="B29" s="548">
        <v>21</v>
      </c>
      <c r="C29" s="252" t="s">
        <v>54</v>
      </c>
      <c r="D29" s="169">
        <v>9</v>
      </c>
      <c r="E29" s="779">
        <f>'7-11л. РАСКЛАДКА'!W28</f>
        <v>8.4</v>
      </c>
      <c r="F29" s="77">
        <f>'7-11л. РАСКЛАДКА'!W89</f>
        <v>11.8</v>
      </c>
      <c r="G29" s="78">
        <f>'7-11л. РАСКЛАДКА'!W143</f>
        <v>12.8</v>
      </c>
      <c r="H29" s="76">
        <f>'7-11л. РАСКЛАДКА'!W204</f>
        <v>0</v>
      </c>
      <c r="I29" s="79">
        <f>'7-11л. РАСКЛАДКА'!W259</f>
        <v>11</v>
      </c>
      <c r="J29" s="76">
        <f>'7-11л. РАСКЛАДКА'!W317</f>
        <v>7.1</v>
      </c>
      <c r="K29" s="79">
        <f>'7-11л. РАСКЛАДКА'!W373</f>
        <v>13.7</v>
      </c>
      <c r="L29" s="77">
        <f>'7-11л. РАСКЛАДКА'!W425</f>
        <v>15.6</v>
      </c>
      <c r="M29" s="77">
        <f>'7-11л. РАСКЛАДКА'!W480</f>
        <v>4.4000000000000004</v>
      </c>
      <c r="N29" s="1577">
        <f>'7-11л. РАСКЛАДКА'!W537</f>
        <v>5.2</v>
      </c>
      <c r="O29" s="1666">
        <f>E29+F29+G29+H29+I29+J29+K29+L29+M29+N29</f>
        <v>90</v>
      </c>
      <c r="P29" s="2161">
        <f t="shared" si="1"/>
        <v>0</v>
      </c>
      <c r="Q29" s="1661">
        <f t="shared" si="2"/>
        <v>90</v>
      </c>
      <c r="R29" s="1662">
        <v>15</v>
      </c>
      <c r="W29" s="837"/>
      <c r="X29" s="13"/>
      <c r="Y29" s="1"/>
      <c r="Z29" s="838"/>
      <c r="AA29" s="835"/>
      <c r="AB29" s="114"/>
      <c r="AC29" s="22"/>
      <c r="AD29" s="3"/>
      <c r="AE29" s="3"/>
    </row>
    <row r="30" spans="2:34" ht="12" customHeight="1">
      <c r="B30" s="548">
        <v>22</v>
      </c>
      <c r="C30" s="252" t="s">
        <v>311</v>
      </c>
      <c r="D30" s="169">
        <v>24</v>
      </c>
      <c r="E30" s="779">
        <f>'7-11л. РАСКЛАДКА'!W29</f>
        <v>0</v>
      </c>
      <c r="F30" s="77">
        <f>'7-11л. РАСКЛАДКА'!W90</f>
        <v>120</v>
      </c>
      <c r="G30" s="78">
        <f>'7-11л. РАСКЛАДКА'!W144</f>
        <v>3.76</v>
      </c>
      <c r="H30" s="76">
        <f>'7-11л. РАСКЛАДКА'!W205</f>
        <v>5.4</v>
      </c>
      <c r="I30" s="79">
        <f>'7-11л. РАСКЛАДКА'!W260</f>
        <v>13.799999999999999</v>
      </c>
      <c r="J30" s="76">
        <f>'7-11л. РАСКЛАДКА'!W318</f>
        <v>77.48</v>
      </c>
      <c r="K30" s="79">
        <f>'7-11л. РАСКЛАДКА'!W374</f>
        <v>6.16</v>
      </c>
      <c r="L30" s="77">
        <f>'7-11л. РАСКЛАДКА'!W426</f>
        <v>3.6</v>
      </c>
      <c r="M30" s="77">
        <f>'7-11л. РАСКЛАДКА'!W481</f>
        <v>9.8000000000000007</v>
      </c>
      <c r="N30" s="1577">
        <f>'7-11л. РАСКЛАДКА'!W538</f>
        <v>0</v>
      </c>
      <c r="O30" s="1659">
        <f t="shared" si="0"/>
        <v>240</v>
      </c>
      <c r="P30" s="2161">
        <f t="shared" si="1"/>
        <v>0</v>
      </c>
      <c r="Q30" s="1661">
        <f t="shared" si="2"/>
        <v>240</v>
      </c>
      <c r="R30" s="1662">
        <v>40</v>
      </c>
      <c r="W30" s="837"/>
      <c r="X30" s="13"/>
      <c r="Y30" s="1"/>
      <c r="Z30" s="838"/>
      <c r="AA30" s="835"/>
      <c r="AB30" s="114"/>
      <c r="AC30" s="22"/>
      <c r="AD30" s="3"/>
      <c r="AE30" s="3"/>
    </row>
    <row r="31" spans="2:34" ht="13.5" customHeight="1">
      <c r="B31" s="548">
        <v>23</v>
      </c>
      <c r="C31" s="252" t="s">
        <v>55</v>
      </c>
      <c r="D31" s="169">
        <v>18</v>
      </c>
      <c r="E31" s="779">
        <f>'7-11л. РАСКЛАДКА'!W30</f>
        <v>28.4</v>
      </c>
      <c r="F31" s="77">
        <f>'7-11л. РАСКЛАДКА'!W91</f>
        <v>21.7</v>
      </c>
      <c r="G31" s="78">
        <f>'7-11л. РАСКЛАДКА'!W145</f>
        <v>7.7</v>
      </c>
      <c r="H31" s="76">
        <f>'7-11л. РАСКЛАДКА'!W206</f>
        <v>32</v>
      </c>
      <c r="I31" s="79">
        <f>'7-11л. РАСКЛАДКА'!W261</f>
        <v>8</v>
      </c>
      <c r="J31" s="76">
        <f>'7-11л. РАСКЛАДКА'!W319</f>
        <v>5</v>
      </c>
      <c r="K31" s="79">
        <f>'7-11л. РАСКЛАДКА'!W375</f>
        <v>9</v>
      </c>
      <c r="L31" s="77">
        <f>'7-11л. РАСКЛАДКА'!W427</f>
        <v>26.2</v>
      </c>
      <c r="M31" s="77">
        <f>'7-11л. РАСКЛАДКА'!W482</f>
        <v>17</v>
      </c>
      <c r="N31" s="1577">
        <f>'7-11л. РАСКЛАДКА'!W539</f>
        <v>25</v>
      </c>
      <c r="O31" s="1659">
        <f t="shared" si="0"/>
        <v>180</v>
      </c>
      <c r="P31" s="2161">
        <f t="shared" si="1"/>
        <v>0</v>
      </c>
      <c r="Q31" s="1661">
        <f t="shared" si="2"/>
        <v>180</v>
      </c>
      <c r="R31" s="1662">
        <v>30</v>
      </c>
      <c r="W31" s="837"/>
      <c r="X31" s="13"/>
      <c r="Y31" s="1"/>
      <c r="Z31" s="838"/>
      <c r="AA31" s="835"/>
      <c r="AB31" s="114"/>
      <c r="AC31" s="22"/>
      <c r="AD31" s="3"/>
      <c r="AE31" s="3"/>
    </row>
    <row r="32" spans="2:34" ht="12.75" customHeight="1">
      <c r="B32" s="548">
        <v>24</v>
      </c>
      <c r="C32" s="252" t="s">
        <v>56</v>
      </c>
      <c r="D32" s="169">
        <v>6</v>
      </c>
      <c r="E32" s="779">
        <f>'7-11л. РАСКЛАДКА'!W31</f>
        <v>25</v>
      </c>
      <c r="F32" s="77">
        <f>'7-11л. РАСКЛАДКА'!W92</f>
        <v>0</v>
      </c>
      <c r="G32" s="78">
        <f>'7-11л. РАСКЛАДКА'!W146</f>
        <v>0</v>
      </c>
      <c r="H32" s="76">
        <f>'7-11л. РАСКЛАДКА'!W207</f>
        <v>0</v>
      </c>
      <c r="I32" s="79">
        <f>'7-11л. РАСКЛАДКА'!W262</f>
        <v>0</v>
      </c>
      <c r="J32" s="76">
        <f>'7-11л. РАСКЛАДКА'!W320</f>
        <v>0</v>
      </c>
      <c r="K32" s="79">
        <f>'7-11л. РАСКЛАДКА'!W376</f>
        <v>0</v>
      </c>
      <c r="L32" s="77">
        <f>'7-11л. РАСКЛАДКА'!W428</f>
        <v>0</v>
      </c>
      <c r="M32" s="77">
        <f>'7-11л. РАСКЛАДКА'!W483</f>
        <v>30</v>
      </c>
      <c r="N32" s="1577">
        <f>'7-11л. РАСКЛАДКА'!W540</f>
        <v>0</v>
      </c>
      <c r="O32" s="1659">
        <f t="shared" si="0"/>
        <v>55</v>
      </c>
      <c r="P32" s="2161">
        <f t="shared" si="1"/>
        <v>-8.3333333333333286</v>
      </c>
      <c r="Q32" s="1661">
        <f t="shared" si="2"/>
        <v>60</v>
      </c>
      <c r="R32" s="1662">
        <v>10</v>
      </c>
      <c r="W32" s="837"/>
      <c r="X32" s="13"/>
      <c r="Y32" s="1"/>
      <c r="Z32" s="838"/>
      <c r="AA32" s="835"/>
      <c r="AB32" s="114"/>
      <c r="AC32" s="22"/>
      <c r="AD32" s="3"/>
      <c r="AE32" s="3"/>
    </row>
    <row r="33" spans="2:31" ht="12" customHeight="1">
      <c r="B33" s="548">
        <v>25</v>
      </c>
      <c r="C33" s="252" t="s">
        <v>57</v>
      </c>
      <c r="D33" s="169">
        <v>0.6</v>
      </c>
      <c r="E33" s="779">
        <f>'7-11л. РАСКЛАДКА'!W32</f>
        <v>1</v>
      </c>
      <c r="F33" s="77">
        <f>'7-11л. РАСКЛАДКА'!W93</f>
        <v>0</v>
      </c>
      <c r="G33" s="78">
        <f>'7-11л. РАСКЛАДКА'!W147</f>
        <v>0</v>
      </c>
      <c r="H33" s="76">
        <f>'7-11л. РАСКЛАДКА'!W208</f>
        <v>1</v>
      </c>
      <c r="I33" s="79">
        <f>'7-11л. РАСКЛАДКА'!W263</f>
        <v>0</v>
      </c>
      <c r="J33" s="76">
        <f>'7-11л. РАСКЛАДКА'!W321</f>
        <v>0</v>
      </c>
      <c r="K33" s="79">
        <f>'7-11л. РАСКЛАДКА'!W377</f>
        <v>0</v>
      </c>
      <c r="L33" s="77">
        <f>'7-11л. РАСКЛАДКА'!W429</f>
        <v>0</v>
      </c>
      <c r="M33" s="77">
        <f>'7-11л. РАСКЛАДКА'!W484</f>
        <v>0</v>
      </c>
      <c r="N33" s="1577">
        <f>'7-11л. РАСКЛАДКА'!W541</f>
        <v>0.5</v>
      </c>
      <c r="O33" s="1659">
        <f t="shared" si="0"/>
        <v>2.5</v>
      </c>
      <c r="P33" s="2161">
        <f t="shared" si="1"/>
        <v>-58.333333333333336</v>
      </c>
      <c r="Q33" s="1661">
        <f t="shared" si="2"/>
        <v>6</v>
      </c>
      <c r="R33" s="1662">
        <v>1</v>
      </c>
      <c r="W33" s="837"/>
      <c r="X33" s="13"/>
      <c r="Y33" s="1"/>
      <c r="Z33" s="838"/>
      <c r="AA33" s="835"/>
      <c r="AB33" s="1579"/>
      <c r="AC33" s="22"/>
      <c r="AD33" s="3"/>
      <c r="AE33" s="3"/>
    </row>
    <row r="34" spans="2:31" ht="15.75" customHeight="1">
      <c r="B34" s="548">
        <v>26</v>
      </c>
      <c r="C34" s="252" t="s">
        <v>312</v>
      </c>
      <c r="D34" s="169">
        <v>0.6</v>
      </c>
      <c r="E34" s="779">
        <f>'7-11л. РАСКЛАДКА'!W33</f>
        <v>2.25</v>
      </c>
      <c r="F34" s="77">
        <f>'7-11л. РАСКЛАДКА'!W94</f>
        <v>0</v>
      </c>
      <c r="G34" s="78">
        <f>'7-11л. РАСКЛАДКА'!W148</f>
        <v>0</v>
      </c>
      <c r="H34" s="76">
        <f>'7-11л. РАСКЛАДКА'!W209</f>
        <v>2.25</v>
      </c>
      <c r="I34" s="79">
        <f>'7-11л. РАСКЛАДКА'!W264</f>
        <v>0</v>
      </c>
      <c r="J34" s="76">
        <f>'7-11л. РАСКЛАДКА'!W322</f>
        <v>0</v>
      </c>
      <c r="K34" s="79">
        <f>'7-11л. РАСКЛАДКА'!W378</f>
        <v>0</v>
      </c>
      <c r="L34" s="77">
        <f>'7-11л. РАСКЛАДКА'!W430</f>
        <v>0</v>
      </c>
      <c r="M34" s="77">
        <f>'7-11л. РАСКЛАДКА'!W485</f>
        <v>2.5</v>
      </c>
      <c r="N34" s="1577">
        <f>'7-11л. РАСКЛАДКА'!W542</f>
        <v>0</v>
      </c>
      <c r="O34" s="1659">
        <f t="shared" si="0"/>
        <v>7</v>
      </c>
      <c r="P34" s="2161">
        <f t="shared" si="1"/>
        <v>16.666666666666671</v>
      </c>
      <c r="Q34" s="1661">
        <f t="shared" si="2"/>
        <v>6</v>
      </c>
      <c r="R34" s="1662">
        <v>1</v>
      </c>
      <c r="W34" s="837"/>
      <c r="X34" s="13"/>
      <c r="Y34" s="1"/>
      <c r="Z34" s="838"/>
      <c r="AA34" s="835"/>
      <c r="AB34" s="114"/>
      <c r="AC34" s="22"/>
      <c r="AD34" s="3"/>
      <c r="AE34" s="3"/>
    </row>
    <row r="35" spans="2:31" ht="12" customHeight="1">
      <c r="B35" s="548">
        <v>27</v>
      </c>
      <c r="C35" s="252" t="s">
        <v>143</v>
      </c>
      <c r="D35" s="169">
        <v>1.2</v>
      </c>
      <c r="E35" s="779">
        <f>'7-11л. РАСКЛАДКА'!W34</f>
        <v>0</v>
      </c>
      <c r="F35" s="77">
        <f>'7-11л. РАСКЛАДКА'!W95</f>
        <v>3.5</v>
      </c>
      <c r="G35" s="78">
        <f>'7-11л. РАСКЛАДКА'!W149</f>
        <v>0</v>
      </c>
      <c r="H35" s="76">
        <f>'7-11л. РАСКЛАДКА'!W210</f>
        <v>0</v>
      </c>
      <c r="I35" s="79">
        <f>'7-11л. РАСКЛАДКА'!W265</f>
        <v>0</v>
      </c>
      <c r="J35" s="76">
        <f>'7-11л. РАСКЛАДКА'!W323</f>
        <v>5</v>
      </c>
      <c r="K35" s="79">
        <f>'7-11л. РАСКЛАДКА'!W379</f>
        <v>0</v>
      </c>
      <c r="L35" s="77">
        <f>'7-11л. РАСКЛАДКА'!W431</f>
        <v>0</v>
      </c>
      <c r="M35" s="77">
        <f>'7-11л. РАСКЛАДКА'!W486</f>
        <v>0</v>
      </c>
      <c r="N35" s="1577">
        <f>'7-11л. РАСКЛАДКА'!W543</f>
        <v>3.5</v>
      </c>
      <c r="O35" s="1659">
        <f t="shared" si="0"/>
        <v>12</v>
      </c>
      <c r="P35" s="2161">
        <f t="shared" si="1"/>
        <v>0</v>
      </c>
      <c r="Q35" s="1661">
        <f t="shared" si="2"/>
        <v>12</v>
      </c>
      <c r="R35" s="1662">
        <v>2</v>
      </c>
      <c r="W35" s="837"/>
      <c r="X35" s="13"/>
      <c r="Y35" s="1"/>
      <c r="Z35" s="838"/>
      <c r="AA35" s="835"/>
      <c r="AB35" s="114"/>
      <c r="AC35" s="22"/>
      <c r="AD35" s="3"/>
      <c r="AE35" s="3"/>
    </row>
    <row r="36" spans="2:31" ht="12.75" customHeight="1">
      <c r="B36" s="548">
        <v>28</v>
      </c>
      <c r="C36" s="252" t="s">
        <v>58</v>
      </c>
      <c r="D36" s="169">
        <v>0.12</v>
      </c>
      <c r="E36" s="779">
        <f>'7-11л. РАСКЛАДКА'!W35</f>
        <v>0</v>
      </c>
      <c r="F36" s="77">
        <f>'7-11л. РАСКЛАДКА'!W96</f>
        <v>0</v>
      </c>
      <c r="G36" s="78">
        <f>'7-11л. РАСКЛАДКА'!W150</f>
        <v>0</v>
      </c>
      <c r="H36" s="76">
        <f>'7-11л. РАСКЛАДКА'!W211</f>
        <v>0</v>
      </c>
      <c r="I36" s="79">
        <f>'7-11л. РАСКЛАДКА'!W266</f>
        <v>0</v>
      </c>
      <c r="J36" s="76">
        <f>'7-11л. РАСКЛАДКА'!W324</f>
        <v>0</v>
      </c>
      <c r="K36" s="79">
        <f>'7-11л. РАСКЛАДКА'!W380</f>
        <v>0</v>
      </c>
      <c r="L36" s="77">
        <f>'7-11л. РАСКЛАДКА'!W432</f>
        <v>0</v>
      </c>
      <c r="M36" s="77">
        <f>'7-11л. РАСКЛАДКА'!W487</f>
        <v>0</v>
      </c>
      <c r="N36" s="1577">
        <f>'7-11л. РАСКЛАДКА'!W544</f>
        <v>0</v>
      </c>
      <c r="O36" s="1659">
        <f t="shared" si="0"/>
        <v>0</v>
      </c>
      <c r="P36" s="2178">
        <f t="shared" si="1"/>
        <v>-100</v>
      </c>
      <c r="Q36" s="1661">
        <f t="shared" si="2"/>
        <v>1.2</v>
      </c>
      <c r="R36" s="1662">
        <v>0.2</v>
      </c>
      <c r="W36" s="837"/>
      <c r="X36" s="13"/>
      <c r="Y36" s="1"/>
      <c r="Z36" s="838"/>
      <c r="AA36" s="835"/>
      <c r="AB36" s="114"/>
      <c r="AC36" s="22"/>
      <c r="AD36" s="3"/>
      <c r="AE36" s="3"/>
    </row>
    <row r="37" spans="2:31" ht="12.75" customHeight="1">
      <c r="B37" s="548">
        <v>29</v>
      </c>
      <c r="C37" s="592" t="s">
        <v>313</v>
      </c>
      <c r="D37" s="169">
        <v>1.8</v>
      </c>
      <c r="E37" s="779">
        <f>'7-11л. РАСКЛАДКА'!W36</f>
        <v>1.7</v>
      </c>
      <c r="F37" s="77">
        <f>'7-11л. РАСКЛАДКА'!W97</f>
        <v>2.1</v>
      </c>
      <c r="G37" s="78">
        <f>'7-11л. РАСКЛАДКА'!W151</f>
        <v>1.8499999999999999</v>
      </c>
      <c r="H37" s="76">
        <f>'7-11л. РАСКЛАДКА'!W212</f>
        <v>0.6</v>
      </c>
      <c r="I37" s="79">
        <f>'7-11л. РАСКЛАДКА'!W267</f>
        <v>3.0199999999999996</v>
      </c>
      <c r="J37" s="76">
        <f>'7-11л. РАСКЛАДКА'!W325</f>
        <v>1.55</v>
      </c>
      <c r="K37" s="79">
        <f>'7-11л. РАСКЛАДКА'!W381</f>
        <v>1.6</v>
      </c>
      <c r="L37" s="77">
        <f>'7-11л. РАСКЛАДКА'!W433</f>
        <v>2.0499999999999998</v>
      </c>
      <c r="M37" s="77">
        <f>'7-11л. РАСКЛАДКА'!W488</f>
        <v>1.7000000000000002</v>
      </c>
      <c r="N37" s="1577">
        <f>'7-11л. РАСКЛАДКА'!W545</f>
        <v>1.83</v>
      </c>
      <c r="O37" s="1659">
        <f t="shared" si="0"/>
        <v>18</v>
      </c>
      <c r="P37" s="2161">
        <f t="shared" si="1"/>
        <v>0</v>
      </c>
      <c r="Q37" s="1661">
        <f t="shared" si="2"/>
        <v>18</v>
      </c>
      <c r="R37" s="1662">
        <v>3</v>
      </c>
      <c r="W37" s="837"/>
      <c r="X37" s="13"/>
      <c r="Y37" s="1"/>
      <c r="Z37" s="838"/>
      <c r="AA37" s="835"/>
      <c r="AB37" s="114"/>
      <c r="AC37" s="22"/>
      <c r="AD37" s="3"/>
      <c r="AE37" s="3"/>
    </row>
    <row r="38" spans="2:31" ht="13.5" customHeight="1">
      <c r="B38" s="548">
        <v>30</v>
      </c>
      <c r="C38" s="252" t="s">
        <v>144</v>
      </c>
      <c r="D38" s="169">
        <v>1.8</v>
      </c>
      <c r="E38" s="779">
        <f>'7-11л. РАСКЛАДКА'!W37</f>
        <v>0</v>
      </c>
      <c r="F38" s="77">
        <f>'7-11л. РАСКЛАДКА'!W98</f>
        <v>0</v>
      </c>
      <c r="G38" s="78">
        <f>'7-11л. РАСКЛАДКА'!W152</f>
        <v>0</v>
      </c>
      <c r="H38" s="76">
        <f>'7-11л. РАСКЛАДКА'!W213</f>
        <v>0</v>
      </c>
      <c r="I38" s="79">
        <f>'7-11л. РАСКЛАДКА'!W268</f>
        <v>7.75</v>
      </c>
      <c r="J38" s="76">
        <f>'7-11л. РАСКЛАДКА'!W326</f>
        <v>0</v>
      </c>
      <c r="K38" s="79">
        <f>'7-11л. РАСКЛАДКА'!W382</f>
        <v>0</v>
      </c>
      <c r="L38" s="77">
        <f>'7-11л. РАСКЛАДКА'!W434</f>
        <v>10</v>
      </c>
      <c r="M38" s="77">
        <f>'7-11л. РАСКЛАДКА'!W489</f>
        <v>0.25</v>
      </c>
      <c r="N38" s="1577">
        <f>'7-11л. РАСКЛАДКА'!W546</f>
        <v>0</v>
      </c>
      <c r="O38" s="1659">
        <f t="shared" si="0"/>
        <v>18</v>
      </c>
      <c r="P38" s="2161">
        <f t="shared" si="1"/>
        <v>0</v>
      </c>
      <c r="Q38" s="1661">
        <f t="shared" si="2"/>
        <v>18</v>
      </c>
      <c r="R38" s="1662">
        <v>3</v>
      </c>
      <c r="W38" s="837"/>
      <c r="X38" s="13"/>
      <c r="Y38" s="1"/>
      <c r="Z38" s="838"/>
      <c r="AA38" s="840"/>
      <c r="AB38" s="114"/>
      <c r="AC38" s="22"/>
      <c r="AD38" s="3"/>
      <c r="AE38" s="3"/>
    </row>
    <row r="39" spans="2:31" ht="14.25" customHeight="1">
      <c r="B39" s="548">
        <v>31</v>
      </c>
      <c r="C39" s="252" t="s">
        <v>145</v>
      </c>
      <c r="D39" s="169">
        <v>1.2</v>
      </c>
      <c r="E39" s="779">
        <f>'7-11л. РАСКЛАДКА'!W38</f>
        <v>1.4149999999999998</v>
      </c>
      <c r="F39" s="77">
        <f>'7-11л. РАСКЛАДКА'!W99</f>
        <v>2.008</v>
      </c>
      <c r="G39" s="239">
        <f>'7-11л. РАСКЛАДКА'!W153</f>
        <v>1.589</v>
      </c>
      <c r="H39" s="76">
        <f>'7-11л. РАСКЛАДКА'!W214</f>
        <v>1.1382000000000001</v>
      </c>
      <c r="I39" s="79">
        <f>'7-11л. РАСКЛАДКА'!W269</f>
        <v>1.171</v>
      </c>
      <c r="J39" s="76">
        <f>'7-11л. РАСКЛАДКА'!W327</f>
        <v>2.3000000000000003E-2</v>
      </c>
      <c r="K39" s="79">
        <f>'7-11л. РАСКЛАДКА'!W383</f>
        <v>0.20940000000000003</v>
      </c>
      <c r="L39" s="200">
        <f>'7-11л. РАСКЛАДКА'!W435</f>
        <v>1.2378</v>
      </c>
      <c r="M39" s="240">
        <f>'7-11л. РАСКЛАДКА'!W490</f>
        <v>8.8999999999999999E-3</v>
      </c>
      <c r="N39" s="1577">
        <f>'7-11л. РАСКЛАДКА'!W547</f>
        <v>3.1997</v>
      </c>
      <c r="O39" s="1659">
        <f t="shared" si="0"/>
        <v>12.000000000000002</v>
      </c>
      <c r="P39" s="2161">
        <f t="shared" si="1"/>
        <v>0</v>
      </c>
      <c r="Q39" s="1661">
        <f t="shared" si="2"/>
        <v>12</v>
      </c>
      <c r="R39" s="1662">
        <v>2</v>
      </c>
      <c r="W39" s="837"/>
      <c r="X39" s="13"/>
      <c r="Y39" s="1"/>
      <c r="Z39" s="838"/>
      <c r="AA39" s="840"/>
      <c r="AB39" s="114"/>
      <c r="AC39" s="22"/>
      <c r="AD39" s="3"/>
      <c r="AE39" s="3"/>
    </row>
    <row r="40" spans="2:31" ht="15" customHeight="1">
      <c r="B40" s="548">
        <v>32</v>
      </c>
      <c r="C40" s="252" t="s">
        <v>60</v>
      </c>
      <c r="D40" s="169">
        <v>46.2</v>
      </c>
      <c r="E40" s="191">
        <f>'7-11л. МЕНЮ '!E100</f>
        <v>48.591999999999999</v>
      </c>
      <c r="F40" s="115">
        <f>'7-11л. МЕНЮ '!E153</f>
        <v>43.88</v>
      </c>
      <c r="G40" s="115">
        <f>'7-11л. МЕНЮ '!E211</f>
        <v>45.661000000000001</v>
      </c>
      <c r="H40" s="115">
        <f>'7-11л. МЕНЮ '!E261</f>
        <v>46.891000000000005</v>
      </c>
      <c r="I40" s="115">
        <f>'7-11л. МЕНЮ '!E316</f>
        <v>45.975999999999999</v>
      </c>
      <c r="J40" s="115">
        <f>'7-11л. МЕНЮ '!E428</f>
        <v>48.955249999999999</v>
      </c>
      <c r="K40" s="115">
        <f>'7-11л. МЕНЮ '!E483</f>
        <v>45.597000000000008</v>
      </c>
      <c r="L40" s="115">
        <f>'7-11л. МЕНЮ '!E538</f>
        <v>41.398350000000001</v>
      </c>
      <c r="M40" s="115">
        <f>'7-11л. МЕНЮ '!E593</f>
        <v>47.180999999999997</v>
      </c>
      <c r="N40" s="1567">
        <f>'7-11л. МЕНЮ '!E645</f>
        <v>47.868400000000008</v>
      </c>
      <c r="O40" s="1659">
        <f t="shared" si="0"/>
        <v>461.99999999999994</v>
      </c>
      <c r="P40" s="2161">
        <f t="shared" si="1"/>
        <v>0</v>
      </c>
      <c r="Q40" s="1661">
        <f t="shared" si="2"/>
        <v>462</v>
      </c>
      <c r="R40" s="1662">
        <v>77</v>
      </c>
      <c r="W40" s="855"/>
      <c r="X40" s="13"/>
      <c r="Y40" s="1"/>
      <c r="Z40" s="838"/>
      <c r="AA40" s="1646"/>
      <c r="AB40" s="1579"/>
      <c r="AC40" s="22"/>
      <c r="AD40" s="3"/>
      <c r="AE40" s="3"/>
    </row>
    <row r="41" spans="2:31" ht="12.75" customHeight="1">
      <c r="B41" s="548">
        <v>33</v>
      </c>
      <c r="C41" s="252" t="s">
        <v>61</v>
      </c>
      <c r="D41" s="169">
        <v>47.4</v>
      </c>
      <c r="E41" s="191">
        <f>'7-11л. МЕНЮ '!F100</f>
        <v>49.35</v>
      </c>
      <c r="F41" s="115">
        <f>'7-11л. МЕНЮ '!F153</f>
        <v>44.018000000000001</v>
      </c>
      <c r="G41" s="115">
        <f>'7-11л. МЕНЮ '!F211</f>
        <v>47.572400000000002</v>
      </c>
      <c r="H41" s="115">
        <f>'7-11л. МЕНЮ '!F261</f>
        <v>49.129000000000005</v>
      </c>
      <c r="I41" s="115">
        <f>'7-11л. МЕНЮ '!F316</f>
        <v>46.930599999999998</v>
      </c>
      <c r="J41" s="115">
        <f>'7-11л. МЕНЮ '!F428</f>
        <v>49.054000000000002</v>
      </c>
      <c r="K41" s="115">
        <f>'7-11л. МЕНЮ '!F483</f>
        <v>47.036000000000001</v>
      </c>
      <c r="L41" s="115">
        <f>'7-11л. МЕНЮ '!F538</f>
        <v>44.098300000000002</v>
      </c>
      <c r="M41" s="115">
        <f>'7-11л. МЕНЮ '!F593</f>
        <v>49.165999999999997</v>
      </c>
      <c r="N41" s="1567">
        <f>'7-11л. МЕНЮ '!F645</f>
        <v>47.645700000000005</v>
      </c>
      <c r="O41" s="1659">
        <f t="shared" si="0"/>
        <v>474</v>
      </c>
      <c r="P41" s="2161">
        <f t="shared" si="1"/>
        <v>0</v>
      </c>
      <c r="Q41" s="1661">
        <f t="shared" si="2"/>
        <v>474</v>
      </c>
      <c r="R41" s="1662">
        <v>79</v>
      </c>
      <c r="W41" s="855"/>
      <c r="X41" s="13"/>
      <c r="Y41" s="1"/>
      <c r="Z41" s="838"/>
      <c r="AA41" s="1646"/>
      <c r="AB41" s="1579"/>
      <c r="AC41" s="22"/>
      <c r="AD41" s="3"/>
      <c r="AE41" s="3"/>
    </row>
    <row r="42" spans="2:31" ht="12.75" customHeight="1">
      <c r="B42" s="548">
        <v>34</v>
      </c>
      <c r="C42" s="252" t="s">
        <v>62</v>
      </c>
      <c r="D42" s="169">
        <v>201</v>
      </c>
      <c r="E42" s="167">
        <f>'7-11л. МЕНЮ '!G100</f>
        <v>201.3289</v>
      </c>
      <c r="F42" s="115">
        <f>'7-11л. МЕНЮ '!G153</f>
        <v>199.24090000000001</v>
      </c>
      <c r="G42" s="115">
        <f>'7-11л. МЕНЮ '!G211</f>
        <v>203.42910000000001</v>
      </c>
      <c r="H42" s="115">
        <f>'7-11л. МЕНЮ '!G261</f>
        <v>199.31209999999999</v>
      </c>
      <c r="I42" s="115">
        <f>'7-11л. МЕНЮ '!G316</f>
        <v>201.68900000000002</v>
      </c>
      <c r="J42" s="115">
        <f>'7-11л. МЕНЮ '!G428</f>
        <v>193.93200000000002</v>
      </c>
      <c r="K42" s="115">
        <f>'7-11л. МЕНЮ '!G483</f>
        <v>200.55974000000001</v>
      </c>
      <c r="L42" s="115">
        <f>'7-11л. МЕНЮ '!G538</f>
        <v>211.36849999999998</v>
      </c>
      <c r="M42" s="115">
        <f>'7-11л. МЕНЮ '!G593</f>
        <v>205.60766000000001</v>
      </c>
      <c r="N42" s="1567">
        <f>'7-11л. МЕНЮ '!G645</f>
        <v>193.53210000000001</v>
      </c>
      <c r="O42" s="1659">
        <f t="shared" si="0"/>
        <v>2010</v>
      </c>
      <c r="P42" s="2161">
        <f t="shared" si="1"/>
        <v>0</v>
      </c>
      <c r="Q42" s="1661">
        <f t="shared" si="2"/>
        <v>2010</v>
      </c>
      <c r="R42" s="1662">
        <v>335</v>
      </c>
      <c r="W42" s="855"/>
      <c r="X42" s="13"/>
      <c r="Y42" s="1"/>
      <c r="Z42" s="838"/>
      <c r="AA42" s="1646"/>
      <c r="AB42" s="1579"/>
      <c r="AC42" s="22"/>
      <c r="AD42" s="3"/>
      <c r="AE42" s="3"/>
    </row>
    <row r="43" spans="2:31" ht="15" customHeight="1" thickBot="1">
      <c r="B43" s="593">
        <v>35</v>
      </c>
      <c r="C43" s="594" t="s">
        <v>63</v>
      </c>
      <c r="D43" s="170">
        <v>1410</v>
      </c>
      <c r="E43" s="168">
        <f>'7-11л. МЕНЮ '!H100</f>
        <v>1409.23</v>
      </c>
      <c r="F43" s="119">
        <f>'7-11л. МЕНЮ '!H153</f>
        <v>1414.1366</v>
      </c>
      <c r="G43" s="119">
        <f>'7-11л. МЕНЮ '!H211</f>
        <v>1406.5100000000002</v>
      </c>
      <c r="H43" s="119">
        <f>'7-11л. МЕНЮ '!H261</f>
        <v>1407.0178000000001</v>
      </c>
      <c r="I43" s="119">
        <f>'7-11л. МЕНЮ '!H316</f>
        <v>1413.1053999999999</v>
      </c>
      <c r="J43" s="119">
        <f>'7-11л. МЕНЮ '!H428</f>
        <v>1412.5349999999999</v>
      </c>
      <c r="K43" s="128">
        <f>'7-11л. МЕНЮ '!H483</f>
        <v>1407.402</v>
      </c>
      <c r="L43" s="1667">
        <f>'7-11л. МЕНЮ '!H538</f>
        <v>1412.3899000000001</v>
      </c>
      <c r="M43" s="119">
        <f>'7-11л. МЕНЮ '!H593</f>
        <v>1407.5929999999998</v>
      </c>
      <c r="N43" s="1568">
        <f>'7-11л. МЕНЮ '!H645</f>
        <v>1410.0801000000001</v>
      </c>
      <c r="O43" s="1663">
        <f t="shared" si="0"/>
        <v>14099.999800000001</v>
      </c>
      <c r="P43" s="2162">
        <f t="shared" si="1"/>
        <v>-1.4184396945893241E-6</v>
      </c>
      <c r="Q43" s="1664">
        <f t="shared" si="2"/>
        <v>14100</v>
      </c>
      <c r="R43" s="1665">
        <v>2350</v>
      </c>
      <c r="W43" s="855"/>
      <c r="X43" s="13"/>
      <c r="Y43" s="856"/>
      <c r="Z43" s="838"/>
      <c r="AA43" s="840"/>
      <c r="AB43" s="848"/>
      <c r="AC43" s="22"/>
      <c r="AD43" s="3"/>
      <c r="AE43" s="3"/>
    </row>
    <row r="44" spans="2:31">
      <c r="B44" t="s">
        <v>318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31">
      <c r="B45" t="s">
        <v>319</v>
      </c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2:31">
      <c r="B46" t="s">
        <v>320</v>
      </c>
      <c r="O46" s="315"/>
      <c r="P46" s="315"/>
    </row>
    <row r="47" spans="2:3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315"/>
      <c r="R47" s="315"/>
    </row>
    <row r="48" spans="2:31">
      <c r="B48" s="1" t="s">
        <v>321</v>
      </c>
    </row>
    <row r="49" spans="2:18">
      <c r="B49" t="s">
        <v>322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8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315"/>
      <c r="R50" s="315"/>
    </row>
    <row r="52" spans="2:18" ht="13.5" customHeight="1"/>
    <row r="54" spans="2:18" ht="13.5" customHeight="1"/>
    <row r="55" spans="2:18" ht="12" customHeight="1"/>
    <row r="57" spans="2:18" ht="12.75" customHeight="1"/>
    <row r="59" spans="2:18" ht="12.75" customHeight="1"/>
    <row r="61" spans="2:18" ht="12.75" customHeight="1"/>
    <row r="63" spans="2:18" ht="12.75" customHeight="1"/>
    <row r="64" spans="2:18" hidden="1"/>
    <row r="88" ht="12.75" customHeight="1"/>
    <row r="89" ht="13.5" customHeight="1"/>
    <row r="90" ht="12.75" customHeight="1"/>
    <row r="94" ht="12.75" customHeight="1"/>
    <row r="95" ht="12.75" customHeight="1"/>
    <row r="96" ht="11.25" customHeight="1"/>
    <row r="97" ht="12.75" customHeight="1"/>
    <row r="98" ht="13.5" customHeight="1"/>
    <row r="99" ht="14.25" customHeight="1"/>
    <row r="101" ht="14.25" customHeight="1"/>
    <row r="103" ht="11.25" customHeight="1"/>
    <row r="106" hidden="1"/>
    <row r="111" ht="11.25" customHeight="1"/>
    <row r="112" ht="12.75" customHeight="1"/>
    <row r="113" spans="2:28" ht="11.25" customHeight="1"/>
    <row r="114" spans="2:28">
      <c r="B114" s="103"/>
      <c r="D114" s="103"/>
    </row>
    <row r="115" spans="2:28">
      <c r="C115" s="13"/>
      <c r="D115" s="22"/>
      <c r="E115" s="14"/>
      <c r="F115" s="14"/>
      <c r="G115" s="14"/>
      <c r="H115" s="14"/>
      <c r="I115" s="14"/>
      <c r="J115" s="14"/>
      <c r="K115" s="14"/>
      <c r="L115" s="14"/>
      <c r="M115" s="13"/>
      <c r="N115" s="13"/>
      <c r="O115" s="9"/>
      <c r="P115" s="9"/>
      <c r="Q115" s="13"/>
      <c r="R115" s="22"/>
      <c r="T115" s="22"/>
      <c r="U115" s="13"/>
    </row>
    <row r="116" spans="2:28">
      <c r="C116" s="13"/>
      <c r="D116" s="9"/>
      <c r="E116" s="771"/>
      <c r="F116" s="14"/>
      <c r="G116" s="14"/>
      <c r="H116" s="14"/>
      <c r="I116" s="14"/>
      <c r="J116" s="14"/>
      <c r="K116" s="14"/>
      <c r="L116" s="14"/>
      <c r="M116" s="13"/>
      <c r="N116" s="13"/>
      <c r="O116" s="9"/>
      <c r="P116" s="9"/>
      <c r="Q116" s="13"/>
      <c r="R116" s="22"/>
      <c r="T116" s="22"/>
      <c r="U116" s="13"/>
    </row>
    <row r="117" spans="2:28">
      <c r="C117" s="22"/>
      <c r="D117" s="22"/>
      <c r="E117" s="14"/>
      <c r="F117" s="14"/>
      <c r="G117" s="14"/>
      <c r="H117" s="14"/>
      <c r="K117" s="14"/>
      <c r="L117" s="47"/>
      <c r="M117" s="13"/>
      <c r="N117" s="13"/>
      <c r="O117" s="9"/>
      <c r="P117" s="9"/>
      <c r="Q117" s="22"/>
      <c r="R117" s="22"/>
      <c r="T117" s="22"/>
      <c r="U117" s="13"/>
      <c r="AB117" s="832"/>
    </row>
    <row r="118" spans="2:28">
      <c r="C118" s="13"/>
      <c r="D118" s="13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9"/>
      <c r="P118" s="9"/>
      <c r="Q118" s="22"/>
      <c r="R118" s="22"/>
      <c r="T118" s="22"/>
      <c r="U118" s="13"/>
      <c r="Z118" s="158"/>
      <c r="AB118" s="832"/>
    </row>
    <row r="119" spans="2:28">
      <c r="C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9"/>
      <c r="P119" s="9"/>
      <c r="Q119" s="13"/>
      <c r="R119" s="22"/>
      <c r="T119" s="22"/>
      <c r="U119" s="13"/>
      <c r="Z119" s="158"/>
      <c r="AB119" s="833"/>
    </row>
    <row r="120" spans="2:28">
      <c r="C120" s="13"/>
      <c r="D120" s="14"/>
      <c r="E120" s="13"/>
      <c r="F120" s="13"/>
      <c r="G120" s="13"/>
      <c r="H120" s="13"/>
      <c r="I120" s="4"/>
      <c r="J120" s="13"/>
      <c r="K120" s="13"/>
      <c r="L120" s="13"/>
      <c r="M120" s="13"/>
      <c r="N120" s="4"/>
      <c r="O120" s="9"/>
      <c r="P120" s="9"/>
      <c r="Q120" s="14"/>
      <c r="R120" s="22"/>
      <c r="S120" s="13"/>
      <c r="T120" s="22"/>
      <c r="U120" s="13"/>
      <c r="W120" s="328"/>
      <c r="X120" s="22"/>
      <c r="Y120" s="3"/>
      <c r="Z120" s="834"/>
      <c r="AB120" s="833"/>
    </row>
    <row r="121" spans="2:28">
      <c r="B121" s="3"/>
      <c r="C121" s="13"/>
      <c r="D121" s="835"/>
      <c r="E121" s="836"/>
      <c r="F121" s="836"/>
      <c r="G121" s="836"/>
      <c r="H121" s="836"/>
      <c r="I121" s="836"/>
      <c r="J121" s="836"/>
      <c r="K121" s="836"/>
      <c r="L121" s="836"/>
      <c r="M121" s="836"/>
      <c r="N121" s="836"/>
      <c r="O121" s="835"/>
      <c r="P121" s="22"/>
      <c r="Q121" s="22"/>
      <c r="S121" s="63"/>
      <c r="W121" s="837"/>
      <c r="X121" s="13"/>
      <c r="Y121" s="1"/>
      <c r="Z121" s="838"/>
      <c r="AB121" s="839"/>
    </row>
    <row r="122" spans="2:28">
      <c r="B122" s="3"/>
      <c r="C122" s="13"/>
      <c r="D122" s="835"/>
      <c r="E122" s="836"/>
      <c r="F122" s="836"/>
      <c r="G122" s="836"/>
      <c r="H122" s="836"/>
      <c r="I122" s="836"/>
      <c r="J122" s="836"/>
      <c r="K122" s="836"/>
      <c r="L122" s="836"/>
      <c r="M122" s="836"/>
      <c r="N122" s="836"/>
      <c r="O122" s="840"/>
      <c r="P122" s="114"/>
      <c r="Q122" s="22"/>
      <c r="W122" s="837"/>
      <c r="X122" s="13"/>
      <c r="Y122" s="1"/>
      <c r="Z122" s="838"/>
      <c r="AB122" s="839"/>
    </row>
    <row r="123" spans="2:28">
      <c r="B123" s="3"/>
      <c r="C123" s="13"/>
      <c r="D123" s="835"/>
      <c r="E123" s="836"/>
      <c r="F123" s="836"/>
      <c r="G123" s="836"/>
      <c r="H123" s="850"/>
      <c r="I123" s="836"/>
      <c r="J123" s="836"/>
      <c r="K123" s="850"/>
      <c r="L123" s="836"/>
      <c r="M123" s="836"/>
      <c r="N123" s="836"/>
      <c r="O123" s="835"/>
      <c r="P123" s="114"/>
      <c r="Q123" s="22"/>
      <c r="W123" s="837"/>
      <c r="X123" s="13"/>
      <c r="Y123" s="1"/>
      <c r="Z123" s="838"/>
      <c r="AB123" s="841"/>
    </row>
    <row r="124" spans="2:28">
      <c r="B124" s="3"/>
      <c r="C124" s="13"/>
      <c r="D124" s="835"/>
      <c r="E124" s="836"/>
      <c r="F124" s="836"/>
      <c r="G124" s="836"/>
      <c r="H124" s="836"/>
      <c r="I124" s="836"/>
      <c r="J124" s="836"/>
      <c r="K124" s="836"/>
      <c r="L124" s="836"/>
      <c r="M124" s="836"/>
      <c r="N124" s="850"/>
      <c r="O124" s="842"/>
      <c r="P124" s="114"/>
      <c r="Q124" s="22"/>
      <c r="W124" s="837"/>
      <c r="X124" s="13"/>
      <c r="Y124" s="1"/>
      <c r="Z124" s="838"/>
      <c r="AB124" s="839"/>
    </row>
    <row r="125" spans="2:28">
      <c r="B125" s="3"/>
      <c r="C125" s="13"/>
      <c r="D125" s="835"/>
      <c r="E125" s="836"/>
      <c r="F125" s="836"/>
      <c r="G125" s="836"/>
      <c r="H125" s="836"/>
      <c r="I125" s="836"/>
      <c r="J125" s="836"/>
      <c r="K125" s="836"/>
      <c r="L125" s="836"/>
      <c r="M125" s="836"/>
      <c r="N125" s="836"/>
      <c r="O125" s="835"/>
      <c r="P125" s="114"/>
      <c r="Q125" s="22"/>
      <c r="W125" s="837"/>
      <c r="X125" s="13"/>
      <c r="Y125" s="1"/>
      <c r="Z125" s="838"/>
      <c r="AB125" s="843"/>
    </row>
    <row r="126" spans="2:28">
      <c r="B126" s="3"/>
      <c r="C126" s="13"/>
      <c r="D126" s="835"/>
      <c r="E126" s="836"/>
      <c r="F126" s="836"/>
      <c r="G126" s="836"/>
      <c r="H126" s="836"/>
      <c r="I126" s="836"/>
      <c r="J126" s="836"/>
      <c r="K126" s="836"/>
      <c r="L126" s="836"/>
      <c r="M126" s="836"/>
      <c r="N126" s="836"/>
      <c r="O126" s="835"/>
      <c r="P126" s="114"/>
      <c r="Q126" s="22"/>
      <c r="W126" s="837"/>
      <c r="X126" s="13"/>
      <c r="Y126" s="1"/>
      <c r="Z126" s="838"/>
      <c r="AB126" s="841"/>
    </row>
    <row r="127" spans="2:28">
      <c r="B127" s="3"/>
      <c r="C127" s="13"/>
      <c r="D127" s="835"/>
      <c r="E127" s="836"/>
      <c r="F127" s="836"/>
      <c r="G127" s="9"/>
      <c r="H127" s="845"/>
      <c r="I127" s="850"/>
      <c r="J127" s="836"/>
      <c r="K127" s="836"/>
      <c r="L127" s="836"/>
      <c r="M127" s="836"/>
      <c r="N127" s="836"/>
      <c r="O127" s="844"/>
      <c r="P127" s="114"/>
      <c r="Q127" s="22"/>
      <c r="W127" s="837"/>
      <c r="X127" s="13"/>
      <c r="Y127" s="1"/>
      <c r="Z127" s="838"/>
      <c r="AB127" s="843"/>
    </row>
    <row r="128" spans="2:28">
      <c r="B128" s="3"/>
      <c r="C128" s="13"/>
      <c r="D128" s="835"/>
      <c r="E128" s="609"/>
      <c r="F128" s="836"/>
      <c r="G128" s="836"/>
      <c r="H128" s="836"/>
      <c r="I128" s="836"/>
      <c r="J128" s="836"/>
      <c r="K128" s="836"/>
      <c r="L128" s="836"/>
      <c r="M128" s="836"/>
      <c r="N128" s="836"/>
      <c r="O128" s="835"/>
      <c r="P128" s="114"/>
      <c r="Q128" s="22"/>
      <c r="W128" s="837"/>
      <c r="X128" s="13"/>
      <c r="Y128" s="1"/>
      <c r="Z128" s="838"/>
      <c r="AB128" s="839"/>
    </row>
    <row r="129" spans="2:28">
      <c r="B129" s="3"/>
      <c r="C129" s="13"/>
      <c r="D129" s="835"/>
      <c r="E129" s="609"/>
      <c r="F129" s="836"/>
      <c r="G129" s="836"/>
      <c r="H129" s="836"/>
      <c r="I129" s="836"/>
      <c r="J129" s="836"/>
      <c r="K129" s="836"/>
      <c r="L129" s="836"/>
      <c r="M129" s="836"/>
      <c r="N129" s="836"/>
      <c r="O129" s="835"/>
      <c r="P129" s="114"/>
      <c r="Q129" s="22"/>
      <c r="W129" s="837"/>
      <c r="X129" s="13"/>
      <c r="Y129" s="1"/>
      <c r="Z129" s="838"/>
      <c r="AB129" s="839"/>
    </row>
    <row r="130" spans="2:28">
      <c r="B130" s="3"/>
      <c r="C130" s="13"/>
      <c r="D130" s="835"/>
      <c r="E130" s="609"/>
      <c r="F130" s="836"/>
      <c r="G130" s="836"/>
      <c r="H130" s="836"/>
      <c r="I130" s="836"/>
      <c r="J130" s="836"/>
      <c r="K130" s="836"/>
      <c r="L130" s="836"/>
      <c r="M130" s="836"/>
      <c r="N130" s="836"/>
      <c r="O130" s="835"/>
      <c r="P130" s="114"/>
      <c r="Q130" s="22"/>
      <c r="W130" s="837"/>
      <c r="X130" s="13"/>
      <c r="Y130" s="1"/>
      <c r="Z130" s="838"/>
      <c r="AB130" s="839"/>
    </row>
    <row r="131" spans="2:28">
      <c r="B131" s="3"/>
      <c r="C131" s="13"/>
      <c r="D131" s="835"/>
      <c r="E131" s="609"/>
      <c r="F131" s="836"/>
      <c r="G131" s="836"/>
      <c r="H131" s="836"/>
      <c r="I131" s="836"/>
      <c r="J131" s="836"/>
      <c r="K131" s="836"/>
      <c r="L131" s="836"/>
      <c r="M131" s="836"/>
      <c r="N131" s="836"/>
      <c r="O131" s="835"/>
      <c r="P131" s="114"/>
      <c r="Q131" s="22"/>
      <c r="W131" s="837"/>
      <c r="X131" s="13"/>
      <c r="Y131" s="1"/>
      <c r="Z131" s="838"/>
      <c r="AB131" s="839"/>
    </row>
    <row r="132" spans="2:28">
      <c r="B132" s="3"/>
      <c r="C132" s="13"/>
      <c r="D132" s="835"/>
      <c r="E132" s="609"/>
      <c r="F132" s="836"/>
      <c r="G132" s="836"/>
      <c r="H132" s="836"/>
      <c r="I132" s="836"/>
      <c r="J132" s="836"/>
      <c r="K132" s="836"/>
      <c r="L132" s="836"/>
      <c r="M132" s="836"/>
      <c r="N132" s="836"/>
      <c r="O132" s="835"/>
      <c r="P132" s="114"/>
      <c r="Q132" s="22"/>
      <c r="W132" s="837"/>
      <c r="X132" s="13"/>
      <c r="Y132" s="1"/>
      <c r="Z132" s="838"/>
      <c r="AB132" s="839"/>
    </row>
    <row r="133" spans="2:28">
      <c r="B133" s="3"/>
      <c r="C133" s="13"/>
      <c r="D133" s="835"/>
      <c r="E133" s="609"/>
      <c r="F133" s="836"/>
      <c r="G133" s="836"/>
      <c r="H133" s="836"/>
      <c r="I133" s="836"/>
      <c r="J133" s="836"/>
      <c r="K133" s="836"/>
      <c r="L133" s="836"/>
      <c r="M133" s="836"/>
      <c r="N133" s="836"/>
      <c r="O133" s="835"/>
      <c r="P133" s="114"/>
      <c r="Q133" s="22"/>
      <c r="W133" s="837"/>
      <c r="X133" s="13"/>
      <c r="Y133" s="1"/>
      <c r="Z133" s="838"/>
      <c r="AB133" s="839"/>
    </row>
    <row r="134" spans="2:28" ht="13.5" customHeight="1">
      <c r="B134" s="3"/>
      <c r="C134" s="13"/>
      <c r="D134" s="835"/>
      <c r="E134" s="609"/>
      <c r="F134" s="836"/>
      <c r="G134" s="836"/>
      <c r="H134" s="836"/>
      <c r="I134" s="836"/>
      <c r="J134" s="836"/>
      <c r="K134" s="836"/>
      <c r="L134" s="836"/>
      <c r="M134" s="836"/>
      <c r="N134" s="836"/>
      <c r="O134" s="835"/>
      <c r="P134" s="114"/>
      <c r="Q134" s="22"/>
      <c r="W134" s="837"/>
      <c r="X134" s="13"/>
      <c r="Y134" s="1"/>
      <c r="Z134" s="838"/>
      <c r="AB134" s="839"/>
    </row>
    <row r="135" spans="2:28">
      <c r="B135" s="3"/>
      <c r="C135" s="13"/>
      <c r="D135" s="835"/>
      <c r="E135" s="609"/>
      <c r="F135" s="836"/>
      <c r="G135" s="836"/>
      <c r="H135" s="836"/>
      <c r="I135" s="836"/>
      <c r="J135" s="836"/>
      <c r="K135" s="836"/>
      <c r="L135" s="836"/>
      <c r="M135" s="836"/>
      <c r="N135" s="836"/>
      <c r="O135" s="835"/>
      <c r="P135" s="114"/>
      <c r="Q135" s="22"/>
      <c r="W135" s="837"/>
      <c r="X135" s="13"/>
      <c r="Y135" s="1"/>
      <c r="Z135" s="838"/>
      <c r="AB135" s="841"/>
    </row>
    <row r="136" spans="2:28" ht="12.75" customHeight="1">
      <c r="B136" s="3"/>
      <c r="C136" s="13"/>
      <c r="D136" s="835"/>
      <c r="E136" s="609"/>
      <c r="F136" s="845"/>
      <c r="G136" s="846"/>
      <c r="H136" s="836"/>
      <c r="I136" s="836"/>
      <c r="J136" s="836"/>
      <c r="K136" s="836"/>
      <c r="L136" s="845"/>
      <c r="M136" s="845"/>
      <c r="N136" s="836"/>
      <c r="O136" s="840"/>
      <c r="P136" s="114"/>
      <c r="Q136" s="22"/>
      <c r="W136" s="837"/>
      <c r="X136" s="13"/>
      <c r="Y136" s="1"/>
      <c r="Z136" s="838"/>
      <c r="AB136" s="847"/>
    </row>
    <row r="137" spans="2:28">
      <c r="B137" s="3"/>
      <c r="C137" s="13"/>
      <c r="D137" s="835"/>
      <c r="E137" s="609"/>
      <c r="F137" s="845"/>
      <c r="G137" s="846"/>
      <c r="H137" s="836"/>
      <c r="I137" s="836"/>
      <c r="J137" s="836"/>
      <c r="K137" s="836"/>
      <c r="L137" s="845"/>
      <c r="M137" s="845"/>
      <c r="N137" s="836"/>
      <c r="O137" s="835"/>
      <c r="P137" s="114"/>
      <c r="Q137" s="22"/>
      <c r="W137" s="837"/>
      <c r="X137" s="13"/>
      <c r="Y137" s="1"/>
      <c r="Z137" s="838"/>
      <c r="AB137" s="839"/>
    </row>
    <row r="138" spans="2:28" ht="12.75" customHeight="1">
      <c r="B138" s="3"/>
      <c r="C138" s="13"/>
      <c r="D138" s="835"/>
      <c r="E138" s="609"/>
      <c r="F138" s="845"/>
      <c r="G138" s="846"/>
      <c r="H138" s="836"/>
      <c r="I138" s="836"/>
      <c r="J138" s="836"/>
      <c r="K138" s="836"/>
      <c r="L138" s="845"/>
      <c r="M138" s="845"/>
      <c r="N138" s="836"/>
      <c r="O138" s="835"/>
      <c r="P138" s="114"/>
      <c r="Q138" s="22"/>
      <c r="W138" s="837"/>
      <c r="X138" s="13"/>
      <c r="Y138" s="1"/>
      <c r="Z138" s="838"/>
      <c r="AB138" s="839"/>
    </row>
    <row r="139" spans="2:28">
      <c r="B139" s="3"/>
      <c r="C139" s="13"/>
      <c r="D139" s="835"/>
      <c r="E139" s="859"/>
      <c r="F139" s="845"/>
      <c r="G139" s="846"/>
      <c r="H139" s="836"/>
      <c r="I139" s="857"/>
      <c r="J139" s="836"/>
      <c r="K139" s="857"/>
      <c r="L139" s="850"/>
      <c r="M139" s="850"/>
      <c r="N139" s="836"/>
      <c r="O139" s="835"/>
      <c r="P139" s="114"/>
      <c r="Q139" s="22"/>
      <c r="W139" s="837"/>
      <c r="X139" s="13"/>
      <c r="Y139" s="1"/>
      <c r="Z139" s="838"/>
      <c r="AB139" s="843"/>
    </row>
    <row r="140" spans="2:28">
      <c r="B140" s="3"/>
      <c r="C140" s="13"/>
      <c r="D140" s="835"/>
      <c r="E140" s="609"/>
      <c r="F140" s="850"/>
      <c r="G140" s="846"/>
      <c r="H140" s="836"/>
      <c r="I140" s="836"/>
      <c r="J140" s="836"/>
      <c r="K140" s="836"/>
      <c r="L140" s="850"/>
      <c r="M140" s="850"/>
      <c r="N140" s="836"/>
      <c r="O140" s="835"/>
      <c r="P140" s="114"/>
      <c r="Q140" s="22"/>
      <c r="W140" s="837"/>
      <c r="X140" s="13"/>
      <c r="Y140" s="1"/>
      <c r="Z140" s="838"/>
      <c r="AB140" s="839"/>
    </row>
    <row r="141" spans="2:28">
      <c r="B141" s="3"/>
      <c r="C141" s="13"/>
      <c r="D141" s="835"/>
      <c r="E141" s="609"/>
      <c r="F141" s="845"/>
      <c r="G141" s="846"/>
      <c r="H141" s="836"/>
      <c r="I141" s="836"/>
      <c r="J141" s="836"/>
      <c r="K141" s="836"/>
      <c r="L141" s="850"/>
      <c r="M141" s="845"/>
      <c r="N141" s="836"/>
      <c r="O141" s="835"/>
      <c r="P141" s="114"/>
      <c r="Q141" s="22"/>
      <c r="W141" s="837"/>
      <c r="X141" s="13"/>
      <c r="Y141" s="1"/>
      <c r="Z141" s="838"/>
      <c r="AB141" s="839"/>
    </row>
    <row r="142" spans="2:28">
      <c r="B142" s="3"/>
      <c r="C142" s="13"/>
      <c r="D142" s="835"/>
      <c r="E142" s="609"/>
      <c r="F142" s="850"/>
      <c r="G142" s="846"/>
      <c r="H142" s="836"/>
      <c r="I142" s="836"/>
      <c r="J142" s="836"/>
      <c r="K142" s="836"/>
      <c r="L142" s="846"/>
      <c r="M142" s="846"/>
      <c r="N142" s="9"/>
      <c r="O142" s="835"/>
      <c r="P142" s="114"/>
      <c r="Q142" s="22"/>
      <c r="W142" s="837"/>
      <c r="X142" s="13"/>
      <c r="Y142" s="1"/>
      <c r="Z142" s="838"/>
      <c r="AB142" s="839"/>
    </row>
    <row r="143" spans="2:28">
      <c r="B143" s="3"/>
      <c r="C143" s="13"/>
      <c r="D143" s="835"/>
      <c r="E143" s="609"/>
      <c r="F143" s="850"/>
      <c r="G143" s="850"/>
      <c r="H143" s="836"/>
      <c r="I143" s="836"/>
      <c r="J143" s="836"/>
      <c r="K143" s="845"/>
      <c r="L143" s="857"/>
      <c r="M143" s="850"/>
      <c r="N143" s="846"/>
      <c r="O143" s="835"/>
      <c r="P143" s="114"/>
      <c r="Q143" s="22"/>
      <c r="W143" s="837"/>
      <c r="X143" s="13"/>
      <c r="Y143" s="1"/>
      <c r="Z143" s="838"/>
      <c r="AB143" s="839"/>
    </row>
    <row r="144" spans="2:28" ht="10.5" customHeight="1">
      <c r="B144" s="3"/>
      <c r="C144" s="13"/>
      <c r="D144" s="835"/>
      <c r="E144" s="609"/>
      <c r="F144" s="845"/>
      <c r="G144" s="846"/>
      <c r="H144" s="836"/>
      <c r="I144" s="836"/>
      <c r="J144" s="836"/>
      <c r="K144" s="836"/>
      <c r="L144" s="845"/>
      <c r="M144" s="845"/>
      <c r="N144" s="836"/>
      <c r="O144" s="835"/>
      <c r="P144" s="114"/>
      <c r="Q144" s="22"/>
      <c r="W144" s="837"/>
      <c r="X144" s="13"/>
      <c r="Y144" s="1"/>
      <c r="Z144" s="838"/>
      <c r="AB144" s="839"/>
    </row>
    <row r="145" spans="2:28" ht="12.75" customHeight="1">
      <c r="B145" s="3"/>
      <c r="C145" s="13"/>
      <c r="D145" s="835"/>
      <c r="E145" s="609"/>
      <c r="F145" s="850"/>
      <c r="G145" s="846"/>
      <c r="H145" s="836"/>
      <c r="I145" s="836"/>
      <c r="J145" s="836"/>
      <c r="K145" s="836"/>
      <c r="L145" s="846"/>
      <c r="M145" s="846"/>
      <c r="N145" s="836"/>
      <c r="O145" s="835"/>
      <c r="P145" s="848"/>
      <c r="Q145" s="22"/>
      <c r="W145" s="837"/>
      <c r="X145" s="13"/>
      <c r="Y145" s="1"/>
      <c r="Z145" s="838"/>
      <c r="AB145" s="849"/>
    </row>
    <row r="146" spans="2:28">
      <c r="B146" s="3"/>
      <c r="C146" s="13"/>
      <c r="D146" s="835"/>
      <c r="E146" s="609"/>
      <c r="F146" s="845"/>
      <c r="G146" s="846"/>
      <c r="H146" s="836"/>
      <c r="I146" s="836"/>
      <c r="J146" s="836"/>
      <c r="K146" s="836"/>
      <c r="L146" s="846"/>
      <c r="M146" s="846"/>
      <c r="N146" s="836"/>
      <c r="O146" s="835"/>
      <c r="P146" s="114"/>
      <c r="Q146" s="22"/>
      <c r="W146" s="837"/>
      <c r="X146" s="13"/>
      <c r="Y146" s="1"/>
      <c r="Z146" s="838"/>
      <c r="AB146" s="839"/>
    </row>
    <row r="147" spans="2:28" ht="12.75" customHeight="1">
      <c r="B147" s="3"/>
      <c r="C147" s="13"/>
      <c r="D147" s="835"/>
      <c r="E147" s="609"/>
      <c r="F147" s="846"/>
      <c r="G147" s="850"/>
      <c r="H147" s="836"/>
      <c r="I147" s="836"/>
      <c r="J147" s="836"/>
      <c r="K147" s="836"/>
      <c r="L147" s="857"/>
      <c r="M147" s="850"/>
      <c r="N147" s="836"/>
      <c r="O147" s="835"/>
      <c r="P147" s="848"/>
      <c r="Q147" s="22"/>
      <c r="W147" s="837"/>
      <c r="X147" s="13"/>
      <c r="Y147" s="1"/>
      <c r="Z147" s="838"/>
      <c r="AB147" s="849"/>
    </row>
    <row r="148" spans="2:28" hidden="1">
      <c r="B148" s="3"/>
      <c r="C148" s="13"/>
      <c r="D148" s="835"/>
      <c r="E148" s="609"/>
      <c r="F148" s="850"/>
      <c r="G148" s="846"/>
      <c r="H148" s="836"/>
      <c r="I148" s="836"/>
      <c r="J148" s="836"/>
      <c r="K148" s="836"/>
      <c r="L148" s="845"/>
      <c r="M148" s="845"/>
      <c r="N148" s="836"/>
      <c r="O148" s="835"/>
      <c r="P148" s="114"/>
      <c r="Q148" s="22"/>
      <c r="W148" s="837"/>
      <c r="X148" s="13"/>
      <c r="Y148" s="1"/>
      <c r="Z148" s="838"/>
      <c r="AB148" s="843"/>
    </row>
    <row r="149" spans="2:28" ht="13.5" customHeight="1">
      <c r="B149" s="3"/>
      <c r="C149" s="4"/>
      <c r="D149" s="835"/>
      <c r="E149" s="609"/>
      <c r="F149" s="846"/>
      <c r="G149" s="846"/>
      <c r="H149" s="836"/>
      <c r="I149" s="836"/>
      <c r="J149" s="836"/>
      <c r="K149" s="836"/>
      <c r="L149" s="850"/>
      <c r="M149" s="850"/>
      <c r="N149" s="836"/>
      <c r="O149" s="835"/>
      <c r="P149" s="114"/>
      <c r="Q149" s="22"/>
      <c r="W149" s="837"/>
      <c r="X149" s="13"/>
      <c r="Y149" s="1"/>
      <c r="Z149" s="838"/>
      <c r="AB149" s="839"/>
    </row>
    <row r="150" spans="2:28" ht="12.75" customHeight="1">
      <c r="B150" s="3"/>
      <c r="C150" s="13"/>
      <c r="D150" s="835"/>
      <c r="E150" s="609"/>
      <c r="F150" s="845"/>
      <c r="G150" s="846"/>
      <c r="H150" s="857"/>
      <c r="I150" s="836"/>
      <c r="J150" s="836"/>
      <c r="K150" s="836"/>
      <c r="L150" s="845"/>
      <c r="M150" s="846"/>
      <c r="N150" s="836"/>
      <c r="O150" s="840"/>
      <c r="P150" s="848"/>
      <c r="Q150" s="22"/>
      <c r="W150" s="837"/>
      <c r="X150" s="13"/>
      <c r="Y150" s="1"/>
      <c r="Z150" s="838"/>
      <c r="AB150" s="849"/>
    </row>
    <row r="151" spans="2:28" ht="12.75" customHeight="1">
      <c r="B151" s="3"/>
      <c r="C151" s="13"/>
      <c r="D151" s="835"/>
      <c r="E151" s="609"/>
      <c r="F151" s="857"/>
      <c r="G151" s="857"/>
      <c r="H151" s="836"/>
      <c r="I151" s="836"/>
      <c r="J151" s="836"/>
      <c r="K151" s="836"/>
      <c r="L151" s="858"/>
      <c r="M151" s="857"/>
      <c r="N151" s="836"/>
      <c r="O151" s="840"/>
      <c r="P151" s="114"/>
      <c r="Q151" s="22"/>
      <c r="W151" s="837"/>
      <c r="X151" s="13"/>
      <c r="Y151" s="1"/>
      <c r="Z151" s="838"/>
      <c r="AB151" s="852"/>
    </row>
    <row r="152" spans="2:28" ht="12.75" customHeight="1">
      <c r="B152" s="3"/>
      <c r="C152" s="13"/>
      <c r="D152" s="835"/>
      <c r="E152" s="853"/>
      <c r="F152" s="159"/>
      <c r="G152" s="159"/>
      <c r="H152" s="159"/>
      <c r="I152" s="159"/>
      <c r="J152" s="159"/>
      <c r="K152" s="159"/>
      <c r="L152" s="159"/>
      <c r="M152" s="159"/>
      <c r="N152" s="159"/>
      <c r="O152" s="840"/>
      <c r="P152" s="114"/>
      <c r="Q152" s="22"/>
      <c r="W152" s="837"/>
      <c r="X152" s="13"/>
      <c r="Y152" s="1"/>
      <c r="Z152" s="838"/>
      <c r="AB152" s="839"/>
    </row>
    <row r="153" spans="2:28" ht="12.75" customHeight="1">
      <c r="B153" s="3"/>
      <c r="C153" s="13"/>
      <c r="D153" s="835"/>
      <c r="E153" s="853"/>
      <c r="F153" s="159"/>
      <c r="G153" s="159"/>
      <c r="H153" s="159"/>
      <c r="I153" s="159"/>
      <c r="J153" s="159"/>
      <c r="K153" s="159"/>
      <c r="L153" s="159"/>
      <c r="M153" s="159"/>
      <c r="N153" s="159"/>
      <c r="O153" s="840"/>
      <c r="P153" s="114"/>
      <c r="Q153" s="22"/>
      <c r="W153" s="837"/>
      <c r="X153" s="13"/>
      <c r="Y153" s="1"/>
      <c r="Z153" s="838"/>
      <c r="AB153" s="839"/>
    </row>
    <row r="154" spans="2:28" ht="11.25" customHeight="1">
      <c r="B154" s="3"/>
      <c r="C154" s="13"/>
      <c r="D154" s="835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840"/>
      <c r="P154" s="114"/>
      <c r="Q154" s="22"/>
      <c r="W154" s="837"/>
      <c r="X154" s="13"/>
      <c r="Y154" s="1"/>
      <c r="Z154" s="838"/>
      <c r="AB154" s="839"/>
    </row>
    <row r="155" spans="2:28" ht="12.75" customHeight="1">
      <c r="B155" s="3"/>
      <c r="C155" s="13"/>
      <c r="D155" s="835"/>
      <c r="E155" s="159"/>
      <c r="F155" s="159"/>
      <c r="G155" s="159"/>
      <c r="H155" s="159"/>
      <c r="I155" s="159"/>
      <c r="J155" s="159"/>
      <c r="K155" s="854"/>
      <c r="L155" s="159"/>
      <c r="M155" s="159"/>
      <c r="N155" s="159"/>
      <c r="O155" s="842"/>
      <c r="P155" s="114"/>
      <c r="Q155" s="22"/>
      <c r="W155" s="855"/>
      <c r="X155" s="13"/>
      <c r="Y155" s="856"/>
      <c r="Z155" s="838"/>
      <c r="AB155" s="839"/>
    </row>
    <row r="156" spans="2:28" ht="11.25" customHeight="1"/>
    <row r="157" spans="2:28" ht="12.75" customHeight="1">
      <c r="B157" s="103"/>
      <c r="D157" s="103"/>
    </row>
    <row r="158" spans="2:28">
      <c r="C158" s="13"/>
      <c r="D158" s="22"/>
      <c r="E158" s="14"/>
      <c r="F158" s="14"/>
      <c r="G158" s="14"/>
      <c r="H158" s="14"/>
      <c r="I158" s="14"/>
      <c r="J158" s="14"/>
      <c r="K158" s="14"/>
      <c r="L158" s="14"/>
      <c r="M158" s="13"/>
      <c r="N158" s="13"/>
      <c r="O158" s="9"/>
      <c r="P158" s="9"/>
      <c r="Q158" s="13"/>
      <c r="R158" s="22"/>
      <c r="T158" s="22"/>
      <c r="U158" s="13"/>
    </row>
    <row r="159" spans="2:28">
      <c r="C159" s="13"/>
      <c r="D159" s="9"/>
      <c r="E159" s="14"/>
      <c r="F159" s="14"/>
      <c r="G159" s="14"/>
      <c r="H159" s="14"/>
      <c r="I159" s="14"/>
      <c r="J159" s="14"/>
      <c r="K159" s="14"/>
      <c r="L159" s="14"/>
      <c r="M159" s="13"/>
      <c r="N159" s="13"/>
      <c r="O159" s="9"/>
      <c r="P159" s="9"/>
      <c r="Q159" s="13"/>
      <c r="R159" s="22"/>
      <c r="T159" s="22"/>
      <c r="U159" s="13"/>
    </row>
    <row r="160" spans="2:28">
      <c r="C160" s="22"/>
      <c r="D160" s="22"/>
      <c r="E160" s="14"/>
      <c r="F160" s="14"/>
      <c r="G160" s="14"/>
      <c r="H160" s="14"/>
      <c r="K160" s="14"/>
      <c r="L160" s="47"/>
      <c r="M160" s="13"/>
      <c r="N160" s="13"/>
      <c r="O160" s="9"/>
      <c r="P160" s="9"/>
      <c r="Q160" s="22"/>
      <c r="R160" s="22"/>
      <c r="T160" s="22"/>
      <c r="U160" s="13"/>
      <c r="AB160" s="832"/>
    </row>
    <row r="161" spans="2:28">
      <c r="C161" s="13"/>
      <c r="D161" s="13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9"/>
      <c r="P161" s="9"/>
      <c r="Q161" s="22"/>
      <c r="R161" s="22"/>
      <c r="T161" s="22"/>
      <c r="U161" s="13"/>
      <c r="Z161" s="158"/>
      <c r="AB161" s="832"/>
    </row>
    <row r="162" spans="2:28">
      <c r="C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9"/>
      <c r="P162" s="9"/>
      <c r="Q162" s="13"/>
      <c r="R162" s="22"/>
      <c r="T162" s="22"/>
      <c r="U162" s="13"/>
      <c r="Z162" s="158"/>
      <c r="AB162" s="833"/>
    </row>
    <row r="163" spans="2:28">
      <c r="C163" s="13"/>
      <c r="D163" s="14"/>
      <c r="E163" s="13"/>
      <c r="F163" s="13"/>
      <c r="G163" s="13"/>
      <c r="H163" s="13"/>
      <c r="I163" s="4"/>
      <c r="J163" s="13"/>
      <c r="K163" s="13"/>
      <c r="L163" s="13"/>
      <c r="M163" s="13"/>
      <c r="N163" s="4"/>
      <c r="O163" s="9"/>
      <c r="P163" s="9"/>
      <c r="Q163" s="14"/>
      <c r="R163" s="22"/>
      <c r="S163" s="13"/>
      <c r="T163" s="22"/>
      <c r="U163" s="13"/>
      <c r="W163" s="328"/>
      <c r="X163" s="22"/>
      <c r="Y163" s="3"/>
      <c r="Z163" s="834"/>
      <c r="AB163" s="833"/>
    </row>
    <row r="164" spans="2:28">
      <c r="B164" s="3"/>
      <c r="C164" s="13"/>
      <c r="D164" s="835"/>
      <c r="E164" s="850"/>
      <c r="F164" s="836"/>
      <c r="G164" s="836"/>
      <c r="H164" s="836"/>
      <c r="I164" s="836"/>
      <c r="J164" s="836"/>
      <c r="K164" s="836"/>
      <c r="L164" s="836"/>
      <c r="M164" s="836"/>
      <c r="N164" s="836"/>
      <c r="O164" s="835"/>
      <c r="P164" s="22"/>
      <c r="Q164" s="22"/>
      <c r="S164" s="63"/>
      <c r="W164" s="837"/>
      <c r="X164" s="13"/>
      <c r="Y164" s="1"/>
      <c r="Z164" s="838"/>
      <c r="AB164" s="839"/>
    </row>
    <row r="165" spans="2:28">
      <c r="B165" s="3"/>
      <c r="C165" s="13"/>
      <c r="D165" s="835"/>
      <c r="E165" s="850"/>
      <c r="F165" s="836"/>
      <c r="G165" s="836"/>
      <c r="H165" s="836"/>
      <c r="I165" s="836"/>
      <c r="J165" s="836"/>
      <c r="K165" s="836"/>
      <c r="L165" s="836"/>
      <c r="M165" s="836"/>
      <c r="N165" s="836"/>
      <c r="O165" s="840"/>
      <c r="P165" s="114"/>
      <c r="Q165" s="22"/>
      <c r="W165" s="837"/>
      <c r="X165" s="13"/>
      <c r="Y165" s="1"/>
      <c r="Z165" s="838"/>
      <c r="AB165" s="839"/>
    </row>
    <row r="166" spans="2:28" ht="12" customHeight="1">
      <c r="B166" s="3"/>
      <c r="C166" s="13"/>
      <c r="D166" s="835"/>
      <c r="E166" s="850"/>
      <c r="F166" s="836"/>
      <c r="G166" s="836"/>
      <c r="H166" s="850"/>
      <c r="I166" s="836"/>
      <c r="J166" s="836"/>
      <c r="K166" s="850"/>
      <c r="L166" s="836"/>
      <c r="M166" s="836"/>
      <c r="N166" s="836"/>
      <c r="O166" s="835"/>
      <c r="P166" s="114"/>
      <c r="Q166" s="22"/>
      <c r="W166" s="837"/>
      <c r="X166" s="13"/>
      <c r="Y166" s="1"/>
      <c r="Z166" s="838"/>
      <c r="AB166" s="841"/>
    </row>
    <row r="167" spans="2:28">
      <c r="B167" s="3"/>
      <c r="C167" s="13"/>
      <c r="D167" s="835"/>
      <c r="E167" s="850"/>
      <c r="F167" s="836"/>
      <c r="G167" s="836"/>
      <c r="H167" s="836"/>
      <c r="I167" s="836"/>
      <c r="J167" s="836"/>
      <c r="K167" s="836"/>
      <c r="L167" s="836"/>
      <c r="M167" s="836"/>
      <c r="N167" s="850"/>
      <c r="O167" s="842"/>
      <c r="P167" s="114"/>
      <c r="Q167" s="22"/>
      <c r="W167" s="837"/>
      <c r="X167" s="13"/>
      <c r="Y167" s="1"/>
      <c r="Z167" s="838"/>
      <c r="AB167" s="839"/>
    </row>
    <row r="168" spans="2:28" ht="12.75" customHeight="1">
      <c r="B168" s="3"/>
      <c r="C168" s="13"/>
      <c r="D168" s="835"/>
      <c r="E168" s="850"/>
      <c r="F168" s="836"/>
      <c r="G168" s="836"/>
      <c r="H168" s="836"/>
      <c r="I168" s="836"/>
      <c r="J168" s="836"/>
      <c r="K168" s="836"/>
      <c r="L168" s="836"/>
      <c r="M168" s="836"/>
      <c r="N168" s="836"/>
      <c r="O168" s="835"/>
      <c r="P168" s="114"/>
      <c r="Q168" s="22"/>
      <c r="W168" s="837"/>
      <c r="X168" s="13"/>
      <c r="Y168" s="1"/>
      <c r="Z168" s="838"/>
      <c r="AB168" s="843"/>
    </row>
    <row r="169" spans="2:28">
      <c r="B169" s="3"/>
      <c r="C169" s="13"/>
      <c r="D169" s="835"/>
      <c r="E169" s="850"/>
      <c r="F169" s="836"/>
      <c r="G169" s="836"/>
      <c r="H169" s="836"/>
      <c r="I169" s="836"/>
      <c r="J169" s="836"/>
      <c r="K169" s="836"/>
      <c r="L169" s="836"/>
      <c r="M169" s="836"/>
      <c r="N169" s="836"/>
      <c r="O169" s="835"/>
      <c r="P169" s="114"/>
      <c r="Q169" s="22"/>
      <c r="W169" s="837"/>
      <c r="X169" s="13"/>
      <c r="Y169" s="1"/>
      <c r="Z169" s="838"/>
      <c r="AB169" s="841"/>
    </row>
    <row r="170" spans="2:28" ht="15" customHeight="1">
      <c r="B170" s="3"/>
      <c r="C170" s="13"/>
      <c r="D170" s="835"/>
      <c r="E170" s="850"/>
      <c r="F170" s="836"/>
      <c r="G170" s="9"/>
      <c r="H170" s="845"/>
      <c r="I170" s="850"/>
      <c r="J170" s="836"/>
      <c r="K170" s="836"/>
      <c r="L170" s="836"/>
      <c r="M170" s="836"/>
      <c r="N170" s="836"/>
      <c r="O170" s="844"/>
      <c r="P170" s="114"/>
      <c r="Q170" s="22"/>
      <c r="W170" s="837"/>
      <c r="X170" s="13"/>
      <c r="Y170" s="1"/>
      <c r="Z170" s="838"/>
      <c r="AB170" s="843"/>
    </row>
    <row r="171" spans="2:28">
      <c r="B171" s="3"/>
      <c r="C171" s="13"/>
      <c r="D171" s="835"/>
      <c r="E171" s="850"/>
      <c r="F171" s="836"/>
      <c r="G171" s="836"/>
      <c r="H171" s="836"/>
      <c r="I171" s="836"/>
      <c r="J171" s="836"/>
      <c r="K171" s="836"/>
      <c r="L171" s="836"/>
      <c r="M171" s="836"/>
      <c r="N171" s="836"/>
      <c r="O171" s="835"/>
      <c r="P171" s="114"/>
      <c r="Q171" s="22"/>
      <c r="W171" s="837"/>
      <c r="X171" s="13"/>
      <c r="Y171" s="1"/>
      <c r="Z171" s="838"/>
      <c r="AB171" s="839"/>
    </row>
    <row r="172" spans="2:28">
      <c r="B172" s="3"/>
      <c r="C172" s="13"/>
      <c r="D172" s="835"/>
      <c r="E172" s="850"/>
      <c r="F172" s="836"/>
      <c r="G172" s="836"/>
      <c r="H172" s="836"/>
      <c r="I172" s="836"/>
      <c r="J172" s="836"/>
      <c r="K172" s="836"/>
      <c r="L172" s="836"/>
      <c r="M172" s="836"/>
      <c r="N172" s="836"/>
      <c r="O172" s="835"/>
      <c r="P172" s="114"/>
      <c r="Q172" s="22"/>
      <c r="W172" s="837"/>
      <c r="X172" s="13"/>
      <c r="Y172" s="1"/>
      <c r="Z172" s="838"/>
      <c r="AB172" s="839"/>
    </row>
    <row r="173" spans="2:28">
      <c r="B173" s="3"/>
      <c r="C173" s="13"/>
      <c r="D173" s="835"/>
      <c r="E173" s="850"/>
      <c r="F173" s="836"/>
      <c r="G173" s="836"/>
      <c r="H173" s="836"/>
      <c r="I173" s="836"/>
      <c r="J173" s="836"/>
      <c r="K173" s="836"/>
      <c r="L173" s="836"/>
      <c r="M173" s="836"/>
      <c r="N173" s="836"/>
      <c r="O173" s="835"/>
      <c r="P173" s="114"/>
      <c r="Q173" s="22"/>
      <c r="W173" s="837"/>
      <c r="X173" s="13"/>
      <c r="Y173" s="1"/>
      <c r="Z173" s="838"/>
      <c r="AB173" s="839"/>
    </row>
    <row r="174" spans="2:28">
      <c r="B174" s="3"/>
      <c r="C174" s="13"/>
      <c r="D174" s="835"/>
      <c r="E174" s="850"/>
      <c r="F174" s="836"/>
      <c r="G174" s="836"/>
      <c r="H174" s="836"/>
      <c r="I174" s="836"/>
      <c r="J174" s="836"/>
      <c r="K174" s="836"/>
      <c r="L174" s="836"/>
      <c r="M174" s="836"/>
      <c r="N174" s="836"/>
      <c r="O174" s="835"/>
      <c r="P174" s="114"/>
      <c r="Q174" s="22"/>
      <c r="W174" s="837"/>
      <c r="X174" s="13"/>
      <c r="Y174" s="1"/>
      <c r="Z174" s="838"/>
      <c r="AB174" s="839"/>
    </row>
    <row r="175" spans="2:28">
      <c r="B175" s="3"/>
      <c r="C175" s="13"/>
      <c r="D175" s="835"/>
      <c r="E175" s="850"/>
      <c r="F175" s="836"/>
      <c r="G175" s="836"/>
      <c r="H175" s="836"/>
      <c r="I175" s="836"/>
      <c r="J175" s="836"/>
      <c r="K175" s="836"/>
      <c r="L175" s="836"/>
      <c r="M175" s="836"/>
      <c r="N175" s="836"/>
      <c r="O175" s="835"/>
      <c r="P175" s="114"/>
      <c r="Q175" s="22"/>
      <c r="W175" s="837"/>
      <c r="X175" s="13"/>
      <c r="Y175" s="1"/>
      <c r="Z175" s="838"/>
      <c r="AB175" s="839"/>
    </row>
    <row r="176" spans="2:28">
      <c r="B176" s="3"/>
      <c r="C176" s="13"/>
      <c r="D176" s="835"/>
      <c r="E176" s="850"/>
      <c r="F176" s="836"/>
      <c r="G176" s="836"/>
      <c r="H176" s="836"/>
      <c r="I176" s="836"/>
      <c r="J176" s="836"/>
      <c r="K176" s="836"/>
      <c r="L176" s="836"/>
      <c r="M176" s="836"/>
      <c r="N176" s="836"/>
      <c r="O176" s="835"/>
      <c r="P176" s="114"/>
      <c r="Q176" s="22"/>
      <c r="W176" s="837"/>
      <c r="X176" s="13"/>
      <c r="Y176" s="1"/>
      <c r="Z176" s="838"/>
      <c r="AB176" s="839"/>
    </row>
    <row r="177" spans="2:28">
      <c r="B177" s="3"/>
      <c r="C177" s="13"/>
      <c r="D177" s="835"/>
      <c r="E177" s="850"/>
      <c r="F177" s="836"/>
      <c r="G177" s="836"/>
      <c r="H177" s="836"/>
      <c r="I177" s="836"/>
      <c r="J177" s="836"/>
      <c r="K177" s="836"/>
      <c r="L177" s="836"/>
      <c r="M177" s="836"/>
      <c r="N177" s="836"/>
      <c r="O177" s="835"/>
      <c r="P177" s="114"/>
      <c r="Q177" s="22"/>
      <c r="W177" s="837"/>
      <c r="X177" s="13"/>
      <c r="Y177" s="1"/>
      <c r="Z177" s="838"/>
      <c r="AB177" s="839"/>
    </row>
    <row r="178" spans="2:28" ht="13.5" customHeight="1">
      <c r="B178" s="3"/>
      <c r="C178" s="13"/>
      <c r="D178" s="835"/>
      <c r="E178" s="850"/>
      <c r="F178" s="836"/>
      <c r="G178" s="836"/>
      <c r="H178" s="836"/>
      <c r="I178" s="836"/>
      <c r="J178" s="836"/>
      <c r="K178" s="836"/>
      <c r="L178" s="836"/>
      <c r="M178" s="836"/>
      <c r="N178" s="836"/>
      <c r="O178" s="835"/>
      <c r="P178" s="114"/>
      <c r="Q178" s="22"/>
      <c r="W178" s="837"/>
      <c r="X178" s="13"/>
      <c r="Y178" s="1"/>
      <c r="Z178" s="838"/>
      <c r="AB178" s="841"/>
    </row>
    <row r="179" spans="2:28" ht="12" customHeight="1">
      <c r="B179" s="3"/>
      <c r="C179" s="13"/>
      <c r="D179" s="835"/>
      <c r="E179" s="853"/>
      <c r="F179" s="845"/>
      <c r="G179" s="846"/>
      <c r="H179" s="836"/>
      <c r="I179" s="836"/>
      <c r="J179" s="836"/>
      <c r="K179" s="836"/>
      <c r="L179" s="845"/>
      <c r="M179" s="845"/>
      <c r="N179" s="836"/>
      <c r="O179" s="840"/>
      <c r="P179" s="114"/>
      <c r="Q179" s="22"/>
      <c r="W179" s="837"/>
      <c r="X179" s="13"/>
      <c r="Y179" s="1"/>
      <c r="Z179" s="838"/>
      <c r="AB179" s="847"/>
    </row>
    <row r="180" spans="2:28">
      <c r="B180" s="3"/>
      <c r="C180" s="13"/>
      <c r="D180" s="835"/>
      <c r="E180" s="853"/>
      <c r="F180" s="845"/>
      <c r="G180" s="846"/>
      <c r="H180" s="836"/>
      <c r="I180" s="836"/>
      <c r="J180" s="836"/>
      <c r="K180" s="836"/>
      <c r="L180" s="845"/>
      <c r="M180" s="845"/>
      <c r="N180" s="836"/>
      <c r="O180" s="835"/>
      <c r="P180" s="114"/>
      <c r="Q180" s="22"/>
      <c r="W180" s="837"/>
      <c r="X180" s="13"/>
      <c r="Y180" s="1"/>
      <c r="Z180" s="838"/>
      <c r="AB180" s="839"/>
    </row>
    <row r="181" spans="2:28" ht="13.5" customHeight="1">
      <c r="B181" s="3"/>
      <c r="C181" s="13"/>
      <c r="D181" s="835"/>
      <c r="E181" s="853"/>
      <c r="F181" s="845"/>
      <c r="G181" s="846"/>
      <c r="H181" s="836"/>
      <c r="I181" s="836"/>
      <c r="J181" s="836"/>
      <c r="K181" s="836"/>
      <c r="L181" s="845"/>
      <c r="M181" s="845"/>
      <c r="N181" s="836"/>
      <c r="O181" s="835"/>
      <c r="P181" s="114"/>
      <c r="Q181" s="22"/>
      <c r="W181" s="837"/>
      <c r="X181" s="13"/>
      <c r="Y181" s="1"/>
      <c r="Z181" s="838"/>
      <c r="AB181" s="839"/>
    </row>
    <row r="182" spans="2:28">
      <c r="B182" s="3"/>
      <c r="C182" s="13"/>
      <c r="D182" s="835"/>
      <c r="E182" s="853"/>
      <c r="F182" s="845"/>
      <c r="G182" s="846"/>
      <c r="H182" s="836"/>
      <c r="I182" s="857"/>
      <c r="J182" s="836"/>
      <c r="K182" s="857"/>
      <c r="L182" s="850"/>
      <c r="M182" s="850"/>
      <c r="N182" s="836"/>
      <c r="O182" s="835"/>
      <c r="P182" s="114"/>
      <c r="Q182" s="22"/>
      <c r="W182" s="837"/>
      <c r="X182" s="13"/>
      <c r="Y182" s="1"/>
      <c r="Z182" s="838"/>
      <c r="AB182" s="843"/>
    </row>
    <row r="183" spans="2:28">
      <c r="B183" s="3"/>
      <c r="C183" s="13"/>
      <c r="D183" s="835"/>
      <c r="E183" s="853"/>
      <c r="F183" s="850"/>
      <c r="G183" s="846"/>
      <c r="H183" s="836"/>
      <c r="I183" s="836"/>
      <c r="J183" s="836"/>
      <c r="K183" s="836"/>
      <c r="L183" s="850"/>
      <c r="M183" s="850"/>
      <c r="N183" s="836"/>
      <c r="O183" s="835"/>
      <c r="P183" s="114"/>
      <c r="Q183" s="22"/>
      <c r="W183" s="837"/>
      <c r="X183" s="13"/>
      <c r="Y183" s="1"/>
      <c r="Z183" s="838"/>
      <c r="AB183" s="839"/>
    </row>
    <row r="184" spans="2:28" ht="12" customHeight="1">
      <c r="B184" s="3"/>
      <c r="C184" s="13"/>
      <c r="D184" s="835"/>
      <c r="E184" s="853"/>
      <c r="F184" s="845"/>
      <c r="G184" s="846"/>
      <c r="H184" s="836"/>
      <c r="I184" s="836"/>
      <c r="J184" s="836"/>
      <c r="K184" s="836"/>
      <c r="L184" s="850"/>
      <c r="M184" s="845"/>
      <c r="N184" s="836"/>
      <c r="O184" s="835"/>
      <c r="P184" s="114"/>
      <c r="Q184" s="22"/>
      <c r="W184" s="837"/>
      <c r="X184" s="13"/>
      <c r="Y184" s="1"/>
      <c r="Z184" s="838"/>
      <c r="AB184" s="839"/>
    </row>
    <row r="185" spans="2:28" ht="12.75" customHeight="1">
      <c r="B185" s="3"/>
      <c r="C185" s="13"/>
      <c r="D185" s="835"/>
      <c r="E185" s="853"/>
      <c r="F185" s="850"/>
      <c r="G185" s="846"/>
      <c r="H185" s="836"/>
      <c r="I185" s="836"/>
      <c r="J185" s="836"/>
      <c r="K185" s="836"/>
      <c r="L185" s="846"/>
      <c r="M185" s="846"/>
      <c r="N185" s="9"/>
      <c r="O185" s="835"/>
      <c r="P185" s="114"/>
      <c r="Q185" s="22"/>
      <c r="W185" s="837"/>
      <c r="X185" s="13"/>
      <c r="Y185" s="1"/>
      <c r="Z185" s="838"/>
      <c r="AB185" s="839"/>
    </row>
    <row r="186" spans="2:28" ht="11.25" customHeight="1">
      <c r="B186" s="3"/>
      <c r="C186" s="13"/>
      <c r="D186" s="835"/>
      <c r="E186" s="853"/>
      <c r="F186" s="850"/>
      <c r="G186" s="850"/>
      <c r="H186" s="836"/>
      <c r="I186" s="836"/>
      <c r="J186" s="836"/>
      <c r="K186" s="845"/>
      <c r="L186" s="857"/>
      <c r="M186" s="850"/>
      <c r="N186" s="846"/>
      <c r="O186" s="835"/>
      <c r="P186" s="114"/>
      <c r="Q186" s="22"/>
      <c r="W186" s="837"/>
      <c r="X186" s="13"/>
      <c r="Y186" s="1"/>
      <c r="Z186" s="838"/>
      <c r="AB186" s="839"/>
    </row>
    <row r="187" spans="2:28" ht="12" customHeight="1">
      <c r="B187" s="3"/>
      <c r="C187" s="13"/>
      <c r="D187" s="835"/>
      <c r="E187" s="853"/>
      <c r="F187" s="845"/>
      <c r="G187" s="846"/>
      <c r="H187" s="836"/>
      <c r="I187" s="836"/>
      <c r="J187" s="836"/>
      <c r="K187" s="836"/>
      <c r="L187" s="845"/>
      <c r="M187" s="845"/>
      <c r="N187" s="836"/>
      <c r="O187" s="835"/>
      <c r="P187" s="114"/>
      <c r="Q187" s="22"/>
      <c r="W187" s="837"/>
      <c r="X187" s="13"/>
      <c r="Y187" s="1"/>
      <c r="Z187" s="838"/>
      <c r="AB187" s="839"/>
    </row>
    <row r="188" spans="2:28">
      <c r="B188" s="3"/>
      <c r="C188" s="13"/>
      <c r="D188" s="835"/>
      <c r="E188" s="853"/>
      <c r="F188" s="850"/>
      <c r="G188" s="846"/>
      <c r="H188" s="836"/>
      <c r="I188" s="836"/>
      <c r="J188" s="836"/>
      <c r="K188" s="836"/>
      <c r="L188" s="846"/>
      <c r="M188" s="846"/>
      <c r="N188" s="836"/>
      <c r="O188" s="835"/>
      <c r="P188" s="848"/>
      <c r="Q188" s="22"/>
      <c r="W188" s="837"/>
      <c r="X188" s="13"/>
      <c r="Y188" s="1"/>
      <c r="Z188" s="838"/>
      <c r="AB188" s="849"/>
    </row>
    <row r="189" spans="2:28" ht="13.5" customHeight="1">
      <c r="B189" s="3"/>
      <c r="C189" s="13"/>
      <c r="D189" s="835"/>
      <c r="E189" s="853"/>
      <c r="F189" s="845"/>
      <c r="G189" s="846"/>
      <c r="H189" s="836"/>
      <c r="I189" s="836"/>
      <c r="J189" s="836"/>
      <c r="K189" s="836"/>
      <c r="L189" s="846"/>
      <c r="M189" s="846"/>
      <c r="N189" s="836"/>
      <c r="O189" s="835"/>
      <c r="P189" s="114"/>
      <c r="Q189" s="22"/>
      <c r="W189" s="837"/>
      <c r="X189" s="13"/>
      <c r="Y189" s="1"/>
      <c r="Z189" s="838"/>
      <c r="AB189" s="839"/>
    </row>
    <row r="190" spans="2:28" ht="13.5" customHeight="1">
      <c r="B190" s="3"/>
      <c r="C190" s="13"/>
      <c r="D190" s="835"/>
      <c r="E190" s="853"/>
      <c r="F190" s="846"/>
      <c r="G190" s="850"/>
      <c r="H190" s="836"/>
      <c r="I190" s="836"/>
      <c r="J190" s="836"/>
      <c r="K190" s="836"/>
      <c r="L190" s="857"/>
      <c r="M190" s="850"/>
      <c r="N190" s="836"/>
      <c r="O190" s="835"/>
      <c r="P190" s="848"/>
      <c r="Q190" s="22"/>
      <c r="W190" s="837"/>
      <c r="X190" s="13"/>
      <c r="Y190" s="1"/>
      <c r="Z190" s="838"/>
      <c r="AB190" s="849"/>
    </row>
    <row r="191" spans="2:28" hidden="1">
      <c r="B191" s="3"/>
      <c r="C191" s="13"/>
      <c r="D191" s="835"/>
      <c r="E191" s="853"/>
      <c r="F191" s="850"/>
      <c r="G191" s="846"/>
      <c r="H191" s="836"/>
      <c r="I191" s="836"/>
      <c r="J191" s="836"/>
      <c r="K191" s="836"/>
      <c r="L191" s="845"/>
      <c r="M191" s="845"/>
      <c r="N191" s="836"/>
      <c r="O191" s="835"/>
      <c r="P191" s="114"/>
      <c r="Q191" s="22"/>
      <c r="W191" s="837"/>
      <c r="X191" s="13"/>
      <c r="Y191" s="1"/>
      <c r="Z191" s="838"/>
      <c r="AB191" s="843"/>
    </row>
    <row r="192" spans="2:28" ht="13.5" customHeight="1">
      <c r="B192" s="3"/>
      <c r="C192" s="4"/>
      <c r="D192" s="835"/>
      <c r="E192" s="853"/>
      <c r="F192" s="846"/>
      <c r="G192" s="846"/>
      <c r="H192" s="836"/>
      <c r="I192" s="836"/>
      <c r="J192" s="836"/>
      <c r="K192" s="836"/>
      <c r="L192" s="850"/>
      <c r="M192" s="850"/>
      <c r="N192" s="836"/>
      <c r="O192" s="835"/>
      <c r="P192" s="114"/>
      <c r="Q192" s="22"/>
      <c r="W192" s="837"/>
      <c r="X192" s="13"/>
      <c r="Y192" s="1"/>
      <c r="Z192" s="838"/>
      <c r="AB192" s="839"/>
    </row>
    <row r="193" spans="2:28" ht="12" customHeight="1">
      <c r="B193" s="1617"/>
      <c r="C193" s="1725"/>
      <c r="D193" s="835"/>
      <c r="E193" s="853"/>
      <c r="F193" s="845"/>
      <c r="G193" s="846"/>
      <c r="H193" s="857"/>
      <c r="I193" s="836"/>
      <c r="J193" s="836"/>
      <c r="K193" s="836"/>
      <c r="L193" s="845"/>
      <c r="M193" s="846"/>
      <c r="N193" s="836"/>
      <c r="O193" s="840"/>
      <c r="P193" s="848"/>
      <c r="Q193" s="22"/>
      <c r="W193" s="837"/>
      <c r="X193" s="13"/>
      <c r="Y193" s="1"/>
      <c r="Z193" s="838"/>
      <c r="AB193" s="849"/>
    </row>
    <row r="194" spans="2:28" ht="13.5" customHeight="1">
      <c r="B194" s="548"/>
      <c r="C194" s="1726"/>
      <c r="D194" s="835"/>
      <c r="E194" s="853"/>
      <c r="F194" s="857"/>
      <c r="G194" s="857"/>
      <c r="H194" s="836"/>
      <c r="I194" s="836"/>
      <c r="J194" s="836"/>
      <c r="K194" s="836"/>
      <c r="L194" s="858"/>
      <c r="M194" s="857"/>
      <c r="N194" s="836"/>
      <c r="O194" s="840"/>
      <c r="P194" s="114"/>
      <c r="Q194" s="22"/>
      <c r="W194" s="837"/>
      <c r="X194" s="13"/>
      <c r="Y194" s="1"/>
      <c r="Z194" s="838"/>
      <c r="AB194" s="852"/>
    </row>
    <row r="195" spans="2:28">
      <c r="B195" s="548"/>
      <c r="C195" s="1726"/>
      <c r="D195" s="835"/>
      <c r="E195" s="853"/>
      <c r="F195" s="159"/>
      <c r="G195" s="159"/>
      <c r="H195" s="159"/>
      <c r="I195" s="159"/>
      <c r="J195" s="159"/>
      <c r="K195" s="159"/>
      <c r="L195" s="159"/>
      <c r="M195" s="159"/>
      <c r="N195" s="159"/>
      <c r="O195" s="840"/>
      <c r="P195" s="114"/>
      <c r="Q195" s="22"/>
      <c r="W195" s="837"/>
      <c r="X195" s="13"/>
      <c r="Y195" s="1"/>
      <c r="Z195" s="838"/>
      <c r="AB195" s="839"/>
    </row>
    <row r="196" spans="2:28" ht="12.75" customHeight="1">
      <c r="B196" s="548"/>
      <c r="C196" s="1726"/>
      <c r="D196" s="835"/>
      <c r="E196" s="853"/>
      <c r="F196" s="159"/>
      <c r="G196" s="159"/>
      <c r="H196" s="159"/>
      <c r="I196" s="159"/>
      <c r="J196" s="159"/>
      <c r="K196" s="159"/>
      <c r="L196" s="159"/>
      <c r="M196" s="159"/>
      <c r="N196" s="159"/>
      <c r="O196" s="840"/>
      <c r="P196" s="114"/>
      <c r="Q196" s="22"/>
      <c r="W196" s="837"/>
      <c r="X196" s="13"/>
      <c r="Y196" s="1"/>
      <c r="Z196" s="838"/>
      <c r="AB196" s="839"/>
    </row>
    <row r="197" spans="2:28" ht="12" customHeight="1">
      <c r="B197" s="548"/>
      <c r="C197" s="1726"/>
      <c r="D197" s="835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840"/>
      <c r="P197" s="114"/>
      <c r="Q197" s="22"/>
      <c r="W197" s="837"/>
      <c r="X197" s="13"/>
      <c r="Y197" s="1"/>
      <c r="Z197" s="838"/>
      <c r="AB197" s="839"/>
    </row>
    <row r="198" spans="2:28" ht="12.75" customHeight="1" thickBot="1">
      <c r="B198" s="593"/>
      <c r="C198" s="1727"/>
      <c r="D198" s="835"/>
      <c r="E198" s="159"/>
      <c r="F198" s="159"/>
      <c r="G198" s="159"/>
      <c r="H198" s="159"/>
      <c r="I198" s="159"/>
      <c r="J198" s="159"/>
      <c r="K198" s="854"/>
      <c r="L198" s="159"/>
      <c r="M198" s="159"/>
      <c r="N198" s="159"/>
      <c r="O198" s="842"/>
      <c r="P198" s="114"/>
      <c r="Q198" s="22"/>
      <c r="W198" s="855"/>
      <c r="X198" s="13"/>
      <c r="Y198" s="856"/>
      <c r="Z198" s="838"/>
      <c r="AB198" s="839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7181F-4865-4B5A-9583-9D93E0EF0BEC}">
  <dimension ref="B1:AN204"/>
  <sheetViews>
    <sheetView topLeftCell="A22" zoomScaleNormal="100" workbookViewId="0">
      <pane xSplit="1" topLeftCell="B1" activePane="topRight" state="frozen"/>
      <selection pane="topRight" sqref="A1:R50"/>
    </sheetView>
  </sheetViews>
  <sheetFormatPr defaultRowHeight="15"/>
  <cols>
    <col min="1" max="1" width="1.85546875" customWidth="1"/>
    <col min="2" max="2" width="4" customWidth="1"/>
    <col min="3" max="3" width="30.5703125" customWidth="1"/>
    <col min="4" max="4" width="8.7109375" customWidth="1"/>
    <col min="5" max="5" width="7.28515625" customWidth="1"/>
    <col min="6" max="6" width="6.85546875" customWidth="1"/>
    <col min="7" max="8" width="7.140625" customWidth="1"/>
    <col min="9" max="9" width="6.85546875" customWidth="1"/>
    <col min="10" max="10" width="7.28515625" customWidth="1"/>
    <col min="11" max="11" width="7.5703125" customWidth="1"/>
    <col min="12" max="12" width="7.42578125" customWidth="1"/>
    <col min="13" max="13" width="7" customWidth="1"/>
    <col min="14" max="14" width="6.5703125" customWidth="1"/>
    <col min="15" max="15" width="7.42578125" customWidth="1"/>
    <col min="16" max="16" width="6.42578125" customWidth="1"/>
    <col min="17" max="17" width="6.5703125" customWidth="1"/>
    <col min="18" max="18" width="6.85546875" customWidth="1"/>
    <col min="19" max="19" width="13.28515625" customWidth="1"/>
    <col min="23" max="23" width="7.7109375" customWidth="1"/>
    <col min="24" max="24" width="15.5703125" customWidth="1"/>
    <col min="25" max="25" width="8.140625" customWidth="1"/>
    <col min="26" max="26" width="7.28515625" customWidth="1"/>
    <col min="28" max="28" width="9.85546875" customWidth="1"/>
    <col min="29" max="29" width="6" customWidth="1"/>
    <col min="30" max="30" width="9" customWidth="1"/>
    <col min="31" max="31" width="8" customWidth="1"/>
  </cols>
  <sheetData>
    <row r="1" spans="2:28" ht="10.5" customHeight="1"/>
    <row r="2" spans="2:28" ht="15.75" thickBot="1">
      <c r="B2" s="103" t="s">
        <v>314</v>
      </c>
      <c r="D2" s="103" t="s">
        <v>25</v>
      </c>
      <c r="J2" s="103" t="s">
        <v>491</v>
      </c>
      <c r="O2" s="29"/>
      <c r="P2" s="29"/>
    </row>
    <row r="3" spans="2:28" ht="13.5" customHeight="1">
      <c r="B3" s="93"/>
      <c r="C3" s="585"/>
      <c r="D3" s="27" t="s">
        <v>26</v>
      </c>
      <c r="E3" s="66" t="s">
        <v>377</v>
      </c>
      <c r="F3" s="66"/>
      <c r="G3" s="66"/>
      <c r="H3" s="66"/>
      <c r="I3" s="66"/>
      <c r="J3" s="66"/>
      <c r="K3" s="66"/>
      <c r="L3" s="66"/>
      <c r="M3" s="50"/>
      <c r="N3" s="50"/>
      <c r="O3" s="182" t="s">
        <v>27</v>
      </c>
      <c r="P3" s="182" t="s">
        <v>28</v>
      </c>
      <c r="Q3" s="1634" t="s">
        <v>772</v>
      </c>
      <c r="R3" s="1668" t="s">
        <v>772</v>
      </c>
      <c r="T3" s="22"/>
      <c r="U3" s="13"/>
      <c r="X3" s="9"/>
      <c r="Y3" s="9"/>
    </row>
    <row r="4" spans="2:28" ht="13.5" customHeight="1">
      <c r="B4" s="60"/>
      <c r="C4" s="586"/>
      <c r="D4" s="587" t="s">
        <v>299</v>
      </c>
      <c r="E4" s="771" t="s">
        <v>490</v>
      </c>
      <c r="F4" s="14"/>
      <c r="G4" s="14"/>
      <c r="H4" s="14"/>
      <c r="I4" s="14"/>
      <c r="J4" s="14"/>
      <c r="K4" s="14"/>
      <c r="L4" s="14"/>
      <c r="M4" s="13"/>
      <c r="N4" s="13"/>
      <c r="O4" s="587" t="s">
        <v>317</v>
      </c>
      <c r="P4" s="587" t="s">
        <v>29</v>
      </c>
      <c r="Q4" s="1635" t="s">
        <v>131</v>
      </c>
      <c r="R4" s="1669" t="s">
        <v>131</v>
      </c>
      <c r="T4" s="22"/>
      <c r="U4" s="13"/>
      <c r="X4" s="9"/>
      <c r="Y4" s="9"/>
    </row>
    <row r="5" spans="2:28" ht="12.75" customHeight="1" thickBot="1">
      <c r="B5" s="60"/>
      <c r="C5" s="588" t="s">
        <v>30</v>
      </c>
      <c r="D5" s="69" t="s">
        <v>27</v>
      </c>
      <c r="E5" s="71" t="s">
        <v>316</v>
      </c>
      <c r="F5" s="71"/>
      <c r="G5" s="71"/>
      <c r="H5" s="71"/>
      <c r="I5" t="s">
        <v>315</v>
      </c>
      <c r="K5" s="71"/>
      <c r="L5" s="47" t="s">
        <v>146</v>
      </c>
      <c r="M5" s="51"/>
      <c r="N5" s="51"/>
      <c r="O5" s="587" t="s">
        <v>32</v>
      </c>
      <c r="P5" s="587" t="s">
        <v>31</v>
      </c>
      <c r="Q5" s="1636" t="s">
        <v>773</v>
      </c>
      <c r="R5" s="1669" t="s">
        <v>773</v>
      </c>
      <c r="T5" s="22"/>
      <c r="U5" s="13"/>
      <c r="X5" s="9"/>
      <c r="Y5" s="9"/>
      <c r="Z5" s="61"/>
      <c r="AA5" s="61"/>
      <c r="AB5" s="832"/>
    </row>
    <row r="6" spans="2:28">
      <c r="B6" s="60" t="s">
        <v>300</v>
      </c>
      <c r="C6" s="586"/>
      <c r="D6" s="68" t="s">
        <v>44</v>
      </c>
      <c r="E6" s="27" t="s">
        <v>33</v>
      </c>
      <c r="F6" s="27" t="s">
        <v>34</v>
      </c>
      <c r="G6" s="27" t="s">
        <v>35</v>
      </c>
      <c r="H6" s="27" t="s">
        <v>36</v>
      </c>
      <c r="I6" s="26" t="s">
        <v>37</v>
      </c>
      <c r="J6" s="27" t="s">
        <v>38</v>
      </c>
      <c r="K6" s="26" t="s">
        <v>39</v>
      </c>
      <c r="L6" s="27" t="s">
        <v>40</v>
      </c>
      <c r="M6" s="26" t="s">
        <v>41</v>
      </c>
      <c r="N6" s="1564" t="s">
        <v>42</v>
      </c>
      <c r="O6" s="587">
        <v>10</v>
      </c>
      <c r="P6" s="587" t="s">
        <v>43</v>
      </c>
      <c r="Q6" s="587" t="s">
        <v>32</v>
      </c>
      <c r="R6" s="1670" t="s">
        <v>774</v>
      </c>
      <c r="T6" s="22"/>
      <c r="U6" s="13"/>
      <c r="X6" s="9"/>
      <c r="Y6" s="9"/>
      <c r="Z6" s="61"/>
      <c r="AB6" s="832"/>
    </row>
    <row r="7" spans="2:28" ht="12" customHeight="1">
      <c r="B7" s="60"/>
      <c r="C7" s="588" t="s">
        <v>301</v>
      </c>
      <c r="E7" s="69" t="s">
        <v>45</v>
      </c>
      <c r="F7" s="69" t="s">
        <v>45</v>
      </c>
      <c r="G7" s="69" t="s">
        <v>45</v>
      </c>
      <c r="H7" s="69" t="s">
        <v>45</v>
      </c>
      <c r="I7" s="22" t="s">
        <v>45</v>
      </c>
      <c r="J7" s="69" t="s">
        <v>45</v>
      </c>
      <c r="K7" s="69" t="s">
        <v>45</v>
      </c>
      <c r="L7" s="22" t="s">
        <v>45</v>
      </c>
      <c r="M7" s="69" t="s">
        <v>45</v>
      </c>
      <c r="N7" s="559" t="s">
        <v>45</v>
      </c>
      <c r="O7" s="587" t="s">
        <v>775</v>
      </c>
      <c r="P7" s="587" t="s">
        <v>289</v>
      </c>
      <c r="Q7" s="587" t="s">
        <v>785</v>
      </c>
      <c r="R7" s="1670"/>
      <c r="T7" s="22"/>
      <c r="U7" s="13"/>
      <c r="X7" s="9"/>
      <c r="Y7" s="9"/>
      <c r="Z7" s="61"/>
      <c r="AA7" s="61"/>
      <c r="AB7" s="833"/>
    </row>
    <row r="8" spans="2:28" ht="14.25" customHeight="1" thickBot="1">
      <c r="B8" s="60"/>
      <c r="C8" s="589"/>
      <c r="D8" s="72" t="s">
        <v>302</v>
      </c>
      <c r="E8" s="51"/>
      <c r="F8" s="52"/>
      <c r="G8" s="51"/>
      <c r="H8" s="52"/>
      <c r="I8" s="113"/>
      <c r="J8" s="52"/>
      <c r="K8" s="52"/>
      <c r="L8" s="51"/>
      <c r="M8" s="52"/>
      <c r="N8" s="113"/>
      <c r="O8" s="587"/>
      <c r="P8" s="587" t="s">
        <v>290</v>
      </c>
      <c r="Q8" s="1724">
        <v>0.45</v>
      </c>
      <c r="R8" s="1671">
        <v>1</v>
      </c>
      <c r="T8" s="22"/>
      <c r="U8" s="13"/>
      <c r="W8" s="328"/>
      <c r="X8" s="9"/>
      <c r="Y8" s="9"/>
      <c r="Z8" s="3"/>
      <c r="AA8" s="3"/>
      <c r="AB8" s="833"/>
    </row>
    <row r="9" spans="2:28">
      <c r="B9" s="590">
        <v>1</v>
      </c>
      <c r="C9" s="591" t="s">
        <v>303</v>
      </c>
      <c r="D9" s="199">
        <v>36</v>
      </c>
      <c r="E9" s="166">
        <f>'7-11л. РАСКЛАДКА'!Y8</f>
        <v>30</v>
      </c>
      <c r="F9" s="74">
        <f>'7-11л. РАСКЛАДКА'!Y69</f>
        <v>20</v>
      </c>
      <c r="G9" s="74">
        <f>'7-11л. РАСКЛАДКА'!Y123</f>
        <v>30</v>
      </c>
      <c r="H9" s="74">
        <f>'7-11л. РАСКЛАДКА'!Y184</f>
        <v>30</v>
      </c>
      <c r="I9" s="74">
        <f>'7-11л. РАСКЛАДКА'!Y239</f>
        <v>50</v>
      </c>
      <c r="J9" s="74">
        <f>'7-11л. РАСКЛАДКА'!Y297</f>
        <v>30</v>
      </c>
      <c r="K9" s="74">
        <f>'7-11л. РАСКЛАДКА'!Y353</f>
        <v>50</v>
      </c>
      <c r="L9" s="74">
        <f>'7-11л. РАСКЛАДКА'!Y405</f>
        <v>30</v>
      </c>
      <c r="M9" s="74">
        <f>'7-11л. РАСКЛАДКА'!Y460</f>
        <v>40</v>
      </c>
      <c r="N9" s="1565">
        <f>'7-11л. РАСКЛАДКА'!Y517</f>
        <v>50</v>
      </c>
      <c r="O9" s="1553">
        <f t="shared" ref="O9:O43" si="0">E9+F9+G9+H9+I9+J9+K9+L9+M9+N9</f>
        <v>360</v>
      </c>
      <c r="P9" s="2164">
        <f>(O9*100/Q9)-100</f>
        <v>0</v>
      </c>
      <c r="Q9" s="1657">
        <f>(R9*45/100)*10</f>
        <v>360</v>
      </c>
      <c r="R9" s="1672">
        <v>80</v>
      </c>
      <c r="W9" s="837"/>
      <c r="X9" s="835"/>
      <c r="Y9" s="22"/>
      <c r="Z9" s="3"/>
      <c r="AA9" s="3"/>
      <c r="AB9" s="839"/>
    </row>
    <row r="10" spans="2:28">
      <c r="B10" s="548">
        <v>2</v>
      </c>
      <c r="C10" s="252" t="s">
        <v>46</v>
      </c>
      <c r="D10" s="169">
        <v>67.5</v>
      </c>
      <c r="E10" s="166">
        <f>'7-11л. РАСКЛАДКА'!Y9</f>
        <v>80</v>
      </c>
      <c r="F10" s="74">
        <f>'7-11л. РАСКЛАДКА'!Y70</f>
        <v>80</v>
      </c>
      <c r="G10" s="74">
        <f>'7-11л. РАСКЛАДКА'!Y124</f>
        <v>87.8</v>
      </c>
      <c r="H10" s="74">
        <f>'7-11л. РАСКЛАДКА'!Y185</f>
        <v>50</v>
      </c>
      <c r="I10" s="74">
        <f>'7-11л. РАСКЛАДКА'!Y240</f>
        <v>68</v>
      </c>
      <c r="J10" s="74">
        <f>'7-11л. РАСКЛАДКА'!Y298</f>
        <v>71.099999999999994</v>
      </c>
      <c r="K10" s="74">
        <f>'7-11л. РАСКЛАДКА'!Y354</f>
        <v>54.2</v>
      </c>
      <c r="L10" s="74">
        <f>'7-11л. РАСКЛАДКА'!Y406</f>
        <v>80</v>
      </c>
      <c r="M10" s="74">
        <f>'7-11л. РАСКЛАДКА'!Y461</f>
        <v>53.4</v>
      </c>
      <c r="N10" s="1565">
        <f>'7-11л. РАСКЛАДКА'!Y518</f>
        <v>50.5</v>
      </c>
      <c r="O10" s="1555">
        <f t="shared" si="0"/>
        <v>674.99999999999989</v>
      </c>
      <c r="P10" s="2161">
        <f t="shared" ref="P10:P43" si="1">(O10*100/Q10)-100</f>
        <v>0</v>
      </c>
      <c r="Q10" s="1673">
        <f t="shared" ref="Q10:Q43" si="2">(R10*45/100)*10</f>
        <v>675</v>
      </c>
      <c r="R10" s="1674">
        <v>150</v>
      </c>
      <c r="W10" s="837"/>
      <c r="X10" s="840"/>
      <c r="Y10" s="22"/>
      <c r="Z10" s="3"/>
      <c r="AA10" s="3"/>
      <c r="AB10" s="839"/>
    </row>
    <row r="11" spans="2:28">
      <c r="B11" s="548">
        <v>3</v>
      </c>
      <c r="C11" s="252" t="s">
        <v>47</v>
      </c>
      <c r="D11" s="169">
        <v>6.75</v>
      </c>
      <c r="E11" s="166">
        <f>'7-11л. РАСКЛАДКА'!Y10</f>
        <v>2.0699999999999998</v>
      </c>
      <c r="F11" s="74">
        <f>'7-11л. РАСКЛАДКА'!Y71</f>
        <v>0.9</v>
      </c>
      <c r="G11" s="74">
        <f>'7-11л. РАСКЛАДКА'!Y125</f>
        <v>6.61</v>
      </c>
      <c r="H11" s="74">
        <f>'7-11л. РАСКЛАДКА'!Y186</f>
        <v>0</v>
      </c>
      <c r="I11" s="74">
        <f>'7-11л. РАСКЛАДКА'!Y241</f>
        <v>19.649999999999999</v>
      </c>
      <c r="J11" s="74">
        <f>'7-11л. РАСКЛАДКА'!Y299</f>
        <v>4.38</v>
      </c>
      <c r="K11" s="74">
        <f>'7-11л. РАСКЛАДКА'!Y355</f>
        <v>6.1899999999999995</v>
      </c>
      <c r="L11" s="74">
        <f>'7-11л. РАСКЛАДКА'!Y407</f>
        <v>2.2000000000000002</v>
      </c>
      <c r="M11" s="74">
        <f>'7-11л. РАСКЛАДКА'!Y462</f>
        <v>20.7</v>
      </c>
      <c r="N11" s="1565">
        <f>'7-11л. РАСКЛАДКА'!Y519</f>
        <v>4.8</v>
      </c>
      <c r="O11" s="1555">
        <f t="shared" si="0"/>
        <v>67.5</v>
      </c>
      <c r="P11" s="2161">
        <f t="shared" si="1"/>
        <v>0</v>
      </c>
      <c r="Q11" s="1673">
        <f t="shared" si="2"/>
        <v>67.5</v>
      </c>
      <c r="R11" s="1674">
        <v>15</v>
      </c>
      <c r="W11" s="837"/>
      <c r="X11" s="835"/>
      <c r="Y11" s="22"/>
      <c r="Z11" s="3"/>
      <c r="AA11" s="3"/>
      <c r="AB11" s="841"/>
    </row>
    <row r="12" spans="2:28">
      <c r="B12" s="548">
        <v>4</v>
      </c>
      <c r="C12" s="252" t="s">
        <v>48</v>
      </c>
      <c r="D12" s="169">
        <v>20.25</v>
      </c>
      <c r="E12" s="166">
        <f>'7-11л. РАСКЛАДКА'!Y11</f>
        <v>0</v>
      </c>
      <c r="F12" s="74">
        <f>'7-11л. РАСКЛАДКА'!Y72</f>
        <v>18.399999999999999</v>
      </c>
      <c r="G12" s="74">
        <f>'7-11л. РАСКЛАДКА'!Y126</f>
        <v>33.6</v>
      </c>
      <c r="H12" s="74">
        <f>'7-11л. РАСКЛАДКА'!Y187</f>
        <v>24</v>
      </c>
      <c r="I12" s="74">
        <f>'7-11л. РАСКЛАДКА'!Y242</f>
        <v>0</v>
      </c>
      <c r="J12" s="74">
        <f>'7-11л. РАСКЛАДКА'!Y300</f>
        <v>4</v>
      </c>
      <c r="K12" s="74">
        <f>'7-11л. РАСКЛАДКА'!Y356</f>
        <v>20</v>
      </c>
      <c r="L12" s="74">
        <f>'7-11л. РАСКЛАДКА'!Y408</f>
        <v>47.6</v>
      </c>
      <c r="M12" s="74">
        <f>'7-11л. РАСКЛАДКА'!Y463</f>
        <v>3.68</v>
      </c>
      <c r="N12" s="1565">
        <f>'7-11л. РАСКЛАДКА'!Y520</f>
        <v>51.22</v>
      </c>
      <c r="O12" s="1555">
        <f t="shared" si="0"/>
        <v>202.5</v>
      </c>
      <c r="P12" s="2161">
        <f t="shared" si="1"/>
        <v>0</v>
      </c>
      <c r="Q12" s="1673">
        <f t="shared" si="2"/>
        <v>202.5</v>
      </c>
      <c r="R12" s="1674">
        <v>45</v>
      </c>
      <c r="W12" s="837"/>
      <c r="X12" s="840"/>
      <c r="Y12" s="22"/>
      <c r="Z12" s="3"/>
      <c r="AA12" s="3"/>
      <c r="AB12" s="839"/>
    </row>
    <row r="13" spans="2:28">
      <c r="B13" s="548">
        <v>5</v>
      </c>
      <c r="C13" s="252" t="s">
        <v>49</v>
      </c>
      <c r="D13" s="169">
        <v>6.75</v>
      </c>
      <c r="E13" s="166">
        <f>'7-11л. РАСКЛАДКА'!Y12</f>
        <v>36.799999999999997</v>
      </c>
      <c r="F13" s="74">
        <f>'7-11л. РАСКЛАДКА'!Y73</f>
        <v>15.7</v>
      </c>
      <c r="G13" s="74">
        <f>'7-11л. РАСКЛАДКА'!Y127</f>
        <v>0</v>
      </c>
      <c r="H13" s="74">
        <f>'7-11л. РАСКЛАДКА'!Y188</f>
        <v>0</v>
      </c>
      <c r="I13" s="74">
        <f>'7-11л. РАСКЛАДКА'!Y243</f>
        <v>0</v>
      </c>
      <c r="J13" s="74">
        <f>'7-11л. РАСКЛАДКА'!Y301</f>
        <v>15</v>
      </c>
      <c r="K13" s="74">
        <f>'7-11л. РАСКЛАДКА'!Y357</f>
        <v>0</v>
      </c>
      <c r="L13" s="74">
        <f>'7-11л. РАСКЛАДКА'!Y409</f>
        <v>0</v>
      </c>
      <c r="M13" s="74">
        <f>'7-11л. РАСКЛАДКА'!Y464</f>
        <v>0</v>
      </c>
      <c r="N13" s="1565">
        <f>'7-11л. РАСКЛАДКА'!Y521</f>
        <v>0</v>
      </c>
      <c r="O13" s="1555">
        <f t="shared" si="0"/>
        <v>67.5</v>
      </c>
      <c r="P13" s="2161">
        <f t="shared" si="1"/>
        <v>0</v>
      </c>
      <c r="Q13" s="1673">
        <f t="shared" si="2"/>
        <v>67.5</v>
      </c>
      <c r="R13" s="1674">
        <v>15</v>
      </c>
      <c r="W13" s="837"/>
      <c r="X13" s="835"/>
      <c r="Y13" s="22"/>
      <c r="Z13" s="3"/>
      <c r="AA13" s="3"/>
      <c r="AB13" s="843"/>
    </row>
    <row r="14" spans="2:28">
      <c r="B14" s="548">
        <v>6</v>
      </c>
      <c r="C14" s="252" t="s">
        <v>50</v>
      </c>
      <c r="D14" s="169">
        <v>84.15</v>
      </c>
      <c r="E14" s="166">
        <f>'7-11л. РАСКЛАДКА'!Y13</f>
        <v>16</v>
      </c>
      <c r="F14" s="74">
        <f>'7-11л. РАСКЛАДКА'!Y74</f>
        <v>0</v>
      </c>
      <c r="G14" s="74">
        <f>'7-11л. РАСКЛАДКА'!Y128</f>
        <v>40</v>
      </c>
      <c r="H14" s="74">
        <f>'7-11л. РАСКЛАДКА'!Y189</f>
        <v>167.5</v>
      </c>
      <c r="I14" s="74">
        <f>'7-11л. РАСКЛАДКА'!Y244</f>
        <v>116.3</v>
      </c>
      <c r="J14" s="74">
        <f>'7-11л. РАСКЛАДКА'!Y302</f>
        <v>111.3</v>
      </c>
      <c r="K14" s="74">
        <f>'7-11л. РАСКЛАДКА'!Y358</f>
        <v>147.91</v>
      </c>
      <c r="L14" s="74">
        <f>'7-11л. РАСКЛАДКА'!Y410</f>
        <v>98.7</v>
      </c>
      <c r="M14" s="74">
        <f>'7-11л. РАСКЛАДКА'!Y465</f>
        <v>76.3</v>
      </c>
      <c r="N14" s="1565">
        <f>'7-11л. РАСКЛАДКА'!Y522</f>
        <v>67.490000000000009</v>
      </c>
      <c r="O14" s="1555">
        <f t="shared" si="0"/>
        <v>841.5</v>
      </c>
      <c r="P14" s="2161">
        <f t="shared" si="1"/>
        <v>0</v>
      </c>
      <c r="Q14" s="1673">
        <f t="shared" si="2"/>
        <v>841.5</v>
      </c>
      <c r="R14" s="1674">
        <v>187</v>
      </c>
      <c r="W14" s="837"/>
      <c r="X14" s="835"/>
      <c r="Y14" s="22"/>
      <c r="Z14" s="3"/>
      <c r="AA14" s="3"/>
      <c r="AB14" s="841"/>
    </row>
    <row r="15" spans="2:28">
      <c r="B15" s="548">
        <v>7</v>
      </c>
      <c r="C15" s="252" t="s">
        <v>304</v>
      </c>
      <c r="D15" s="169">
        <v>126</v>
      </c>
      <c r="E15" s="166">
        <f>'7-11л. РАСКЛАДКА'!Y14</f>
        <v>176.1</v>
      </c>
      <c r="F15" s="74">
        <f>'7-11л. РАСКЛАДКА'!Y75</f>
        <v>106.89999999999999</v>
      </c>
      <c r="G15" s="74">
        <f>'7-11л. РАСКЛАДКА'!Y129</f>
        <v>138.79999999999998</v>
      </c>
      <c r="H15" s="74">
        <f>'7-11л. РАСКЛАДКА'!Y190</f>
        <v>125.1</v>
      </c>
      <c r="I15" s="74">
        <f>'7-11л. РАСКЛАДКА'!Y245</f>
        <v>102</v>
      </c>
      <c r="J15" s="74">
        <f>'7-11л. РАСКЛАДКА'!Y303</f>
        <v>229.2</v>
      </c>
      <c r="K15" s="74">
        <f>'7-11л. РАСКЛАДКА'!Y359</f>
        <v>82.6</v>
      </c>
      <c r="L15" s="74">
        <f>'7-11л. РАСКЛАДКА'!Y411</f>
        <v>180.3</v>
      </c>
      <c r="M15" s="74">
        <f>'7-11л. РАСКЛАДКА'!Y466</f>
        <v>101.91</v>
      </c>
      <c r="N15" s="1565">
        <f>'7-11л. РАСКЛАДКА'!Y523</f>
        <v>207.39</v>
      </c>
      <c r="O15" s="1555">
        <f t="shared" si="0"/>
        <v>1450.3000000000002</v>
      </c>
      <c r="P15" s="2161">
        <f t="shared" si="1"/>
        <v>15.103174603174622</v>
      </c>
      <c r="Q15" s="1673">
        <f t="shared" si="2"/>
        <v>1260</v>
      </c>
      <c r="R15" s="1674">
        <v>280</v>
      </c>
      <c r="W15" s="837"/>
      <c r="X15" s="840"/>
      <c r="Y15" s="1579"/>
      <c r="Z15" s="3"/>
      <c r="AA15" s="3"/>
      <c r="AB15" s="843"/>
    </row>
    <row r="16" spans="2:28">
      <c r="B16" s="548">
        <v>8</v>
      </c>
      <c r="C16" s="252" t="s">
        <v>305</v>
      </c>
      <c r="D16" s="169">
        <v>83.25</v>
      </c>
      <c r="E16" s="166">
        <f>'7-11л. РАСКЛАДКА'!Y15</f>
        <v>110</v>
      </c>
      <c r="F16" s="74">
        <f>'7-11л. РАСКЛАДКА'!Y76</f>
        <v>110</v>
      </c>
      <c r="G16" s="74">
        <f>'7-11л. РАСКЛАДКА'!Y130</f>
        <v>140.5</v>
      </c>
      <c r="H16" s="74">
        <f>'7-11л. РАСКЛАДКА'!Y191</f>
        <v>0</v>
      </c>
      <c r="I16" s="74">
        <f>'7-11л. РАСКЛАДКА'!Y246</f>
        <v>112</v>
      </c>
      <c r="J16" s="74">
        <f>'7-11л. РАСКЛАДКА'!Y304</f>
        <v>0</v>
      </c>
      <c r="K16" s="74">
        <f>'7-11л. РАСКЛАДКА'!Y360</f>
        <v>105</v>
      </c>
      <c r="L16" s="74">
        <f>'7-11л. РАСКЛАДКА'!Y412</f>
        <v>114.5</v>
      </c>
      <c r="M16" s="74">
        <f>'7-11л. РАСКЛАДКА'!Y467</f>
        <v>0</v>
      </c>
      <c r="N16" s="1565">
        <f>'7-11л. РАСКЛАДКА'!Y524</f>
        <v>140.5</v>
      </c>
      <c r="O16" s="1555">
        <f t="shared" si="0"/>
        <v>832.5</v>
      </c>
      <c r="P16" s="2161">
        <f t="shared" si="1"/>
        <v>0</v>
      </c>
      <c r="Q16" s="1673">
        <f t="shared" si="2"/>
        <v>832.5</v>
      </c>
      <c r="R16" s="1674">
        <v>185</v>
      </c>
      <c r="W16" s="837"/>
      <c r="X16" s="835"/>
      <c r="Y16" s="114"/>
      <c r="Z16" s="3"/>
      <c r="AA16" s="3"/>
      <c r="AB16" s="839"/>
    </row>
    <row r="17" spans="2:34">
      <c r="B17" s="548">
        <v>9</v>
      </c>
      <c r="C17" s="252" t="s">
        <v>125</v>
      </c>
      <c r="D17" s="169">
        <v>6.75</v>
      </c>
      <c r="E17" s="166">
        <f>'7-11л. РАСКЛАДКА'!Y16</f>
        <v>0</v>
      </c>
      <c r="F17" s="74">
        <f>'7-11л. РАСКЛАДКА'!Y77</f>
        <v>0</v>
      </c>
      <c r="G17" s="74">
        <f>'7-11л. РАСКЛАДКА'!Y131</f>
        <v>25</v>
      </c>
      <c r="H17" s="74">
        <f>'7-11л. РАСКЛАДКА'!Y192</f>
        <v>0</v>
      </c>
      <c r="I17" s="74">
        <f>'7-11л. РАСКЛАДКА'!Y247</f>
        <v>0</v>
      </c>
      <c r="J17" s="74">
        <f>'7-11л. РАСКЛАДКА'!Y305</f>
        <v>0</v>
      </c>
      <c r="K17" s="74">
        <f>'7-11л. РАСКЛАДКА'!Y361</f>
        <v>15</v>
      </c>
      <c r="L17" s="74">
        <f>'7-11л. РАСКЛАДКА'!Y413</f>
        <v>2.5</v>
      </c>
      <c r="M17" s="74">
        <f>'7-11л. РАСКЛАДКА'!Y468</f>
        <v>25</v>
      </c>
      <c r="N17" s="1565">
        <f>'7-11л. РАСКЛАДКА'!Y525</f>
        <v>0</v>
      </c>
      <c r="O17" s="1555">
        <f t="shared" si="0"/>
        <v>67.5</v>
      </c>
      <c r="P17" s="2161">
        <f t="shared" si="1"/>
        <v>0</v>
      </c>
      <c r="Q17" s="1673">
        <f t="shared" si="2"/>
        <v>67.5</v>
      </c>
      <c r="R17" s="1674">
        <v>15</v>
      </c>
      <c r="W17" s="837"/>
      <c r="X17" s="835"/>
      <c r="Y17" s="114"/>
      <c r="Z17" s="3"/>
      <c r="AA17" s="3"/>
      <c r="AB17" s="839"/>
    </row>
    <row r="18" spans="2:34">
      <c r="B18" s="548">
        <v>10</v>
      </c>
      <c r="C18" s="252" t="s">
        <v>306</v>
      </c>
      <c r="D18" s="169">
        <v>90</v>
      </c>
      <c r="E18" s="166">
        <f>'7-11л. РАСКЛАДКА'!Y17</f>
        <v>0</v>
      </c>
      <c r="F18" s="74">
        <f>'7-11л. РАСКЛАДКА'!Y78</f>
        <v>0</v>
      </c>
      <c r="G18" s="74">
        <f>'7-11л. РАСКЛАДКА'!Y132</f>
        <v>0</v>
      </c>
      <c r="H18" s="74">
        <f>'7-11л. РАСКЛАДКА'!Y193</f>
        <v>0</v>
      </c>
      <c r="I18" s="74">
        <f>'7-11л. РАСКЛАДКА'!Y248</f>
        <v>200</v>
      </c>
      <c r="J18" s="74">
        <f>'7-11л. РАСКЛАДКА'!Y306</f>
        <v>200</v>
      </c>
      <c r="K18" s="74">
        <f>'7-11л. РАСКЛАДКА'!Y362</f>
        <v>200</v>
      </c>
      <c r="L18" s="74">
        <f>'7-11л. РАСКЛАДКА'!Y414</f>
        <v>100</v>
      </c>
      <c r="M18" s="74">
        <f>'7-11л. РАСКЛАДКА'!Y469</f>
        <v>200</v>
      </c>
      <c r="N18" s="1565">
        <f>'7-11л. РАСКЛАДКА'!Y526</f>
        <v>0</v>
      </c>
      <c r="O18" s="1555">
        <f t="shared" si="0"/>
        <v>900</v>
      </c>
      <c r="P18" s="2161">
        <f t="shared" si="1"/>
        <v>0</v>
      </c>
      <c r="Q18" s="1673">
        <f t="shared" si="2"/>
        <v>900</v>
      </c>
      <c r="R18" s="1674">
        <v>200</v>
      </c>
      <c r="W18" s="837"/>
      <c r="X18" s="835"/>
      <c r="Y18" s="114"/>
      <c r="Z18" s="3"/>
      <c r="AA18" s="3"/>
      <c r="AB18" s="851"/>
    </row>
    <row r="19" spans="2:34">
      <c r="B19" s="548">
        <v>11</v>
      </c>
      <c r="C19" s="252" t="s">
        <v>140</v>
      </c>
      <c r="D19" s="169">
        <v>31.5</v>
      </c>
      <c r="E19" s="166">
        <f>'7-11л. РАСКЛАДКА'!Y18</f>
        <v>2</v>
      </c>
      <c r="F19" s="74">
        <f>'7-11л. РАСКЛАДКА'!Y79</f>
        <v>0</v>
      </c>
      <c r="G19" s="74">
        <f>'7-11л. РАСКЛАДКА'!Y133</f>
        <v>85</v>
      </c>
      <c r="H19" s="74">
        <f>'7-11л. РАСКЛАДКА'!Y194</f>
        <v>61.3</v>
      </c>
      <c r="I19" s="74">
        <f>'7-11л. РАСКЛАДКА'!Y249</f>
        <v>46.76</v>
      </c>
      <c r="J19" s="74">
        <f>'7-11л. РАСКЛАДКА'!Y307</f>
        <v>29.5</v>
      </c>
      <c r="K19" s="74">
        <f>'7-11л. РАСКЛАДКА'!Y363</f>
        <v>0</v>
      </c>
      <c r="L19" s="74">
        <f>'7-11л. РАСКЛАДКА'!Y415</f>
        <v>65.2</v>
      </c>
      <c r="M19" s="74">
        <f>'7-11л. РАСКЛАДКА'!Y470</f>
        <v>23.24</v>
      </c>
      <c r="N19" s="1565">
        <f>'7-11л. РАСКЛАДКА'!Y527</f>
        <v>2</v>
      </c>
      <c r="O19" s="1555">
        <f t="shared" si="0"/>
        <v>315</v>
      </c>
      <c r="P19" s="2161">
        <f t="shared" si="1"/>
        <v>0</v>
      </c>
      <c r="Q19" s="1673">
        <f t="shared" si="2"/>
        <v>315</v>
      </c>
      <c r="R19" s="1674">
        <v>70</v>
      </c>
      <c r="W19" s="837"/>
      <c r="X19" s="835"/>
      <c r="Y19" s="114"/>
      <c r="Z19" s="3"/>
      <c r="AA19" s="3"/>
      <c r="AB19" s="851"/>
    </row>
    <row r="20" spans="2:34">
      <c r="B20" s="548">
        <v>12</v>
      </c>
      <c r="C20" s="252" t="s">
        <v>141</v>
      </c>
      <c r="D20" s="169">
        <v>15.75</v>
      </c>
      <c r="E20" s="166">
        <f>'7-11л. РАСКЛАДКА'!Y19</f>
        <v>0</v>
      </c>
      <c r="F20" s="74">
        <f>'7-11л. РАСКЛАДКА'!Y80</f>
        <v>17</v>
      </c>
      <c r="G20" s="74">
        <f>'7-11л. РАСКЛАДКА'!Y134</f>
        <v>0</v>
      </c>
      <c r="H20" s="74">
        <f>'7-11л. РАСКЛАДКА'!Y195</f>
        <v>0</v>
      </c>
      <c r="I20" s="74">
        <f>'7-11л. РАСКЛАДКА'!Y250</f>
        <v>20.184000000000001</v>
      </c>
      <c r="J20" s="74">
        <f>'7-11л. РАСКЛАДКА'!Y308</f>
        <v>36</v>
      </c>
      <c r="K20" s="74">
        <f>'7-11л. РАСКЛАДКА'!Y364</f>
        <v>2</v>
      </c>
      <c r="L20" s="74">
        <f>'7-11л. РАСКЛАДКА'!Y416</f>
        <v>0</v>
      </c>
      <c r="M20" s="74">
        <f>'7-11л. РАСКЛАДКА'!Y471</f>
        <v>83.26</v>
      </c>
      <c r="N20" s="1565">
        <f>'7-11л. РАСКЛАДКА'!Y528</f>
        <v>0</v>
      </c>
      <c r="O20" s="1555">
        <f t="shared" si="0"/>
        <v>158.44400000000002</v>
      </c>
      <c r="P20" s="2161">
        <f t="shared" si="1"/>
        <v>0.59936507936508576</v>
      </c>
      <c r="Q20" s="1673">
        <f t="shared" si="2"/>
        <v>157.5</v>
      </c>
      <c r="R20" s="1674">
        <v>35</v>
      </c>
      <c r="W20" s="837"/>
      <c r="X20" s="835"/>
      <c r="Y20" s="114"/>
      <c r="Z20" s="3"/>
      <c r="AA20" s="3"/>
      <c r="AB20" s="851"/>
    </row>
    <row r="21" spans="2:34" ht="12.75" customHeight="1">
      <c r="B21" s="548">
        <v>13</v>
      </c>
      <c r="C21" s="252" t="s">
        <v>51</v>
      </c>
      <c r="D21" s="169">
        <v>26.1</v>
      </c>
      <c r="E21" s="166">
        <f>'7-11л. РАСКЛАДКА'!Y20</f>
        <v>0</v>
      </c>
      <c r="F21" s="74">
        <f>'7-11л. РАСКЛАДКА'!Y81</f>
        <v>0</v>
      </c>
      <c r="G21" s="74">
        <f>'7-11л. РАСКЛАДКА'!Y135</f>
        <v>59</v>
      </c>
      <c r="H21" s="74">
        <f>'7-11л. РАСКЛАДКА'!Y196</f>
        <v>0</v>
      </c>
      <c r="I21" s="74">
        <f>'7-11л. РАСКЛАДКА'!Y251</f>
        <v>74.400000000000006</v>
      </c>
      <c r="J21" s="74">
        <f>'7-11л. РАСКЛАДКА'!Y309</f>
        <v>0</v>
      </c>
      <c r="K21" s="74">
        <f>'7-11л. РАСКЛАДКА'!Y365</f>
        <v>70.31</v>
      </c>
      <c r="L21" s="74">
        <f>'7-11л. РАСКЛАДКА'!Y417</f>
        <v>0</v>
      </c>
      <c r="M21" s="74">
        <f>'7-11л. РАСКЛАДКА'!Y472</f>
        <v>0</v>
      </c>
      <c r="N21" s="1565">
        <f>'7-11л. РАСКЛАДКА'!Y529</f>
        <v>58.29</v>
      </c>
      <c r="O21" s="1555">
        <f t="shared" si="0"/>
        <v>262</v>
      </c>
      <c r="P21" s="2161">
        <f t="shared" si="1"/>
        <v>0.38314176245211229</v>
      </c>
      <c r="Q21" s="1673">
        <f t="shared" si="2"/>
        <v>261</v>
      </c>
      <c r="R21" s="1674">
        <v>58</v>
      </c>
      <c r="W21" s="837"/>
      <c r="X21" s="835"/>
      <c r="Y21" s="114"/>
      <c r="Z21" s="3"/>
      <c r="AA21" s="3"/>
      <c r="AB21" s="851"/>
    </row>
    <row r="22" spans="2:34" ht="13.5" customHeight="1">
      <c r="B22" s="548">
        <v>14</v>
      </c>
      <c r="C22" s="252" t="s">
        <v>142</v>
      </c>
      <c r="D22" s="169">
        <v>13.5</v>
      </c>
      <c r="E22" s="166">
        <f>'7-11л. РАСКЛАДКА'!Y21</f>
        <v>105</v>
      </c>
      <c r="F22" s="74">
        <f>'7-11л. РАСКЛАДКА'!Y82</f>
        <v>0</v>
      </c>
      <c r="G22" s="74">
        <f>'7-11л. РАСКЛАДКА'!Y136</f>
        <v>0</v>
      </c>
      <c r="H22" s="74">
        <f>'7-11л. РАСКЛАДКА'!Y197</f>
        <v>0</v>
      </c>
      <c r="I22" s="74">
        <f>'7-11л. РАСКЛАДКА'!Y252</f>
        <v>0</v>
      </c>
      <c r="J22" s="74">
        <f>'7-11л. РАСКЛАДКА'!Y310</f>
        <v>0</v>
      </c>
      <c r="K22" s="74">
        <f>'7-11л. РАСКЛАДКА'!Y366</f>
        <v>30</v>
      </c>
      <c r="L22" s="74">
        <f>'7-11л. РАСКЛАДКА'!Y418</f>
        <v>0</v>
      </c>
      <c r="M22" s="74">
        <f>'7-11л. РАСКЛАДКА'!Y473</f>
        <v>0</v>
      </c>
      <c r="N22" s="1565">
        <f>'7-11л. РАСКЛАДКА'!Y530</f>
        <v>0</v>
      </c>
      <c r="O22" s="1555">
        <f t="shared" si="0"/>
        <v>135</v>
      </c>
      <c r="P22" s="2161">
        <f t="shared" si="1"/>
        <v>0</v>
      </c>
      <c r="Q22" s="1673">
        <f t="shared" si="2"/>
        <v>135</v>
      </c>
      <c r="R22" s="1674">
        <v>30</v>
      </c>
      <c r="W22" s="837"/>
      <c r="X22" s="835"/>
      <c r="Y22" s="114"/>
      <c r="Z22" s="3"/>
      <c r="AA22" s="3"/>
      <c r="AB22" s="851"/>
    </row>
    <row r="23" spans="2:34" ht="12" customHeight="1">
      <c r="B23" s="548">
        <v>15</v>
      </c>
      <c r="C23" s="252" t="s">
        <v>307</v>
      </c>
      <c r="D23" s="169">
        <v>135</v>
      </c>
      <c r="E23" s="166">
        <f>'7-11л. РАСКЛАДКА'!Y22</f>
        <v>200</v>
      </c>
      <c r="F23" s="74">
        <f>'7-11л. РАСКЛАДКА'!Y83</f>
        <v>265</v>
      </c>
      <c r="G23" s="74">
        <f>'7-11л. РАСКЛАДКА'!Y137</f>
        <v>5.9</v>
      </c>
      <c r="H23" s="74">
        <f>'7-11л. РАСКЛАДКА'!Y198</f>
        <v>260.60000000000002</v>
      </c>
      <c r="I23" s="74">
        <f>'7-11л. РАСКЛАДКА'!Y253</f>
        <v>64.600000000000009</v>
      </c>
      <c r="J23" s="74">
        <f>'7-11л. РАСКЛАДКА'!Y311</f>
        <v>168.01</v>
      </c>
      <c r="K23" s="74">
        <f>'7-11л. РАСКЛАДКА'!Y367</f>
        <v>66.39</v>
      </c>
      <c r="L23" s="74">
        <f>'7-11л. РАСКЛАДКА'!Y419</f>
        <v>16.7</v>
      </c>
      <c r="M23" s="74">
        <f>'7-11л. РАСКЛАДКА'!Y474</f>
        <v>36.4</v>
      </c>
      <c r="N23" s="1565">
        <f>'7-11л. РАСКЛАДКА'!Y531</f>
        <v>266.39999999999998</v>
      </c>
      <c r="O23" s="1555">
        <f t="shared" si="0"/>
        <v>1350</v>
      </c>
      <c r="P23" s="2161">
        <f t="shared" si="1"/>
        <v>0</v>
      </c>
      <c r="Q23" s="1673">
        <f t="shared" si="2"/>
        <v>1350</v>
      </c>
      <c r="R23" s="1674">
        <v>300</v>
      </c>
      <c r="W23" s="837"/>
      <c r="X23" s="835"/>
      <c r="Y23" s="114"/>
      <c r="Z23" s="3"/>
      <c r="AA23" s="3"/>
      <c r="AB23" s="1575"/>
    </row>
    <row r="24" spans="2:34" ht="14.25" customHeight="1">
      <c r="B24" s="548">
        <v>16</v>
      </c>
      <c r="C24" s="252" t="s">
        <v>308</v>
      </c>
      <c r="D24" s="169">
        <v>67.5</v>
      </c>
      <c r="E24" s="190">
        <f>'7-11л. РАСКЛАДКА'!Y23</f>
        <v>0</v>
      </c>
      <c r="F24" s="77">
        <f>'7-11л. РАСКЛАДКА'!Y84</f>
        <v>180</v>
      </c>
      <c r="G24" s="78">
        <f>'7-11л. РАСКЛАДКА'!Y138</f>
        <v>0</v>
      </c>
      <c r="H24" s="74">
        <f>'7-11л. РАСКЛАДКА'!Y199</f>
        <v>0</v>
      </c>
      <c r="I24" s="75">
        <f>'7-11л. РАСКЛАДКА'!Y254</f>
        <v>0</v>
      </c>
      <c r="J24" s="74">
        <f>'7-11л. РАСКЛАДКА'!Y312</f>
        <v>0</v>
      </c>
      <c r="K24" s="75">
        <f>'7-11л. РАСКЛАДКА'!Y368</f>
        <v>0</v>
      </c>
      <c r="L24" s="77">
        <f>'7-11л. РАСКЛАДКА'!Y420</f>
        <v>0</v>
      </c>
      <c r="M24" s="77">
        <f>'7-11л. РАСКЛАДКА'!Y475</f>
        <v>0</v>
      </c>
      <c r="N24" s="1566">
        <f>'7-11л. РАСКЛАДКА'!Y532</f>
        <v>0</v>
      </c>
      <c r="O24" s="1555">
        <f t="shared" si="0"/>
        <v>180</v>
      </c>
      <c r="P24" s="2161">
        <f t="shared" si="1"/>
        <v>-73.333333333333329</v>
      </c>
      <c r="Q24" s="1673">
        <f t="shared" si="2"/>
        <v>675</v>
      </c>
      <c r="R24" s="1674">
        <v>150</v>
      </c>
      <c r="W24" s="837"/>
      <c r="X24" s="840"/>
      <c r="Y24" s="848"/>
      <c r="Z24" s="3"/>
      <c r="AA24" s="3"/>
      <c r="AB24" s="851"/>
      <c r="AF24" s="218"/>
      <c r="AH24" s="218"/>
    </row>
    <row r="25" spans="2:34">
      <c r="B25" s="548">
        <v>17</v>
      </c>
      <c r="C25" s="252" t="s">
        <v>309</v>
      </c>
      <c r="D25" s="169">
        <v>22.5</v>
      </c>
      <c r="E25" s="190">
        <f>'7-11л. РАСКЛАДКА'!Y24</f>
        <v>0</v>
      </c>
      <c r="F25" s="77">
        <f>'7-11л. РАСКЛАДКА'!Y85</f>
        <v>0</v>
      </c>
      <c r="G25" s="78">
        <f>'7-11л. РАСКЛАДКА'!Y139</f>
        <v>0</v>
      </c>
      <c r="H25" s="74">
        <f>'7-11л. РАСКЛАДКА'!Y200</f>
        <v>50</v>
      </c>
      <c r="I25" s="75">
        <f>'7-11л. РАСКЛАДКА'!Y255</f>
        <v>87.5</v>
      </c>
      <c r="J25" s="74">
        <f>'7-11л. РАСКЛАДКА'!Y313</f>
        <v>0</v>
      </c>
      <c r="K25" s="75">
        <f>'7-11л. РАСКЛАДКА'!Y369</f>
        <v>0</v>
      </c>
      <c r="L25" s="77">
        <f>'7-11л. РАСКЛАДКА'!Y421</f>
        <v>0</v>
      </c>
      <c r="M25" s="77">
        <f>'7-11л. РАСКЛАДКА'!Y476</f>
        <v>87.5</v>
      </c>
      <c r="N25" s="1566">
        <f>'7-11л. РАСКЛАДКА'!Y533</f>
        <v>0</v>
      </c>
      <c r="O25" s="1555">
        <f t="shared" si="0"/>
        <v>225</v>
      </c>
      <c r="P25" s="2161">
        <f t="shared" si="1"/>
        <v>0</v>
      </c>
      <c r="Q25" s="1673">
        <f t="shared" si="2"/>
        <v>225</v>
      </c>
      <c r="R25" s="1674">
        <v>50</v>
      </c>
      <c r="W25" s="837"/>
      <c r="X25" s="835"/>
      <c r="Y25" s="114"/>
      <c r="Z25" s="3"/>
      <c r="AA25" s="3"/>
      <c r="AB25" s="851"/>
    </row>
    <row r="26" spans="2:34">
      <c r="B26" s="548">
        <v>18</v>
      </c>
      <c r="C26" s="252" t="s">
        <v>52</v>
      </c>
      <c r="D26" s="169">
        <v>4.5</v>
      </c>
      <c r="E26" s="190">
        <f>'7-11л. РАСКЛАДКА'!Y25</f>
        <v>10</v>
      </c>
      <c r="F26" s="77">
        <f>'7-11л. РАСКЛАДКА'!Y86</f>
        <v>10</v>
      </c>
      <c r="G26" s="78">
        <f>'7-11л. РАСКЛАДКА'!Y140</f>
        <v>0</v>
      </c>
      <c r="H26" s="74">
        <f>'7-11л. РАСКЛАДКА'!Y201</f>
        <v>20</v>
      </c>
      <c r="I26" s="75">
        <f>'7-11л. РАСКЛАДКА'!Y256</f>
        <v>0</v>
      </c>
      <c r="J26" s="74">
        <f>'7-11л. РАСКЛАДКА'!Y314</f>
        <v>0</v>
      </c>
      <c r="K26" s="75">
        <f>'7-11л. РАСКЛАДКА'!Y370</f>
        <v>5</v>
      </c>
      <c r="L26" s="77">
        <f>'7-11л. РАСКЛАДКА'!Y422</f>
        <v>0</v>
      </c>
      <c r="M26" s="77">
        <f>'7-11л. РАСКЛАДКА'!Y477</f>
        <v>0</v>
      </c>
      <c r="N26" s="1566">
        <f>'7-11л. РАСКЛАДКА'!Y534</f>
        <v>0</v>
      </c>
      <c r="O26" s="1555">
        <f t="shared" si="0"/>
        <v>45</v>
      </c>
      <c r="P26" s="2161">
        <f t="shared" si="1"/>
        <v>0</v>
      </c>
      <c r="Q26" s="1673">
        <f t="shared" si="2"/>
        <v>45</v>
      </c>
      <c r="R26" s="1674">
        <v>10</v>
      </c>
      <c r="W26" s="837"/>
      <c r="X26" s="835"/>
      <c r="Y26" s="114"/>
      <c r="Z26" s="3"/>
      <c r="AA26" s="3"/>
      <c r="AB26" s="851"/>
    </row>
    <row r="27" spans="2:34">
      <c r="B27" s="548">
        <v>19</v>
      </c>
      <c r="C27" s="252" t="s">
        <v>310</v>
      </c>
      <c r="D27" s="169">
        <v>4.5</v>
      </c>
      <c r="E27" s="190">
        <f>'7-11л. РАСКЛАДКА'!Y26</f>
        <v>6.9</v>
      </c>
      <c r="F27" s="77">
        <f>'7-11л. РАСКЛАДКА'!Y87</f>
        <v>0</v>
      </c>
      <c r="G27" s="78">
        <f>'7-11л. РАСКЛАДКА'!Y141</f>
        <v>0</v>
      </c>
      <c r="H27" s="74">
        <f>'7-11л. РАСКЛАДКА'!Y202</f>
        <v>5.2</v>
      </c>
      <c r="I27" s="75">
        <f>'7-11л. РАСКЛАДКА'!Y257</f>
        <v>7.5</v>
      </c>
      <c r="J27" s="74">
        <f>'7-11л. РАСКЛАДКА'!Y315</f>
        <v>8.1</v>
      </c>
      <c r="K27" s="75">
        <f>'7-11л. РАСКЛАДКА'!Y371</f>
        <v>2.4500000000000002</v>
      </c>
      <c r="L27" s="77">
        <f>'7-11л. РАСКЛАДКА'!Y423</f>
        <v>0</v>
      </c>
      <c r="M27" s="77">
        <f>'7-11л. РАСКЛАДКА'!Y478</f>
        <v>9.3000000000000007</v>
      </c>
      <c r="N27" s="1566">
        <f>'7-11л. РАСКЛАДКА'!Y535</f>
        <v>5.55</v>
      </c>
      <c r="O27" s="1555">
        <f t="shared" si="0"/>
        <v>45</v>
      </c>
      <c r="P27" s="2161">
        <f t="shared" si="1"/>
        <v>0</v>
      </c>
      <c r="Q27" s="1673">
        <f t="shared" si="2"/>
        <v>45</v>
      </c>
      <c r="R27" s="1674">
        <v>10</v>
      </c>
      <c r="W27" s="837"/>
      <c r="X27" s="835"/>
      <c r="Y27" s="114"/>
      <c r="Z27" s="3"/>
      <c r="AA27" s="3"/>
      <c r="AB27" s="1574"/>
    </row>
    <row r="28" spans="2:34">
      <c r="B28" s="548">
        <v>20</v>
      </c>
      <c r="C28" s="252" t="s">
        <v>53</v>
      </c>
      <c r="D28" s="169">
        <v>13.5</v>
      </c>
      <c r="E28" s="190">
        <f>'7-11л. РАСКЛАДКА'!Y27</f>
        <v>13.6</v>
      </c>
      <c r="F28" s="77">
        <f>'7-11л. РАСКЛАДКА'!Y88</f>
        <v>10.5</v>
      </c>
      <c r="G28" s="78">
        <f>'7-11л. РАСКЛАДКА'!Y142</f>
        <v>9</v>
      </c>
      <c r="H28" s="74">
        <f>'7-11л. РАСКЛАДКА'!Y203</f>
        <v>16.64</v>
      </c>
      <c r="I28" s="75">
        <f>'7-11л. РАСКЛАДКА'!Y258</f>
        <v>12.95</v>
      </c>
      <c r="J28" s="74">
        <f>'7-11л. РАСКЛАДКА'!Y316</f>
        <v>11.9</v>
      </c>
      <c r="K28" s="75">
        <f>'7-11л. РАСКЛАДКА'!Y372</f>
        <v>22.91</v>
      </c>
      <c r="L28" s="77">
        <f>'7-11л. РАСКЛАДКА'!Y424</f>
        <v>6.7</v>
      </c>
      <c r="M28" s="77">
        <f>'7-11л. РАСКЛАДКА'!Y479</f>
        <v>15.559999999999999</v>
      </c>
      <c r="N28" s="1566">
        <f>'7-11л. РАСКЛАДКА'!Y536</f>
        <v>15.24</v>
      </c>
      <c r="O28" s="1555">
        <f t="shared" si="0"/>
        <v>135</v>
      </c>
      <c r="P28" s="2161">
        <f t="shared" si="1"/>
        <v>0</v>
      </c>
      <c r="Q28" s="1673">
        <f t="shared" si="2"/>
        <v>135</v>
      </c>
      <c r="R28" s="1674">
        <v>30</v>
      </c>
      <c r="W28" s="837"/>
      <c r="X28" s="835"/>
      <c r="Y28" s="114"/>
      <c r="Z28" s="3"/>
      <c r="AA28" s="3"/>
      <c r="AB28" s="851"/>
    </row>
    <row r="29" spans="2:34">
      <c r="B29" s="548">
        <v>21</v>
      </c>
      <c r="C29" s="252" t="s">
        <v>54</v>
      </c>
      <c r="D29" s="169">
        <v>6.75</v>
      </c>
      <c r="E29" s="190">
        <f>'7-11л. РАСКЛАДКА'!Y28</f>
        <v>8.4</v>
      </c>
      <c r="F29" s="77">
        <f>'7-11л. РАСКЛАДКА'!Y89</f>
        <v>8.8000000000000007</v>
      </c>
      <c r="G29" s="78">
        <f>'7-11л. РАСКЛАДКА'!Y143</f>
        <v>12.3</v>
      </c>
      <c r="H29" s="74">
        <f>'7-11л. РАСКЛАДКА'!Y204</f>
        <v>0</v>
      </c>
      <c r="I29" s="75">
        <f>'7-11л. РАСКЛАДКА'!Y259</f>
        <v>7.5</v>
      </c>
      <c r="J29" s="74">
        <f>'7-11л. РАСКЛАДКА'!Y317</f>
        <v>7.1</v>
      </c>
      <c r="K29" s="75">
        <f>'7-11л. РАСКЛАДКА'!Y373</f>
        <v>3</v>
      </c>
      <c r="L29" s="77">
        <f>'7-11л. РАСКЛАДКА'!Y425</f>
        <v>11</v>
      </c>
      <c r="M29" s="77">
        <f>'7-11л. РАСКЛАДКА'!Y480</f>
        <v>4.4000000000000004</v>
      </c>
      <c r="N29" s="1566">
        <f>'7-11л. РАСКЛАДКА'!Y537</f>
        <v>5</v>
      </c>
      <c r="O29" s="1555">
        <f t="shared" si="0"/>
        <v>67.5</v>
      </c>
      <c r="P29" s="2161">
        <f t="shared" si="1"/>
        <v>0</v>
      </c>
      <c r="Q29" s="1673">
        <f t="shared" si="2"/>
        <v>67.5</v>
      </c>
      <c r="R29" s="1674">
        <v>15</v>
      </c>
      <c r="W29" s="837"/>
      <c r="X29" s="835"/>
      <c r="Y29" s="114"/>
      <c r="Z29" s="3"/>
      <c r="AA29" s="3"/>
      <c r="AB29" s="851"/>
    </row>
    <row r="30" spans="2:34" ht="12" customHeight="1">
      <c r="B30" s="548">
        <v>22</v>
      </c>
      <c r="C30" s="252" t="s">
        <v>311</v>
      </c>
      <c r="D30" s="169">
        <v>18</v>
      </c>
      <c r="E30" s="190">
        <f>'7-11л. РАСКЛАДКА'!Y29</f>
        <v>0</v>
      </c>
      <c r="F30" s="77">
        <f>'7-11л. РАСКЛАДКА'!Y90</f>
        <v>121.6</v>
      </c>
      <c r="G30" s="78">
        <f>'7-11л. РАСКЛАДКА'!Y144</f>
        <v>3.34</v>
      </c>
      <c r="H30" s="74">
        <f>'7-11л. РАСКЛАДКА'!Y205</f>
        <v>5.2</v>
      </c>
      <c r="I30" s="75">
        <f>'7-11л. РАСКЛАДКА'!Y260</f>
        <v>13.399999999999999</v>
      </c>
      <c r="J30" s="74">
        <f>'7-11л. РАСКЛАДКА'!Y318</f>
        <v>20</v>
      </c>
      <c r="K30" s="75">
        <f>'7-11л. РАСКЛАДКА'!Y374</f>
        <v>0</v>
      </c>
      <c r="L30" s="77">
        <f>'7-11л. РАСКЛАДКА'!Y426</f>
        <v>1</v>
      </c>
      <c r="M30" s="77">
        <f>'7-11л. РАСКЛАДКА'!Y481</f>
        <v>13.520000000000001</v>
      </c>
      <c r="N30" s="1566">
        <f>'7-11л. РАСКЛАДКА'!Y538</f>
        <v>1.94</v>
      </c>
      <c r="O30" s="1555">
        <f t="shared" si="0"/>
        <v>180</v>
      </c>
      <c r="P30" s="2161">
        <f t="shared" si="1"/>
        <v>0</v>
      </c>
      <c r="Q30" s="1673">
        <f t="shared" si="2"/>
        <v>180</v>
      </c>
      <c r="R30" s="1674">
        <v>40</v>
      </c>
      <c r="W30" s="837"/>
      <c r="X30" s="835"/>
      <c r="Y30" s="114"/>
      <c r="Z30" s="3"/>
      <c r="AA30" s="3"/>
      <c r="AB30" s="851"/>
    </row>
    <row r="31" spans="2:34" ht="13.5" customHeight="1">
      <c r="B31" s="548">
        <v>23</v>
      </c>
      <c r="C31" s="252" t="s">
        <v>55</v>
      </c>
      <c r="D31" s="169">
        <v>13.5</v>
      </c>
      <c r="E31" s="190">
        <f>'7-11л. РАСКЛАДКА'!Y30</f>
        <v>21.3</v>
      </c>
      <c r="F31" s="77">
        <f>'7-11л. РАСКЛАДКА'!Y91</f>
        <v>17.3</v>
      </c>
      <c r="G31" s="78">
        <f>'7-11л. РАСКЛАДКА'!Y145</f>
        <v>8.1999999999999993</v>
      </c>
      <c r="H31" s="74">
        <f>'7-11л. РАСКЛАДКА'!Y206</f>
        <v>19</v>
      </c>
      <c r="I31" s="75">
        <f>'7-11л. РАСКЛАДКА'!Y261</f>
        <v>6</v>
      </c>
      <c r="J31" s="74">
        <f>'7-11л. РАСКЛАДКА'!Y319</f>
        <v>2.4</v>
      </c>
      <c r="K31" s="75">
        <f>'7-11л. РАСКЛАДКА'!Y375</f>
        <v>7</v>
      </c>
      <c r="L31" s="77">
        <f>'7-11л. РАСКЛАДКА'!Y427</f>
        <v>31.3</v>
      </c>
      <c r="M31" s="77">
        <f>'7-11л. РАСКЛАДКА'!Y482</f>
        <v>7</v>
      </c>
      <c r="N31" s="1566">
        <f>'7-11л. РАСКЛАДКА'!Y539</f>
        <v>15.5</v>
      </c>
      <c r="O31" s="1555">
        <f t="shared" si="0"/>
        <v>135</v>
      </c>
      <c r="P31" s="2161">
        <f t="shared" si="1"/>
        <v>0</v>
      </c>
      <c r="Q31" s="1673">
        <f t="shared" si="2"/>
        <v>135</v>
      </c>
      <c r="R31" s="1674">
        <v>30</v>
      </c>
      <c r="W31" s="837"/>
      <c r="X31" s="835"/>
      <c r="Y31" s="114"/>
      <c r="Z31" s="3"/>
      <c r="AA31" s="3"/>
      <c r="AB31" s="851"/>
    </row>
    <row r="32" spans="2:34" ht="12.75" customHeight="1">
      <c r="B32" s="548">
        <v>24</v>
      </c>
      <c r="C32" s="252" t="s">
        <v>56</v>
      </c>
      <c r="D32" s="169">
        <v>4.5</v>
      </c>
      <c r="E32" s="190">
        <f>'7-11л. РАСКЛАДКА'!Y31</f>
        <v>0</v>
      </c>
      <c r="F32" s="77">
        <f>'7-11л. РАСКЛАДКА'!Y92</f>
        <v>0</v>
      </c>
      <c r="G32" s="78">
        <f>'7-11л. РАСКЛАДКА'!Y146</f>
        <v>15</v>
      </c>
      <c r="H32" s="74">
        <f>'7-11л. РАСКЛАДКА'!Y207</f>
        <v>0</v>
      </c>
      <c r="I32" s="75">
        <f>'7-11л. РАСКЛАДКА'!Y262</f>
        <v>0</v>
      </c>
      <c r="J32" s="74">
        <f>'7-11л. РАСКЛАДКА'!Y320</f>
        <v>0</v>
      </c>
      <c r="K32" s="75">
        <f>'7-11л. РАСКЛАДКА'!Y376</f>
        <v>0</v>
      </c>
      <c r="L32" s="77">
        <f>'7-11л. РАСКЛАДКА'!Y428</f>
        <v>0</v>
      </c>
      <c r="M32" s="77">
        <f>'7-11л. РАСКЛАДКА'!Y483</f>
        <v>30</v>
      </c>
      <c r="N32" s="1566">
        <f>'7-11л. РАСКЛАДКА'!Y540</f>
        <v>0</v>
      </c>
      <c r="O32" s="1555">
        <f t="shared" si="0"/>
        <v>45</v>
      </c>
      <c r="P32" s="2161">
        <f t="shared" si="1"/>
        <v>0</v>
      </c>
      <c r="Q32" s="1673">
        <f t="shared" si="2"/>
        <v>45</v>
      </c>
      <c r="R32" s="1674">
        <v>10</v>
      </c>
      <c r="W32" s="837"/>
      <c r="X32" s="835"/>
      <c r="Y32" s="114"/>
      <c r="Z32" s="3"/>
      <c r="AA32" s="3"/>
      <c r="AB32" s="851"/>
    </row>
    <row r="33" spans="2:40" ht="12" customHeight="1">
      <c r="B33" s="548">
        <v>25</v>
      </c>
      <c r="C33" s="252" t="s">
        <v>57</v>
      </c>
      <c r="D33" s="169">
        <v>0.45</v>
      </c>
      <c r="E33" s="190">
        <f>'7-11л. РАСКЛАДКА'!Y32</f>
        <v>0.9</v>
      </c>
      <c r="F33" s="77">
        <f>'7-11л. РАСКЛАДКА'!Y93</f>
        <v>0</v>
      </c>
      <c r="G33" s="78">
        <f>'7-11л. РАСКЛАДКА'!Y147</f>
        <v>1</v>
      </c>
      <c r="H33" s="74">
        <f>'7-11л. РАСКЛАДКА'!Y208</f>
        <v>0.6</v>
      </c>
      <c r="I33" s="75">
        <f>'7-11л. РАСКЛАДКА'!Y263</f>
        <v>0.5</v>
      </c>
      <c r="J33" s="74">
        <f>'7-11л. РАСКЛАДКА'!Y321</f>
        <v>0</v>
      </c>
      <c r="K33" s="75">
        <f>'7-11л. РАСКЛАДКА'!Y377</f>
        <v>0</v>
      </c>
      <c r="L33" s="77">
        <f>'7-11л. РАСКЛАДКА'!Y429</f>
        <v>0.5</v>
      </c>
      <c r="M33" s="77">
        <f>'7-11л. РАСКЛАДКА'!Y484</f>
        <v>0</v>
      </c>
      <c r="N33" s="1566">
        <f>'7-11л. РАСКЛАДКА'!Y541</f>
        <v>1</v>
      </c>
      <c r="O33" s="1555">
        <f t="shared" si="0"/>
        <v>4.5</v>
      </c>
      <c r="P33" s="2161">
        <f t="shared" si="1"/>
        <v>0</v>
      </c>
      <c r="Q33" s="1673">
        <f t="shared" si="2"/>
        <v>4.5</v>
      </c>
      <c r="R33" s="1674">
        <v>1</v>
      </c>
      <c r="W33" s="837"/>
      <c r="X33" s="840"/>
      <c r="Y33" s="848"/>
      <c r="Z33" s="3"/>
      <c r="AA33" s="3"/>
      <c r="AB33" s="851"/>
    </row>
    <row r="34" spans="2:40" ht="15.75" customHeight="1">
      <c r="B34" s="548">
        <v>26</v>
      </c>
      <c r="C34" s="252" t="s">
        <v>312</v>
      </c>
      <c r="D34" s="169">
        <v>0.45</v>
      </c>
      <c r="E34" s="190">
        <f>'7-11л. РАСКЛАДКА'!Y33</f>
        <v>2.25</v>
      </c>
      <c r="F34" s="77">
        <f>'7-11л. РАСКЛАДКА'!Y94</f>
        <v>0</v>
      </c>
      <c r="G34" s="78">
        <f>'7-11л. РАСКЛАДКА'!Y148</f>
        <v>0</v>
      </c>
      <c r="H34" s="74">
        <f>'7-11л. РАСКЛАДКА'!Y209</f>
        <v>2.25</v>
      </c>
      <c r="I34" s="75">
        <f>'7-11л. РАСКЛАДКА'!Y264</f>
        <v>0</v>
      </c>
      <c r="J34" s="74">
        <f>'7-11л. РАСКЛАДКА'!Y322</f>
        <v>0</v>
      </c>
      <c r="K34" s="75">
        <f>'7-11л. РАСКЛАДКА'!Y378</f>
        <v>0</v>
      </c>
      <c r="L34" s="77">
        <f>'7-11л. РАСКЛАДКА'!Y430</f>
        <v>0</v>
      </c>
      <c r="M34" s="77">
        <f>'7-11л. РАСКЛАДКА'!Y485</f>
        <v>0</v>
      </c>
      <c r="N34" s="1566">
        <f>'7-11л. РАСКЛАДКА'!Y542</f>
        <v>0</v>
      </c>
      <c r="O34" s="1555">
        <f t="shared" si="0"/>
        <v>4.5</v>
      </c>
      <c r="P34" s="2161">
        <f t="shared" si="1"/>
        <v>0</v>
      </c>
      <c r="Q34" s="1673">
        <f t="shared" si="2"/>
        <v>4.5</v>
      </c>
      <c r="R34" s="1674">
        <v>1</v>
      </c>
      <c r="W34" s="837"/>
      <c r="X34" s="1646"/>
      <c r="Y34" s="848"/>
      <c r="Z34" s="3"/>
      <c r="AA34" s="3"/>
      <c r="AB34" s="851"/>
    </row>
    <row r="35" spans="2:40" ht="12" customHeight="1">
      <c r="B35" s="548">
        <v>27</v>
      </c>
      <c r="C35" s="252" t="s">
        <v>143</v>
      </c>
      <c r="D35" s="169">
        <v>0.9</v>
      </c>
      <c r="E35" s="190">
        <f>'7-11л. РАСКЛАДКА'!Y34</f>
        <v>0</v>
      </c>
      <c r="F35" s="77">
        <f>'7-11л. РАСКЛАДКА'!Y95</f>
        <v>3.5</v>
      </c>
      <c r="G35" s="78">
        <f>'7-11л. РАСКЛАДКА'!Y149</f>
        <v>0</v>
      </c>
      <c r="H35" s="74">
        <f>'7-11л. РАСКЛАДКА'!Y210</f>
        <v>0</v>
      </c>
      <c r="I35" s="75">
        <f>'7-11л. РАСКЛАДКА'!Y265</f>
        <v>0</v>
      </c>
      <c r="J35" s="74">
        <f>'7-11л. РАСКЛАДКА'!Y323</f>
        <v>2</v>
      </c>
      <c r="K35" s="75">
        <f>'7-11л. РАСКЛАДКА'!Y379</f>
        <v>0</v>
      </c>
      <c r="L35" s="77">
        <f>'7-11л. РАСКЛАДКА'!Y431</f>
        <v>0</v>
      </c>
      <c r="M35" s="77">
        <f>'7-11л. РАСКЛАДКА'!Y486</f>
        <v>0</v>
      </c>
      <c r="N35" s="1566">
        <f>'7-11л. РАСКЛАДКА'!Y543</f>
        <v>3.5</v>
      </c>
      <c r="O35" s="1555">
        <f t="shared" si="0"/>
        <v>9</v>
      </c>
      <c r="P35" s="2161">
        <f t="shared" si="1"/>
        <v>0</v>
      </c>
      <c r="Q35" s="1673">
        <f t="shared" si="2"/>
        <v>9</v>
      </c>
      <c r="R35" s="1674">
        <v>2</v>
      </c>
      <c r="W35" s="837"/>
      <c r="X35" s="835"/>
      <c r="Y35" s="114"/>
      <c r="Z35" s="3"/>
      <c r="AA35" s="3"/>
      <c r="AB35" s="851"/>
    </row>
    <row r="36" spans="2:40" ht="11.25" customHeight="1">
      <c r="B36" s="548">
        <v>28</v>
      </c>
      <c r="C36" s="252" t="s">
        <v>58</v>
      </c>
      <c r="D36" s="169">
        <v>0.09</v>
      </c>
      <c r="E36" s="190">
        <f>'7-11л. РАСКЛАДКА'!Y35</f>
        <v>0</v>
      </c>
      <c r="F36" s="77">
        <f>'7-11л. РАСКЛАДКА'!Y96</f>
        <v>0</v>
      </c>
      <c r="G36" s="78">
        <f>'7-11л. РАСКЛАДКА'!Y150</f>
        <v>0</v>
      </c>
      <c r="H36" s="74">
        <f>'7-11л. РАСКЛАДКА'!Y211</f>
        <v>0</v>
      </c>
      <c r="I36" s="75">
        <f>'7-11л. РАСКЛАДКА'!Y266</f>
        <v>0</v>
      </c>
      <c r="J36" s="74">
        <f>'7-11л. РАСКЛАДКА'!Y324</f>
        <v>0</v>
      </c>
      <c r="K36" s="75">
        <f>'7-11л. РАСКЛАДКА'!Y380</f>
        <v>0</v>
      </c>
      <c r="L36" s="77">
        <f>'7-11л. РАСКЛАДКА'!Y432</f>
        <v>0</v>
      </c>
      <c r="M36" s="77">
        <f>'7-11л. РАСКЛАДКА'!Y487</f>
        <v>0</v>
      </c>
      <c r="N36" s="1566">
        <f>'7-11л. РАСКЛАДКА'!Y544</f>
        <v>0</v>
      </c>
      <c r="O36" s="1555">
        <f t="shared" si="0"/>
        <v>0</v>
      </c>
      <c r="P36" s="2178">
        <f t="shared" si="1"/>
        <v>-100</v>
      </c>
      <c r="Q36" s="1673">
        <f t="shared" si="2"/>
        <v>0.89999999999999991</v>
      </c>
      <c r="R36" s="1674">
        <v>0.2</v>
      </c>
      <c r="W36" s="837"/>
      <c r="X36" s="835"/>
      <c r="Y36" s="114"/>
      <c r="Z36" s="3"/>
      <c r="AA36" s="3"/>
      <c r="AB36" s="1574"/>
    </row>
    <row r="37" spans="2:40" ht="12.75" customHeight="1">
      <c r="B37" s="548">
        <v>29</v>
      </c>
      <c r="C37" s="592" t="s">
        <v>313</v>
      </c>
      <c r="D37" s="169">
        <v>1.35</v>
      </c>
      <c r="E37" s="190">
        <f>'7-11л. РАСКЛАДКА'!Y36</f>
        <v>1.4</v>
      </c>
      <c r="F37" s="77">
        <f>'7-11л. РАСКЛАДКА'!Y97</f>
        <v>1.1599999999999999</v>
      </c>
      <c r="G37" s="78">
        <f>'7-11л. РАСКЛАДКА'!Y151</f>
        <v>1.5</v>
      </c>
      <c r="H37" s="74">
        <f>'7-11л. РАСКЛАДКА'!Y212</f>
        <v>0.6</v>
      </c>
      <c r="I37" s="75">
        <f>'7-11л. РАСКЛАДКА'!Y267</f>
        <v>2.15</v>
      </c>
      <c r="J37" s="74">
        <f>'7-11л. РАСКЛАДКА'!Y325</f>
        <v>1.2</v>
      </c>
      <c r="K37" s="75">
        <f>'7-11л. РАСКЛАДКА'!Y381</f>
        <v>1.1000000000000001</v>
      </c>
      <c r="L37" s="77">
        <f>'7-11л. РАСКЛАДКА'!Y433</f>
        <v>1.1000000000000001</v>
      </c>
      <c r="M37" s="77">
        <f>'7-11л. РАСКЛАДКА'!Y488</f>
        <v>1.79</v>
      </c>
      <c r="N37" s="1566">
        <f>'7-11л. РАСКЛАДКА'!Y545</f>
        <v>1.5</v>
      </c>
      <c r="O37" s="1555">
        <f t="shared" si="0"/>
        <v>13.499999999999996</v>
      </c>
      <c r="P37" s="2161">
        <f t="shared" si="1"/>
        <v>0</v>
      </c>
      <c r="Q37" s="1673">
        <f t="shared" si="2"/>
        <v>13.5</v>
      </c>
      <c r="R37" s="1674">
        <v>3</v>
      </c>
      <c r="W37" s="837"/>
      <c r="X37" s="835"/>
      <c r="Y37" s="114"/>
      <c r="Z37" s="3"/>
      <c r="AA37" s="3"/>
      <c r="AB37" s="851"/>
    </row>
    <row r="38" spans="2:40" ht="13.5" customHeight="1">
      <c r="B38" s="548">
        <v>30</v>
      </c>
      <c r="C38" s="252" t="s">
        <v>144</v>
      </c>
      <c r="D38" s="169">
        <v>1.35</v>
      </c>
      <c r="E38" s="190">
        <f>'7-11л. РАСКЛАДКА'!Y37</f>
        <v>0</v>
      </c>
      <c r="F38" s="77">
        <f>'7-11л. РАСКЛАДКА'!Y98</f>
        <v>0</v>
      </c>
      <c r="G38" s="78">
        <f>'7-11л. РАСКЛАДКА'!Y152</f>
        <v>0</v>
      </c>
      <c r="H38" s="74">
        <f>'7-11л. РАСКЛАДКА'!Y213</f>
        <v>0</v>
      </c>
      <c r="I38" s="75">
        <f>'7-11л. РАСКЛАДКА'!Y268</f>
        <v>0.25</v>
      </c>
      <c r="J38" s="74">
        <f>'7-11л. РАСКЛАДКА'!Y326</f>
        <v>0</v>
      </c>
      <c r="K38" s="75">
        <f>'7-11л. РАСКЛАДКА'!Y382</f>
        <v>3</v>
      </c>
      <c r="L38" s="77">
        <f>'7-11л. РАСКЛАДКА'!Y434</f>
        <v>10</v>
      </c>
      <c r="M38" s="77">
        <f>'7-11л. РАСКЛАДКА'!Y489</f>
        <v>0.25</v>
      </c>
      <c r="N38" s="1566">
        <f>'7-11л. РАСКЛАДКА'!Y546</f>
        <v>0</v>
      </c>
      <c r="O38" s="1555">
        <f t="shared" si="0"/>
        <v>13.5</v>
      </c>
      <c r="P38" s="2161">
        <f t="shared" si="1"/>
        <v>0</v>
      </c>
      <c r="Q38" s="1673">
        <f t="shared" si="2"/>
        <v>13.5</v>
      </c>
      <c r="R38" s="1674">
        <v>3</v>
      </c>
      <c r="W38" s="837"/>
      <c r="X38" s="840"/>
      <c r="Y38" s="114"/>
      <c r="Z38" s="3"/>
      <c r="AA38" s="3"/>
      <c r="AB38" s="851"/>
    </row>
    <row r="39" spans="2:40" ht="14.25" customHeight="1">
      <c r="B39" s="548">
        <v>31</v>
      </c>
      <c r="C39" s="252" t="s">
        <v>145</v>
      </c>
      <c r="D39" s="169">
        <v>0.9</v>
      </c>
      <c r="E39" s="190">
        <f>'7-11л. РАСКЛАДКА'!Y38</f>
        <v>1.4149999999999998</v>
      </c>
      <c r="F39" s="77">
        <f>'7-11л. РАСКЛАДКА'!Y99</f>
        <v>0.309</v>
      </c>
      <c r="G39" s="78">
        <f>'7-11л. РАСКЛАДКА'!Y153</f>
        <v>1.569</v>
      </c>
      <c r="H39" s="74">
        <f>'7-11л. РАСКЛАДКА'!Y214</f>
        <v>1.1382000000000001</v>
      </c>
      <c r="I39" s="75">
        <f>'7-11л. РАСКЛАДКА'!Y269</f>
        <v>8.8999999999999999E-3</v>
      </c>
      <c r="J39" s="74">
        <f>'7-11л. РАСКЛАДКА'!Y327</f>
        <v>2.6000000000000002E-2</v>
      </c>
      <c r="K39" s="75">
        <f>'7-11л. РАСКЛАДКА'!Y383</f>
        <v>0.18920000000000001</v>
      </c>
      <c r="L39" s="77">
        <f>'7-11л. РАСКЛАДКА'!Y435</f>
        <v>1.212</v>
      </c>
      <c r="M39" s="77">
        <f>'7-11л. РАСКЛАДКА'!Y490</f>
        <v>0.79464000000000001</v>
      </c>
      <c r="N39" s="1566">
        <f>'7-11л. РАСКЛАДКА'!Y547</f>
        <v>2.33806</v>
      </c>
      <c r="O39" s="1555">
        <f t="shared" si="0"/>
        <v>8.9999999999999982</v>
      </c>
      <c r="P39" s="2161">
        <f t="shared" si="1"/>
        <v>0</v>
      </c>
      <c r="Q39" s="1673">
        <f t="shared" si="2"/>
        <v>9</v>
      </c>
      <c r="R39" s="1674">
        <v>2</v>
      </c>
      <c r="W39" s="837"/>
      <c r="X39" s="840"/>
      <c r="Y39" s="114"/>
      <c r="Z39" s="3"/>
      <c r="AA39" s="3"/>
      <c r="AB39" s="1578"/>
    </row>
    <row r="40" spans="2:40" ht="15" customHeight="1">
      <c r="B40" s="548">
        <v>32</v>
      </c>
      <c r="C40" s="252" t="s">
        <v>60</v>
      </c>
      <c r="D40" s="169">
        <v>34.65</v>
      </c>
      <c r="E40" s="191">
        <f>'7-11л. МЕНЮ '!E104</f>
        <v>35.427</v>
      </c>
      <c r="F40" s="115">
        <f>'7-11л. МЕНЮ '!E157</f>
        <v>33.134</v>
      </c>
      <c r="G40" s="115">
        <f>'7-11л. МЕНЮ '!E214</f>
        <v>35.766000000000005</v>
      </c>
      <c r="H40" s="115">
        <f>'7-11л. МЕНЮ '!E265</f>
        <v>35.274000000000001</v>
      </c>
      <c r="I40" s="115">
        <f>'7-11л. МЕНЮ '!E320</f>
        <v>33.649000000000001</v>
      </c>
      <c r="J40" s="115">
        <f>'7-11л. МЕНЮ '!E432</f>
        <v>35.034199999999998</v>
      </c>
      <c r="K40" s="115">
        <f>'7-11л. МЕНЮ '!E487</f>
        <v>37.587000000000003</v>
      </c>
      <c r="L40" s="115">
        <f>'7-11л. МЕНЮ '!E542</f>
        <v>33.332700000000003</v>
      </c>
      <c r="M40" s="115">
        <f>'7-11л. МЕНЮ '!E597</f>
        <v>36.406999999999996</v>
      </c>
      <c r="N40" s="1567">
        <f>'7-11л. МЕНЮ '!E649</f>
        <v>30.889000000000003</v>
      </c>
      <c r="O40" s="1555">
        <f t="shared" si="0"/>
        <v>346.49989999999997</v>
      </c>
      <c r="P40" s="2161">
        <f t="shared" si="1"/>
        <v>-2.8860028862709441E-5</v>
      </c>
      <c r="Q40" s="1673">
        <f t="shared" si="2"/>
        <v>346.5</v>
      </c>
      <c r="R40" s="1674">
        <v>77</v>
      </c>
      <c r="W40" s="837"/>
      <c r="X40" s="1646"/>
      <c r="Y40" s="1579"/>
      <c r="Z40" s="3"/>
      <c r="AA40" s="3"/>
      <c r="AB40" s="851"/>
    </row>
    <row r="41" spans="2:40" ht="12.75" customHeight="1">
      <c r="B41" s="548">
        <v>33</v>
      </c>
      <c r="C41" s="252" t="s">
        <v>61</v>
      </c>
      <c r="D41" s="169">
        <v>35.549999999999997</v>
      </c>
      <c r="E41" s="191">
        <f>'7-11л. МЕНЮ '!F104</f>
        <v>37.120000000000005</v>
      </c>
      <c r="F41" s="115">
        <f>'7-11л. МЕНЮ '!F157</f>
        <v>31.843</v>
      </c>
      <c r="G41" s="115">
        <f>'7-11л. МЕНЮ '!F214</f>
        <v>35.356999999999999</v>
      </c>
      <c r="H41" s="115">
        <f>'7-11л. МЕНЮ '!F265</f>
        <v>37.219000000000001</v>
      </c>
      <c r="I41" s="115">
        <f>'7-11л. МЕНЮ '!F320</f>
        <v>36.210999999999999</v>
      </c>
      <c r="J41" s="115">
        <f>'7-11л. МЕНЮ '!F432</f>
        <v>35.219000000000001</v>
      </c>
      <c r="K41" s="115">
        <f>'7-11л. МЕНЮ '!F487</f>
        <v>36.686000000000007</v>
      </c>
      <c r="L41" s="115">
        <f>'7-11л. МЕНЮ '!F542</f>
        <v>34.853999999999999</v>
      </c>
      <c r="M41" s="115">
        <f>'7-11л. МЕНЮ '!F597</f>
        <v>35.786000000000001</v>
      </c>
      <c r="N41" s="1567">
        <f>'7-11л. МЕНЮ '!F649</f>
        <v>35.204999999999998</v>
      </c>
      <c r="O41" s="1555">
        <f t="shared" si="0"/>
        <v>355.5</v>
      </c>
      <c r="P41" s="2161">
        <f t="shared" si="1"/>
        <v>0</v>
      </c>
      <c r="Q41" s="1673">
        <f t="shared" si="2"/>
        <v>355.5</v>
      </c>
      <c r="R41" s="1674">
        <v>79</v>
      </c>
      <c r="W41" s="837"/>
      <c r="X41" s="1646"/>
      <c r="Y41" s="1579"/>
      <c r="Z41" s="3"/>
      <c r="AA41" s="3"/>
      <c r="AB41" s="839"/>
    </row>
    <row r="42" spans="2:40" ht="12.75" customHeight="1">
      <c r="B42" s="548">
        <v>34</v>
      </c>
      <c r="C42" s="252" t="s">
        <v>62</v>
      </c>
      <c r="D42" s="169">
        <v>150.75</v>
      </c>
      <c r="E42" s="167">
        <f>'7-11л. МЕНЮ '!G104</f>
        <v>153.93090000000001</v>
      </c>
      <c r="F42" s="115">
        <f>'7-11л. МЕНЮ '!G157</f>
        <v>150.44999999999999</v>
      </c>
      <c r="G42" s="115">
        <f>'7-11л. МЕНЮ '!G214</f>
        <v>147.84899999999999</v>
      </c>
      <c r="H42" s="115">
        <f>'7-11л. МЕНЮ '!G265</f>
        <v>150.30410000000001</v>
      </c>
      <c r="I42" s="115">
        <f>'7-11л. МЕНЮ '!G320</f>
        <v>151.21600000000001</v>
      </c>
      <c r="J42" s="115">
        <f>'7-11л. МЕНЮ '!G432</f>
        <v>146.83799999999999</v>
      </c>
      <c r="K42" s="115">
        <f>'7-11л. МЕНЮ '!G487</f>
        <v>144.46574000000001</v>
      </c>
      <c r="L42" s="115">
        <f>'7-11л. МЕНЮ '!G542</f>
        <v>153.04200000000003</v>
      </c>
      <c r="M42" s="115">
        <f>'7-11л. МЕНЮ '!G597</f>
        <v>154.00026</v>
      </c>
      <c r="N42" s="1567">
        <f>'7-11л. МЕНЮ '!G649</f>
        <v>155.404</v>
      </c>
      <c r="O42" s="1555">
        <f t="shared" si="0"/>
        <v>1507.5000000000002</v>
      </c>
      <c r="P42" s="2161">
        <f t="shared" si="1"/>
        <v>0</v>
      </c>
      <c r="Q42" s="1673">
        <f t="shared" si="2"/>
        <v>1507.5</v>
      </c>
      <c r="R42" s="1674">
        <v>335</v>
      </c>
      <c r="W42" s="837"/>
      <c r="X42" s="1646"/>
      <c r="Y42" s="1579"/>
      <c r="Z42" s="3"/>
      <c r="AA42" s="3"/>
      <c r="AB42" s="839"/>
    </row>
    <row r="43" spans="2:40" ht="15" customHeight="1" thickBot="1">
      <c r="B43" s="593">
        <v>35</v>
      </c>
      <c r="C43" s="594" t="s">
        <v>63</v>
      </c>
      <c r="D43" s="170">
        <v>1057.5</v>
      </c>
      <c r="E43" s="168">
        <f>'7-11л. МЕНЮ '!H104</f>
        <v>1056.9549999999999</v>
      </c>
      <c r="F43" s="119">
        <f>'7-11л. МЕНЮ '!H157</f>
        <v>1058.663</v>
      </c>
      <c r="G43" s="119">
        <f>'7-11л. МЕНЮ '!H214</f>
        <v>1055.1450000000002</v>
      </c>
      <c r="H43" s="119">
        <f>'7-11л. МЕНЮ '!H265</f>
        <v>1057.3278</v>
      </c>
      <c r="I43" s="119">
        <f>'7-11л. МЕНЮ '!H320</f>
        <v>1059.4089999999999</v>
      </c>
      <c r="J43" s="119">
        <f>'7-11л. МЕНЮ '!H432</f>
        <v>1060.5598</v>
      </c>
      <c r="K43" s="128">
        <f>'7-11л. МЕНЮ '!H487</f>
        <v>1058.385</v>
      </c>
      <c r="L43" s="119">
        <f>'7-11л. МЕНЮ '!H542</f>
        <v>1058.7847999999999</v>
      </c>
      <c r="M43" s="119">
        <f>'7-11л. МЕНЮ '!H597</f>
        <v>1052.6189999999999</v>
      </c>
      <c r="N43" s="1568">
        <f>'7-11л. МЕНЮ '!H649</f>
        <v>1057.1510000000001</v>
      </c>
      <c r="O43" s="1557">
        <f t="shared" si="0"/>
        <v>10574.999400000001</v>
      </c>
      <c r="P43" s="2162">
        <f t="shared" si="1"/>
        <v>-5.6737588636224245E-6</v>
      </c>
      <c r="Q43" s="1675">
        <f t="shared" si="2"/>
        <v>10575</v>
      </c>
      <c r="R43" s="1676">
        <v>2350</v>
      </c>
      <c r="W43" s="855"/>
      <c r="X43" s="840"/>
      <c r="Y43" s="848"/>
      <c r="Z43" s="3"/>
      <c r="AA43" s="3"/>
      <c r="AB43" s="839"/>
    </row>
    <row r="44" spans="2:40">
      <c r="B44" t="s">
        <v>318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40">
      <c r="B45" t="s">
        <v>319</v>
      </c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2:40">
      <c r="B46" t="s">
        <v>320</v>
      </c>
      <c r="O46" s="315"/>
      <c r="P46" s="315"/>
      <c r="AM46">
        <v>36.799999999999997</v>
      </c>
      <c r="AN46">
        <f>AN52/AM52*AM46</f>
        <v>5.1520000000000001</v>
      </c>
    </row>
    <row r="47" spans="2:40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315"/>
      <c r="R47" s="315"/>
      <c r="AM47">
        <v>100</v>
      </c>
      <c r="AN47">
        <v>14</v>
      </c>
    </row>
    <row r="48" spans="2:40">
      <c r="B48" s="1" t="s">
        <v>321</v>
      </c>
      <c r="AM48">
        <v>100</v>
      </c>
      <c r="AN48">
        <v>14</v>
      </c>
    </row>
    <row r="49" spans="2:40">
      <c r="B49" t="s">
        <v>322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AM49">
        <v>100</v>
      </c>
      <c r="AN49">
        <v>14</v>
      </c>
    </row>
    <row r="50" spans="2:40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315"/>
      <c r="R50" s="315"/>
      <c r="AM50">
        <v>100</v>
      </c>
      <c r="AN50">
        <v>14</v>
      </c>
    </row>
    <row r="51" spans="2:40">
      <c r="AM51">
        <v>100</v>
      </c>
      <c r="AN51">
        <v>14</v>
      </c>
    </row>
    <row r="52" spans="2:40">
      <c r="AM52">
        <v>100</v>
      </c>
      <c r="AN52">
        <v>14</v>
      </c>
    </row>
    <row r="58" spans="2:40" ht="13.5" customHeight="1"/>
    <row r="60" spans="2:40" ht="13.5" customHeight="1"/>
    <row r="61" spans="2:40" ht="12" customHeight="1"/>
    <row r="63" spans="2:40" ht="12.75" customHeight="1"/>
    <row r="65" spans="2:21" ht="12.75" customHeight="1"/>
    <row r="67" spans="2:21" ht="12.75" customHeight="1"/>
    <row r="69" spans="2:21" ht="12.75" customHeight="1"/>
    <row r="70" spans="2:21" hidden="1"/>
    <row r="78" spans="2:21">
      <c r="B78" s="103"/>
      <c r="D78" s="103"/>
    </row>
    <row r="79" spans="2:21">
      <c r="C79" s="13"/>
      <c r="D79" s="22"/>
      <c r="E79" s="14"/>
      <c r="F79" s="14"/>
      <c r="G79" s="14"/>
      <c r="H79" s="14"/>
      <c r="I79" s="14"/>
      <c r="J79" s="14"/>
      <c r="K79" s="14"/>
      <c r="L79" s="14"/>
      <c r="M79" s="13"/>
      <c r="N79" s="13"/>
      <c r="O79" s="9"/>
      <c r="P79" s="9"/>
      <c r="Q79" s="13"/>
      <c r="R79" s="22"/>
      <c r="T79" s="22"/>
      <c r="U79" s="13"/>
    </row>
    <row r="80" spans="2:21">
      <c r="C80" s="13"/>
      <c r="D80" s="9"/>
      <c r="E80" s="14"/>
      <c r="F80" s="14"/>
      <c r="G80" s="14"/>
      <c r="H80" s="14"/>
      <c r="I80" s="14"/>
      <c r="J80" s="14"/>
      <c r="K80" s="14"/>
      <c r="L80" s="14"/>
      <c r="M80" s="13"/>
      <c r="N80" s="13"/>
      <c r="O80" s="9"/>
      <c r="P80" s="9"/>
      <c r="Q80" s="13"/>
      <c r="R80" s="22"/>
      <c r="T80" s="22"/>
      <c r="U80" s="13"/>
    </row>
    <row r="81" spans="2:28">
      <c r="C81" s="22"/>
      <c r="D81" s="22"/>
      <c r="E81" s="14"/>
      <c r="F81" s="14"/>
      <c r="G81" s="14"/>
      <c r="H81" s="14"/>
      <c r="K81" s="14"/>
      <c r="L81" s="47"/>
      <c r="M81" s="13"/>
      <c r="N81" s="13"/>
      <c r="O81" s="9"/>
      <c r="P81" s="9"/>
      <c r="Q81" s="22"/>
      <c r="R81" s="22"/>
      <c r="T81" s="22"/>
      <c r="U81" s="13"/>
      <c r="AB81" s="832"/>
    </row>
    <row r="82" spans="2:28">
      <c r="C82" s="13"/>
      <c r="D82" s="13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9"/>
      <c r="P82" s="9"/>
      <c r="Q82" s="22"/>
      <c r="R82" s="22"/>
      <c r="T82" s="22"/>
      <c r="U82" s="13"/>
      <c r="Z82" s="158"/>
      <c r="AB82" s="832"/>
    </row>
    <row r="83" spans="2:28">
      <c r="C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9"/>
      <c r="P83" s="9"/>
      <c r="Q83" s="13"/>
      <c r="R83" s="22"/>
      <c r="T83" s="22"/>
      <c r="U83" s="13"/>
      <c r="Z83" s="158"/>
      <c r="AB83" s="833"/>
    </row>
    <row r="84" spans="2:28">
      <c r="C84" s="13"/>
      <c r="D84" s="14"/>
      <c r="E84" s="13"/>
      <c r="F84" s="13"/>
      <c r="G84" s="13"/>
      <c r="H84" s="13"/>
      <c r="I84" s="4"/>
      <c r="J84" s="13"/>
      <c r="K84" s="13"/>
      <c r="L84" s="13"/>
      <c r="M84" s="13"/>
      <c r="N84" s="4"/>
      <c r="O84" s="9"/>
      <c r="P84" s="9"/>
      <c r="Q84" s="14"/>
      <c r="R84" s="22"/>
      <c r="S84" s="13"/>
      <c r="T84" s="22"/>
      <c r="U84" s="13"/>
      <c r="W84" s="328"/>
      <c r="X84" s="22"/>
      <c r="Y84" s="3"/>
      <c r="Z84" s="834"/>
      <c r="AB84" s="833"/>
    </row>
    <row r="85" spans="2:28">
      <c r="B85" s="3"/>
      <c r="C85" s="13"/>
      <c r="D85" s="835"/>
      <c r="E85" s="850"/>
      <c r="F85" s="836"/>
      <c r="G85" s="836"/>
      <c r="H85" s="836"/>
      <c r="I85" s="836"/>
      <c r="J85" s="836"/>
      <c r="K85" s="836"/>
      <c r="L85" s="836"/>
      <c r="M85" s="836"/>
      <c r="N85" s="836"/>
      <c r="O85" s="835"/>
      <c r="P85" s="22"/>
      <c r="Q85" s="22"/>
      <c r="S85" s="63"/>
      <c r="W85" s="837"/>
      <c r="X85" s="13"/>
      <c r="Y85" s="1"/>
      <c r="Z85" s="838"/>
      <c r="AB85" s="839"/>
    </row>
    <row r="86" spans="2:28">
      <c r="B86" s="3"/>
      <c r="C86" s="13"/>
      <c r="D86" s="835"/>
      <c r="E86" s="850"/>
      <c r="F86" s="836"/>
      <c r="G86" s="836"/>
      <c r="H86" s="836"/>
      <c r="I86" s="836"/>
      <c r="J86" s="836"/>
      <c r="K86" s="836"/>
      <c r="L86" s="836"/>
      <c r="M86" s="836"/>
      <c r="N86" s="836"/>
      <c r="O86" s="840"/>
      <c r="P86" s="114"/>
      <c r="Q86" s="22"/>
      <c r="W86" s="837"/>
      <c r="X86" s="13"/>
      <c r="Y86" s="1"/>
      <c r="Z86" s="838"/>
      <c r="AB86" s="839"/>
    </row>
    <row r="87" spans="2:28">
      <c r="B87" s="3"/>
      <c r="C87" s="13"/>
      <c r="D87" s="835"/>
      <c r="E87" s="850"/>
      <c r="F87" s="836"/>
      <c r="G87" s="836"/>
      <c r="H87" s="850"/>
      <c r="I87" s="836"/>
      <c r="J87" s="836"/>
      <c r="K87" s="850"/>
      <c r="L87" s="836"/>
      <c r="M87" s="836"/>
      <c r="N87" s="836"/>
      <c r="O87" s="835"/>
      <c r="P87" s="114"/>
      <c r="Q87" s="22"/>
      <c r="W87" s="837"/>
      <c r="X87" s="13"/>
      <c r="Y87" s="1"/>
      <c r="Z87" s="838"/>
      <c r="AB87" s="841"/>
    </row>
    <row r="88" spans="2:28">
      <c r="B88" s="3"/>
      <c r="C88" s="13"/>
      <c r="D88" s="835"/>
      <c r="E88" s="850"/>
      <c r="F88" s="836"/>
      <c r="G88" s="836"/>
      <c r="H88" s="836"/>
      <c r="I88" s="836"/>
      <c r="J88" s="836"/>
      <c r="K88" s="836"/>
      <c r="L88" s="836"/>
      <c r="M88" s="836"/>
      <c r="N88" s="850"/>
      <c r="O88" s="842"/>
      <c r="P88" s="114"/>
      <c r="Q88" s="22"/>
      <c r="W88" s="837"/>
      <c r="X88" s="13"/>
      <c r="Y88" s="1"/>
      <c r="Z88" s="838"/>
      <c r="AB88" s="839"/>
    </row>
    <row r="89" spans="2:28">
      <c r="B89" s="3"/>
      <c r="C89" s="13"/>
      <c r="D89" s="835"/>
      <c r="E89" s="850"/>
      <c r="F89" s="836"/>
      <c r="G89" s="836"/>
      <c r="H89" s="836"/>
      <c r="I89" s="836"/>
      <c r="J89" s="836"/>
      <c r="K89" s="836"/>
      <c r="L89" s="836"/>
      <c r="M89" s="836"/>
      <c r="N89" s="836"/>
      <c r="O89" s="835"/>
      <c r="P89" s="114"/>
      <c r="Q89" s="22"/>
      <c r="W89" s="837"/>
      <c r="X89" s="13"/>
      <c r="Y89" s="1"/>
      <c r="Z89" s="838"/>
      <c r="AB89" s="843"/>
    </row>
    <row r="90" spans="2:28">
      <c r="B90" s="3"/>
      <c r="C90" s="13"/>
      <c r="D90" s="835"/>
      <c r="E90" s="850"/>
      <c r="F90" s="836"/>
      <c r="G90" s="836"/>
      <c r="H90" s="836"/>
      <c r="I90" s="836"/>
      <c r="J90" s="836"/>
      <c r="K90" s="836"/>
      <c r="L90" s="836"/>
      <c r="M90" s="836"/>
      <c r="N90" s="836"/>
      <c r="O90" s="835"/>
      <c r="P90" s="114"/>
      <c r="Q90" s="22"/>
      <c r="W90" s="837"/>
      <c r="X90" s="13"/>
      <c r="Y90" s="1"/>
      <c r="Z90" s="838"/>
      <c r="AB90" s="841"/>
    </row>
    <row r="91" spans="2:28">
      <c r="B91" s="3"/>
      <c r="C91" s="13"/>
      <c r="D91" s="835"/>
      <c r="E91" s="850"/>
      <c r="F91" s="836"/>
      <c r="G91" s="9"/>
      <c r="H91" s="845"/>
      <c r="I91" s="850"/>
      <c r="J91" s="836"/>
      <c r="K91" s="836"/>
      <c r="L91" s="836"/>
      <c r="M91" s="836"/>
      <c r="N91" s="836"/>
      <c r="O91" s="844"/>
      <c r="P91" s="114"/>
      <c r="Q91" s="22"/>
      <c r="W91" s="837"/>
      <c r="X91" s="13"/>
      <c r="Y91" s="1"/>
      <c r="Z91" s="838"/>
      <c r="AB91" s="843"/>
    </row>
    <row r="92" spans="2:28">
      <c r="B92" s="3"/>
      <c r="C92" s="13"/>
      <c r="D92" s="835"/>
      <c r="E92" s="850"/>
      <c r="F92" s="836"/>
      <c r="G92" s="836"/>
      <c r="H92" s="836"/>
      <c r="I92" s="836"/>
      <c r="J92" s="836"/>
      <c r="K92" s="836"/>
      <c r="L92" s="836"/>
      <c r="M92" s="836"/>
      <c r="N92" s="836"/>
      <c r="O92" s="835"/>
      <c r="P92" s="114"/>
      <c r="Q92" s="22"/>
      <c r="W92" s="837"/>
      <c r="X92" s="13"/>
      <c r="Y92" s="1"/>
      <c r="Z92" s="838"/>
      <c r="AB92" s="839"/>
    </row>
    <row r="93" spans="2:28">
      <c r="B93" s="3"/>
      <c r="C93" s="13"/>
      <c r="D93" s="835"/>
      <c r="E93" s="850"/>
      <c r="F93" s="836"/>
      <c r="G93" s="836"/>
      <c r="H93" s="836"/>
      <c r="I93" s="836"/>
      <c r="J93" s="836"/>
      <c r="K93" s="836"/>
      <c r="L93" s="836"/>
      <c r="M93" s="836"/>
      <c r="N93" s="836"/>
      <c r="O93" s="835"/>
      <c r="P93" s="114"/>
      <c r="Q93" s="22"/>
      <c r="W93" s="837"/>
      <c r="X93" s="13"/>
      <c r="Y93" s="1"/>
      <c r="Z93" s="838"/>
      <c r="AB93" s="839"/>
    </row>
    <row r="94" spans="2:28" ht="12.75" customHeight="1">
      <c r="B94" s="3"/>
      <c r="C94" s="13"/>
      <c r="D94" s="835"/>
      <c r="E94" s="850"/>
      <c r="F94" s="836"/>
      <c r="G94" s="836"/>
      <c r="H94" s="836"/>
      <c r="I94" s="836"/>
      <c r="J94" s="836"/>
      <c r="K94" s="836"/>
      <c r="L94" s="836"/>
      <c r="M94" s="836"/>
      <c r="N94" s="836"/>
      <c r="O94" s="835"/>
      <c r="P94" s="114"/>
      <c r="Q94" s="22"/>
      <c r="W94" s="837"/>
      <c r="X94" s="13"/>
      <c r="Y94" s="1"/>
      <c r="Z94" s="838"/>
      <c r="AB94" s="839"/>
    </row>
    <row r="95" spans="2:28" ht="13.5" customHeight="1">
      <c r="B95" s="3"/>
      <c r="C95" s="13"/>
      <c r="D95" s="835"/>
      <c r="E95" s="850"/>
      <c r="F95" s="836"/>
      <c r="G95" s="836"/>
      <c r="H95" s="836"/>
      <c r="I95" s="836"/>
      <c r="J95" s="836"/>
      <c r="K95" s="836"/>
      <c r="L95" s="836"/>
      <c r="M95" s="836"/>
      <c r="N95" s="836"/>
      <c r="O95" s="835"/>
      <c r="P95" s="114"/>
      <c r="Q95" s="22"/>
      <c r="W95" s="837"/>
      <c r="X95" s="13"/>
      <c r="Y95" s="1"/>
      <c r="Z95" s="838"/>
      <c r="AB95" s="839"/>
    </row>
    <row r="96" spans="2:28" ht="12.75" customHeight="1">
      <c r="B96" s="3"/>
      <c r="C96" s="13"/>
      <c r="D96" s="835"/>
      <c r="E96" s="850"/>
      <c r="F96" s="836"/>
      <c r="G96" s="836"/>
      <c r="H96" s="836"/>
      <c r="I96" s="836"/>
      <c r="J96" s="836"/>
      <c r="K96" s="836"/>
      <c r="L96" s="836"/>
      <c r="M96" s="836"/>
      <c r="N96" s="836"/>
      <c r="O96" s="835"/>
      <c r="P96" s="114"/>
      <c r="Q96" s="22"/>
      <c r="W96" s="837"/>
      <c r="X96" s="13"/>
      <c r="Y96" s="1"/>
      <c r="Z96" s="838"/>
      <c r="AB96" s="839"/>
    </row>
    <row r="97" spans="2:28">
      <c r="B97" s="3"/>
      <c r="C97" s="13"/>
      <c r="D97" s="835"/>
      <c r="E97" s="850"/>
      <c r="F97" s="836"/>
      <c r="G97" s="836"/>
      <c r="H97" s="836"/>
      <c r="I97" s="836"/>
      <c r="J97" s="836"/>
      <c r="K97" s="836"/>
      <c r="L97" s="836"/>
      <c r="M97" s="836"/>
      <c r="N97" s="836"/>
      <c r="O97" s="835"/>
      <c r="P97" s="114"/>
      <c r="Q97" s="22"/>
      <c r="W97" s="837"/>
      <c r="X97" s="13"/>
      <c r="Y97" s="1"/>
      <c r="Z97" s="838"/>
      <c r="AB97" s="839"/>
    </row>
    <row r="98" spans="2:28">
      <c r="B98" s="3"/>
      <c r="C98" s="13"/>
      <c r="D98" s="835"/>
      <c r="E98" s="850"/>
      <c r="F98" s="836"/>
      <c r="G98" s="836"/>
      <c r="H98" s="836"/>
      <c r="I98" s="836"/>
      <c r="J98" s="836"/>
      <c r="K98" s="836"/>
      <c r="L98" s="836"/>
      <c r="M98" s="836"/>
      <c r="N98" s="836"/>
      <c r="O98" s="835"/>
      <c r="P98" s="114"/>
      <c r="Q98" s="22"/>
      <c r="W98" s="837"/>
      <c r="X98" s="13"/>
      <c r="Y98" s="1"/>
      <c r="Z98" s="838"/>
      <c r="AB98" s="839"/>
    </row>
    <row r="99" spans="2:28">
      <c r="B99" s="3"/>
      <c r="C99" s="13"/>
      <c r="D99" s="835"/>
      <c r="E99" s="850"/>
      <c r="F99" s="836"/>
      <c r="G99" s="836"/>
      <c r="H99" s="836"/>
      <c r="I99" s="836"/>
      <c r="J99" s="836"/>
      <c r="K99" s="836"/>
      <c r="L99" s="836"/>
      <c r="M99" s="836"/>
      <c r="N99" s="836"/>
      <c r="O99" s="835"/>
      <c r="P99" s="114"/>
      <c r="Q99" s="22"/>
      <c r="W99" s="837"/>
      <c r="X99" s="13"/>
      <c r="Y99" s="1"/>
      <c r="Z99" s="838"/>
      <c r="AB99" s="841"/>
    </row>
    <row r="100" spans="2:28" ht="12.75" customHeight="1">
      <c r="B100" s="3"/>
      <c r="C100" s="13"/>
      <c r="D100" s="835"/>
      <c r="E100" s="853"/>
      <c r="F100" s="845"/>
      <c r="G100" s="846"/>
      <c r="H100" s="836"/>
      <c r="I100" s="836"/>
      <c r="J100" s="836"/>
      <c r="K100" s="836"/>
      <c r="L100" s="845"/>
      <c r="M100" s="845"/>
      <c r="N100" s="836"/>
      <c r="O100" s="840"/>
      <c r="P100" s="114"/>
      <c r="Q100" s="22"/>
      <c r="W100" s="837"/>
      <c r="X100" s="13"/>
      <c r="Y100" s="1"/>
      <c r="Z100" s="838"/>
      <c r="AB100" s="847"/>
    </row>
    <row r="101" spans="2:28" ht="12.75" customHeight="1">
      <c r="B101" s="3"/>
      <c r="C101" s="13"/>
      <c r="D101" s="835"/>
      <c r="E101" s="853"/>
      <c r="F101" s="845"/>
      <c r="G101" s="846"/>
      <c r="H101" s="836"/>
      <c r="I101" s="836"/>
      <c r="J101" s="836"/>
      <c r="K101" s="836"/>
      <c r="L101" s="845"/>
      <c r="M101" s="845"/>
      <c r="N101" s="836"/>
      <c r="O101" s="835"/>
      <c r="P101" s="114"/>
      <c r="Q101" s="22"/>
      <c r="W101" s="837"/>
      <c r="X101" s="13"/>
      <c r="Y101" s="1"/>
      <c r="Z101" s="838"/>
      <c r="AB101" s="839"/>
    </row>
    <row r="102" spans="2:28" ht="11.25" customHeight="1">
      <c r="B102" s="3"/>
      <c r="C102" s="13"/>
      <c r="D102" s="835"/>
      <c r="E102" s="853"/>
      <c r="F102" s="845"/>
      <c r="G102" s="846"/>
      <c r="H102" s="836"/>
      <c r="I102" s="836"/>
      <c r="J102" s="836"/>
      <c r="K102" s="836"/>
      <c r="L102" s="845"/>
      <c r="M102" s="845"/>
      <c r="N102" s="836"/>
      <c r="O102" s="835"/>
      <c r="P102" s="114"/>
      <c r="Q102" s="22"/>
      <c r="W102" s="837"/>
      <c r="X102" s="13"/>
      <c r="Y102" s="1"/>
      <c r="Z102" s="838"/>
      <c r="AB102" s="839"/>
    </row>
    <row r="103" spans="2:28" ht="12.75" customHeight="1">
      <c r="B103" s="3"/>
      <c r="C103" s="13"/>
      <c r="D103" s="835"/>
      <c r="E103" s="853"/>
      <c r="F103" s="845"/>
      <c r="G103" s="846"/>
      <c r="H103" s="836"/>
      <c r="I103" s="857"/>
      <c r="J103" s="836"/>
      <c r="K103" s="857"/>
      <c r="L103" s="850"/>
      <c r="M103" s="850"/>
      <c r="N103" s="836"/>
      <c r="O103" s="835"/>
      <c r="P103" s="114"/>
      <c r="Q103" s="22"/>
      <c r="W103" s="837"/>
      <c r="X103" s="13"/>
      <c r="Y103" s="1"/>
      <c r="Z103" s="838"/>
      <c r="AB103" s="843"/>
    </row>
    <row r="104" spans="2:28" ht="13.5" customHeight="1">
      <c r="B104" s="3"/>
      <c r="C104" s="13"/>
      <c r="D104" s="835"/>
      <c r="E104" s="853"/>
      <c r="F104" s="850"/>
      <c r="G104" s="846"/>
      <c r="H104" s="836"/>
      <c r="I104" s="836"/>
      <c r="J104" s="836"/>
      <c r="K104" s="836"/>
      <c r="L104" s="850"/>
      <c r="M104" s="850"/>
      <c r="N104" s="836"/>
      <c r="O104" s="835"/>
      <c r="P104" s="114"/>
      <c r="Q104" s="22"/>
      <c r="W104" s="837"/>
      <c r="X104" s="13"/>
      <c r="Y104" s="1"/>
      <c r="Z104" s="838"/>
      <c r="AB104" s="839"/>
    </row>
    <row r="105" spans="2:28" ht="14.25" customHeight="1">
      <c r="B105" s="3"/>
      <c r="C105" s="13"/>
      <c r="D105" s="835"/>
      <c r="E105" s="853"/>
      <c r="F105" s="845"/>
      <c r="G105" s="846"/>
      <c r="H105" s="836"/>
      <c r="I105" s="836"/>
      <c r="J105" s="836"/>
      <c r="K105" s="836"/>
      <c r="L105" s="850"/>
      <c r="M105" s="845"/>
      <c r="N105" s="836"/>
      <c r="O105" s="835"/>
      <c r="P105" s="114"/>
      <c r="Q105" s="22"/>
      <c r="W105" s="837"/>
      <c r="X105" s="13"/>
      <c r="Y105" s="1"/>
      <c r="Z105" s="838"/>
      <c r="AB105" s="839"/>
    </row>
    <row r="106" spans="2:28">
      <c r="B106" s="3"/>
      <c r="C106" s="13"/>
      <c r="D106" s="835"/>
      <c r="E106" s="853"/>
      <c r="F106" s="850"/>
      <c r="G106" s="846"/>
      <c r="H106" s="836"/>
      <c r="I106" s="836"/>
      <c r="J106" s="836"/>
      <c r="K106" s="836"/>
      <c r="L106" s="846"/>
      <c r="M106" s="846"/>
      <c r="N106" s="9"/>
      <c r="O106" s="835"/>
      <c r="P106" s="114"/>
      <c r="Q106" s="22"/>
      <c r="W106" s="837"/>
      <c r="X106" s="13"/>
      <c r="Y106" s="1"/>
      <c r="Z106" s="838"/>
      <c r="AB106" s="839"/>
    </row>
    <row r="107" spans="2:28" ht="14.25" customHeight="1">
      <c r="B107" s="3"/>
      <c r="C107" s="13"/>
      <c r="D107" s="835"/>
      <c r="E107" s="853"/>
      <c r="F107" s="850"/>
      <c r="G107" s="850"/>
      <c r="H107" s="836"/>
      <c r="I107" s="836"/>
      <c r="J107" s="836"/>
      <c r="K107" s="845"/>
      <c r="L107" s="857"/>
      <c r="M107" s="850"/>
      <c r="N107" s="846"/>
      <c r="O107" s="835"/>
      <c r="P107" s="114"/>
      <c r="Q107" s="22"/>
      <c r="W107" s="837"/>
      <c r="X107" s="13"/>
      <c r="Y107" s="1"/>
      <c r="Z107" s="838"/>
      <c r="AB107" s="839"/>
    </row>
    <row r="108" spans="2:28">
      <c r="B108" s="3"/>
      <c r="C108" s="13"/>
      <c r="D108" s="835"/>
      <c r="E108" s="853"/>
      <c r="F108" s="845"/>
      <c r="G108" s="846"/>
      <c r="H108" s="836"/>
      <c r="I108" s="836"/>
      <c r="J108" s="836"/>
      <c r="K108" s="836"/>
      <c r="L108" s="845"/>
      <c r="M108" s="845"/>
      <c r="N108" s="836"/>
      <c r="O108" s="835"/>
      <c r="P108" s="114"/>
      <c r="Q108" s="22"/>
      <c r="W108" s="837"/>
      <c r="X108" s="13"/>
      <c r="Y108" s="1"/>
      <c r="Z108" s="838"/>
      <c r="AB108" s="839"/>
    </row>
    <row r="109" spans="2:28" ht="11.25" customHeight="1">
      <c r="B109" s="3"/>
      <c r="C109" s="13"/>
      <c r="D109" s="835"/>
      <c r="E109" s="853"/>
      <c r="F109" s="850"/>
      <c r="G109" s="846"/>
      <c r="H109" s="836"/>
      <c r="I109" s="836"/>
      <c r="J109" s="836"/>
      <c r="K109" s="836"/>
      <c r="L109" s="846"/>
      <c r="M109" s="846"/>
      <c r="N109" s="836"/>
      <c r="O109" s="835"/>
      <c r="P109" s="848"/>
      <c r="Q109" s="22"/>
      <c r="W109" s="837"/>
      <c r="X109" s="13"/>
      <c r="Y109" s="1"/>
      <c r="Z109" s="838"/>
      <c r="AB109" s="849"/>
    </row>
    <row r="110" spans="2:28">
      <c r="B110" s="3"/>
      <c r="C110" s="13"/>
      <c r="D110" s="835"/>
      <c r="E110" s="853"/>
      <c r="F110" s="845"/>
      <c r="G110" s="846"/>
      <c r="H110" s="836"/>
      <c r="I110" s="836"/>
      <c r="J110" s="836"/>
      <c r="K110" s="836"/>
      <c r="L110" s="846"/>
      <c r="M110" s="846"/>
      <c r="N110" s="836"/>
      <c r="O110" s="835"/>
      <c r="P110" s="114"/>
      <c r="Q110" s="22"/>
      <c r="W110" s="837"/>
      <c r="X110" s="13"/>
      <c r="Y110" s="1"/>
      <c r="Z110" s="838"/>
      <c r="AB110" s="839"/>
    </row>
    <row r="111" spans="2:28">
      <c r="B111" s="3"/>
      <c r="C111" s="13"/>
      <c r="D111" s="835"/>
      <c r="E111" s="853"/>
      <c r="F111" s="846"/>
      <c r="G111" s="850"/>
      <c r="H111" s="836"/>
      <c r="I111" s="836"/>
      <c r="J111" s="836"/>
      <c r="K111" s="836"/>
      <c r="L111" s="857"/>
      <c r="M111" s="850"/>
      <c r="N111" s="836"/>
      <c r="O111" s="835"/>
      <c r="P111" s="848"/>
      <c r="Q111" s="22"/>
      <c r="W111" s="837"/>
      <c r="X111" s="13"/>
      <c r="Y111" s="1"/>
      <c r="Z111" s="838"/>
      <c r="AB111" s="849"/>
    </row>
    <row r="112" spans="2:28" hidden="1">
      <c r="B112" s="3"/>
      <c r="C112" s="13"/>
      <c r="D112" s="835"/>
      <c r="E112" s="853"/>
      <c r="F112" s="850"/>
      <c r="G112" s="846"/>
      <c r="H112" s="836"/>
      <c r="I112" s="836"/>
      <c r="J112" s="836"/>
      <c r="K112" s="836"/>
      <c r="L112" s="845"/>
      <c r="M112" s="845"/>
      <c r="N112" s="836"/>
      <c r="O112" s="835"/>
      <c r="P112" s="114"/>
      <c r="Q112" s="22"/>
      <c r="W112" s="837"/>
      <c r="X112" s="13"/>
      <c r="Y112" s="1"/>
      <c r="Z112" s="838"/>
      <c r="AB112" s="843"/>
    </row>
    <row r="113" spans="2:28">
      <c r="B113" s="3"/>
      <c r="C113" s="4"/>
      <c r="D113" s="835"/>
      <c r="E113" s="853"/>
      <c r="F113" s="846"/>
      <c r="G113" s="846"/>
      <c r="H113" s="836"/>
      <c r="I113" s="836"/>
      <c r="J113" s="836"/>
      <c r="K113" s="836"/>
      <c r="L113" s="850"/>
      <c r="M113" s="850"/>
      <c r="N113" s="836"/>
      <c r="O113" s="835"/>
      <c r="P113" s="114"/>
      <c r="Q113" s="22"/>
      <c r="W113" s="837"/>
      <c r="X113" s="13"/>
      <c r="Y113" s="1"/>
      <c r="Z113" s="838"/>
      <c r="AB113" s="839"/>
    </row>
    <row r="114" spans="2:28">
      <c r="B114" s="3"/>
      <c r="C114" s="13"/>
      <c r="D114" s="835"/>
      <c r="E114" s="853"/>
      <c r="F114" s="845"/>
      <c r="G114" s="846"/>
      <c r="H114" s="857"/>
      <c r="I114" s="836"/>
      <c r="J114" s="836"/>
      <c r="K114" s="836"/>
      <c r="L114" s="845"/>
      <c r="M114" s="846"/>
      <c r="N114" s="836"/>
      <c r="O114" s="840"/>
      <c r="P114" s="848"/>
      <c r="Q114" s="22"/>
      <c r="W114" s="837"/>
      <c r="X114" s="13"/>
      <c r="Y114" s="1"/>
      <c r="Z114" s="838"/>
      <c r="AB114" s="849"/>
    </row>
    <row r="115" spans="2:28">
      <c r="B115" s="3"/>
      <c r="C115" s="13"/>
      <c r="D115" s="835"/>
      <c r="E115" s="853"/>
      <c r="F115" s="857"/>
      <c r="G115" s="857"/>
      <c r="H115" s="836"/>
      <c r="I115" s="836"/>
      <c r="J115" s="836"/>
      <c r="K115" s="836"/>
      <c r="L115" s="858"/>
      <c r="M115" s="857"/>
      <c r="N115" s="836"/>
      <c r="O115" s="840"/>
      <c r="P115" s="114"/>
      <c r="Q115" s="22"/>
      <c r="W115" s="837"/>
      <c r="X115" s="13"/>
      <c r="Y115" s="1"/>
      <c r="Z115" s="838"/>
      <c r="AB115" s="852"/>
    </row>
    <row r="116" spans="2:28">
      <c r="B116" s="3"/>
      <c r="C116" s="13"/>
      <c r="D116" s="835"/>
      <c r="E116" s="853"/>
      <c r="F116" s="159"/>
      <c r="G116" s="159"/>
      <c r="H116" s="159"/>
      <c r="I116" s="159"/>
      <c r="J116" s="159"/>
      <c r="K116" s="159"/>
      <c r="L116" s="159"/>
      <c r="M116" s="159"/>
      <c r="N116" s="159"/>
      <c r="O116" s="840"/>
      <c r="P116" s="114"/>
      <c r="Q116" s="22"/>
      <c r="W116" s="837"/>
      <c r="X116" s="13"/>
      <c r="Y116" s="1"/>
      <c r="Z116" s="838"/>
      <c r="AB116" s="839"/>
    </row>
    <row r="117" spans="2:28" ht="11.25" customHeight="1">
      <c r="B117" s="3"/>
      <c r="C117" s="13"/>
      <c r="D117" s="835"/>
      <c r="E117" s="853"/>
      <c r="F117" s="159"/>
      <c r="G117" s="159"/>
      <c r="H117" s="159"/>
      <c r="I117" s="159"/>
      <c r="J117" s="159"/>
      <c r="K117" s="159"/>
      <c r="L117" s="159"/>
      <c r="M117" s="159"/>
      <c r="N117" s="159"/>
      <c r="O117" s="840"/>
      <c r="P117" s="114"/>
      <c r="Q117" s="22"/>
      <c r="W117" s="837"/>
      <c r="X117" s="13"/>
      <c r="Y117" s="1"/>
      <c r="Z117" s="838"/>
      <c r="AB117" s="839"/>
    </row>
    <row r="118" spans="2:28" ht="12.75" customHeight="1">
      <c r="B118" s="3"/>
      <c r="C118" s="13"/>
      <c r="D118" s="835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840"/>
      <c r="P118" s="114"/>
      <c r="Q118" s="22"/>
      <c r="W118" s="837"/>
      <c r="X118" s="13"/>
      <c r="Y118" s="1"/>
      <c r="Z118" s="838"/>
      <c r="AB118" s="839"/>
    </row>
    <row r="119" spans="2:28" ht="11.25" customHeight="1">
      <c r="B119" s="3"/>
      <c r="C119" s="13"/>
      <c r="D119" s="835"/>
      <c r="E119" s="159"/>
      <c r="F119" s="159"/>
      <c r="G119" s="159"/>
      <c r="H119" s="159"/>
      <c r="I119" s="159"/>
      <c r="J119" s="159"/>
      <c r="K119" s="854"/>
      <c r="L119" s="159"/>
      <c r="M119" s="159"/>
      <c r="N119" s="159"/>
      <c r="O119" s="842"/>
      <c r="P119" s="114"/>
      <c r="Q119" s="22"/>
      <c r="W119" s="855"/>
      <c r="X119" s="13"/>
      <c r="Y119" s="856"/>
      <c r="Z119" s="838"/>
      <c r="AB119" s="839"/>
    </row>
    <row r="120" spans="2:28">
      <c r="B120" s="103"/>
      <c r="D120" s="103"/>
    </row>
    <row r="121" spans="2:28">
      <c r="C121" s="13"/>
      <c r="D121" s="22"/>
      <c r="E121" s="14"/>
      <c r="F121" s="14"/>
      <c r="G121" s="14"/>
      <c r="H121" s="14"/>
      <c r="I121" s="14"/>
      <c r="J121" s="14"/>
      <c r="K121" s="14"/>
      <c r="L121" s="14"/>
      <c r="M121" s="13"/>
      <c r="N121" s="13"/>
      <c r="O121" s="9"/>
      <c r="P121" s="9"/>
      <c r="Q121" s="13"/>
      <c r="R121" s="22"/>
      <c r="T121" s="22"/>
      <c r="U121" s="13"/>
    </row>
    <row r="122" spans="2:28">
      <c r="C122" s="13"/>
      <c r="D122" s="9"/>
      <c r="E122" s="771"/>
      <c r="F122" s="14"/>
      <c r="G122" s="14"/>
      <c r="H122" s="14"/>
      <c r="I122" s="14"/>
      <c r="J122" s="14"/>
      <c r="K122" s="14"/>
      <c r="L122" s="14"/>
      <c r="M122" s="13"/>
      <c r="N122" s="13"/>
      <c r="O122" s="9"/>
      <c r="P122" s="9"/>
      <c r="Q122" s="13"/>
      <c r="R122" s="22"/>
      <c r="T122" s="22"/>
      <c r="U122" s="13"/>
    </row>
    <row r="123" spans="2:28">
      <c r="C123" s="22"/>
      <c r="D123" s="22"/>
      <c r="E123" s="14"/>
      <c r="F123" s="14"/>
      <c r="G123" s="14"/>
      <c r="H123" s="14"/>
      <c r="K123" s="14"/>
      <c r="L123" s="47"/>
      <c r="M123" s="13"/>
      <c r="N123" s="13"/>
      <c r="O123" s="9"/>
      <c r="P123" s="9"/>
      <c r="Q123" s="22"/>
      <c r="R123" s="22"/>
      <c r="T123" s="22"/>
      <c r="U123" s="13"/>
      <c r="AB123" s="832"/>
    </row>
    <row r="124" spans="2:28">
      <c r="C124" s="13"/>
      <c r="D124" s="13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9"/>
      <c r="P124" s="9"/>
      <c r="Q124" s="22"/>
      <c r="R124" s="22"/>
      <c r="T124" s="22"/>
      <c r="U124" s="13"/>
      <c r="Z124" s="158"/>
      <c r="AB124" s="832"/>
    </row>
    <row r="125" spans="2:28">
      <c r="C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9"/>
      <c r="P125" s="9"/>
      <c r="Q125" s="13"/>
      <c r="R125" s="22"/>
      <c r="T125" s="22"/>
      <c r="U125" s="13"/>
      <c r="Z125" s="158"/>
      <c r="AB125" s="833"/>
    </row>
    <row r="126" spans="2:28">
      <c r="C126" s="13"/>
      <c r="D126" s="14"/>
      <c r="E126" s="13"/>
      <c r="F126" s="13"/>
      <c r="G126" s="13"/>
      <c r="H126" s="13"/>
      <c r="I126" s="4"/>
      <c r="J126" s="13"/>
      <c r="K126" s="13"/>
      <c r="L126" s="13"/>
      <c r="M126" s="13"/>
      <c r="N126" s="4"/>
      <c r="O126" s="9"/>
      <c r="P126" s="9"/>
      <c r="Q126" s="14"/>
      <c r="R126" s="22"/>
      <c r="S126" s="13"/>
      <c r="T126" s="22"/>
      <c r="U126" s="13"/>
      <c r="W126" s="328"/>
      <c r="X126" s="22"/>
      <c r="Y126" s="3"/>
      <c r="Z126" s="834"/>
      <c r="AB126" s="833"/>
    </row>
    <row r="127" spans="2:28">
      <c r="B127" s="3"/>
      <c r="C127" s="13"/>
      <c r="D127" s="835"/>
      <c r="E127" s="836"/>
      <c r="F127" s="836"/>
      <c r="G127" s="836"/>
      <c r="H127" s="836"/>
      <c r="I127" s="836"/>
      <c r="J127" s="836"/>
      <c r="K127" s="836"/>
      <c r="L127" s="836"/>
      <c r="M127" s="836"/>
      <c r="N127" s="836"/>
      <c r="O127" s="835"/>
      <c r="P127" s="22"/>
      <c r="Q127" s="22"/>
      <c r="S127" s="63"/>
      <c r="W127" s="837"/>
      <c r="X127" s="13"/>
      <c r="Y127" s="1"/>
      <c r="Z127" s="838"/>
      <c r="AB127" s="839"/>
    </row>
    <row r="128" spans="2:28">
      <c r="B128" s="3"/>
      <c r="C128" s="13"/>
      <c r="D128" s="835"/>
      <c r="E128" s="836"/>
      <c r="F128" s="836"/>
      <c r="G128" s="836"/>
      <c r="H128" s="836"/>
      <c r="I128" s="836"/>
      <c r="J128" s="836"/>
      <c r="K128" s="836"/>
      <c r="L128" s="836"/>
      <c r="M128" s="836"/>
      <c r="N128" s="836"/>
      <c r="O128" s="840"/>
      <c r="P128" s="114"/>
      <c r="Q128" s="22"/>
      <c r="W128" s="837"/>
      <c r="X128" s="13"/>
      <c r="Y128" s="1"/>
      <c r="Z128" s="838"/>
      <c r="AB128" s="839"/>
    </row>
    <row r="129" spans="2:28">
      <c r="B129" s="3"/>
      <c r="C129" s="13"/>
      <c r="D129" s="835"/>
      <c r="E129" s="836"/>
      <c r="F129" s="836"/>
      <c r="G129" s="836"/>
      <c r="H129" s="850"/>
      <c r="I129" s="836"/>
      <c r="J129" s="836"/>
      <c r="K129" s="850"/>
      <c r="L129" s="836"/>
      <c r="M129" s="836"/>
      <c r="N129" s="836"/>
      <c r="O129" s="835"/>
      <c r="P129" s="114"/>
      <c r="Q129" s="22"/>
      <c r="W129" s="837"/>
      <c r="X129" s="13"/>
      <c r="Y129" s="1"/>
      <c r="Z129" s="838"/>
      <c r="AB129" s="841"/>
    </row>
    <row r="130" spans="2:28">
      <c r="B130" s="3"/>
      <c r="C130" s="13"/>
      <c r="D130" s="835"/>
      <c r="E130" s="836"/>
      <c r="F130" s="836"/>
      <c r="G130" s="836"/>
      <c r="H130" s="836"/>
      <c r="I130" s="836"/>
      <c r="J130" s="836"/>
      <c r="K130" s="836"/>
      <c r="L130" s="836"/>
      <c r="M130" s="836"/>
      <c r="N130" s="850"/>
      <c r="O130" s="842"/>
      <c r="P130" s="114"/>
      <c r="Q130" s="22"/>
      <c r="W130" s="837"/>
      <c r="X130" s="13"/>
      <c r="Y130" s="1"/>
      <c r="Z130" s="838"/>
      <c r="AB130" s="839"/>
    </row>
    <row r="131" spans="2:28">
      <c r="B131" s="3"/>
      <c r="C131" s="13"/>
      <c r="D131" s="835"/>
      <c r="E131" s="836"/>
      <c r="F131" s="836"/>
      <c r="G131" s="836"/>
      <c r="H131" s="836"/>
      <c r="I131" s="836"/>
      <c r="J131" s="836"/>
      <c r="K131" s="836"/>
      <c r="L131" s="836"/>
      <c r="M131" s="836"/>
      <c r="N131" s="836"/>
      <c r="O131" s="835"/>
      <c r="P131" s="114"/>
      <c r="Q131" s="22"/>
      <c r="W131" s="837"/>
      <c r="X131" s="13"/>
      <c r="Y131" s="1"/>
      <c r="Z131" s="838"/>
      <c r="AB131" s="843"/>
    </row>
    <row r="132" spans="2:28">
      <c r="B132" s="3"/>
      <c r="C132" s="13"/>
      <c r="D132" s="835"/>
      <c r="E132" s="836"/>
      <c r="F132" s="836"/>
      <c r="G132" s="836"/>
      <c r="H132" s="836"/>
      <c r="I132" s="836"/>
      <c r="J132" s="836"/>
      <c r="K132" s="836"/>
      <c r="L132" s="836"/>
      <c r="M132" s="836"/>
      <c r="N132" s="836"/>
      <c r="O132" s="835"/>
      <c r="P132" s="114"/>
      <c r="Q132" s="22"/>
      <c r="W132" s="837"/>
      <c r="X132" s="13"/>
      <c r="Y132" s="1"/>
      <c r="Z132" s="838"/>
      <c r="AB132" s="841"/>
    </row>
    <row r="133" spans="2:28">
      <c r="B133" s="3"/>
      <c r="C133" s="13"/>
      <c r="D133" s="835"/>
      <c r="E133" s="836"/>
      <c r="F133" s="836"/>
      <c r="G133" s="9"/>
      <c r="H133" s="845"/>
      <c r="I133" s="850"/>
      <c r="J133" s="836"/>
      <c r="K133" s="836"/>
      <c r="L133" s="836"/>
      <c r="M133" s="836"/>
      <c r="N133" s="836"/>
      <c r="O133" s="844"/>
      <c r="P133" s="114"/>
      <c r="Q133" s="22"/>
      <c r="W133" s="837"/>
      <c r="X133" s="13"/>
      <c r="Y133" s="1"/>
      <c r="Z133" s="838"/>
      <c r="AB133" s="843"/>
    </row>
    <row r="134" spans="2:28">
      <c r="B134" s="3"/>
      <c r="C134" s="13"/>
      <c r="D134" s="835"/>
      <c r="E134" s="609"/>
      <c r="F134" s="836"/>
      <c r="G134" s="836"/>
      <c r="H134" s="836"/>
      <c r="I134" s="836"/>
      <c r="J134" s="836"/>
      <c r="K134" s="836"/>
      <c r="L134" s="836"/>
      <c r="M134" s="836"/>
      <c r="N134" s="836"/>
      <c r="O134" s="835"/>
      <c r="P134" s="114"/>
      <c r="Q134" s="22"/>
      <c r="W134" s="837"/>
      <c r="X134" s="13"/>
      <c r="Y134" s="1"/>
      <c r="Z134" s="838"/>
      <c r="AB134" s="839"/>
    </row>
    <row r="135" spans="2:28">
      <c r="B135" s="3"/>
      <c r="C135" s="13"/>
      <c r="D135" s="835"/>
      <c r="E135" s="609"/>
      <c r="F135" s="836"/>
      <c r="G135" s="836"/>
      <c r="H135" s="836"/>
      <c r="I135" s="836"/>
      <c r="J135" s="836"/>
      <c r="K135" s="836"/>
      <c r="L135" s="836"/>
      <c r="M135" s="836"/>
      <c r="N135" s="836"/>
      <c r="O135" s="835"/>
      <c r="P135" s="114"/>
      <c r="Q135" s="22"/>
      <c r="W135" s="837"/>
      <c r="X135" s="13"/>
      <c r="Y135" s="1"/>
      <c r="Z135" s="838"/>
      <c r="AB135" s="839"/>
    </row>
    <row r="136" spans="2:28">
      <c r="B136" s="3"/>
      <c r="C136" s="13"/>
      <c r="D136" s="835"/>
      <c r="E136" s="609"/>
      <c r="F136" s="836"/>
      <c r="G136" s="836"/>
      <c r="H136" s="836"/>
      <c r="I136" s="836"/>
      <c r="J136" s="836"/>
      <c r="K136" s="836"/>
      <c r="L136" s="836"/>
      <c r="M136" s="836"/>
      <c r="N136" s="836"/>
      <c r="O136" s="835"/>
      <c r="P136" s="114"/>
      <c r="Q136" s="22"/>
      <c r="W136" s="837"/>
      <c r="X136" s="13"/>
      <c r="Y136" s="1"/>
      <c r="Z136" s="838"/>
      <c r="AB136" s="839"/>
    </row>
    <row r="137" spans="2:28">
      <c r="B137" s="3"/>
      <c r="C137" s="13"/>
      <c r="D137" s="835"/>
      <c r="E137" s="609"/>
      <c r="F137" s="836"/>
      <c r="G137" s="836"/>
      <c r="H137" s="836"/>
      <c r="I137" s="836"/>
      <c r="J137" s="836"/>
      <c r="K137" s="836"/>
      <c r="L137" s="836"/>
      <c r="M137" s="836"/>
      <c r="N137" s="836"/>
      <c r="O137" s="835"/>
      <c r="P137" s="114"/>
      <c r="Q137" s="22"/>
      <c r="W137" s="837"/>
      <c r="X137" s="13"/>
      <c r="Y137" s="1"/>
      <c r="Z137" s="838"/>
      <c r="AB137" s="839"/>
    </row>
    <row r="138" spans="2:28">
      <c r="B138" s="3"/>
      <c r="C138" s="13"/>
      <c r="D138" s="835"/>
      <c r="E138" s="609"/>
      <c r="F138" s="836"/>
      <c r="G138" s="836"/>
      <c r="H138" s="836"/>
      <c r="I138" s="836"/>
      <c r="J138" s="836"/>
      <c r="K138" s="836"/>
      <c r="L138" s="836"/>
      <c r="M138" s="836"/>
      <c r="N138" s="836"/>
      <c r="O138" s="835"/>
      <c r="P138" s="114"/>
      <c r="Q138" s="22"/>
      <c r="W138" s="837"/>
      <c r="X138" s="13"/>
      <c r="Y138" s="1"/>
      <c r="Z138" s="838"/>
      <c r="AB138" s="839"/>
    </row>
    <row r="139" spans="2:28">
      <c r="B139" s="3"/>
      <c r="C139" s="13"/>
      <c r="D139" s="835"/>
      <c r="E139" s="609"/>
      <c r="F139" s="836"/>
      <c r="G139" s="836"/>
      <c r="H139" s="836"/>
      <c r="I139" s="836"/>
      <c r="J139" s="836"/>
      <c r="K139" s="836"/>
      <c r="L139" s="836"/>
      <c r="M139" s="836"/>
      <c r="N139" s="836"/>
      <c r="O139" s="835"/>
      <c r="P139" s="114"/>
      <c r="Q139" s="22"/>
      <c r="W139" s="837"/>
      <c r="X139" s="13"/>
      <c r="Y139" s="1"/>
      <c r="Z139" s="838"/>
      <c r="AB139" s="839"/>
    </row>
    <row r="140" spans="2:28" ht="13.5" customHeight="1">
      <c r="B140" s="3"/>
      <c r="C140" s="13"/>
      <c r="D140" s="835"/>
      <c r="E140" s="609"/>
      <c r="F140" s="836"/>
      <c r="G140" s="836"/>
      <c r="H140" s="836"/>
      <c r="I140" s="836"/>
      <c r="J140" s="836"/>
      <c r="K140" s="836"/>
      <c r="L140" s="836"/>
      <c r="M140" s="836"/>
      <c r="N140" s="836"/>
      <c r="O140" s="835"/>
      <c r="P140" s="114"/>
      <c r="Q140" s="22"/>
      <c r="W140" s="837"/>
      <c r="X140" s="13"/>
      <c r="Y140" s="1"/>
      <c r="Z140" s="838"/>
      <c r="AB140" s="839"/>
    </row>
    <row r="141" spans="2:28">
      <c r="B141" s="3"/>
      <c r="C141" s="13"/>
      <c r="D141" s="835"/>
      <c r="E141" s="609"/>
      <c r="F141" s="836"/>
      <c r="G141" s="836"/>
      <c r="H141" s="836"/>
      <c r="I141" s="836"/>
      <c r="J141" s="836"/>
      <c r="K141" s="836"/>
      <c r="L141" s="836"/>
      <c r="M141" s="836"/>
      <c r="N141" s="836"/>
      <c r="O141" s="835"/>
      <c r="P141" s="114"/>
      <c r="Q141" s="22"/>
      <c r="W141" s="837"/>
      <c r="X141" s="13"/>
      <c r="Y141" s="1"/>
      <c r="Z141" s="838"/>
      <c r="AB141" s="841"/>
    </row>
    <row r="142" spans="2:28" ht="12.75" customHeight="1">
      <c r="B142" s="3"/>
      <c r="C142" s="13"/>
      <c r="D142" s="835"/>
      <c r="E142" s="609"/>
      <c r="F142" s="845"/>
      <c r="G142" s="846"/>
      <c r="H142" s="836"/>
      <c r="I142" s="836"/>
      <c r="J142" s="836"/>
      <c r="K142" s="836"/>
      <c r="L142" s="845"/>
      <c r="M142" s="845"/>
      <c r="N142" s="836"/>
      <c r="O142" s="840"/>
      <c r="P142" s="114"/>
      <c r="Q142" s="22"/>
      <c r="W142" s="837"/>
      <c r="X142" s="13"/>
      <c r="Y142" s="1"/>
      <c r="Z142" s="838"/>
      <c r="AB142" s="847"/>
    </row>
    <row r="143" spans="2:28">
      <c r="B143" s="3"/>
      <c r="C143" s="13"/>
      <c r="D143" s="835"/>
      <c r="E143" s="609"/>
      <c r="F143" s="845"/>
      <c r="G143" s="846"/>
      <c r="H143" s="836"/>
      <c r="I143" s="836"/>
      <c r="J143" s="836"/>
      <c r="K143" s="836"/>
      <c r="L143" s="845"/>
      <c r="M143" s="845"/>
      <c r="N143" s="836"/>
      <c r="O143" s="835"/>
      <c r="P143" s="114"/>
      <c r="Q143" s="22"/>
      <c r="W143" s="837"/>
      <c r="X143" s="13"/>
      <c r="Y143" s="1"/>
      <c r="Z143" s="838"/>
      <c r="AB143" s="839"/>
    </row>
    <row r="144" spans="2:28" ht="12.75" customHeight="1">
      <c r="B144" s="3"/>
      <c r="C144" s="13"/>
      <c r="D144" s="835"/>
      <c r="E144" s="609"/>
      <c r="F144" s="845"/>
      <c r="G144" s="846"/>
      <c r="H144" s="836"/>
      <c r="I144" s="836"/>
      <c r="J144" s="836"/>
      <c r="K144" s="836"/>
      <c r="L144" s="845"/>
      <c r="M144" s="845"/>
      <c r="N144" s="836"/>
      <c r="O144" s="835"/>
      <c r="P144" s="114"/>
      <c r="Q144" s="22"/>
      <c r="W144" s="837"/>
      <c r="X144" s="13"/>
      <c r="Y144" s="1"/>
      <c r="Z144" s="838"/>
      <c r="AB144" s="839"/>
    </row>
    <row r="145" spans="2:28">
      <c r="B145" s="3"/>
      <c r="C145" s="13"/>
      <c r="D145" s="835"/>
      <c r="E145" s="859"/>
      <c r="F145" s="845"/>
      <c r="G145" s="846"/>
      <c r="H145" s="836"/>
      <c r="I145" s="857"/>
      <c r="J145" s="836"/>
      <c r="K145" s="857"/>
      <c r="L145" s="850"/>
      <c r="M145" s="850"/>
      <c r="N145" s="836"/>
      <c r="O145" s="835"/>
      <c r="P145" s="114"/>
      <c r="Q145" s="22"/>
      <c r="W145" s="837"/>
      <c r="X145" s="13"/>
      <c r="Y145" s="1"/>
      <c r="Z145" s="838"/>
      <c r="AB145" s="843"/>
    </row>
    <row r="146" spans="2:28">
      <c r="B146" s="3"/>
      <c r="C146" s="13"/>
      <c r="D146" s="835"/>
      <c r="E146" s="609"/>
      <c r="F146" s="850"/>
      <c r="G146" s="846"/>
      <c r="H146" s="836"/>
      <c r="I146" s="836"/>
      <c r="J146" s="836"/>
      <c r="K146" s="836"/>
      <c r="L146" s="850"/>
      <c r="M146" s="850"/>
      <c r="N146" s="836"/>
      <c r="O146" s="835"/>
      <c r="P146" s="114"/>
      <c r="Q146" s="22"/>
      <c r="W146" s="837"/>
      <c r="X146" s="13"/>
      <c r="Y146" s="1"/>
      <c r="Z146" s="838"/>
      <c r="AB146" s="839"/>
    </row>
    <row r="147" spans="2:28">
      <c r="B147" s="3"/>
      <c r="C147" s="13"/>
      <c r="D147" s="835"/>
      <c r="E147" s="609"/>
      <c r="F147" s="845"/>
      <c r="G147" s="846"/>
      <c r="H147" s="836"/>
      <c r="I147" s="836"/>
      <c r="J147" s="836"/>
      <c r="K147" s="836"/>
      <c r="L147" s="850"/>
      <c r="M147" s="845"/>
      <c r="N147" s="836"/>
      <c r="O147" s="835"/>
      <c r="P147" s="114"/>
      <c r="Q147" s="22"/>
      <c r="W147" s="837"/>
      <c r="X147" s="13"/>
      <c r="Y147" s="1"/>
      <c r="Z147" s="838"/>
      <c r="AB147" s="839"/>
    </row>
    <row r="148" spans="2:28">
      <c r="B148" s="3"/>
      <c r="C148" s="13"/>
      <c r="D148" s="835"/>
      <c r="E148" s="609"/>
      <c r="F148" s="850"/>
      <c r="G148" s="846"/>
      <c r="H148" s="836"/>
      <c r="I148" s="836"/>
      <c r="J148" s="836"/>
      <c r="K148" s="836"/>
      <c r="L148" s="846"/>
      <c r="M148" s="846"/>
      <c r="N148" s="9"/>
      <c r="O148" s="835"/>
      <c r="P148" s="114"/>
      <c r="Q148" s="22"/>
      <c r="W148" s="837"/>
      <c r="X148" s="13"/>
      <c r="Y148" s="1"/>
      <c r="Z148" s="838"/>
      <c r="AB148" s="839"/>
    </row>
    <row r="149" spans="2:28">
      <c r="B149" s="3"/>
      <c r="C149" s="13"/>
      <c r="D149" s="835"/>
      <c r="E149" s="609"/>
      <c r="F149" s="850"/>
      <c r="G149" s="850"/>
      <c r="H149" s="836"/>
      <c r="I149" s="836"/>
      <c r="J149" s="836"/>
      <c r="K149" s="845"/>
      <c r="L149" s="857"/>
      <c r="M149" s="850"/>
      <c r="N149" s="846"/>
      <c r="O149" s="835"/>
      <c r="P149" s="114"/>
      <c r="Q149" s="22"/>
      <c r="W149" s="837"/>
      <c r="X149" s="13"/>
      <c r="Y149" s="1"/>
      <c r="Z149" s="838"/>
      <c r="AB149" s="839"/>
    </row>
    <row r="150" spans="2:28" ht="10.5" customHeight="1">
      <c r="B150" s="3"/>
      <c r="C150" s="13"/>
      <c r="D150" s="835"/>
      <c r="E150" s="609"/>
      <c r="F150" s="845"/>
      <c r="G150" s="846"/>
      <c r="H150" s="836"/>
      <c r="I150" s="836"/>
      <c r="J150" s="836"/>
      <c r="K150" s="836"/>
      <c r="L150" s="845"/>
      <c r="M150" s="845"/>
      <c r="N150" s="836"/>
      <c r="O150" s="835"/>
      <c r="P150" s="114"/>
      <c r="Q150" s="22"/>
      <c r="W150" s="837"/>
      <c r="X150" s="13"/>
      <c r="Y150" s="1"/>
      <c r="Z150" s="838"/>
      <c r="AB150" s="839"/>
    </row>
    <row r="151" spans="2:28" ht="12.75" customHeight="1">
      <c r="B151" s="3"/>
      <c r="C151" s="13"/>
      <c r="D151" s="835"/>
      <c r="E151" s="609"/>
      <c r="F151" s="850"/>
      <c r="G151" s="846"/>
      <c r="H151" s="836"/>
      <c r="I151" s="836"/>
      <c r="J151" s="836"/>
      <c r="K151" s="836"/>
      <c r="L151" s="846"/>
      <c r="M151" s="846"/>
      <c r="N151" s="836"/>
      <c r="O151" s="835"/>
      <c r="P151" s="848"/>
      <c r="Q151" s="22"/>
      <c r="W151" s="837"/>
      <c r="X151" s="13"/>
      <c r="Y151" s="1"/>
      <c r="Z151" s="838"/>
      <c r="AB151" s="849"/>
    </row>
    <row r="152" spans="2:28">
      <c r="B152" s="3"/>
      <c r="C152" s="13"/>
      <c r="D152" s="835"/>
      <c r="E152" s="609"/>
      <c r="F152" s="845"/>
      <c r="G152" s="846"/>
      <c r="H152" s="836"/>
      <c r="I152" s="836"/>
      <c r="J152" s="836"/>
      <c r="K152" s="836"/>
      <c r="L152" s="846"/>
      <c r="M152" s="846"/>
      <c r="N152" s="836"/>
      <c r="O152" s="835"/>
      <c r="P152" s="114"/>
      <c r="Q152" s="22"/>
      <c r="W152" s="837"/>
      <c r="X152" s="13"/>
      <c r="Y152" s="1"/>
      <c r="Z152" s="838"/>
      <c r="AB152" s="839"/>
    </row>
    <row r="153" spans="2:28" ht="12.75" customHeight="1">
      <c r="B153" s="3"/>
      <c r="C153" s="13"/>
      <c r="D153" s="835"/>
      <c r="E153" s="609"/>
      <c r="F153" s="846"/>
      <c r="G153" s="850"/>
      <c r="H153" s="836"/>
      <c r="I153" s="836"/>
      <c r="J153" s="836"/>
      <c r="K153" s="836"/>
      <c r="L153" s="857"/>
      <c r="M153" s="850"/>
      <c r="N153" s="836"/>
      <c r="O153" s="835"/>
      <c r="P153" s="848"/>
      <c r="Q153" s="22"/>
      <c r="W153" s="837"/>
      <c r="X153" s="13"/>
      <c r="Y153" s="1"/>
      <c r="Z153" s="838"/>
      <c r="AB153" s="849"/>
    </row>
    <row r="154" spans="2:28" hidden="1">
      <c r="B154" s="3"/>
      <c r="C154" s="13"/>
      <c r="D154" s="835"/>
      <c r="E154" s="609"/>
      <c r="F154" s="850"/>
      <c r="G154" s="846"/>
      <c r="H154" s="836"/>
      <c r="I154" s="836"/>
      <c r="J154" s="836"/>
      <c r="K154" s="836"/>
      <c r="L154" s="845"/>
      <c r="M154" s="845"/>
      <c r="N154" s="836"/>
      <c r="O154" s="835"/>
      <c r="P154" s="114"/>
      <c r="Q154" s="22"/>
      <c r="W154" s="837"/>
      <c r="X154" s="13"/>
      <c r="Y154" s="1"/>
      <c r="Z154" s="838"/>
      <c r="AB154" s="843"/>
    </row>
    <row r="155" spans="2:28" ht="13.5" customHeight="1">
      <c r="B155" s="3"/>
      <c r="C155" s="4"/>
      <c r="D155" s="835"/>
      <c r="E155" s="609"/>
      <c r="F155" s="846"/>
      <c r="G155" s="846"/>
      <c r="H155" s="836"/>
      <c r="I155" s="836"/>
      <c r="J155" s="836"/>
      <c r="K155" s="836"/>
      <c r="L155" s="850"/>
      <c r="M155" s="850"/>
      <c r="N155" s="836"/>
      <c r="O155" s="835"/>
      <c r="P155" s="114"/>
      <c r="Q155" s="22"/>
      <c r="W155" s="837"/>
      <c r="X155" s="13"/>
      <c r="Y155" s="1"/>
      <c r="Z155" s="838"/>
      <c r="AB155" s="839"/>
    </row>
    <row r="156" spans="2:28" ht="12.75" customHeight="1">
      <c r="B156" s="3"/>
      <c r="C156" s="13"/>
      <c r="D156" s="835"/>
      <c r="E156" s="609"/>
      <c r="F156" s="845"/>
      <c r="G156" s="846"/>
      <c r="H156" s="857"/>
      <c r="I156" s="836"/>
      <c r="J156" s="836"/>
      <c r="K156" s="836"/>
      <c r="L156" s="845"/>
      <c r="M156" s="846"/>
      <c r="N156" s="836"/>
      <c r="O156" s="840"/>
      <c r="P156" s="848"/>
      <c r="Q156" s="22"/>
      <c r="W156" s="837"/>
      <c r="X156" s="13"/>
      <c r="Y156" s="1"/>
      <c r="Z156" s="838"/>
      <c r="AB156" s="849"/>
    </row>
    <row r="157" spans="2:28" ht="12.75" customHeight="1">
      <c r="B157" s="3"/>
      <c r="C157" s="13"/>
      <c r="D157" s="835"/>
      <c r="E157" s="609"/>
      <c r="F157" s="857"/>
      <c r="G157" s="857"/>
      <c r="H157" s="836"/>
      <c r="I157" s="836"/>
      <c r="J157" s="836"/>
      <c r="K157" s="836"/>
      <c r="L157" s="858"/>
      <c r="M157" s="857"/>
      <c r="N157" s="836"/>
      <c r="O157" s="840"/>
      <c r="P157" s="114"/>
      <c r="Q157" s="22"/>
      <c r="W157" s="837"/>
      <c r="X157" s="13"/>
      <c r="Y157" s="1"/>
      <c r="Z157" s="838"/>
      <c r="AB157" s="852"/>
    </row>
    <row r="158" spans="2:28" ht="12.75" customHeight="1">
      <c r="B158" s="3"/>
      <c r="C158" s="13"/>
      <c r="D158" s="835"/>
      <c r="E158" s="853"/>
      <c r="F158" s="159"/>
      <c r="G158" s="159"/>
      <c r="H158" s="159"/>
      <c r="I158" s="159"/>
      <c r="J158" s="159"/>
      <c r="K158" s="159"/>
      <c r="L158" s="159"/>
      <c r="M158" s="159"/>
      <c r="N158" s="159"/>
      <c r="O158" s="840"/>
      <c r="P158" s="114"/>
      <c r="Q158" s="22"/>
      <c r="W158" s="837"/>
      <c r="X158" s="13"/>
      <c r="Y158" s="1"/>
      <c r="Z158" s="838"/>
      <c r="AB158" s="839"/>
    </row>
    <row r="159" spans="2:28" ht="12.75" customHeight="1">
      <c r="B159" s="3"/>
      <c r="C159" s="13"/>
      <c r="D159" s="835"/>
      <c r="E159" s="853"/>
      <c r="F159" s="159"/>
      <c r="G159" s="159"/>
      <c r="H159" s="159"/>
      <c r="I159" s="159"/>
      <c r="J159" s="159"/>
      <c r="K159" s="159"/>
      <c r="L159" s="159"/>
      <c r="M159" s="159"/>
      <c r="N159" s="159"/>
      <c r="O159" s="840"/>
      <c r="P159" s="114"/>
      <c r="Q159" s="22"/>
      <c r="W159" s="837"/>
      <c r="X159" s="13"/>
      <c r="Y159" s="1"/>
      <c r="Z159" s="838"/>
      <c r="AB159" s="839"/>
    </row>
    <row r="160" spans="2:28" ht="11.25" customHeight="1">
      <c r="B160" s="3"/>
      <c r="C160" s="13"/>
      <c r="D160" s="835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840"/>
      <c r="P160" s="114"/>
      <c r="Q160" s="22"/>
      <c r="W160" s="837"/>
      <c r="X160" s="13"/>
      <c r="Y160" s="1"/>
      <c r="Z160" s="838"/>
      <c r="AB160" s="839"/>
    </row>
    <row r="161" spans="2:28" ht="12.75" customHeight="1">
      <c r="B161" s="3"/>
      <c r="C161" s="13"/>
      <c r="D161" s="835"/>
      <c r="E161" s="159"/>
      <c r="F161" s="159"/>
      <c r="G161" s="159"/>
      <c r="H161" s="159"/>
      <c r="I161" s="159"/>
      <c r="J161" s="159"/>
      <c r="K161" s="854"/>
      <c r="L161" s="159"/>
      <c r="M161" s="159"/>
      <c r="N161" s="159"/>
      <c r="O161" s="842"/>
      <c r="P161" s="114"/>
      <c r="Q161" s="22"/>
      <c r="W161" s="855"/>
      <c r="X161" s="13"/>
      <c r="Y161" s="856"/>
      <c r="Z161" s="838"/>
      <c r="AB161" s="839"/>
    </row>
    <row r="162" spans="2:28" ht="11.25" customHeight="1"/>
    <row r="163" spans="2:28" ht="12.75" customHeight="1">
      <c r="B163" s="103"/>
      <c r="D163" s="103"/>
    </row>
    <row r="164" spans="2:28">
      <c r="C164" s="13"/>
      <c r="D164" s="22"/>
      <c r="E164" s="14"/>
      <c r="F164" s="14"/>
      <c r="G164" s="14"/>
      <c r="H164" s="14"/>
      <c r="I164" s="14"/>
      <c r="J164" s="14"/>
      <c r="K164" s="14"/>
      <c r="L164" s="14"/>
      <c r="M164" s="13"/>
      <c r="N164" s="13"/>
      <c r="O164" s="9"/>
      <c r="P164" s="9"/>
      <c r="Q164" s="13"/>
      <c r="R164" s="22"/>
      <c r="T164" s="22"/>
      <c r="U164" s="13"/>
    </row>
    <row r="165" spans="2:28">
      <c r="C165" s="13"/>
      <c r="D165" s="9"/>
      <c r="E165" s="14"/>
      <c r="F165" s="14"/>
      <c r="G165" s="14"/>
      <c r="H165" s="14"/>
      <c r="I165" s="14"/>
      <c r="J165" s="14"/>
      <c r="K165" s="14"/>
      <c r="L165" s="14"/>
      <c r="M165" s="13"/>
      <c r="N165" s="13"/>
      <c r="O165" s="9"/>
      <c r="P165" s="9"/>
      <c r="Q165" s="13"/>
      <c r="R165" s="22"/>
      <c r="T165" s="22"/>
      <c r="U165" s="13"/>
    </row>
    <row r="166" spans="2:28">
      <c r="C166" s="22"/>
      <c r="D166" s="22"/>
      <c r="E166" s="14"/>
      <c r="F166" s="14"/>
      <c r="G166" s="14"/>
      <c r="H166" s="14"/>
      <c r="K166" s="14"/>
      <c r="L166" s="47"/>
      <c r="M166" s="13"/>
      <c r="N166" s="13"/>
      <c r="O166" s="9"/>
      <c r="P166" s="9"/>
      <c r="Q166" s="22"/>
      <c r="R166" s="22"/>
      <c r="T166" s="22"/>
      <c r="U166" s="13"/>
      <c r="AB166" s="832"/>
    </row>
    <row r="167" spans="2:28">
      <c r="C167" s="13"/>
      <c r="D167" s="13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9"/>
      <c r="P167" s="9"/>
      <c r="Q167" s="22"/>
      <c r="R167" s="22"/>
      <c r="T167" s="22"/>
      <c r="U167" s="13"/>
      <c r="Z167" s="158"/>
      <c r="AB167" s="832"/>
    </row>
    <row r="168" spans="2:28">
      <c r="C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9"/>
      <c r="P168" s="9"/>
      <c r="Q168" s="13"/>
      <c r="R168" s="22"/>
      <c r="T168" s="22"/>
      <c r="U168" s="13"/>
      <c r="Z168" s="158"/>
      <c r="AB168" s="833"/>
    </row>
    <row r="169" spans="2:28">
      <c r="C169" s="13"/>
      <c r="D169" s="14"/>
      <c r="E169" s="13"/>
      <c r="F169" s="13"/>
      <c r="G169" s="13"/>
      <c r="H169" s="13"/>
      <c r="I169" s="4"/>
      <c r="J169" s="13"/>
      <c r="K169" s="13"/>
      <c r="L169" s="13"/>
      <c r="M169" s="13"/>
      <c r="N169" s="4"/>
      <c r="O169" s="9"/>
      <c r="P169" s="9"/>
      <c r="Q169" s="14"/>
      <c r="R169" s="22"/>
      <c r="S169" s="13"/>
      <c r="T169" s="22"/>
      <c r="U169" s="13"/>
      <c r="W169" s="328"/>
      <c r="X169" s="22"/>
      <c r="Y169" s="3"/>
      <c r="Z169" s="834"/>
      <c r="AB169" s="833"/>
    </row>
    <row r="170" spans="2:28">
      <c r="B170" s="3"/>
      <c r="C170" s="13"/>
      <c r="D170" s="835"/>
      <c r="E170" s="850"/>
      <c r="F170" s="836"/>
      <c r="G170" s="836"/>
      <c r="H170" s="836"/>
      <c r="I170" s="836"/>
      <c r="J170" s="836"/>
      <c r="K170" s="836"/>
      <c r="L170" s="836"/>
      <c r="M170" s="836"/>
      <c r="N170" s="836"/>
      <c r="O170" s="835"/>
      <c r="P170" s="22"/>
      <c r="Q170" s="22"/>
      <c r="S170" s="63"/>
      <c r="W170" s="837"/>
      <c r="X170" s="13"/>
      <c r="Y170" s="1"/>
      <c r="Z170" s="838"/>
      <c r="AB170" s="839"/>
    </row>
    <row r="171" spans="2:28">
      <c r="B171" s="3"/>
      <c r="C171" s="13"/>
      <c r="D171" s="835"/>
      <c r="E171" s="850"/>
      <c r="F171" s="836"/>
      <c r="G171" s="836"/>
      <c r="H171" s="836"/>
      <c r="I171" s="836"/>
      <c r="J171" s="836"/>
      <c r="K171" s="836"/>
      <c r="L171" s="836"/>
      <c r="M171" s="836"/>
      <c r="N171" s="836"/>
      <c r="O171" s="840"/>
      <c r="P171" s="114"/>
      <c r="Q171" s="22"/>
      <c r="W171" s="837"/>
      <c r="X171" s="13"/>
      <c r="Y171" s="1"/>
      <c r="Z171" s="838"/>
      <c r="AB171" s="839"/>
    </row>
    <row r="172" spans="2:28" ht="12" customHeight="1">
      <c r="B172" s="3"/>
      <c r="C172" s="13"/>
      <c r="D172" s="835"/>
      <c r="E172" s="850"/>
      <c r="F172" s="836"/>
      <c r="G172" s="836"/>
      <c r="H172" s="850"/>
      <c r="I172" s="836"/>
      <c r="J172" s="836"/>
      <c r="K172" s="850"/>
      <c r="L172" s="836"/>
      <c r="M172" s="836"/>
      <c r="N172" s="836"/>
      <c r="O172" s="835"/>
      <c r="P172" s="114"/>
      <c r="Q172" s="22"/>
      <c r="W172" s="837"/>
      <c r="X172" s="13"/>
      <c r="Y172" s="1"/>
      <c r="Z172" s="838"/>
      <c r="AB172" s="841"/>
    </row>
    <row r="173" spans="2:28">
      <c r="B173" s="3"/>
      <c r="C173" s="13"/>
      <c r="D173" s="835"/>
      <c r="E173" s="850"/>
      <c r="F173" s="836"/>
      <c r="G173" s="836"/>
      <c r="H173" s="836"/>
      <c r="I173" s="836"/>
      <c r="J173" s="836"/>
      <c r="K173" s="836"/>
      <c r="L173" s="836"/>
      <c r="M173" s="836"/>
      <c r="N173" s="850"/>
      <c r="O173" s="842"/>
      <c r="P173" s="114"/>
      <c r="Q173" s="22"/>
      <c r="W173" s="837"/>
      <c r="X173" s="13"/>
      <c r="Y173" s="1"/>
      <c r="Z173" s="838"/>
      <c r="AB173" s="839"/>
    </row>
    <row r="174" spans="2:28" ht="12.75" customHeight="1">
      <c r="B174" s="3"/>
      <c r="C174" s="13"/>
      <c r="D174" s="835"/>
      <c r="E174" s="850"/>
      <c r="F174" s="836"/>
      <c r="G174" s="836"/>
      <c r="H174" s="836"/>
      <c r="I174" s="836"/>
      <c r="J174" s="836"/>
      <c r="K174" s="836"/>
      <c r="L174" s="836"/>
      <c r="M174" s="836"/>
      <c r="N174" s="836"/>
      <c r="O174" s="835"/>
      <c r="P174" s="114"/>
      <c r="Q174" s="22"/>
      <c r="W174" s="837"/>
      <c r="X174" s="13"/>
      <c r="Y174" s="1"/>
      <c r="Z174" s="838"/>
      <c r="AB174" s="843"/>
    </row>
    <row r="175" spans="2:28">
      <c r="B175" s="3"/>
      <c r="C175" s="13"/>
      <c r="D175" s="835"/>
      <c r="E175" s="850"/>
      <c r="F175" s="836"/>
      <c r="G175" s="836"/>
      <c r="H175" s="836"/>
      <c r="I175" s="836"/>
      <c r="J175" s="836"/>
      <c r="K175" s="836"/>
      <c r="L175" s="836"/>
      <c r="M175" s="836"/>
      <c r="N175" s="836"/>
      <c r="O175" s="835"/>
      <c r="P175" s="114"/>
      <c r="Q175" s="22"/>
      <c r="W175" s="837"/>
      <c r="X175" s="13"/>
      <c r="Y175" s="1"/>
      <c r="Z175" s="838"/>
      <c r="AB175" s="841"/>
    </row>
    <row r="176" spans="2:28" ht="15" customHeight="1">
      <c r="B176" s="3"/>
      <c r="C176" s="13"/>
      <c r="D176" s="835"/>
      <c r="E176" s="850"/>
      <c r="F176" s="836"/>
      <c r="G176" s="9"/>
      <c r="H176" s="845"/>
      <c r="I176" s="850"/>
      <c r="J176" s="836"/>
      <c r="K176" s="836"/>
      <c r="L176" s="836"/>
      <c r="M176" s="836"/>
      <c r="N176" s="836"/>
      <c r="O176" s="844"/>
      <c r="P176" s="114"/>
      <c r="Q176" s="22"/>
      <c r="W176" s="837"/>
      <c r="X176" s="13"/>
      <c r="Y176" s="1"/>
      <c r="Z176" s="838"/>
      <c r="AB176" s="843"/>
    </row>
    <row r="177" spans="2:28">
      <c r="B177" s="3"/>
      <c r="C177" s="13"/>
      <c r="D177" s="835"/>
      <c r="E177" s="850"/>
      <c r="F177" s="836"/>
      <c r="G177" s="836"/>
      <c r="H177" s="836"/>
      <c r="I177" s="836"/>
      <c r="J177" s="836"/>
      <c r="K177" s="836"/>
      <c r="L177" s="836"/>
      <c r="M177" s="836"/>
      <c r="N177" s="836"/>
      <c r="O177" s="835"/>
      <c r="P177" s="114"/>
      <c r="Q177" s="22"/>
      <c r="W177" s="837"/>
      <c r="X177" s="13"/>
      <c r="Y177" s="1"/>
      <c r="Z177" s="838"/>
      <c r="AB177" s="839"/>
    </row>
    <row r="178" spans="2:28">
      <c r="B178" s="3"/>
      <c r="C178" s="13"/>
      <c r="D178" s="835"/>
      <c r="E178" s="850"/>
      <c r="F178" s="836"/>
      <c r="G178" s="836"/>
      <c r="H178" s="836"/>
      <c r="I178" s="836"/>
      <c r="J178" s="836"/>
      <c r="K178" s="836"/>
      <c r="L178" s="836"/>
      <c r="M178" s="836"/>
      <c r="N178" s="836"/>
      <c r="O178" s="835"/>
      <c r="P178" s="114"/>
      <c r="Q178" s="22"/>
      <c r="W178" s="837"/>
      <c r="X178" s="13"/>
      <c r="Y178" s="1"/>
      <c r="Z178" s="838"/>
      <c r="AB178" s="839"/>
    </row>
    <row r="179" spans="2:28">
      <c r="B179" s="3"/>
      <c r="C179" s="13"/>
      <c r="D179" s="835"/>
      <c r="E179" s="850"/>
      <c r="F179" s="836"/>
      <c r="G179" s="836"/>
      <c r="H179" s="836"/>
      <c r="I179" s="836"/>
      <c r="J179" s="836"/>
      <c r="K179" s="836"/>
      <c r="L179" s="836"/>
      <c r="M179" s="836"/>
      <c r="N179" s="836"/>
      <c r="O179" s="835"/>
      <c r="P179" s="114"/>
      <c r="Q179" s="22"/>
      <c r="W179" s="837"/>
      <c r="X179" s="13"/>
      <c r="Y179" s="1"/>
      <c r="Z179" s="838"/>
      <c r="AB179" s="839"/>
    </row>
    <row r="180" spans="2:28">
      <c r="B180" s="3"/>
      <c r="C180" s="13"/>
      <c r="D180" s="835"/>
      <c r="E180" s="850"/>
      <c r="F180" s="836"/>
      <c r="G180" s="836"/>
      <c r="H180" s="836"/>
      <c r="I180" s="836"/>
      <c r="J180" s="836"/>
      <c r="K180" s="836"/>
      <c r="L180" s="836"/>
      <c r="M180" s="836"/>
      <c r="N180" s="836"/>
      <c r="O180" s="835"/>
      <c r="P180" s="114"/>
      <c r="Q180" s="22"/>
      <c r="W180" s="837"/>
      <c r="X180" s="13"/>
      <c r="Y180" s="1"/>
      <c r="Z180" s="838"/>
      <c r="AB180" s="839"/>
    </row>
    <row r="181" spans="2:28">
      <c r="B181" s="3"/>
      <c r="C181" s="13"/>
      <c r="D181" s="835"/>
      <c r="E181" s="850"/>
      <c r="F181" s="836"/>
      <c r="G181" s="836"/>
      <c r="H181" s="836"/>
      <c r="I181" s="836"/>
      <c r="J181" s="836"/>
      <c r="K181" s="836"/>
      <c r="L181" s="836"/>
      <c r="M181" s="836"/>
      <c r="N181" s="836"/>
      <c r="O181" s="835"/>
      <c r="P181" s="114"/>
      <c r="Q181" s="22"/>
      <c r="W181" s="837"/>
      <c r="X181" s="13"/>
      <c r="Y181" s="1"/>
      <c r="Z181" s="838"/>
      <c r="AB181" s="839"/>
    </row>
    <row r="182" spans="2:28">
      <c r="B182" s="3"/>
      <c r="C182" s="13"/>
      <c r="D182" s="835"/>
      <c r="E182" s="850"/>
      <c r="F182" s="836"/>
      <c r="G182" s="836"/>
      <c r="H182" s="836"/>
      <c r="I182" s="836"/>
      <c r="J182" s="836"/>
      <c r="K182" s="836"/>
      <c r="L182" s="836"/>
      <c r="M182" s="836"/>
      <c r="N182" s="836"/>
      <c r="O182" s="835"/>
      <c r="P182" s="114"/>
      <c r="Q182" s="22"/>
      <c r="W182" s="837"/>
      <c r="X182" s="13"/>
      <c r="Y182" s="1"/>
      <c r="Z182" s="838"/>
      <c r="AB182" s="839"/>
    </row>
    <row r="183" spans="2:28">
      <c r="B183" s="3"/>
      <c r="C183" s="13"/>
      <c r="D183" s="835"/>
      <c r="E183" s="850"/>
      <c r="F183" s="836"/>
      <c r="G183" s="836"/>
      <c r="H183" s="836"/>
      <c r="I183" s="836"/>
      <c r="J183" s="836"/>
      <c r="K183" s="836"/>
      <c r="L183" s="836"/>
      <c r="M183" s="836"/>
      <c r="N183" s="836"/>
      <c r="O183" s="835"/>
      <c r="P183" s="114"/>
      <c r="Q183" s="22"/>
      <c r="W183" s="837"/>
      <c r="X183" s="13"/>
      <c r="Y183" s="1"/>
      <c r="Z183" s="838"/>
      <c r="AB183" s="839"/>
    </row>
    <row r="184" spans="2:28" ht="13.5" customHeight="1">
      <c r="B184" s="3"/>
      <c r="C184" s="13"/>
      <c r="D184" s="835"/>
      <c r="E184" s="850"/>
      <c r="F184" s="836"/>
      <c r="G184" s="836"/>
      <c r="H184" s="836"/>
      <c r="I184" s="836"/>
      <c r="J184" s="836"/>
      <c r="K184" s="836"/>
      <c r="L184" s="836"/>
      <c r="M184" s="836"/>
      <c r="N184" s="836"/>
      <c r="O184" s="835"/>
      <c r="P184" s="114"/>
      <c r="Q184" s="22"/>
      <c r="W184" s="837"/>
      <c r="X184" s="13"/>
      <c r="Y184" s="1"/>
      <c r="Z184" s="838"/>
      <c r="AB184" s="841"/>
    </row>
    <row r="185" spans="2:28" ht="12" customHeight="1">
      <c r="B185" s="3"/>
      <c r="C185" s="13"/>
      <c r="D185" s="835"/>
      <c r="E185" s="853"/>
      <c r="F185" s="845"/>
      <c r="G185" s="846"/>
      <c r="H185" s="836"/>
      <c r="I185" s="836"/>
      <c r="J185" s="836"/>
      <c r="K185" s="836"/>
      <c r="L185" s="845"/>
      <c r="M185" s="845"/>
      <c r="N185" s="836"/>
      <c r="O185" s="840"/>
      <c r="P185" s="114"/>
      <c r="Q185" s="22"/>
      <c r="W185" s="837"/>
      <c r="X185" s="13"/>
      <c r="Y185" s="1"/>
      <c r="Z185" s="838"/>
      <c r="AB185" s="847"/>
    </row>
    <row r="186" spans="2:28">
      <c r="B186" s="3"/>
      <c r="C186" s="13"/>
      <c r="D186" s="835"/>
      <c r="E186" s="853"/>
      <c r="F186" s="845"/>
      <c r="G186" s="846"/>
      <c r="H186" s="836"/>
      <c r="I186" s="836"/>
      <c r="J186" s="836"/>
      <c r="K186" s="836"/>
      <c r="L186" s="845"/>
      <c r="M186" s="845"/>
      <c r="N186" s="836"/>
      <c r="O186" s="835"/>
      <c r="P186" s="114"/>
      <c r="Q186" s="22"/>
      <c r="W186" s="837"/>
      <c r="X186" s="13"/>
      <c r="Y186" s="1"/>
      <c r="Z186" s="838"/>
      <c r="AB186" s="839"/>
    </row>
    <row r="187" spans="2:28" ht="13.5" customHeight="1">
      <c r="B187" s="3"/>
      <c r="C187" s="13"/>
      <c r="D187" s="835"/>
      <c r="E187" s="853"/>
      <c r="F187" s="845"/>
      <c r="G187" s="846"/>
      <c r="H187" s="836"/>
      <c r="I187" s="836"/>
      <c r="J187" s="836"/>
      <c r="K187" s="836"/>
      <c r="L187" s="845"/>
      <c r="M187" s="845"/>
      <c r="N187" s="836"/>
      <c r="O187" s="835"/>
      <c r="P187" s="114"/>
      <c r="Q187" s="22"/>
      <c r="W187" s="837"/>
      <c r="X187" s="13"/>
      <c r="Y187" s="1"/>
      <c r="Z187" s="838"/>
      <c r="AB187" s="839"/>
    </row>
    <row r="188" spans="2:28">
      <c r="B188" s="3"/>
      <c r="C188" s="13"/>
      <c r="D188" s="835"/>
      <c r="E188" s="853"/>
      <c r="F188" s="845"/>
      <c r="G188" s="846"/>
      <c r="H188" s="836"/>
      <c r="I188" s="857"/>
      <c r="J188" s="836"/>
      <c r="K188" s="857"/>
      <c r="L188" s="850"/>
      <c r="M188" s="850"/>
      <c r="N188" s="836"/>
      <c r="O188" s="835"/>
      <c r="P188" s="114"/>
      <c r="Q188" s="22"/>
      <c r="W188" s="837"/>
      <c r="X188" s="13"/>
      <c r="Y188" s="1"/>
      <c r="Z188" s="838"/>
      <c r="AB188" s="843"/>
    </row>
    <row r="189" spans="2:28">
      <c r="B189" s="3"/>
      <c r="C189" s="13"/>
      <c r="D189" s="835"/>
      <c r="E189" s="853"/>
      <c r="F189" s="850"/>
      <c r="G189" s="846"/>
      <c r="H189" s="836"/>
      <c r="I189" s="836"/>
      <c r="J189" s="836"/>
      <c r="K189" s="836"/>
      <c r="L189" s="850"/>
      <c r="M189" s="850"/>
      <c r="N189" s="836"/>
      <c r="O189" s="835"/>
      <c r="P189" s="114"/>
      <c r="Q189" s="22"/>
      <c r="W189" s="837"/>
      <c r="X189" s="13"/>
      <c r="Y189" s="1"/>
      <c r="Z189" s="838"/>
      <c r="AB189" s="839"/>
    </row>
    <row r="190" spans="2:28" ht="12" customHeight="1">
      <c r="B190" s="3"/>
      <c r="C190" s="13"/>
      <c r="D190" s="835"/>
      <c r="E190" s="853"/>
      <c r="F190" s="845"/>
      <c r="G190" s="846"/>
      <c r="H190" s="836"/>
      <c r="I190" s="836"/>
      <c r="J190" s="836"/>
      <c r="K190" s="836"/>
      <c r="L190" s="850"/>
      <c r="M190" s="845"/>
      <c r="N190" s="836"/>
      <c r="O190" s="835"/>
      <c r="P190" s="114"/>
      <c r="Q190" s="22"/>
      <c r="W190" s="837"/>
      <c r="X190" s="13"/>
      <c r="Y190" s="1"/>
      <c r="Z190" s="838"/>
      <c r="AB190" s="839"/>
    </row>
    <row r="191" spans="2:28" ht="12.75" customHeight="1">
      <c r="B191" s="3"/>
      <c r="C191" s="13"/>
      <c r="D191" s="835"/>
      <c r="E191" s="853"/>
      <c r="F191" s="850"/>
      <c r="G191" s="846"/>
      <c r="H191" s="836"/>
      <c r="I191" s="836"/>
      <c r="J191" s="836"/>
      <c r="K191" s="836"/>
      <c r="L191" s="846"/>
      <c r="M191" s="846"/>
      <c r="N191" s="9"/>
      <c r="O191" s="835"/>
      <c r="P191" s="114"/>
      <c r="Q191" s="22"/>
      <c r="W191" s="837"/>
      <c r="X191" s="13"/>
      <c r="Y191" s="1"/>
      <c r="Z191" s="838"/>
      <c r="AB191" s="839"/>
    </row>
    <row r="192" spans="2:28" ht="11.25" customHeight="1">
      <c r="B192" s="3"/>
      <c r="C192" s="13"/>
      <c r="D192" s="835"/>
      <c r="E192" s="853"/>
      <c r="F192" s="850"/>
      <c r="G192" s="850"/>
      <c r="H192" s="836"/>
      <c r="I192" s="836"/>
      <c r="J192" s="836"/>
      <c r="K192" s="845"/>
      <c r="L192" s="857"/>
      <c r="M192" s="850"/>
      <c r="N192" s="846"/>
      <c r="O192" s="835"/>
      <c r="P192" s="114"/>
      <c r="Q192" s="22"/>
      <c r="W192" s="837"/>
      <c r="X192" s="13"/>
      <c r="Y192" s="1"/>
      <c r="Z192" s="838"/>
      <c r="AB192" s="839"/>
    </row>
    <row r="193" spans="2:28" ht="12" customHeight="1">
      <c r="B193" s="3"/>
      <c r="C193" s="13"/>
      <c r="D193" s="835"/>
      <c r="E193" s="853"/>
      <c r="F193" s="845"/>
      <c r="G193" s="846"/>
      <c r="H193" s="836"/>
      <c r="I193" s="836"/>
      <c r="J193" s="836"/>
      <c r="K193" s="836"/>
      <c r="L193" s="845"/>
      <c r="M193" s="845"/>
      <c r="N193" s="836"/>
      <c r="O193" s="835"/>
      <c r="P193" s="114"/>
      <c r="Q193" s="22"/>
      <c r="W193" s="837"/>
      <c r="X193" s="13"/>
      <c r="Y193" s="1"/>
      <c r="Z193" s="838"/>
      <c r="AB193" s="839"/>
    </row>
    <row r="194" spans="2:28">
      <c r="B194" s="3"/>
      <c r="C194" s="13"/>
      <c r="D194" s="835"/>
      <c r="E194" s="853"/>
      <c r="F194" s="850"/>
      <c r="G194" s="846"/>
      <c r="H194" s="836"/>
      <c r="I194" s="836"/>
      <c r="J194" s="836"/>
      <c r="K194" s="836"/>
      <c r="L194" s="846"/>
      <c r="M194" s="846"/>
      <c r="N194" s="836"/>
      <c r="O194" s="835"/>
      <c r="P194" s="848"/>
      <c r="Q194" s="22"/>
      <c r="W194" s="837"/>
      <c r="X194" s="13"/>
      <c r="Y194" s="1"/>
      <c r="Z194" s="838"/>
      <c r="AB194" s="849"/>
    </row>
    <row r="195" spans="2:28" ht="13.5" customHeight="1">
      <c r="B195" s="3"/>
      <c r="C195" s="13"/>
      <c r="D195" s="835"/>
      <c r="E195" s="853"/>
      <c r="F195" s="845"/>
      <c r="G195" s="846"/>
      <c r="H195" s="836"/>
      <c r="I195" s="836"/>
      <c r="J195" s="836"/>
      <c r="K195" s="836"/>
      <c r="L195" s="846"/>
      <c r="M195" s="846"/>
      <c r="N195" s="836"/>
      <c r="O195" s="835"/>
      <c r="P195" s="114"/>
      <c r="Q195" s="22"/>
      <c r="W195" s="837"/>
      <c r="X195" s="13"/>
      <c r="Y195" s="1"/>
      <c r="Z195" s="838"/>
      <c r="AB195" s="839"/>
    </row>
    <row r="196" spans="2:28" ht="13.5" customHeight="1">
      <c r="B196" s="3"/>
      <c r="C196" s="13"/>
      <c r="D196" s="835"/>
      <c r="E196" s="853"/>
      <c r="F196" s="846"/>
      <c r="G196" s="850"/>
      <c r="H196" s="836"/>
      <c r="I196" s="836"/>
      <c r="J196" s="836"/>
      <c r="K196" s="836"/>
      <c r="L196" s="857"/>
      <c r="M196" s="850"/>
      <c r="N196" s="836"/>
      <c r="O196" s="835"/>
      <c r="P196" s="848"/>
      <c r="Q196" s="22"/>
      <c r="W196" s="837"/>
      <c r="X196" s="13"/>
      <c r="Y196" s="1"/>
      <c r="Z196" s="838"/>
      <c r="AB196" s="849"/>
    </row>
    <row r="197" spans="2:28" hidden="1">
      <c r="B197" s="3"/>
      <c r="C197" s="13"/>
      <c r="D197" s="835"/>
      <c r="E197" s="853"/>
      <c r="F197" s="850"/>
      <c r="G197" s="846"/>
      <c r="H197" s="836"/>
      <c r="I197" s="836"/>
      <c r="J197" s="836"/>
      <c r="K197" s="836"/>
      <c r="L197" s="845"/>
      <c r="M197" s="845"/>
      <c r="N197" s="836"/>
      <c r="O197" s="835"/>
      <c r="P197" s="114"/>
      <c r="Q197" s="22"/>
      <c r="W197" s="837"/>
      <c r="X197" s="13"/>
      <c r="Y197" s="1"/>
      <c r="Z197" s="838"/>
      <c r="AB197" s="843"/>
    </row>
    <row r="198" spans="2:28" ht="13.5" customHeight="1">
      <c r="B198" s="3"/>
      <c r="C198" s="4"/>
      <c r="D198" s="835"/>
      <c r="E198" s="853"/>
      <c r="F198" s="846"/>
      <c r="G198" s="846"/>
      <c r="H198" s="836"/>
      <c r="I198" s="836"/>
      <c r="J198" s="836"/>
      <c r="K198" s="836"/>
      <c r="L198" s="850"/>
      <c r="M198" s="850"/>
      <c r="N198" s="836"/>
      <c r="O198" s="835"/>
      <c r="P198" s="114"/>
      <c r="Q198" s="22"/>
      <c r="W198" s="837"/>
      <c r="X198" s="13"/>
      <c r="Y198" s="1"/>
      <c r="Z198" s="838"/>
      <c r="AB198" s="839"/>
    </row>
    <row r="199" spans="2:28" ht="12" customHeight="1">
      <c r="B199" s="3"/>
      <c r="C199" s="13"/>
      <c r="D199" s="835"/>
      <c r="E199" s="853"/>
      <c r="F199" s="845"/>
      <c r="G199" s="846"/>
      <c r="H199" s="857"/>
      <c r="I199" s="836"/>
      <c r="J199" s="836"/>
      <c r="K199" s="836"/>
      <c r="L199" s="845"/>
      <c r="M199" s="846"/>
      <c r="N199" s="836"/>
      <c r="O199" s="840"/>
      <c r="P199" s="848"/>
      <c r="Q199" s="22"/>
      <c r="W199" s="837"/>
      <c r="X199" s="13"/>
      <c r="Y199" s="1"/>
      <c r="Z199" s="838"/>
      <c r="AB199" s="849"/>
    </row>
    <row r="200" spans="2:28" ht="13.5" customHeight="1">
      <c r="B200" s="3"/>
      <c r="C200" s="13"/>
      <c r="D200" s="835"/>
      <c r="E200" s="853"/>
      <c r="F200" s="857"/>
      <c r="G200" s="857"/>
      <c r="H200" s="836"/>
      <c r="I200" s="836"/>
      <c r="J200" s="836"/>
      <c r="K200" s="836"/>
      <c r="L200" s="858"/>
      <c r="M200" s="857"/>
      <c r="N200" s="836"/>
      <c r="O200" s="840"/>
      <c r="P200" s="114"/>
      <c r="Q200" s="22"/>
      <c r="W200" s="837"/>
      <c r="X200" s="13"/>
      <c r="Y200" s="1"/>
      <c r="Z200" s="838"/>
      <c r="AB200" s="852"/>
    </row>
    <row r="201" spans="2:28">
      <c r="B201" s="3"/>
      <c r="C201" s="13"/>
      <c r="D201" s="835"/>
      <c r="E201" s="853"/>
      <c r="F201" s="159"/>
      <c r="G201" s="159"/>
      <c r="H201" s="159"/>
      <c r="I201" s="159"/>
      <c r="J201" s="159"/>
      <c r="K201" s="159"/>
      <c r="L201" s="159"/>
      <c r="M201" s="159"/>
      <c r="N201" s="159"/>
      <c r="O201" s="840"/>
      <c r="P201" s="114"/>
      <c r="Q201" s="22"/>
      <c r="W201" s="837"/>
      <c r="X201" s="13"/>
      <c r="Y201" s="1"/>
      <c r="Z201" s="838"/>
      <c r="AB201" s="839"/>
    </row>
    <row r="202" spans="2:28" ht="12.75" customHeight="1">
      <c r="B202" s="3"/>
      <c r="C202" s="13"/>
      <c r="D202" s="835"/>
      <c r="E202" s="853"/>
      <c r="F202" s="159"/>
      <c r="G202" s="159"/>
      <c r="H202" s="159"/>
      <c r="I202" s="159"/>
      <c r="J202" s="159"/>
      <c r="K202" s="159"/>
      <c r="L202" s="159"/>
      <c r="M202" s="159"/>
      <c r="N202" s="159"/>
      <c r="O202" s="840"/>
      <c r="P202" s="114"/>
      <c r="Q202" s="22"/>
      <c r="W202" s="837"/>
      <c r="X202" s="13"/>
      <c r="Y202" s="1"/>
      <c r="Z202" s="838"/>
      <c r="AB202" s="839"/>
    </row>
    <row r="203" spans="2:28" ht="12" customHeight="1">
      <c r="B203" s="3"/>
      <c r="C203" s="13"/>
      <c r="D203" s="835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840"/>
      <c r="P203" s="114"/>
      <c r="Q203" s="22"/>
      <c r="W203" s="837"/>
      <c r="X203" s="13"/>
      <c r="Y203" s="1"/>
      <c r="Z203" s="838"/>
      <c r="AB203" s="839"/>
    </row>
    <row r="204" spans="2:28" ht="12.75" customHeight="1">
      <c r="B204" s="3"/>
      <c r="C204" s="13"/>
      <c r="D204" s="835"/>
      <c r="E204" s="159"/>
      <c r="F204" s="159"/>
      <c r="G204" s="159"/>
      <c r="H204" s="159"/>
      <c r="I204" s="159"/>
      <c r="J204" s="159"/>
      <c r="K204" s="854"/>
      <c r="L204" s="159"/>
      <c r="M204" s="159"/>
      <c r="N204" s="159"/>
      <c r="O204" s="842"/>
      <c r="P204" s="114"/>
      <c r="Q204" s="22"/>
      <c r="W204" s="855"/>
      <c r="X204" s="13"/>
      <c r="Y204" s="856"/>
      <c r="Z204" s="838"/>
      <c r="AB204" s="839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54106-4089-498B-911F-3C9B0DB95184}">
  <dimension ref="B1:AH204"/>
  <sheetViews>
    <sheetView topLeftCell="A38" zoomScaleNormal="100" workbookViewId="0">
      <pane xSplit="1" topLeftCell="B1" activePane="topRight" state="frozen"/>
      <selection pane="topRight" sqref="A1:R50"/>
    </sheetView>
  </sheetViews>
  <sheetFormatPr defaultRowHeight="15"/>
  <cols>
    <col min="1" max="1" width="1.85546875" customWidth="1"/>
    <col min="2" max="2" width="4" customWidth="1"/>
    <col min="3" max="3" width="32.7109375" customWidth="1"/>
    <col min="4" max="4" width="8.7109375" customWidth="1"/>
    <col min="5" max="5" width="7.28515625" customWidth="1"/>
    <col min="6" max="6" width="6.85546875" customWidth="1"/>
    <col min="7" max="7" width="6.28515625" customWidth="1"/>
    <col min="8" max="8" width="6.7109375" customWidth="1"/>
    <col min="9" max="9" width="6.85546875" customWidth="1"/>
    <col min="10" max="10" width="7.28515625" customWidth="1"/>
    <col min="11" max="11" width="7.5703125" customWidth="1"/>
    <col min="12" max="12" width="6.28515625" customWidth="1"/>
    <col min="13" max="13" width="7" customWidth="1"/>
    <col min="14" max="15" width="7.140625" customWidth="1"/>
    <col min="16" max="16" width="6.42578125" customWidth="1"/>
    <col min="17" max="17" width="6.28515625" customWidth="1"/>
    <col min="18" max="18" width="6.5703125" customWidth="1"/>
    <col min="19" max="19" width="12" customWidth="1"/>
    <col min="23" max="23" width="7.7109375" customWidth="1"/>
    <col min="24" max="24" width="15.5703125" customWidth="1"/>
    <col min="25" max="25" width="8.140625" customWidth="1"/>
    <col min="26" max="26" width="7.28515625" customWidth="1"/>
    <col min="28" max="28" width="9.85546875" customWidth="1"/>
    <col min="29" max="29" width="6" customWidth="1"/>
    <col min="30" max="30" width="12.28515625" customWidth="1"/>
    <col min="31" max="31" width="10.85546875" customWidth="1"/>
  </cols>
  <sheetData>
    <row r="1" spans="2:30" ht="10.5" customHeight="1"/>
    <row r="2" spans="2:30" ht="15.75" thickBot="1">
      <c r="B2" s="103" t="s">
        <v>314</v>
      </c>
      <c r="D2" s="103" t="s">
        <v>25</v>
      </c>
      <c r="J2" t="s">
        <v>376</v>
      </c>
      <c r="O2" s="29"/>
      <c r="P2" s="29"/>
    </row>
    <row r="3" spans="2:30" ht="13.5" customHeight="1">
      <c r="B3" s="93"/>
      <c r="C3" s="585"/>
      <c r="D3" s="27" t="s">
        <v>26</v>
      </c>
      <c r="E3" s="66" t="s">
        <v>377</v>
      </c>
      <c r="F3" s="66"/>
      <c r="G3" s="66"/>
      <c r="H3" s="66"/>
      <c r="I3" s="66"/>
      <c r="J3" s="66"/>
      <c r="K3" s="66"/>
      <c r="L3" s="66"/>
      <c r="M3" s="50"/>
      <c r="N3" s="50"/>
      <c r="O3" s="182" t="s">
        <v>27</v>
      </c>
      <c r="P3" s="182" t="s">
        <v>28</v>
      </c>
      <c r="Q3" s="1634" t="s">
        <v>772</v>
      </c>
      <c r="R3" s="1668" t="s">
        <v>772</v>
      </c>
      <c r="T3" s="22"/>
      <c r="U3" s="13"/>
      <c r="Z3" s="9"/>
      <c r="AA3" s="9"/>
      <c r="AB3" s="13"/>
    </row>
    <row r="4" spans="2:30" ht="13.5" customHeight="1">
      <c r="B4" s="60"/>
      <c r="C4" s="586"/>
      <c r="D4" s="587" t="s">
        <v>299</v>
      </c>
      <c r="E4" s="608" t="s">
        <v>873</v>
      </c>
      <c r="F4" s="14"/>
      <c r="G4" s="14"/>
      <c r="H4" s="14"/>
      <c r="I4" s="14"/>
      <c r="J4" s="14"/>
      <c r="K4" s="14"/>
      <c r="L4" s="14"/>
      <c r="M4" s="13"/>
      <c r="N4" s="13"/>
      <c r="O4" s="587" t="s">
        <v>317</v>
      </c>
      <c r="P4" s="587" t="s">
        <v>29</v>
      </c>
      <c r="Q4" s="1635" t="s">
        <v>131</v>
      </c>
      <c r="R4" s="1669" t="s">
        <v>131</v>
      </c>
      <c r="T4" s="22"/>
      <c r="U4" s="13"/>
      <c r="Z4" s="9"/>
      <c r="AA4" s="9"/>
      <c r="AB4" s="13"/>
    </row>
    <row r="5" spans="2:30" ht="12.75" customHeight="1" thickBot="1">
      <c r="B5" s="60"/>
      <c r="C5" s="588" t="s">
        <v>30</v>
      </c>
      <c r="D5" s="69" t="s">
        <v>27</v>
      </c>
      <c r="E5" s="71" t="s">
        <v>316</v>
      </c>
      <c r="F5" s="71"/>
      <c r="G5" s="71"/>
      <c r="H5" s="71"/>
      <c r="I5" t="s">
        <v>315</v>
      </c>
      <c r="K5" s="71"/>
      <c r="L5" s="47" t="s">
        <v>146</v>
      </c>
      <c r="M5" s="51"/>
      <c r="N5" s="51"/>
      <c r="O5" s="587" t="s">
        <v>32</v>
      </c>
      <c r="P5" s="587" t="s">
        <v>31</v>
      </c>
      <c r="Q5" s="1636" t="s">
        <v>773</v>
      </c>
      <c r="R5" s="1669" t="s">
        <v>773</v>
      </c>
      <c r="T5" s="22"/>
      <c r="U5" s="13"/>
      <c r="Z5" s="9"/>
      <c r="AA5" s="9"/>
      <c r="AB5" s="22"/>
      <c r="AC5" s="61"/>
      <c r="AD5" s="61"/>
    </row>
    <row r="6" spans="2:30">
      <c r="B6" s="60" t="s">
        <v>300</v>
      </c>
      <c r="C6" s="586"/>
      <c r="D6" s="68" t="s">
        <v>44</v>
      </c>
      <c r="E6" s="27" t="s">
        <v>33</v>
      </c>
      <c r="F6" s="27" t="s">
        <v>34</v>
      </c>
      <c r="G6" s="27" t="s">
        <v>35</v>
      </c>
      <c r="H6" s="27" t="s">
        <v>36</v>
      </c>
      <c r="I6" s="26" t="s">
        <v>37</v>
      </c>
      <c r="J6" s="27" t="s">
        <v>38</v>
      </c>
      <c r="K6" s="26" t="s">
        <v>39</v>
      </c>
      <c r="L6" s="27" t="s">
        <v>40</v>
      </c>
      <c r="M6" s="26" t="s">
        <v>41</v>
      </c>
      <c r="N6" s="1564" t="s">
        <v>42</v>
      </c>
      <c r="O6" s="587">
        <v>10</v>
      </c>
      <c r="P6" s="587" t="s">
        <v>43</v>
      </c>
      <c r="Q6" s="587" t="s">
        <v>32</v>
      </c>
      <c r="R6" s="1670" t="s">
        <v>774</v>
      </c>
      <c r="T6" s="22"/>
      <c r="U6" s="13"/>
      <c r="Z6" s="9"/>
      <c r="AA6" s="9"/>
      <c r="AB6" s="22"/>
      <c r="AC6" s="61"/>
    </row>
    <row r="7" spans="2:30" ht="12" customHeight="1">
      <c r="B7" s="60"/>
      <c r="C7" s="588" t="s">
        <v>301</v>
      </c>
      <c r="E7" s="69" t="s">
        <v>45</v>
      </c>
      <c r="F7" s="69" t="s">
        <v>45</v>
      </c>
      <c r="G7" s="69" t="s">
        <v>45</v>
      </c>
      <c r="H7" s="69" t="s">
        <v>45</v>
      </c>
      <c r="I7" s="22" t="s">
        <v>45</v>
      </c>
      <c r="J7" s="69" t="s">
        <v>45</v>
      </c>
      <c r="K7" s="69" t="s">
        <v>45</v>
      </c>
      <c r="L7" s="22" t="s">
        <v>45</v>
      </c>
      <c r="M7" s="69" t="s">
        <v>45</v>
      </c>
      <c r="N7" s="559" t="s">
        <v>45</v>
      </c>
      <c r="O7" s="587" t="s">
        <v>775</v>
      </c>
      <c r="P7" s="587" t="s">
        <v>289</v>
      </c>
      <c r="Q7" s="587" t="s">
        <v>785</v>
      </c>
      <c r="R7" s="1670"/>
      <c r="T7" s="22"/>
      <c r="U7" s="13"/>
      <c r="Z7" s="9"/>
      <c r="AA7" s="9"/>
      <c r="AB7" s="13"/>
      <c r="AC7" s="61"/>
      <c r="AD7" s="61"/>
    </row>
    <row r="8" spans="2:30" ht="14.25" customHeight="1" thickBot="1">
      <c r="B8" s="60"/>
      <c r="C8" s="589"/>
      <c r="D8" s="72" t="s">
        <v>302</v>
      </c>
      <c r="E8" s="51"/>
      <c r="F8" s="52"/>
      <c r="G8" s="51"/>
      <c r="H8" s="52"/>
      <c r="I8" s="113"/>
      <c r="J8" s="52"/>
      <c r="K8" s="52"/>
      <c r="L8" s="51"/>
      <c r="M8" s="52"/>
      <c r="N8" s="113"/>
      <c r="O8" s="587"/>
      <c r="P8" s="587" t="s">
        <v>290</v>
      </c>
      <c r="Q8" s="1724">
        <v>0.7</v>
      </c>
      <c r="R8" s="1671">
        <v>1</v>
      </c>
      <c r="T8" s="22"/>
      <c r="U8" s="13"/>
      <c r="W8" s="328"/>
      <c r="X8" s="22"/>
      <c r="Y8" s="3"/>
      <c r="Z8" s="9"/>
      <c r="AA8" s="9"/>
      <c r="AB8" s="14"/>
      <c r="AC8" s="3"/>
      <c r="AD8" s="3"/>
    </row>
    <row r="9" spans="2:30">
      <c r="B9" s="590">
        <v>1</v>
      </c>
      <c r="C9" s="591" t="s">
        <v>303</v>
      </c>
      <c r="D9" s="199">
        <v>56</v>
      </c>
      <c r="E9" s="778">
        <f>'7-11л. РАСКЛАДКА'!AA8</f>
        <v>50</v>
      </c>
      <c r="F9" s="76">
        <f>'7-11л. РАСКЛАДКА'!AA69</f>
        <v>50</v>
      </c>
      <c r="G9" s="76">
        <f>'7-11л. РАСКЛАДКА'!AA123</f>
        <v>50</v>
      </c>
      <c r="H9" s="76">
        <f>'7-11л. РАСКЛАДКА'!AA184</f>
        <v>30</v>
      </c>
      <c r="I9" s="76">
        <f>'7-11л. РАСКЛАДКА'!AA239</f>
        <v>70</v>
      </c>
      <c r="J9" s="76">
        <f>'7-11л. РАСКЛАДКА'!AA297</f>
        <v>50</v>
      </c>
      <c r="K9" s="76">
        <f>'7-11л. РАСКЛАДКА'!AA353</f>
        <v>70</v>
      </c>
      <c r="L9" s="76">
        <f>'7-11л. РАСКЛАДКА'!AA405</f>
        <v>50</v>
      </c>
      <c r="M9" s="76">
        <f>'7-11л. РАСКЛАДКА'!AA460</f>
        <v>60</v>
      </c>
      <c r="N9" s="1576">
        <f>'7-11л. РАСКЛАДКА'!AA517</f>
        <v>80</v>
      </c>
      <c r="O9" s="1677">
        <f t="shared" ref="O9:O43" si="0">E9+F9+G9+H9+I9+J9+K9+L9+M9+N9</f>
        <v>560</v>
      </c>
      <c r="P9" s="2164">
        <f>(O9*100/Q9)-100</f>
        <v>0</v>
      </c>
      <c r="Q9" s="1657">
        <f>(R9*70/100)*10</f>
        <v>560</v>
      </c>
      <c r="R9" s="1678">
        <v>80</v>
      </c>
      <c r="W9" s="837"/>
      <c r="X9" s="13"/>
      <c r="Y9" s="1"/>
      <c r="Z9" s="835"/>
      <c r="AA9" s="22"/>
      <c r="AB9" s="22"/>
      <c r="AC9" s="3"/>
      <c r="AD9" s="3"/>
    </row>
    <row r="10" spans="2:30">
      <c r="B10" s="548">
        <v>2</v>
      </c>
      <c r="C10" s="252" t="s">
        <v>46</v>
      </c>
      <c r="D10" s="169">
        <v>105</v>
      </c>
      <c r="E10" s="778">
        <f>'7-11л. РАСКЛАДКА'!AA9</f>
        <v>110</v>
      </c>
      <c r="F10" s="76">
        <f>'7-11л. РАСКЛАДКА'!AA70</f>
        <v>120</v>
      </c>
      <c r="G10" s="76">
        <f>'7-11л. РАСКЛАДКА'!AA124</f>
        <v>130.39999999999998</v>
      </c>
      <c r="H10" s="76">
        <f>'7-11л. РАСКЛАДКА'!AA185</f>
        <v>80</v>
      </c>
      <c r="I10" s="76">
        <f>'7-11л. РАСКЛАДКА'!AA240</f>
        <v>112.4</v>
      </c>
      <c r="J10" s="76">
        <f>'7-11л. РАСКЛАДКА'!AA298</f>
        <v>111.1</v>
      </c>
      <c r="K10" s="76">
        <f>'7-11л. РАСКЛАДКА'!AA354</f>
        <v>84.2</v>
      </c>
      <c r="L10" s="76">
        <f>'7-11л. РАСКЛАДКА'!AA406</f>
        <v>110</v>
      </c>
      <c r="M10" s="76">
        <f>'7-11л. РАСКЛАДКА'!AA461</f>
        <v>101.4</v>
      </c>
      <c r="N10" s="1576">
        <f>'7-11л. РАСКЛАДКА'!AA518</f>
        <v>90.5</v>
      </c>
      <c r="O10" s="1659">
        <f t="shared" si="0"/>
        <v>1050</v>
      </c>
      <c r="P10" s="2161">
        <f t="shared" ref="P10:P43" si="1">(O10*100/Q10)-100</f>
        <v>0</v>
      </c>
      <c r="Q10" s="1673">
        <f t="shared" ref="Q10:Q43" si="2">(R10*70/100)*10</f>
        <v>1050</v>
      </c>
      <c r="R10" s="1679">
        <v>150</v>
      </c>
      <c r="W10" s="837"/>
      <c r="X10" s="13"/>
      <c r="Y10" s="1"/>
      <c r="Z10" s="840"/>
      <c r="AA10" s="22"/>
      <c r="AB10" s="22"/>
      <c r="AC10" s="3"/>
      <c r="AD10" s="3"/>
    </row>
    <row r="11" spans="2:30">
      <c r="B11" s="548">
        <v>3</v>
      </c>
      <c r="C11" s="252" t="s">
        <v>47</v>
      </c>
      <c r="D11" s="169">
        <v>10.5</v>
      </c>
      <c r="E11" s="778">
        <f>'7-11л. РАСКЛАДКА'!AA10</f>
        <v>2.0699999999999998</v>
      </c>
      <c r="F11" s="76">
        <f>'7-11л. РАСКЛАДКА'!AA71</f>
        <v>0.9</v>
      </c>
      <c r="G11" s="76">
        <f>'7-11л. РАСКЛАДКА'!AA125</f>
        <v>14.91</v>
      </c>
      <c r="H11" s="76">
        <f>'7-11л. РАСКЛАДКА'!AA186</f>
        <v>10.8</v>
      </c>
      <c r="I11" s="76">
        <f>'7-11л. РАСКЛАДКА'!AA241</f>
        <v>29.589999999999996</v>
      </c>
      <c r="J11" s="76">
        <f>'7-11л. РАСКЛАДКА'!AA299</f>
        <v>4.38</v>
      </c>
      <c r="K11" s="76">
        <f>'7-11л. РАСКЛАДКА'!AA355</f>
        <v>11.77</v>
      </c>
      <c r="L11" s="76">
        <f>'7-11л. РАСКЛАДКА'!AA407</f>
        <v>5.08</v>
      </c>
      <c r="M11" s="76">
        <f>'7-11л. РАСКЛАДКА'!AA462</f>
        <v>20.7</v>
      </c>
      <c r="N11" s="1576">
        <f>'7-11л. РАСКЛАДКА'!AA519</f>
        <v>4.8</v>
      </c>
      <c r="O11" s="1659">
        <f t="shared" si="0"/>
        <v>105</v>
      </c>
      <c r="P11" s="2161">
        <f t="shared" si="1"/>
        <v>0</v>
      </c>
      <c r="Q11" s="1673">
        <f t="shared" si="2"/>
        <v>105</v>
      </c>
      <c r="R11" s="1679">
        <v>15</v>
      </c>
      <c r="W11" s="837"/>
      <c r="X11" s="13"/>
      <c r="Y11" s="1"/>
      <c r="Z11" s="835"/>
      <c r="AA11" s="22"/>
      <c r="AB11" s="22"/>
      <c r="AC11" s="3"/>
      <c r="AD11" s="3"/>
    </row>
    <row r="12" spans="2:30">
      <c r="B12" s="548">
        <v>4</v>
      </c>
      <c r="C12" s="252" t="s">
        <v>48</v>
      </c>
      <c r="D12" s="169">
        <v>31.5</v>
      </c>
      <c r="E12" s="778">
        <f>'7-11л. РАСКЛАДКА'!AA11</f>
        <v>29.45</v>
      </c>
      <c r="F12" s="76">
        <f>'7-11л. РАСКЛАДКА'!AA72</f>
        <v>72</v>
      </c>
      <c r="G12" s="76">
        <f>'7-11л. РАСКЛАДКА'!AA126</f>
        <v>33.6</v>
      </c>
      <c r="H12" s="76">
        <f>'7-11л. РАСКЛАДКА'!AA187</f>
        <v>24</v>
      </c>
      <c r="I12" s="76">
        <f>'7-11л. РАСКЛАДКА'!AA242</f>
        <v>0</v>
      </c>
      <c r="J12" s="76">
        <f>'7-11л. РАСКЛАДКА'!AA300</f>
        <v>4</v>
      </c>
      <c r="K12" s="76">
        <f>'7-11л. РАСКЛАДКА'!AA356</f>
        <v>20</v>
      </c>
      <c r="L12" s="76">
        <f>'7-11л. РАСКЛАДКА'!AA408</f>
        <v>47.6</v>
      </c>
      <c r="M12" s="76">
        <f>'7-11л. РАСКЛАДКА'!AA463</f>
        <v>33.130000000000003</v>
      </c>
      <c r="N12" s="1576">
        <f>'7-11л. РАСКЛАДКА'!AA520</f>
        <v>51.22</v>
      </c>
      <c r="O12" s="1659">
        <f t="shared" si="0"/>
        <v>315</v>
      </c>
      <c r="P12" s="2161">
        <f t="shared" si="1"/>
        <v>0</v>
      </c>
      <c r="Q12" s="1673">
        <f t="shared" si="2"/>
        <v>315</v>
      </c>
      <c r="R12" s="1679">
        <v>45</v>
      </c>
      <c r="W12" s="837"/>
      <c r="X12" s="13"/>
      <c r="Y12" s="1"/>
      <c r="Z12" s="840"/>
      <c r="AA12" s="22"/>
      <c r="AB12" s="22"/>
      <c r="AC12" s="3"/>
      <c r="AD12" s="3"/>
    </row>
    <row r="13" spans="2:30">
      <c r="B13" s="548">
        <v>5</v>
      </c>
      <c r="C13" s="252" t="s">
        <v>49</v>
      </c>
      <c r="D13" s="169">
        <v>10.5</v>
      </c>
      <c r="E13" s="778">
        <f>'7-11л. РАСКЛАДКА'!AA12</f>
        <v>36.799999999999997</v>
      </c>
      <c r="F13" s="76">
        <f>'7-11л. РАСКЛАДКА'!AA73</f>
        <v>15.7</v>
      </c>
      <c r="G13" s="76">
        <f>'7-11л. РАСКЛАДКА'!AA127</f>
        <v>0</v>
      </c>
      <c r="H13" s="76">
        <f>'7-11л. РАСКЛАДКА'!AA188</f>
        <v>0</v>
      </c>
      <c r="I13" s="76">
        <f>'7-11л. РАСКЛАДКА'!AA243</f>
        <v>0</v>
      </c>
      <c r="J13" s="76">
        <f>'7-11л. РАСКЛАДКА'!AA301</f>
        <v>15</v>
      </c>
      <c r="K13" s="76">
        <f>'7-11л. РАСКЛАДКА'!AA357</f>
        <v>37.5</v>
      </c>
      <c r="L13" s="76">
        <f>'7-11л. РАСКЛАДКА'!AA409</f>
        <v>0</v>
      </c>
      <c r="M13" s="76">
        <f>'7-11л. РАСКЛАДКА'!AA464</f>
        <v>0</v>
      </c>
      <c r="N13" s="1576">
        <f>'7-11л. РАСКЛАДКА'!AA521</f>
        <v>0</v>
      </c>
      <c r="O13" s="1659">
        <f t="shared" si="0"/>
        <v>105</v>
      </c>
      <c r="P13" s="2161">
        <f t="shared" si="1"/>
        <v>0</v>
      </c>
      <c r="Q13" s="1673">
        <f t="shared" si="2"/>
        <v>105</v>
      </c>
      <c r="R13" s="1679">
        <v>15</v>
      </c>
      <c r="W13" s="837"/>
      <c r="X13" s="13"/>
      <c r="Y13" s="1"/>
      <c r="Z13" s="835"/>
      <c r="AA13" s="22"/>
      <c r="AB13" s="22"/>
      <c r="AC13" s="3"/>
      <c r="AD13" s="3"/>
    </row>
    <row r="14" spans="2:30">
      <c r="B14" s="548">
        <v>6</v>
      </c>
      <c r="C14" s="252" t="s">
        <v>50</v>
      </c>
      <c r="D14" s="169">
        <v>130.9</v>
      </c>
      <c r="E14" s="778">
        <f>'7-11л. РАСКЛАДКА'!AA13</f>
        <v>16</v>
      </c>
      <c r="F14" s="76">
        <f>'7-11л. РАСКЛАДКА'!AA74</f>
        <v>0</v>
      </c>
      <c r="G14" s="76">
        <f>'7-11л. РАСКЛАДКА'!AA128</f>
        <v>145.6</v>
      </c>
      <c r="H14" s="76">
        <f>'7-11л. РАСКЛАДКА'!AA189</f>
        <v>167.5</v>
      </c>
      <c r="I14" s="76">
        <f>'7-11л. РАСКЛАДКА'!AA244</f>
        <v>260.60000000000002</v>
      </c>
      <c r="J14" s="76">
        <f>'7-11л. РАСКЛАДКА'!AA302</f>
        <v>111.3</v>
      </c>
      <c r="K14" s="76">
        <f>'7-11л. РАСКЛАДКА'!AA358</f>
        <v>147.91</v>
      </c>
      <c r="L14" s="76">
        <f>'7-11л. РАСКЛАДКА'!AA410</f>
        <v>204.3</v>
      </c>
      <c r="M14" s="76">
        <f>'7-11л. РАСКЛАДКА'!AA465</f>
        <v>76.3</v>
      </c>
      <c r="N14" s="1576">
        <f>'7-11л. РАСКЛАДКА'!AA522</f>
        <v>179.49</v>
      </c>
      <c r="O14" s="1659">
        <f t="shared" si="0"/>
        <v>1309</v>
      </c>
      <c r="P14" s="2161">
        <f t="shared" si="1"/>
        <v>0</v>
      </c>
      <c r="Q14" s="1673">
        <f t="shared" si="2"/>
        <v>1309</v>
      </c>
      <c r="R14" s="1679">
        <v>187</v>
      </c>
      <c r="W14" s="837"/>
      <c r="X14" s="13"/>
      <c r="Y14" s="1"/>
      <c r="Z14" s="840"/>
      <c r="AA14" s="22"/>
      <c r="AB14" s="22"/>
      <c r="AC14" s="3"/>
      <c r="AD14" s="3"/>
    </row>
    <row r="15" spans="2:30">
      <c r="B15" s="548">
        <v>7</v>
      </c>
      <c r="C15" s="252" t="s">
        <v>304</v>
      </c>
      <c r="D15" s="169">
        <v>196</v>
      </c>
      <c r="E15" s="778">
        <f>'7-11л. РАСКЛАДКА'!AA14</f>
        <v>176.1</v>
      </c>
      <c r="F15" s="76">
        <f>'7-11л. РАСКЛАДКА'!AA75</f>
        <v>195.2</v>
      </c>
      <c r="G15" s="76">
        <f>'7-11л. РАСКЛАДКА'!AA129</f>
        <v>258.10500000000002</v>
      </c>
      <c r="H15" s="76">
        <f>'7-11л. РАСКЛАДКА'!AA190</f>
        <v>125.1</v>
      </c>
      <c r="I15" s="76">
        <f>'7-11л. РАСКЛАДКА'!AA245</f>
        <v>184</v>
      </c>
      <c r="J15" s="76">
        <f>'7-11л. РАСКЛАДКА'!AA303</f>
        <v>305.505</v>
      </c>
      <c r="K15" s="76">
        <f>'7-11л. РАСКЛАДКА'!AA359</f>
        <v>206.82</v>
      </c>
      <c r="L15" s="76">
        <f>'7-11л. РАСКЛАДКА'!AA411</f>
        <v>302.25</v>
      </c>
      <c r="M15" s="76">
        <f>'7-11л. РАСКЛАДКА'!AA466</f>
        <v>101.91</v>
      </c>
      <c r="N15" s="1576">
        <f>'7-11л. РАСКЛАДКА'!AA523</f>
        <v>295.31</v>
      </c>
      <c r="O15" s="1659">
        <f t="shared" si="0"/>
        <v>2150.3000000000002</v>
      </c>
      <c r="P15" s="2161">
        <f>(O15*100/Q15)-100</f>
        <v>9.709183673469397</v>
      </c>
      <c r="Q15" s="1673">
        <f t="shared" si="2"/>
        <v>1960</v>
      </c>
      <c r="R15" s="1679">
        <v>280</v>
      </c>
      <c r="W15" s="837"/>
      <c r="X15" s="13"/>
      <c r="Y15" s="1"/>
      <c r="Z15" s="1646"/>
      <c r="AA15" s="1579"/>
      <c r="AB15" s="22"/>
      <c r="AC15" s="3"/>
      <c r="AD15" s="3"/>
    </row>
    <row r="16" spans="2:30">
      <c r="B16" s="548">
        <v>8</v>
      </c>
      <c r="C16" s="252" t="s">
        <v>305</v>
      </c>
      <c r="D16" s="169">
        <v>129.5</v>
      </c>
      <c r="E16" s="778">
        <f>'7-11л. РАСКЛАДКА'!AA15</f>
        <v>210</v>
      </c>
      <c r="F16" s="76">
        <f>'7-11л. РАСКЛАДКА'!AA76</f>
        <v>110</v>
      </c>
      <c r="G16" s="76">
        <f>'7-11л. РАСКЛАДКА'!AA130</f>
        <v>140.5</v>
      </c>
      <c r="H16" s="76">
        <f>'7-11л. РАСКЛАДКА'!AA191</f>
        <v>150</v>
      </c>
      <c r="I16" s="76">
        <f>'7-11л. РАСКЛАДКА'!AA246</f>
        <v>114.5</v>
      </c>
      <c r="J16" s="76">
        <f>'7-11л. РАСКЛАДКА'!AA304</f>
        <v>105</v>
      </c>
      <c r="K16" s="76">
        <f>'7-11л. РАСКЛАДКА'!AA360</f>
        <v>105</v>
      </c>
      <c r="L16" s="76">
        <f>'7-11л. РАСКЛАДКА'!AA412</f>
        <v>114.5</v>
      </c>
      <c r="M16" s="76">
        <f>'7-11л. РАСКЛАДКА'!AA467</f>
        <v>100</v>
      </c>
      <c r="N16" s="1576">
        <f>'7-11л. РАСКЛАДКА'!AA524</f>
        <v>145.5</v>
      </c>
      <c r="O16" s="1659">
        <f t="shared" si="0"/>
        <v>1295</v>
      </c>
      <c r="P16" s="2161">
        <f t="shared" si="1"/>
        <v>0</v>
      </c>
      <c r="Q16" s="1673">
        <f t="shared" si="2"/>
        <v>1295</v>
      </c>
      <c r="R16" s="1679">
        <v>185</v>
      </c>
      <c r="W16" s="837"/>
      <c r="X16" s="13"/>
      <c r="Y16" s="1"/>
      <c r="Z16" s="835"/>
      <c r="AA16" s="114"/>
      <c r="AB16" s="22"/>
      <c r="AC16" s="3"/>
      <c r="AD16" s="3"/>
    </row>
    <row r="17" spans="2:34">
      <c r="B17" s="548">
        <v>9</v>
      </c>
      <c r="C17" s="252" t="s">
        <v>125</v>
      </c>
      <c r="D17" s="169">
        <v>10.5</v>
      </c>
      <c r="E17" s="778">
        <f>'7-11л. РАСКЛАДКА'!AA16</f>
        <v>0</v>
      </c>
      <c r="F17" s="76">
        <f>'7-11л. РАСКЛАДКА'!AA77</f>
        <v>15</v>
      </c>
      <c r="G17" s="76">
        <f>'7-11л. РАСКЛАДКА'!AA131</f>
        <v>25</v>
      </c>
      <c r="H17" s="76">
        <f>'7-11л. РАСКЛАДКА'!AA192</f>
        <v>0</v>
      </c>
      <c r="I17" s="76">
        <f>'7-11л. РАСКЛАДКА'!AA247</f>
        <v>7.5</v>
      </c>
      <c r="J17" s="76">
        <f>'7-11л. РАСКЛАДКА'!AA305</f>
        <v>0</v>
      </c>
      <c r="K17" s="76">
        <f>'7-11л. РАСКЛАДКА'!AA361</f>
        <v>30</v>
      </c>
      <c r="L17" s="76">
        <f>'7-11л. РАСКЛАДКА'!AA413</f>
        <v>2.5</v>
      </c>
      <c r="M17" s="76">
        <f>'7-11л. РАСКЛАДКА'!AA468</f>
        <v>25</v>
      </c>
      <c r="N17" s="1576">
        <f>'7-11л. РАСКЛАДКА'!AA525</f>
        <v>0</v>
      </c>
      <c r="O17" s="1659">
        <f t="shared" si="0"/>
        <v>105</v>
      </c>
      <c r="P17" s="2161">
        <f t="shared" si="1"/>
        <v>0</v>
      </c>
      <c r="Q17" s="1673">
        <f t="shared" si="2"/>
        <v>105</v>
      </c>
      <c r="R17" s="1679">
        <v>15</v>
      </c>
      <c r="W17" s="837"/>
      <c r="X17" s="13"/>
      <c r="Y17" s="1"/>
      <c r="Z17" s="835"/>
      <c r="AA17" s="114"/>
      <c r="AB17" s="22"/>
      <c r="AC17" s="3"/>
      <c r="AD17" s="3"/>
    </row>
    <row r="18" spans="2:34">
      <c r="B18" s="548">
        <v>10</v>
      </c>
      <c r="C18" s="252" t="s">
        <v>306</v>
      </c>
      <c r="D18" s="169">
        <v>140</v>
      </c>
      <c r="E18" s="778">
        <f>'7-11л. РАСКЛАДКА'!AA17</f>
        <v>0</v>
      </c>
      <c r="F18" s="76">
        <f>'7-11л. РАСКЛАДКА'!AA78</f>
        <v>0</v>
      </c>
      <c r="G18" s="76">
        <f>'7-11л. РАСКЛАДКА'!AA132</f>
        <v>200</v>
      </c>
      <c r="H18" s="76">
        <f>'7-11л. РАСКЛАДКА'!AA193</f>
        <v>0</v>
      </c>
      <c r="I18" s="76">
        <f>'7-11л. РАСКЛАДКА'!AA248</f>
        <v>300</v>
      </c>
      <c r="J18" s="76">
        <f>'7-11л. РАСКЛАДКА'!AA306</f>
        <v>200</v>
      </c>
      <c r="K18" s="76">
        <f>'7-11л. РАСКЛАДКА'!AA362</f>
        <v>200</v>
      </c>
      <c r="L18" s="76">
        <f>'7-11л. РАСКЛАДКА'!AA414</f>
        <v>300</v>
      </c>
      <c r="M18" s="76">
        <f>'7-11л. РАСКЛАДКА'!AA469</f>
        <v>200</v>
      </c>
      <c r="N18" s="1576">
        <f>'7-11л. РАСКЛАДКА'!AA526</f>
        <v>0</v>
      </c>
      <c r="O18" s="1666">
        <f t="shared" si="0"/>
        <v>1400</v>
      </c>
      <c r="P18" s="2161">
        <f t="shared" si="1"/>
        <v>0</v>
      </c>
      <c r="Q18" s="1673">
        <f t="shared" si="2"/>
        <v>1400</v>
      </c>
      <c r="R18" s="1679">
        <v>200</v>
      </c>
      <c r="W18" s="837"/>
      <c r="X18" s="13"/>
      <c r="Y18" s="1"/>
      <c r="Z18" s="835"/>
      <c r="AA18" s="114"/>
      <c r="AB18" s="22"/>
      <c r="AC18" s="3"/>
      <c r="AD18" s="3"/>
    </row>
    <row r="19" spans="2:34">
      <c r="B19" s="548">
        <v>11</v>
      </c>
      <c r="C19" s="252" t="s">
        <v>140</v>
      </c>
      <c r="D19" s="169">
        <v>49</v>
      </c>
      <c r="E19" s="778">
        <f>'7-11л. РАСКЛАДКА'!AA18</f>
        <v>2</v>
      </c>
      <c r="F19" s="76">
        <f>'7-11л. РАСКЛАДКА'!AA79</f>
        <v>63.2</v>
      </c>
      <c r="G19" s="76">
        <f>'7-11л. РАСКЛАДКА'!AA133</f>
        <v>85</v>
      </c>
      <c r="H19" s="76">
        <f>'7-11л. РАСКЛАДКА'!AA194</f>
        <v>61.3</v>
      </c>
      <c r="I19" s="76">
        <f>'7-11л. РАСКЛАДКА'!AA249</f>
        <v>99.36</v>
      </c>
      <c r="J19" s="76">
        <f>'7-11л. РАСКЛАДКА'!AA307</f>
        <v>29.5</v>
      </c>
      <c r="K19" s="76">
        <f>'7-11л. РАСКЛАДКА'!AA363</f>
        <v>0</v>
      </c>
      <c r="L19" s="76">
        <f>'7-11л. РАСКЛАДКА'!AA415</f>
        <v>65.2</v>
      </c>
      <c r="M19" s="76">
        <f>'7-11л. РАСКЛАДКА'!AA470</f>
        <v>23.24</v>
      </c>
      <c r="N19" s="1576">
        <f>'7-11л. РАСКЛАДКА'!AA527</f>
        <v>61.2</v>
      </c>
      <c r="O19" s="1659">
        <f t="shared" si="0"/>
        <v>490</v>
      </c>
      <c r="P19" s="2161">
        <f t="shared" si="1"/>
        <v>0</v>
      </c>
      <c r="Q19" s="1673">
        <f t="shared" si="2"/>
        <v>490</v>
      </c>
      <c r="R19" s="1679">
        <v>70</v>
      </c>
      <c r="W19" s="837"/>
      <c r="X19" s="13"/>
      <c r="Y19" s="1"/>
      <c r="Z19" s="835"/>
      <c r="AA19" s="114"/>
      <c r="AB19" s="22"/>
      <c r="AC19" s="3"/>
      <c r="AD19" s="3"/>
    </row>
    <row r="20" spans="2:34">
      <c r="B20" s="548">
        <v>12</v>
      </c>
      <c r="C20" s="252" t="s">
        <v>141</v>
      </c>
      <c r="D20" s="169">
        <v>24.5</v>
      </c>
      <c r="E20" s="778">
        <f>'7-11л. РАСКЛАДКА'!AA19</f>
        <v>0</v>
      </c>
      <c r="F20" s="76">
        <f>'7-11л. РАСКЛАДКА'!AA80</f>
        <v>17</v>
      </c>
      <c r="G20" s="76">
        <f>'7-11л. РАСКЛАДКА'!AA134</f>
        <v>0</v>
      </c>
      <c r="H20" s="76">
        <f>'7-11л. РАСКЛАДКА'!AA195</f>
        <v>0</v>
      </c>
      <c r="I20" s="76">
        <f>'7-11л. РАСКЛАДКА'!AA250</f>
        <v>39.584000000000003</v>
      </c>
      <c r="J20" s="76">
        <f>'7-11л. РАСКЛАДКА'!AA308</f>
        <v>104.1</v>
      </c>
      <c r="K20" s="76">
        <f>'7-11л. РАСКЛАДКА'!AA364</f>
        <v>2</v>
      </c>
      <c r="L20" s="76">
        <f>'7-11л. РАСКЛАДКА'!AA416</f>
        <v>0</v>
      </c>
      <c r="M20" s="76">
        <f>'7-11л. РАСКЛАДКА'!AA471</f>
        <v>83.26</v>
      </c>
      <c r="N20" s="1576">
        <f>'7-11л. РАСКЛАДКА'!AA528</f>
        <v>0</v>
      </c>
      <c r="O20" s="1659">
        <f t="shared" si="0"/>
        <v>245.94400000000002</v>
      </c>
      <c r="P20" s="2161">
        <f t="shared" si="1"/>
        <v>0.38530612244898066</v>
      </c>
      <c r="Q20" s="1673">
        <f t="shared" si="2"/>
        <v>245</v>
      </c>
      <c r="R20" s="1679">
        <v>35</v>
      </c>
      <c r="W20" s="837"/>
      <c r="X20" s="13"/>
      <c r="Y20" s="1"/>
      <c r="Z20" s="835"/>
      <c r="AA20" s="114"/>
      <c r="AB20" s="22"/>
      <c r="AC20" s="3"/>
      <c r="AD20" s="3"/>
    </row>
    <row r="21" spans="2:34" ht="12.75" customHeight="1">
      <c r="B21" s="548">
        <v>13</v>
      </c>
      <c r="C21" s="252" t="s">
        <v>51</v>
      </c>
      <c r="D21" s="169">
        <v>40.6</v>
      </c>
      <c r="E21" s="778">
        <f>'7-11л. РАСКЛАДКА'!AA20</f>
        <v>0</v>
      </c>
      <c r="F21" s="76">
        <f>'7-11л. РАСКЛАДКА'!AA81</f>
        <v>0</v>
      </c>
      <c r="G21" s="76">
        <f>'7-11л. РАСКЛАДКА'!AA135</f>
        <v>126</v>
      </c>
      <c r="H21" s="76">
        <f>'7-11л. РАСКЛАДКА'!AA196</f>
        <v>0</v>
      </c>
      <c r="I21" s="76">
        <f>'7-11л. РАСКЛАДКА'!AA251</f>
        <v>74.400000000000006</v>
      </c>
      <c r="J21" s="76">
        <f>'7-11л. РАСКЛАДКА'!AA309</f>
        <v>0</v>
      </c>
      <c r="K21" s="76">
        <f>'7-11л. РАСКЛАДКА'!AA365</f>
        <v>70.31</v>
      </c>
      <c r="L21" s="76">
        <f>'7-11л. РАСКЛАДКА'!AA417</f>
        <v>78</v>
      </c>
      <c r="M21" s="76">
        <f>'7-11л. РАСКЛАДКА'!AA472</f>
        <v>0</v>
      </c>
      <c r="N21" s="1576">
        <f>'7-11л. РАСКЛАДКА'!AA529</f>
        <v>58.29</v>
      </c>
      <c r="O21" s="1659">
        <f t="shared" si="0"/>
        <v>407.00000000000006</v>
      </c>
      <c r="P21" s="2161">
        <f t="shared" si="1"/>
        <v>0.24630541871923128</v>
      </c>
      <c r="Q21" s="1673">
        <f t="shared" si="2"/>
        <v>406</v>
      </c>
      <c r="R21" s="1679">
        <v>58</v>
      </c>
      <c r="W21" s="837"/>
      <c r="X21" s="13"/>
      <c r="Y21" s="1"/>
      <c r="Z21" s="835"/>
      <c r="AA21" s="114"/>
      <c r="AB21" s="22"/>
      <c r="AC21" s="3"/>
      <c r="AD21" s="3"/>
    </row>
    <row r="22" spans="2:34" ht="13.5" customHeight="1">
      <c r="B22" s="548">
        <v>14</v>
      </c>
      <c r="C22" s="252" t="s">
        <v>142</v>
      </c>
      <c r="D22" s="169">
        <v>21</v>
      </c>
      <c r="E22" s="778">
        <f>'7-11л. РАСКЛАДКА'!AA21</f>
        <v>105</v>
      </c>
      <c r="F22" s="76">
        <f>'7-11л. РАСКЛАДКА'!AA82</f>
        <v>0</v>
      </c>
      <c r="G22" s="76">
        <f>'7-11л. РАСКЛАДКА'!AA136</f>
        <v>0</v>
      </c>
      <c r="H22" s="76">
        <f>'7-11л. РАСКЛАДКА'!AA197</f>
        <v>0</v>
      </c>
      <c r="I22" s="76">
        <f>'7-11л. РАСКЛАДКА'!AA252</f>
        <v>0</v>
      </c>
      <c r="J22" s="76">
        <f>'7-11л. РАСКЛАДКА'!AA310</f>
        <v>0</v>
      </c>
      <c r="K22" s="76">
        <f>'7-11л. РАСКЛАДКА'!AA366</f>
        <v>105</v>
      </c>
      <c r="L22" s="76">
        <f>'7-11л. РАСКЛАДКА'!AA418</f>
        <v>0</v>
      </c>
      <c r="M22" s="76">
        <f>'7-11л. РАСКЛАДКА'!AA473</f>
        <v>0</v>
      </c>
      <c r="N22" s="1576">
        <f>'7-11л. РАСКЛАДКА'!AA530</f>
        <v>0</v>
      </c>
      <c r="O22" s="1659">
        <f t="shared" si="0"/>
        <v>210</v>
      </c>
      <c r="P22" s="2161">
        <f t="shared" si="1"/>
        <v>0</v>
      </c>
      <c r="Q22" s="1673">
        <f t="shared" si="2"/>
        <v>210</v>
      </c>
      <c r="R22" s="1679">
        <v>30</v>
      </c>
      <c r="W22" s="837"/>
      <c r="X22" s="13"/>
      <c r="Y22" s="1"/>
      <c r="Z22" s="835"/>
      <c r="AA22" s="114"/>
      <c r="AB22" s="22"/>
      <c r="AC22" s="3"/>
      <c r="AD22" s="3"/>
    </row>
    <row r="23" spans="2:34" ht="12" customHeight="1">
      <c r="B23" s="548">
        <v>15</v>
      </c>
      <c r="C23" s="252" t="s">
        <v>307</v>
      </c>
      <c r="D23" s="169">
        <v>210</v>
      </c>
      <c r="E23" s="778">
        <f>'7-11л. РАСКЛАДКА'!AA22</f>
        <v>319.36</v>
      </c>
      <c r="F23" s="76">
        <f>'7-11л. РАСКЛАДКА'!AA83</f>
        <v>265</v>
      </c>
      <c r="G23" s="76">
        <f>'7-11л. РАСКЛАДКА'!AA137</f>
        <v>30.54</v>
      </c>
      <c r="H23" s="76">
        <f>'7-11л. РАСКЛАДКА'!AA198</f>
        <v>275.60000000000002</v>
      </c>
      <c r="I23" s="76">
        <f>'7-11л. РАСКЛАДКА'!AA253</f>
        <v>70.100000000000009</v>
      </c>
      <c r="J23" s="76">
        <f>'7-11л. РАСКЛАДКА'!AA311</f>
        <v>396.90999999999997</v>
      </c>
      <c r="K23" s="76">
        <f>'7-11л. РАСКЛАДКА'!AA367</f>
        <v>102.78999999999999</v>
      </c>
      <c r="L23" s="76">
        <f>'7-11л. РАСКЛАДКА'!AA419</f>
        <v>41.9</v>
      </c>
      <c r="M23" s="76">
        <f>'7-11л. РАСКЛАДКА'!AA474</f>
        <v>331.4</v>
      </c>
      <c r="N23" s="1576">
        <f>'7-11л. РАСКЛАДКА'!AA531</f>
        <v>266.39999999999998</v>
      </c>
      <c r="O23" s="1659">
        <f t="shared" si="0"/>
        <v>2100</v>
      </c>
      <c r="P23" s="2161">
        <f t="shared" si="1"/>
        <v>0</v>
      </c>
      <c r="Q23" s="1673">
        <f t="shared" si="2"/>
        <v>2100</v>
      </c>
      <c r="R23" s="1679">
        <v>300</v>
      </c>
      <c r="W23" s="837"/>
      <c r="X23" s="13"/>
      <c r="Y23" s="1"/>
      <c r="Z23" s="835"/>
      <c r="AA23" s="114"/>
      <c r="AB23" s="22"/>
      <c r="AC23" s="3"/>
      <c r="AD23" s="3"/>
    </row>
    <row r="24" spans="2:34" ht="14.25" customHeight="1">
      <c r="B24" s="548">
        <v>16</v>
      </c>
      <c r="C24" s="252" t="s">
        <v>308</v>
      </c>
      <c r="D24" s="169">
        <v>105</v>
      </c>
      <c r="E24" s="778">
        <f>'7-11л. РАСКЛАДКА'!AA23</f>
        <v>0</v>
      </c>
      <c r="F24" s="77">
        <f>'7-11л. РАСКЛАДКА'!AA84</f>
        <v>180</v>
      </c>
      <c r="G24" s="78">
        <f>'7-11л. РАСКЛАДКА'!AA138</f>
        <v>0</v>
      </c>
      <c r="H24" s="76">
        <f>'7-11л. РАСКЛАДКА'!AA199</f>
        <v>0</v>
      </c>
      <c r="I24" s="79">
        <f>'7-11л. РАСКЛАДКА'!AA254</f>
        <v>0</v>
      </c>
      <c r="J24" s="76">
        <f>'7-11л. РАСКЛАДКА'!AA312</f>
        <v>0</v>
      </c>
      <c r="K24" s="79">
        <f>'7-11л. РАСКЛАДКА'!AA368</f>
        <v>0</v>
      </c>
      <c r="L24" s="77">
        <f>'7-11л. РАСКЛАДКА'!AA420</f>
        <v>0</v>
      </c>
      <c r="M24" s="77">
        <f>'7-11л. РАСКЛАДКА'!AA475</f>
        <v>0</v>
      </c>
      <c r="N24" s="1577">
        <f>'7-11л. РАСКЛАДКА'!AA532</f>
        <v>0</v>
      </c>
      <c r="O24" s="1666">
        <f>E24+F24+G24+H24+I24+J24+K24+L24+M24+N24</f>
        <v>180</v>
      </c>
      <c r="P24" s="1660">
        <f>(O24*100/Q24)-100</f>
        <v>-82.857142857142861</v>
      </c>
      <c r="Q24" s="1673">
        <f t="shared" si="2"/>
        <v>1050</v>
      </c>
      <c r="R24" s="1679">
        <v>150</v>
      </c>
      <c r="W24" s="837"/>
      <c r="X24" s="13"/>
      <c r="Y24" s="1"/>
      <c r="Z24" s="840"/>
      <c r="AA24" s="1579"/>
      <c r="AB24" s="22"/>
      <c r="AC24" s="3"/>
      <c r="AD24" s="3"/>
      <c r="AF24" s="218"/>
      <c r="AH24" s="218"/>
    </row>
    <row r="25" spans="2:34">
      <c r="B25" s="548">
        <v>17</v>
      </c>
      <c r="C25" s="252" t="s">
        <v>309</v>
      </c>
      <c r="D25" s="169">
        <v>35</v>
      </c>
      <c r="E25" s="778">
        <f>'7-11л. РАСКЛАДКА'!AA24</f>
        <v>0</v>
      </c>
      <c r="F25" s="77">
        <f>'7-11л. РАСКЛАДКА'!AA85</f>
        <v>0</v>
      </c>
      <c r="G25" s="78">
        <f>'7-11л. РАСКЛАДКА'!AA139</f>
        <v>0</v>
      </c>
      <c r="H25" s="76">
        <f>'7-11л. РАСКЛАДКА'!AA200</f>
        <v>175</v>
      </c>
      <c r="I25" s="79">
        <f>'7-11л. РАСКЛАДКА'!AA255</f>
        <v>87.5</v>
      </c>
      <c r="J25" s="76">
        <f>'7-11л. РАСКЛАДКА'!AA313</f>
        <v>0</v>
      </c>
      <c r="K25" s="79">
        <f>'7-11л. РАСКЛАДКА'!AA369</f>
        <v>0</v>
      </c>
      <c r="L25" s="77">
        <f>'7-11л. РАСКЛАДКА'!AA421</f>
        <v>0</v>
      </c>
      <c r="M25" s="77">
        <f>'7-11л. РАСКЛАДКА'!AA476</f>
        <v>87.5</v>
      </c>
      <c r="N25" s="1577">
        <f>'7-11л. РАСКЛАДКА'!AA533</f>
        <v>0</v>
      </c>
      <c r="O25" s="1659">
        <f t="shared" si="0"/>
        <v>350</v>
      </c>
      <c r="P25" s="2161">
        <f t="shared" si="1"/>
        <v>0</v>
      </c>
      <c r="Q25" s="1673">
        <f t="shared" si="2"/>
        <v>350</v>
      </c>
      <c r="R25" s="1679">
        <v>50</v>
      </c>
      <c r="W25" s="837"/>
      <c r="X25" s="13"/>
      <c r="Y25" s="1"/>
      <c r="Z25" s="835"/>
      <c r="AA25" s="114"/>
      <c r="AB25" s="22"/>
      <c r="AC25" s="3"/>
      <c r="AD25" s="3"/>
    </row>
    <row r="26" spans="2:34">
      <c r="B26" s="548">
        <v>18</v>
      </c>
      <c r="C26" s="252" t="s">
        <v>52</v>
      </c>
      <c r="D26" s="169">
        <v>7</v>
      </c>
      <c r="E26" s="778">
        <f>'7-11л. РАСКЛАДКА'!AA25</f>
        <v>10</v>
      </c>
      <c r="F26" s="77">
        <f>'7-11л. РАСКЛАДКА'!AA86</f>
        <v>10</v>
      </c>
      <c r="G26" s="78">
        <f>'7-11л. РАСКЛАДКА'!AA140</f>
        <v>0</v>
      </c>
      <c r="H26" s="76">
        <f>'7-11л. РАСКЛАДКА'!AA201</f>
        <v>20</v>
      </c>
      <c r="I26" s="79">
        <f>'7-11л. РАСКЛАДКА'!AA256</f>
        <v>0</v>
      </c>
      <c r="J26" s="76">
        <f>'7-11л. РАСКЛАДКА'!AA314</f>
        <v>10</v>
      </c>
      <c r="K26" s="79">
        <f>'7-11л. РАСКЛАДКА'!AA370</f>
        <v>5</v>
      </c>
      <c r="L26" s="77">
        <f>'7-11л. РАСКЛАДКА'!AA422</f>
        <v>0</v>
      </c>
      <c r="M26" s="77">
        <f>'7-11л. РАСКЛАДКА'!AA477</f>
        <v>15</v>
      </c>
      <c r="N26" s="1577">
        <f>'7-11л. РАСКЛАДКА'!AA534</f>
        <v>0</v>
      </c>
      <c r="O26" s="1659">
        <f t="shared" si="0"/>
        <v>70</v>
      </c>
      <c r="P26" s="2161">
        <f t="shared" si="1"/>
        <v>0</v>
      </c>
      <c r="Q26" s="1673">
        <f t="shared" si="2"/>
        <v>70</v>
      </c>
      <c r="R26" s="1679">
        <v>10</v>
      </c>
      <c r="W26" s="837"/>
      <c r="X26" s="13"/>
      <c r="Y26" s="1"/>
      <c r="Z26" s="835"/>
      <c r="AA26" s="114"/>
      <c r="AB26" s="22"/>
      <c r="AC26" s="3"/>
      <c r="AD26" s="3"/>
    </row>
    <row r="27" spans="2:34">
      <c r="B27" s="548">
        <v>19</v>
      </c>
      <c r="C27" s="252" t="s">
        <v>310</v>
      </c>
      <c r="D27" s="169">
        <v>7</v>
      </c>
      <c r="E27" s="778">
        <f>'7-11л. РАСКЛАДКА'!AA26</f>
        <v>6.9</v>
      </c>
      <c r="F27" s="77">
        <f>'7-11л. РАСКЛАДКА'!AA87</f>
        <v>0</v>
      </c>
      <c r="G27" s="78">
        <f>'7-11л. РАСКЛАДКА'!AA141</f>
        <v>1.8</v>
      </c>
      <c r="H27" s="76">
        <f>'7-11л. РАСКЛАДКА'!AA202</f>
        <v>10.600000000000001</v>
      </c>
      <c r="I27" s="79">
        <f>'7-11л. РАСКЛАДКА'!AA257</f>
        <v>15.5</v>
      </c>
      <c r="J27" s="76">
        <f>'7-11л. РАСКЛАДКА'!AA315</f>
        <v>8.1</v>
      </c>
      <c r="K27" s="79">
        <f>'7-11л. РАСКЛАДКА'!AA371</f>
        <v>7.3500000000000005</v>
      </c>
      <c r="L27" s="77">
        <f>'7-11л. РАСКЛАДКА'!AA423</f>
        <v>4.9000000000000004</v>
      </c>
      <c r="M27" s="77">
        <f>'7-11л. РАСКЛАДКА'!AA478</f>
        <v>9.3000000000000007</v>
      </c>
      <c r="N27" s="1577">
        <f>'7-11л. РАСКЛАДКА'!AA535</f>
        <v>5.55</v>
      </c>
      <c r="O27" s="1659">
        <f t="shared" si="0"/>
        <v>70</v>
      </c>
      <c r="P27" s="2161">
        <f t="shared" si="1"/>
        <v>0</v>
      </c>
      <c r="Q27" s="1673">
        <f t="shared" si="2"/>
        <v>70</v>
      </c>
      <c r="R27" s="1679">
        <v>10</v>
      </c>
      <c r="W27" s="837"/>
      <c r="X27" s="13"/>
      <c r="Y27" s="1"/>
      <c r="Z27" s="835"/>
      <c r="AA27" s="114"/>
      <c r="AB27" s="22"/>
      <c r="AC27" s="3"/>
      <c r="AD27" s="3"/>
    </row>
    <row r="28" spans="2:34">
      <c r="B28" s="548">
        <v>20</v>
      </c>
      <c r="C28" s="252" t="s">
        <v>53</v>
      </c>
      <c r="D28" s="169">
        <v>21</v>
      </c>
      <c r="E28" s="778">
        <f>'7-11л. РАСКЛАДКА'!AA27</f>
        <v>23.6</v>
      </c>
      <c r="F28" s="77">
        <f>'7-11л. РАСКЛАДКА'!AA88</f>
        <v>10.5</v>
      </c>
      <c r="G28" s="78">
        <f>'7-11л. РАСКЛАДКА'!AA142</f>
        <v>15.5</v>
      </c>
      <c r="H28" s="76">
        <f>'7-11л. РАСКЛАДКА'!AA203</f>
        <v>32.040000000000006</v>
      </c>
      <c r="I28" s="79">
        <f>'7-11л. РАСКЛАДКА'!AA258</f>
        <v>20.45</v>
      </c>
      <c r="J28" s="76">
        <f>'7-11л. РАСКЛАДКА'!AA316</f>
        <v>15.9</v>
      </c>
      <c r="K28" s="79">
        <f>'7-11л. РАСКЛАДКА'!AA372</f>
        <v>24.71</v>
      </c>
      <c r="L28" s="77">
        <f>'7-11л. РАСКЛАДКА'!AA424</f>
        <v>10.7</v>
      </c>
      <c r="M28" s="77">
        <f>'7-11л. РАСКЛАДКА'!AA479</f>
        <v>35.56</v>
      </c>
      <c r="N28" s="1577">
        <f>'7-11л. РАСКЛАДКА'!AA536</f>
        <v>21.04</v>
      </c>
      <c r="O28" s="1659">
        <f t="shared" si="0"/>
        <v>210</v>
      </c>
      <c r="P28" s="2161">
        <f t="shared" si="1"/>
        <v>0</v>
      </c>
      <c r="Q28" s="1673">
        <f t="shared" si="2"/>
        <v>210</v>
      </c>
      <c r="R28" s="1679">
        <v>30</v>
      </c>
      <c r="W28" s="837"/>
      <c r="X28" s="13"/>
      <c r="Y28" s="1"/>
      <c r="Z28" s="835"/>
      <c r="AA28" s="114"/>
      <c r="AB28" s="22"/>
      <c r="AC28" s="3"/>
      <c r="AD28" s="3"/>
    </row>
    <row r="29" spans="2:34">
      <c r="B29" s="548">
        <v>21</v>
      </c>
      <c r="C29" s="252" t="s">
        <v>54</v>
      </c>
      <c r="D29" s="169">
        <v>10.5</v>
      </c>
      <c r="E29" s="778">
        <f>'7-11л. РАСКЛАДКА'!AA28</f>
        <v>8.4</v>
      </c>
      <c r="F29" s="77">
        <f>'7-11л. РАСКЛАДКА'!AA89</f>
        <v>15.8</v>
      </c>
      <c r="G29" s="78">
        <f>'7-11л. РАСКЛАДКА'!AA143</f>
        <v>16.3</v>
      </c>
      <c r="H29" s="76">
        <f>'7-11л. РАСКЛАДКА'!AA204</f>
        <v>0</v>
      </c>
      <c r="I29" s="79">
        <f>'7-11л. РАСКЛАДКА'!AA259</f>
        <v>14.5</v>
      </c>
      <c r="J29" s="76">
        <f>'7-11л. РАСКЛАДКА'!AA317</f>
        <v>7.1</v>
      </c>
      <c r="K29" s="79">
        <f>'7-11л. РАСКЛАДКА'!AA373</f>
        <v>13.7</v>
      </c>
      <c r="L29" s="77">
        <f>'7-11л. РАСКЛАДКА'!AA425</f>
        <v>19.600000000000001</v>
      </c>
      <c r="M29" s="77">
        <f>'7-11л. РАСКЛАДКА'!AA480</f>
        <v>4.4000000000000004</v>
      </c>
      <c r="N29" s="1577">
        <f>'7-11л. РАСКЛАДКА'!AA537</f>
        <v>5.2</v>
      </c>
      <c r="O29" s="1659">
        <f t="shared" si="0"/>
        <v>105.00000000000001</v>
      </c>
      <c r="P29" s="2161">
        <f t="shared" si="1"/>
        <v>0</v>
      </c>
      <c r="Q29" s="1673">
        <f t="shared" si="2"/>
        <v>105</v>
      </c>
      <c r="R29" s="1679">
        <v>15</v>
      </c>
      <c r="W29" s="837"/>
      <c r="X29" s="13"/>
      <c r="Y29" s="1"/>
      <c r="Z29" s="835"/>
      <c r="AA29" s="114"/>
      <c r="AB29" s="22"/>
      <c r="AC29" s="3"/>
      <c r="AD29" s="3"/>
    </row>
    <row r="30" spans="2:34" ht="12" customHeight="1">
      <c r="B30" s="548">
        <v>22</v>
      </c>
      <c r="C30" s="252" t="s">
        <v>311</v>
      </c>
      <c r="D30" s="169">
        <v>28</v>
      </c>
      <c r="E30" s="778">
        <f>'7-11л. РАСКЛАДКА'!AA29</f>
        <v>0</v>
      </c>
      <c r="F30" s="77">
        <f>'7-11л. РАСКЛАДКА'!AA90</f>
        <v>121.6</v>
      </c>
      <c r="G30" s="78">
        <f>'7-11л. РАСКЛАДКА'!AA144</f>
        <v>7.1</v>
      </c>
      <c r="H30" s="76">
        <f>'7-11л. РАСКЛАДКА'!AA205</f>
        <v>10.600000000000001</v>
      </c>
      <c r="I30" s="79">
        <f>'7-11л. РАСКЛАДКА'!AA260</f>
        <v>17</v>
      </c>
      <c r="J30" s="76">
        <f>'7-11л. РАСКЛАДКА'!AA318</f>
        <v>97.48</v>
      </c>
      <c r="K30" s="79">
        <f>'7-11л. РАСКЛАДКА'!AA374</f>
        <v>6.16</v>
      </c>
      <c r="L30" s="77">
        <f>'7-11л. РАСКЛАДКА'!AA426</f>
        <v>4.5999999999999996</v>
      </c>
      <c r="M30" s="77">
        <f>'7-11л. РАСКЛАДКА'!AA481</f>
        <v>13.520000000000001</v>
      </c>
      <c r="N30" s="1577">
        <f>'7-11л. РАСКЛАДКА'!AA538</f>
        <v>1.94</v>
      </c>
      <c r="O30" s="1659">
        <f t="shared" si="0"/>
        <v>280</v>
      </c>
      <c r="P30" s="2161">
        <f t="shared" si="1"/>
        <v>0</v>
      </c>
      <c r="Q30" s="1673">
        <f t="shared" si="2"/>
        <v>280</v>
      </c>
      <c r="R30" s="1679">
        <v>40</v>
      </c>
      <c r="W30" s="837"/>
      <c r="X30" s="13"/>
      <c r="Y30" s="1"/>
      <c r="Z30" s="835"/>
      <c r="AA30" s="114"/>
      <c r="AB30" s="22"/>
      <c r="AC30" s="3"/>
      <c r="AD30" s="3"/>
    </row>
    <row r="31" spans="2:34" ht="13.5" customHeight="1">
      <c r="B31" s="548">
        <v>23</v>
      </c>
      <c r="C31" s="252" t="s">
        <v>55</v>
      </c>
      <c r="D31" s="169">
        <v>21</v>
      </c>
      <c r="E31" s="778">
        <f>'7-11л. РАСКЛАДКА'!AA30</f>
        <v>33.4</v>
      </c>
      <c r="F31" s="77">
        <f>'7-11л. РАСКЛАДКА'!AA91</f>
        <v>23.3</v>
      </c>
      <c r="G31" s="78">
        <f>'7-11л. РАСКЛАДКА'!AA145</f>
        <v>8.1999999999999993</v>
      </c>
      <c r="H31" s="76">
        <f>'7-11л. РАСКЛАДКА'!AA206</f>
        <v>36</v>
      </c>
      <c r="I31" s="79">
        <f>'7-11л. РАСКЛАДКА'!AA261</f>
        <v>14</v>
      </c>
      <c r="J31" s="76">
        <f>'7-11л. РАСКЛАДКА'!AA319</f>
        <v>7.4</v>
      </c>
      <c r="K31" s="79">
        <f>'7-11л. РАСКЛАДКА'!AA375</f>
        <v>13</v>
      </c>
      <c r="L31" s="77">
        <f>'7-11л. РАСКЛАДКА'!AA427</f>
        <v>32.200000000000003</v>
      </c>
      <c r="M31" s="77">
        <f>'7-11л. РАСКЛАДКА'!AA482</f>
        <v>17</v>
      </c>
      <c r="N31" s="1577">
        <f>'7-11л. РАСКЛАДКА'!AA539</f>
        <v>25.5</v>
      </c>
      <c r="O31" s="1659">
        <f t="shared" si="0"/>
        <v>210</v>
      </c>
      <c r="P31" s="2161">
        <f t="shared" si="1"/>
        <v>0</v>
      </c>
      <c r="Q31" s="1673">
        <f t="shared" si="2"/>
        <v>210</v>
      </c>
      <c r="R31" s="1679">
        <v>30</v>
      </c>
      <c r="W31" s="837"/>
      <c r="X31" s="13"/>
      <c r="Y31" s="1"/>
      <c r="Z31" s="835"/>
      <c r="AA31" s="114"/>
      <c r="AB31" s="22"/>
      <c r="AC31" s="3"/>
      <c r="AD31" s="3"/>
    </row>
    <row r="32" spans="2:34" ht="12.75" customHeight="1">
      <c r="B32" s="548">
        <v>24</v>
      </c>
      <c r="C32" s="252" t="s">
        <v>56</v>
      </c>
      <c r="D32" s="169">
        <v>7</v>
      </c>
      <c r="E32" s="778">
        <f>'7-11л. РАСКЛАДКА'!AA31</f>
        <v>25</v>
      </c>
      <c r="F32" s="77">
        <f>'7-11л. РАСКЛАДКА'!AA92</f>
        <v>0</v>
      </c>
      <c r="G32" s="78">
        <f>'7-11л. РАСКЛАДКА'!AA146</f>
        <v>15</v>
      </c>
      <c r="H32" s="76">
        <f>'7-11л. РАСКЛАДКА'!AA207</f>
        <v>0</v>
      </c>
      <c r="I32" s="79">
        <f>'7-11л. РАСКЛАДКА'!AA262</f>
        <v>0</v>
      </c>
      <c r="J32" s="76">
        <f>'7-11л. РАСКЛАДКА'!AA320</f>
        <v>0</v>
      </c>
      <c r="K32" s="79">
        <f>'7-11л. РАСКЛАДКА'!AA376</f>
        <v>0</v>
      </c>
      <c r="L32" s="77">
        <f>'7-11л. РАСКЛАДКА'!AA428</f>
        <v>0</v>
      </c>
      <c r="M32" s="77">
        <f>'7-11л. РАСКЛАДКА'!AA483</f>
        <v>30</v>
      </c>
      <c r="N32" s="1577">
        <f>'7-11л. РАСКЛАДКА'!AA540</f>
        <v>0</v>
      </c>
      <c r="O32" s="1659">
        <f t="shared" si="0"/>
        <v>70</v>
      </c>
      <c r="P32" s="2161">
        <f t="shared" si="1"/>
        <v>0</v>
      </c>
      <c r="Q32" s="1673">
        <f t="shared" si="2"/>
        <v>70</v>
      </c>
      <c r="R32" s="1679">
        <v>10</v>
      </c>
      <c r="W32" s="837"/>
      <c r="X32" s="13"/>
      <c r="Y32" s="1"/>
      <c r="Z32" s="835"/>
      <c r="AA32" s="114"/>
      <c r="AB32" s="22"/>
      <c r="AC32" s="3"/>
      <c r="AD32" s="3"/>
    </row>
    <row r="33" spans="2:30" ht="12" customHeight="1">
      <c r="B33" s="548">
        <v>25</v>
      </c>
      <c r="C33" s="252" t="s">
        <v>57</v>
      </c>
      <c r="D33" s="169">
        <v>0.7</v>
      </c>
      <c r="E33" s="778">
        <f>'7-11л. РАСКЛАДКА'!AA32</f>
        <v>1.9</v>
      </c>
      <c r="F33" s="77">
        <f>'7-11л. РАСКЛАДКА'!AA93</f>
        <v>0</v>
      </c>
      <c r="G33" s="78">
        <f>'7-11л. РАСКЛАДКА'!AA147</f>
        <v>1</v>
      </c>
      <c r="H33" s="76">
        <f>'7-11л. РАСКЛАДКА'!AA208</f>
        <v>1.6</v>
      </c>
      <c r="I33" s="79">
        <f>'7-11л. РАСКЛАДКА'!AA263</f>
        <v>0.5</v>
      </c>
      <c r="J33" s="76">
        <f>'7-11л. РАСКЛАДКА'!AA321</f>
        <v>0</v>
      </c>
      <c r="K33" s="79">
        <f>'7-11л. РАСКЛАДКА'!AA377</f>
        <v>0</v>
      </c>
      <c r="L33" s="77">
        <f>'7-11л. РАСКЛАДКА'!AA429</f>
        <v>0.5</v>
      </c>
      <c r="M33" s="77">
        <f>'7-11л. РАСКЛАДКА'!AA484</f>
        <v>0</v>
      </c>
      <c r="N33" s="1577">
        <f>'7-11л. РАСКЛАДКА'!AA541</f>
        <v>1.5</v>
      </c>
      <c r="O33" s="1659">
        <f t="shared" si="0"/>
        <v>7</v>
      </c>
      <c r="P33" s="2161">
        <f t="shared" si="1"/>
        <v>0</v>
      </c>
      <c r="Q33" s="1673">
        <f t="shared" si="2"/>
        <v>7</v>
      </c>
      <c r="R33" s="1679">
        <v>1</v>
      </c>
      <c r="W33" s="837"/>
      <c r="X33" s="13"/>
      <c r="Y33" s="1"/>
      <c r="Z33" s="835"/>
      <c r="AA33" s="848"/>
      <c r="AB33" s="22"/>
      <c r="AC33" s="3"/>
      <c r="AD33" s="3"/>
    </row>
    <row r="34" spans="2:30" ht="15.75" customHeight="1">
      <c r="B34" s="548">
        <v>26</v>
      </c>
      <c r="C34" s="252" t="s">
        <v>312</v>
      </c>
      <c r="D34" s="169">
        <v>0.7</v>
      </c>
      <c r="E34" s="778">
        <f>'7-11л. РАСКЛАДКА'!AA33</f>
        <v>2.25</v>
      </c>
      <c r="F34" s="77">
        <f>'7-11л. РАСКЛАДКА'!AA94</f>
        <v>0</v>
      </c>
      <c r="G34" s="78">
        <f>'7-11л. РАСКЛАДКА'!AA148</f>
        <v>0</v>
      </c>
      <c r="H34" s="76">
        <f>'7-11л. РАСКЛАДКА'!AA209</f>
        <v>2.25</v>
      </c>
      <c r="I34" s="79">
        <f>'7-11л. РАСКЛАДКА'!AA264</f>
        <v>0</v>
      </c>
      <c r="J34" s="76">
        <f>'7-11л. РАСКЛАДКА'!AA322</f>
        <v>0</v>
      </c>
      <c r="K34" s="79">
        <f>'7-11л. РАСКЛАДКА'!AA378</f>
        <v>0</v>
      </c>
      <c r="L34" s="77">
        <f>'7-11л. РАСКЛАДКА'!AA430</f>
        <v>0</v>
      </c>
      <c r="M34" s="77">
        <f>'7-11л. РАСКЛАДКА'!AA485</f>
        <v>2.5</v>
      </c>
      <c r="N34" s="1577">
        <f>'7-11л. РАСКЛАДКА'!AA542</f>
        <v>0</v>
      </c>
      <c r="O34" s="1659">
        <f t="shared" si="0"/>
        <v>7</v>
      </c>
      <c r="P34" s="2161">
        <f t="shared" si="1"/>
        <v>0</v>
      </c>
      <c r="Q34" s="1673">
        <f t="shared" si="2"/>
        <v>7</v>
      </c>
      <c r="R34" s="1679">
        <v>1</v>
      </c>
      <c r="W34" s="837"/>
      <c r="X34" s="13"/>
      <c r="Y34" s="1"/>
      <c r="Z34" s="835"/>
      <c r="AA34" s="848"/>
      <c r="AB34" s="22"/>
      <c r="AC34" s="3"/>
      <c r="AD34" s="3"/>
    </row>
    <row r="35" spans="2:30" ht="12" customHeight="1">
      <c r="B35" s="548">
        <v>27</v>
      </c>
      <c r="C35" s="252" t="s">
        <v>143</v>
      </c>
      <c r="D35" s="169">
        <v>1.4</v>
      </c>
      <c r="E35" s="778">
        <f>'7-11л. РАСКЛАДКА'!AA34</f>
        <v>0</v>
      </c>
      <c r="F35" s="77">
        <f>'7-11л. РАСКЛАДКА'!AA95</f>
        <v>3.5</v>
      </c>
      <c r="G35" s="78">
        <f>'7-11л. РАСКЛАДКА'!AA149</f>
        <v>0</v>
      </c>
      <c r="H35" s="76">
        <f>'7-11л. РАСКЛАДКА'!AA210</f>
        <v>0</v>
      </c>
      <c r="I35" s="79">
        <f>'7-11л. РАСКЛАДКА'!AA265</f>
        <v>0</v>
      </c>
      <c r="J35" s="76">
        <f>'7-11л. РАСКЛАДКА'!AA323</f>
        <v>7</v>
      </c>
      <c r="K35" s="79">
        <f>'7-11л. РАСКЛАДКА'!AA379</f>
        <v>0</v>
      </c>
      <c r="L35" s="77">
        <f>'7-11л. РАСКЛАДКА'!AA431</f>
        <v>0</v>
      </c>
      <c r="M35" s="77">
        <f>'7-11л. РАСКЛАДКА'!AA486</f>
        <v>0</v>
      </c>
      <c r="N35" s="1577">
        <f>'7-11л. РАСКЛАДКА'!AA543</f>
        <v>3.5</v>
      </c>
      <c r="O35" s="1659">
        <f t="shared" si="0"/>
        <v>14</v>
      </c>
      <c r="P35" s="2161">
        <f t="shared" si="1"/>
        <v>0</v>
      </c>
      <c r="Q35" s="1673">
        <f t="shared" si="2"/>
        <v>14</v>
      </c>
      <c r="R35" s="1679">
        <v>2</v>
      </c>
      <c r="W35" s="837"/>
      <c r="X35" s="13"/>
      <c r="Y35" s="1"/>
      <c r="Z35" s="835"/>
      <c r="AA35" s="114"/>
      <c r="AB35" s="22"/>
      <c r="AC35" s="3"/>
      <c r="AD35" s="3"/>
    </row>
    <row r="36" spans="2:30" ht="12.75" customHeight="1">
      <c r="B36" s="548">
        <v>28</v>
      </c>
      <c r="C36" s="252" t="s">
        <v>58</v>
      </c>
      <c r="D36" s="169">
        <v>0.14000000000000001</v>
      </c>
      <c r="E36" s="778">
        <f>'7-11л. РАСКЛАДКА'!AA35</f>
        <v>0</v>
      </c>
      <c r="F36" s="77">
        <f>'7-11л. РАСКЛАДКА'!AA96</f>
        <v>0</v>
      </c>
      <c r="G36" s="78">
        <f>'7-11л. РАСКЛАДКА'!AA150</f>
        <v>0</v>
      </c>
      <c r="H36" s="76">
        <f>'7-11л. РАСКЛАДКА'!AA211</f>
        <v>0</v>
      </c>
      <c r="I36" s="79">
        <f>'7-11л. РАСКЛАДКА'!AA266</f>
        <v>0</v>
      </c>
      <c r="J36" s="76">
        <f>'7-11л. РАСКЛАДКА'!AA324</f>
        <v>0</v>
      </c>
      <c r="K36" s="79">
        <f>'7-11л. РАСКЛАДКА'!AA380</f>
        <v>0</v>
      </c>
      <c r="L36" s="77">
        <f>'7-11л. РАСКЛАДКА'!AA432</f>
        <v>0</v>
      </c>
      <c r="M36" s="77">
        <f>'7-11л. РАСКЛАДКА'!AA487</f>
        <v>0</v>
      </c>
      <c r="N36" s="1577">
        <f>'7-11л. РАСКЛАДКА'!AA544</f>
        <v>0</v>
      </c>
      <c r="O36" s="1659">
        <f t="shared" si="0"/>
        <v>0</v>
      </c>
      <c r="P36" s="2178">
        <f t="shared" si="1"/>
        <v>-100</v>
      </c>
      <c r="Q36" s="1673">
        <f t="shared" si="2"/>
        <v>1.4000000000000001</v>
      </c>
      <c r="R36" s="1679">
        <v>0.2</v>
      </c>
      <c r="W36" s="837"/>
      <c r="X36" s="13"/>
      <c r="Y36" s="1"/>
      <c r="Z36" s="835"/>
      <c r="AA36" s="114"/>
      <c r="AB36" s="22"/>
      <c r="AC36" s="3"/>
      <c r="AD36" s="3"/>
    </row>
    <row r="37" spans="2:30" ht="12.75" customHeight="1">
      <c r="B37" s="548">
        <v>29</v>
      </c>
      <c r="C37" s="592" t="s">
        <v>313</v>
      </c>
      <c r="D37" s="169">
        <v>2.1</v>
      </c>
      <c r="E37" s="778">
        <f>'7-11л. РАСКЛАДКА'!AA36</f>
        <v>1.7</v>
      </c>
      <c r="F37" s="77">
        <f>'7-11л. РАСКЛАДКА'!AA97</f>
        <v>2.2600000000000002</v>
      </c>
      <c r="G37" s="78">
        <f>'7-11л. РАСКЛАДКА'!AA151</f>
        <v>2.65</v>
      </c>
      <c r="H37" s="76">
        <f>'7-11л. РАСКЛАДКА'!AA212</f>
        <v>0.6</v>
      </c>
      <c r="I37" s="79">
        <f>'7-11л. РАСКЛАДКА'!AA267</f>
        <v>3.8199999999999994</v>
      </c>
      <c r="J37" s="76">
        <f>'7-11л. РАСКЛАДКА'!AA325</f>
        <v>1.7</v>
      </c>
      <c r="K37" s="79">
        <f>'7-11л. РАСКЛАДКА'!AA381</f>
        <v>1.7000000000000002</v>
      </c>
      <c r="L37" s="77">
        <f>'7-11л. РАСКЛАДКА'!AA433</f>
        <v>2.25</v>
      </c>
      <c r="M37" s="77">
        <f>'7-11л. РАСКЛАДКА'!AA488</f>
        <v>2.0900000000000003</v>
      </c>
      <c r="N37" s="1577">
        <f>'7-11л. РАСКЛАДКА'!AA545</f>
        <v>2.23</v>
      </c>
      <c r="O37" s="1659">
        <f t="shared" si="0"/>
        <v>20.999999999999996</v>
      </c>
      <c r="P37" s="2161">
        <f t="shared" si="1"/>
        <v>0</v>
      </c>
      <c r="Q37" s="1673">
        <f t="shared" si="2"/>
        <v>21</v>
      </c>
      <c r="R37" s="1679">
        <v>3</v>
      </c>
      <c r="W37" s="837"/>
      <c r="X37" s="13"/>
      <c r="Y37" s="1"/>
      <c r="Z37" s="835"/>
      <c r="AA37" s="114"/>
      <c r="AB37" s="22"/>
      <c r="AC37" s="3"/>
      <c r="AD37" s="3"/>
    </row>
    <row r="38" spans="2:30" ht="13.5" customHeight="1">
      <c r="B38" s="548">
        <v>30</v>
      </c>
      <c r="C38" s="252" t="s">
        <v>144</v>
      </c>
      <c r="D38" s="169">
        <v>2.1</v>
      </c>
      <c r="E38" s="778">
        <f>'7-11л. РАСКЛАДКА'!AA37</f>
        <v>0</v>
      </c>
      <c r="F38" s="77">
        <f>'7-11л. РАСКЛАДКА'!AA98</f>
        <v>0</v>
      </c>
      <c r="G38" s="78">
        <f>'7-11л. РАСКЛАДКА'!AA152</f>
        <v>0</v>
      </c>
      <c r="H38" s="76">
        <f>'7-11л. РАСКЛАДКА'!AA213</f>
        <v>0</v>
      </c>
      <c r="I38" s="79">
        <f>'7-11л. РАСКЛАДКА'!AA268</f>
        <v>7.75</v>
      </c>
      <c r="J38" s="76">
        <f>'7-11л. РАСКЛАДКА'!AA326</f>
        <v>0</v>
      </c>
      <c r="K38" s="79">
        <f>'7-11л. РАСКЛАДКА'!AA382</f>
        <v>3</v>
      </c>
      <c r="L38" s="77">
        <f>'7-11л. РАСКЛАДКА'!AA434</f>
        <v>10</v>
      </c>
      <c r="M38" s="77">
        <f>'7-11л. РАСКЛАДКА'!AA489</f>
        <v>0.25</v>
      </c>
      <c r="N38" s="1577">
        <f>'7-11л. РАСКЛАДКА'!AA546</f>
        <v>0</v>
      </c>
      <c r="O38" s="1659">
        <f t="shared" si="0"/>
        <v>21</v>
      </c>
      <c r="P38" s="2161">
        <f t="shared" si="1"/>
        <v>0</v>
      </c>
      <c r="Q38" s="1673">
        <f t="shared" si="2"/>
        <v>21</v>
      </c>
      <c r="R38" s="1679">
        <v>3</v>
      </c>
      <c r="W38" s="837"/>
      <c r="X38" s="13"/>
      <c r="Y38" s="1"/>
      <c r="Z38" s="840"/>
      <c r="AA38" s="114"/>
      <c r="AB38" s="22"/>
      <c r="AC38" s="3"/>
      <c r="AD38" s="3"/>
    </row>
    <row r="39" spans="2:30" ht="14.25" customHeight="1">
      <c r="B39" s="548">
        <v>31</v>
      </c>
      <c r="C39" s="252" t="s">
        <v>145</v>
      </c>
      <c r="D39" s="169">
        <v>1.4</v>
      </c>
      <c r="E39" s="778">
        <f>'7-11л. РАСКЛАДКА'!AA38</f>
        <v>1.4149999999999998</v>
      </c>
      <c r="F39" s="77">
        <f>'7-11л. РАСКЛАДКА'!AA99</f>
        <v>2.0089999999999999</v>
      </c>
      <c r="G39" s="78">
        <f>'7-11л. РАСКЛАДКА'!AA153</f>
        <v>1.589</v>
      </c>
      <c r="H39" s="76">
        <f>'7-11л. РАСКЛАДКА'!AA214</f>
        <v>1.1382000000000001</v>
      </c>
      <c r="I39" s="79">
        <f>'7-11л. РАСКЛАДКА'!AA269</f>
        <v>1.171</v>
      </c>
      <c r="J39" s="76">
        <f>'7-11л. РАСКЛАДКА'!AA327</f>
        <v>2.6000000000000002E-2</v>
      </c>
      <c r="K39" s="79">
        <f>'7-11л. РАСКЛАДКА'!AA383</f>
        <v>0.38960000000000006</v>
      </c>
      <c r="L39" s="77">
        <f>'7-11л. РАСКЛАДКА'!AA435</f>
        <v>1.2418</v>
      </c>
      <c r="M39" s="77">
        <f>'7-11л. РАСКЛАДКА'!AA490</f>
        <v>0.79464000000000001</v>
      </c>
      <c r="N39" s="1577">
        <f>'7-11л. РАСКЛАДКА'!AA547</f>
        <v>4.2257600000000002</v>
      </c>
      <c r="O39" s="1659">
        <f t="shared" si="0"/>
        <v>14</v>
      </c>
      <c r="P39" s="2161">
        <f t="shared" si="1"/>
        <v>0</v>
      </c>
      <c r="Q39" s="1673">
        <f t="shared" si="2"/>
        <v>14</v>
      </c>
      <c r="R39" s="1679">
        <v>2</v>
      </c>
      <c r="W39" s="837"/>
      <c r="X39" s="13"/>
      <c r="Y39" s="1"/>
      <c r="Z39" s="1680"/>
      <c r="AA39" s="114"/>
      <c r="AB39" s="22"/>
      <c r="AC39" s="3"/>
      <c r="AD39" s="3"/>
    </row>
    <row r="40" spans="2:30" ht="15" customHeight="1">
      <c r="B40" s="548">
        <v>32</v>
      </c>
      <c r="C40" s="252" t="s">
        <v>60</v>
      </c>
      <c r="D40" s="169">
        <v>53.9</v>
      </c>
      <c r="E40" s="191">
        <f>'7-11л. МЕНЮ '!E108</f>
        <v>54.671999999999997</v>
      </c>
      <c r="F40" s="115">
        <f>'7-11л. МЕНЮ '!E161</f>
        <v>52.400000000000006</v>
      </c>
      <c r="G40" s="115">
        <f>'7-11л. МЕНЮ '!E217</f>
        <v>54.886000000000003</v>
      </c>
      <c r="H40" s="115">
        <f>'7-11л. МЕНЮ '!E269</f>
        <v>54.691000000000003</v>
      </c>
      <c r="I40" s="115">
        <f>'7-11л. МЕНЮ '!E324</f>
        <v>52.850999999999999</v>
      </c>
      <c r="J40" s="115">
        <f>'7-11л. МЕНЮ '!E437</f>
        <v>56.709449999999997</v>
      </c>
      <c r="K40" s="115">
        <f>'7-11л. МЕНЮ '!E491</f>
        <v>56.83700000000001</v>
      </c>
      <c r="L40" s="115">
        <f>'7-11л. МЕНЮ '!E546</f>
        <v>48.796050000000001</v>
      </c>
      <c r="M40" s="115">
        <f>'7-11л. МЕНЮ '!E601</f>
        <v>55.730999999999995</v>
      </c>
      <c r="N40" s="1567">
        <f>'7-11л. МЕНЮ '!E653</f>
        <v>51.426400000000008</v>
      </c>
      <c r="O40" s="1666">
        <f>E40+F40+G40+H40+I40+J40+K40+L40+M40+N40</f>
        <v>538.99990000000003</v>
      </c>
      <c r="P40" s="2161">
        <f t="shared" si="1"/>
        <v>-1.8552875687305459E-5</v>
      </c>
      <c r="Q40" s="1673">
        <f t="shared" si="2"/>
        <v>539</v>
      </c>
      <c r="R40" s="1679">
        <v>77</v>
      </c>
      <c r="W40" s="855"/>
      <c r="X40" s="13"/>
      <c r="Y40" s="1"/>
      <c r="Z40" s="1646"/>
      <c r="AA40" s="1579"/>
      <c r="AB40" s="22"/>
      <c r="AC40" s="3"/>
      <c r="AD40" s="3"/>
    </row>
    <row r="41" spans="2:30" ht="12.75" customHeight="1">
      <c r="B41" s="548">
        <v>33</v>
      </c>
      <c r="C41" s="252" t="s">
        <v>61</v>
      </c>
      <c r="D41" s="169">
        <v>55.3</v>
      </c>
      <c r="E41" s="191">
        <f>'7-11л. МЕНЮ '!F108</f>
        <v>56.829000000000001</v>
      </c>
      <c r="F41" s="115">
        <f>'7-11л. МЕНЮ '!F161</f>
        <v>51.457999999999998</v>
      </c>
      <c r="G41" s="115">
        <f>'7-11л. МЕНЮ '!F217</f>
        <v>55.305399999999999</v>
      </c>
      <c r="H41" s="115">
        <f>'7-11л. МЕНЮ '!F269</f>
        <v>56.919000000000004</v>
      </c>
      <c r="I41" s="115">
        <f>'7-11л. МЕНЮ '!F324</f>
        <v>55.988599999999998</v>
      </c>
      <c r="J41" s="115">
        <f>'7-11л. МЕНЮ '!F437</f>
        <v>56.703000000000003</v>
      </c>
      <c r="K41" s="115">
        <f>'7-11л. МЕНЮ '!F491</f>
        <v>56.126000000000005</v>
      </c>
      <c r="L41" s="115">
        <f>'7-11л. МЕНЮ '!F546</f>
        <v>51.528300000000002</v>
      </c>
      <c r="M41" s="115">
        <f>'7-11л. МЕНЮ '!F601</f>
        <v>56.525999999999996</v>
      </c>
      <c r="N41" s="1567">
        <f>'7-11л. МЕНЮ '!F653</f>
        <v>55.616700000000009</v>
      </c>
      <c r="O41" s="1659">
        <f t="shared" si="0"/>
        <v>553</v>
      </c>
      <c r="P41" s="2161">
        <f t="shared" si="1"/>
        <v>0</v>
      </c>
      <c r="Q41" s="1673">
        <f t="shared" si="2"/>
        <v>553</v>
      </c>
      <c r="R41" s="1679">
        <v>79</v>
      </c>
      <c r="W41" s="855"/>
      <c r="X41" s="13"/>
      <c r="Y41" s="1"/>
      <c r="Z41" s="1646"/>
      <c r="AA41" s="1579"/>
      <c r="AB41" s="22"/>
      <c r="AC41" s="3"/>
      <c r="AD41" s="3"/>
    </row>
    <row r="42" spans="2:30" ht="12.75" customHeight="1">
      <c r="B42" s="548">
        <v>34</v>
      </c>
      <c r="C42" s="252" t="s">
        <v>62</v>
      </c>
      <c r="D42" s="169">
        <v>234.5</v>
      </c>
      <c r="E42" s="167">
        <f>'7-11л. МЕНЮ '!G108</f>
        <v>237.23390000000001</v>
      </c>
      <c r="F42" s="115">
        <f>'7-11л. МЕНЮ '!G161</f>
        <v>232.78590000000003</v>
      </c>
      <c r="G42" s="115">
        <f>'7-11л. МЕНЮ '!G217</f>
        <v>234.9941</v>
      </c>
      <c r="H42" s="115">
        <f>'7-11л. МЕНЮ '!G269</f>
        <v>232.48409999999998</v>
      </c>
      <c r="I42" s="115">
        <f>'7-11л. МЕНЮ '!G324</f>
        <v>235.00200000000001</v>
      </c>
      <c r="J42" s="115">
        <f>'7-11л. МЕНЮ '!G437</f>
        <v>223.27500000000001</v>
      </c>
      <c r="K42" s="115">
        <f>'7-11л. МЕНЮ '!G491</f>
        <v>227.40674000000001</v>
      </c>
      <c r="L42" s="115">
        <f>'7-11л. МЕНЮ '!G546</f>
        <v>246.60449999999997</v>
      </c>
      <c r="M42" s="115">
        <f>'7-11л. МЕНЮ '!G601</f>
        <v>239.19766000000001</v>
      </c>
      <c r="N42" s="1567">
        <f>'7-11л. МЕНЮ '!G653</f>
        <v>236.01609999999999</v>
      </c>
      <c r="O42" s="1659">
        <f t="shared" si="0"/>
        <v>2344.9999999999995</v>
      </c>
      <c r="P42" s="2161">
        <f t="shared" si="1"/>
        <v>0</v>
      </c>
      <c r="Q42" s="1673">
        <f t="shared" si="2"/>
        <v>2345</v>
      </c>
      <c r="R42" s="1679">
        <v>335</v>
      </c>
      <c r="W42" s="855"/>
      <c r="X42" s="13"/>
      <c r="Y42" s="1"/>
      <c r="Z42" s="1646"/>
      <c r="AA42" s="1579"/>
      <c r="AB42" s="22"/>
      <c r="AC42" s="3"/>
      <c r="AD42" s="3"/>
    </row>
    <row r="43" spans="2:30" ht="15" customHeight="1" thickBot="1">
      <c r="B43" s="593">
        <v>35</v>
      </c>
      <c r="C43" s="594" t="s">
        <v>63</v>
      </c>
      <c r="D43" s="170">
        <v>1645</v>
      </c>
      <c r="E43" s="168">
        <f>'7-11л. МЕНЮ '!H108</f>
        <v>1644.528</v>
      </c>
      <c r="F43" s="119">
        <f>'7-11л. МЕНЮ '!H161</f>
        <v>1649.3566000000001</v>
      </c>
      <c r="G43" s="119">
        <f>'7-11л. МЕНЮ '!H217</f>
        <v>1640.7400000000002</v>
      </c>
      <c r="H43" s="119">
        <f>'7-11л. МЕНЮ '!H269</f>
        <v>1641.0158000000001</v>
      </c>
      <c r="I43" s="119">
        <f>'7-11л. МЕНЮ '!H324</f>
        <v>1649.3593999999998</v>
      </c>
      <c r="J43" s="119">
        <f>'7-11л. МЕНЮ '!H437</f>
        <v>1646.2647999999999</v>
      </c>
      <c r="K43" s="128">
        <f>'7-11л. МЕНЮ '!H491</f>
        <v>1641.56</v>
      </c>
      <c r="L43" s="119">
        <f>'7-11л. МЕНЮ '!H546</f>
        <v>1649.7947000000001</v>
      </c>
      <c r="M43" s="119">
        <f>'7-11л. МЕНЮ '!H601</f>
        <v>1642.3929999999998</v>
      </c>
      <c r="N43" s="1568">
        <f>'7-11л. МЕНЮ '!H653</f>
        <v>1644.9871000000001</v>
      </c>
      <c r="O43" s="1663">
        <f t="shared" si="0"/>
        <v>16449.999400000001</v>
      </c>
      <c r="P43" s="2162">
        <f t="shared" si="1"/>
        <v>-3.6474164204491899E-6</v>
      </c>
      <c r="Q43" s="1675">
        <f t="shared" si="2"/>
        <v>16450</v>
      </c>
      <c r="R43" s="1676">
        <v>2350</v>
      </c>
      <c r="W43" s="855"/>
      <c r="X43" s="13"/>
      <c r="Y43" s="856"/>
      <c r="Z43" s="842"/>
      <c r="AA43" s="848"/>
      <c r="AB43" s="22"/>
      <c r="AC43" s="3"/>
      <c r="AD43" s="3"/>
    </row>
    <row r="44" spans="2:30">
      <c r="B44" t="s">
        <v>318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30">
      <c r="B45" t="s">
        <v>319</v>
      </c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2:30">
      <c r="B46" t="s">
        <v>320</v>
      </c>
      <c r="O46" s="315"/>
      <c r="P46" s="315"/>
    </row>
    <row r="47" spans="2:30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315"/>
      <c r="R47" s="315"/>
    </row>
    <row r="48" spans="2:30">
      <c r="B48" s="1" t="s">
        <v>321</v>
      </c>
    </row>
    <row r="49" spans="2:18">
      <c r="B49" t="s">
        <v>322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8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315"/>
      <c r="R50" s="315"/>
    </row>
    <row r="58" spans="2:18" ht="13.5" customHeight="1"/>
    <row r="60" spans="2:18" ht="13.5" customHeight="1"/>
    <row r="61" spans="2:18" ht="12" customHeight="1"/>
    <row r="63" spans="2:18" ht="12.75" customHeight="1"/>
    <row r="65" spans="2:21" ht="12.75" customHeight="1"/>
    <row r="67" spans="2:21" ht="12.75" customHeight="1"/>
    <row r="69" spans="2:21" ht="12.75" customHeight="1"/>
    <row r="70" spans="2:21" hidden="1"/>
    <row r="78" spans="2:21">
      <c r="B78" s="103"/>
      <c r="D78" s="103"/>
    </row>
    <row r="79" spans="2:21">
      <c r="C79" s="13"/>
      <c r="D79" s="22"/>
      <c r="E79" s="14"/>
      <c r="F79" s="14"/>
      <c r="G79" s="14"/>
      <c r="H79" s="14"/>
      <c r="I79" s="14"/>
      <c r="J79" s="14"/>
      <c r="K79" s="14"/>
      <c r="L79" s="14"/>
      <c r="M79" s="13"/>
      <c r="N79" s="13"/>
      <c r="O79" s="9"/>
      <c r="P79" s="9"/>
      <c r="Q79" s="13"/>
      <c r="R79" s="22"/>
      <c r="T79" s="22"/>
      <c r="U79" s="13"/>
    </row>
    <row r="80" spans="2:21">
      <c r="C80" s="13"/>
      <c r="D80" s="9"/>
      <c r="E80" s="14"/>
      <c r="F80" s="14"/>
      <c r="G80" s="14"/>
      <c r="H80" s="14"/>
      <c r="I80" s="14"/>
      <c r="J80" s="14"/>
      <c r="K80" s="14"/>
      <c r="L80" s="14"/>
      <c r="M80" s="13"/>
      <c r="N80" s="13"/>
      <c r="O80" s="9"/>
      <c r="P80" s="9"/>
      <c r="Q80" s="13"/>
      <c r="R80" s="22"/>
      <c r="T80" s="22"/>
      <c r="U80" s="13"/>
    </row>
    <row r="81" spans="2:28">
      <c r="C81" s="22"/>
      <c r="D81" s="22"/>
      <c r="E81" s="14"/>
      <c r="F81" s="14"/>
      <c r="G81" s="14"/>
      <c r="H81" s="14"/>
      <c r="K81" s="14"/>
      <c r="L81" s="47"/>
      <c r="M81" s="13"/>
      <c r="N81" s="13"/>
      <c r="O81" s="9"/>
      <c r="P81" s="9"/>
      <c r="Q81" s="22"/>
      <c r="R81" s="22"/>
      <c r="T81" s="22"/>
      <c r="U81" s="13"/>
      <c r="AB81" s="832"/>
    </row>
    <row r="82" spans="2:28">
      <c r="C82" s="13"/>
      <c r="D82" s="13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9"/>
      <c r="P82" s="9"/>
      <c r="Q82" s="22"/>
      <c r="R82" s="22"/>
      <c r="T82" s="22"/>
      <c r="U82" s="13"/>
      <c r="Z82" s="158"/>
      <c r="AB82" s="832"/>
    </row>
    <row r="83" spans="2:28">
      <c r="C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9"/>
      <c r="P83" s="9"/>
      <c r="Q83" s="13"/>
      <c r="R83" s="22"/>
      <c r="T83" s="22"/>
      <c r="U83" s="13"/>
      <c r="Z83" s="158"/>
      <c r="AB83" s="833"/>
    </row>
    <row r="84" spans="2:28">
      <c r="C84" s="13"/>
      <c r="D84" s="14"/>
      <c r="E84" s="13"/>
      <c r="F84" s="13"/>
      <c r="G84" s="13"/>
      <c r="H84" s="13"/>
      <c r="I84" s="4"/>
      <c r="J84" s="13"/>
      <c r="K84" s="13"/>
      <c r="L84" s="13"/>
      <c r="M84" s="13"/>
      <c r="N84" s="4"/>
      <c r="O84" s="9"/>
      <c r="P84" s="9"/>
      <c r="Q84" s="14"/>
      <c r="R84" s="22"/>
      <c r="S84" s="13"/>
      <c r="T84" s="22"/>
      <c r="U84" s="13"/>
      <c r="W84" s="328"/>
      <c r="X84" s="22"/>
      <c r="Y84" s="3"/>
      <c r="Z84" s="834"/>
      <c r="AB84" s="833"/>
    </row>
    <row r="85" spans="2:28">
      <c r="B85" s="3"/>
      <c r="C85" s="13"/>
      <c r="D85" s="835"/>
      <c r="E85" s="850"/>
      <c r="F85" s="836"/>
      <c r="G85" s="836"/>
      <c r="H85" s="836"/>
      <c r="I85" s="836"/>
      <c r="J85" s="836"/>
      <c r="K85" s="836"/>
      <c r="L85" s="836"/>
      <c r="M85" s="836"/>
      <c r="N85" s="836"/>
      <c r="O85" s="835"/>
      <c r="P85" s="22"/>
      <c r="Q85" s="22"/>
      <c r="S85" s="63"/>
      <c r="W85" s="837"/>
      <c r="X85" s="13"/>
      <c r="Y85" s="1"/>
      <c r="Z85" s="838"/>
      <c r="AB85" s="839"/>
    </row>
    <row r="86" spans="2:28">
      <c r="B86" s="3"/>
      <c r="C86" s="13"/>
      <c r="D86" s="835"/>
      <c r="E86" s="850"/>
      <c r="F86" s="836"/>
      <c r="G86" s="836"/>
      <c r="H86" s="836"/>
      <c r="I86" s="836"/>
      <c r="J86" s="836"/>
      <c r="K86" s="836"/>
      <c r="L86" s="836"/>
      <c r="M86" s="836"/>
      <c r="N86" s="836"/>
      <c r="O86" s="840"/>
      <c r="P86" s="114"/>
      <c r="Q86" s="22"/>
      <c r="W86" s="837"/>
      <c r="X86" s="13"/>
      <c r="Y86" s="1"/>
      <c r="Z86" s="838"/>
      <c r="AB86" s="839"/>
    </row>
    <row r="87" spans="2:28">
      <c r="B87" s="3"/>
      <c r="C87" s="13"/>
      <c r="D87" s="835"/>
      <c r="E87" s="850"/>
      <c r="F87" s="836"/>
      <c r="G87" s="836"/>
      <c r="H87" s="850"/>
      <c r="I87" s="836"/>
      <c r="J87" s="836"/>
      <c r="K87" s="850"/>
      <c r="L87" s="836"/>
      <c r="M87" s="836"/>
      <c r="N87" s="836"/>
      <c r="O87" s="835"/>
      <c r="P87" s="114"/>
      <c r="Q87" s="22"/>
      <c r="W87" s="837"/>
      <c r="X87" s="13"/>
      <c r="Y87" s="1"/>
      <c r="Z87" s="838"/>
      <c r="AB87" s="841"/>
    </row>
    <row r="88" spans="2:28">
      <c r="B88" s="3"/>
      <c r="C88" s="13"/>
      <c r="D88" s="835"/>
      <c r="E88" s="850"/>
      <c r="F88" s="836"/>
      <c r="G88" s="836"/>
      <c r="H88" s="836"/>
      <c r="I88" s="836"/>
      <c r="J88" s="836"/>
      <c r="K88" s="836"/>
      <c r="L88" s="836"/>
      <c r="M88" s="836"/>
      <c r="N88" s="850"/>
      <c r="O88" s="842"/>
      <c r="P88" s="114"/>
      <c r="Q88" s="22"/>
      <c r="W88" s="837"/>
      <c r="X88" s="13"/>
      <c r="Y88" s="1"/>
      <c r="Z88" s="838"/>
      <c r="AB88" s="839"/>
    </row>
    <row r="89" spans="2:28">
      <c r="B89" s="3"/>
      <c r="C89" s="13"/>
      <c r="D89" s="835"/>
      <c r="E89" s="850"/>
      <c r="F89" s="836"/>
      <c r="G89" s="836"/>
      <c r="H89" s="836"/>
      <c r="I89" s="836"/>
      <c r="J89" s="836"/>
      <c r="K89" s="836"/>
      <c r="L89" s="836"/>
      <c r="M89" s="836"/>
      <c r="N89" s="836"/>
      <c r="O89" s="835"/>
      <c r="P89" s="114"/>
      <c r="Q89" s="22"/>
      <c r="W89" s="837"/>
      <c r="X89" s="13"/>
      <c r="Y89" s="1"/>
      <c r="Z89" s="838"/>
      <c r="AB89" s="843"/>
    </row>
    <row r="90" spans="2:28">
      <c r="B90" s="3"/>
      <c r="C90" s="13"/>
      <c r="D90" s="835"/>
      <c r="E90" s="850"/>
      <c r="F90" s="836"/>
      <c r="G90" s="836"/>
      <c r="H90" s="836"/>
      <c r="I90" s="836"/>
      <c r="J90" s="836"/>
      <c r="K90" s="836"/>
      <c r="L90" s="836"/>
      <c r="M90" s="836"/>
      <c r="N90" s="836"/>
      <c r="O90" s="835"/>
      <c r="P90" s="114"/>
      <c r="Q90" s="22"/>
      <c r="W90" s="837"/>
      <c r="X90" s="13"/>
      <c r="Y90" s="1"/>
      <c r="Z90" s="838"/>
      <c r="AB90" s="841"/>
    </row>
    <row r="91" spans="2:28">
      <c r="B91" s="3"/>
      <c r="C91" s="13"/>
      <c r="D91" s="835"/>
      <c r="E91" s="850"/>
      <c r="F91" s="836"/>
      <c r="G91" s="9"/>
      <c r="H91" s="845"/>
      <c r="I91" s="850"/>
      <c r="J91" s="836"/>
      <c r="K91" s="836"/>
      <c r="L91" s="836"/>
      <c r="M91" s="836"/>
      <c r="N91" s="836"/>
      <c r="O91" s="844"/>
      <c r="P91" s="114"/>
      <c r="Q91" s="22"/>
      <c r="W91" s="837"/>
      <c r="X91" s="13"/>
      <c r="Y91" s="1"/>
      <c r="Z91" s="838"/>
      <c r="AB91" s="843"/>
    </row>
    <row r="92" spans="2:28">
      <c r="B92" s="3"/>
      <c r="C92" s="13"/>
      <c r="D92" s="835"/>
      <c r="E92" s="850"/>
      <c r="F92" s="836"/>
      <c r="G92" s="836"/>
      <c r="H92" s="836"/>
      <c r="I92" s="836"/>
      <c r="J92" s="836"/>
      <c r="K92" s="836"/>
      <c r="L92" s="836"/>
      <c r="M92" s="836"/>
      <c r="N92" s="836"/>
      <c r="O92" s="835"/>
      <c r="P92" s="114"/>
      <c r="Q92" s="22"/>
      <c r="W92" s="837"/>
      <c r="X92" s="13"/>
      <c r="Y92" s="1"/>
      <c r="Z92" s="838"/>
      <c r="AB92" s="839"/>
    </row>
    <row r="93" spans="2:28">
      <c r="B93" s="3"/>
      <c r="C93" s="13"/>
      <c r="D93" s="835"/>
      <c r="E93" s="850"/>
      <c r="F93" s="836"/>
      <c r="G93" s="836"/>
      <c r="H93" s="836"/>
      <c r="I93" s="836"/>
      <c r="J93" s="836"/>
      <c r="K93" s="836"/>
      <c r="L93" s="836"/>
      <c r="M93" s="836"/>
      <c r="N93" s="836"/>
      <c r="O93" s="835"/>
      <c r="P93" s="114"/>
      <c r="Q93" s="22"/>
      <c r="W93" s="837"/>
      <c r="X93" s="13"/>
      <c r="Y93" s="1"/>
      <c r="Z93" s="838"/>
      <c r="AB93" s="839"/>
    </row>
    <row r="94" spans="2:28" ht="12.75" customHeight="1">
      <c r="B94" s="3"/>
      <c r="C94" s="13"/>
      <c r="D94" s="835"/>
      <c r="E94" s="850"/>
      <c r="F94" s="836"/>
      <c r="G94" s="836"/>
      <c r="H94" s="836"/>
      <c r="I94" s="836"/>
      <c r="J94" s="836"/>
      <c r="K94" s="836"/>
      <c r="L94" s="836"/>
      <c r="M94" s="836"/>
      <c r="N94" s="836"/>
      <c r="O94" s="835"/>
      <c r="P94" s="114"/>
      <c r="Q94" s="22"/>
      <c r="W94" s="837"/>
      <c r="X94" s="13"/>
      <c r="Y94" s="1"/>
      <c r="Z94" s="838"/>
      <c r="AB94" s="839"/>
    </row>
    <row r="95" spans="2:28" ht="13.5" customHeight="1">
      <c r="B95" s="3"/>
      <c r="C95" s="13"/>
      <c r="D95" s="835"/>
      <c r="E95" s="850"/>
      <c r="F95" s="836"/>
      <c r="G95" s="836"/>
      <c r="H95" s="836"/>
      <c r="I95" s="836"/>
      <c r="J95" s="836"/>
      <c r="K95" s="836"/>
      <c r="L95" s="836"/>
      <c r="M95" s="836"/>
      <c r="N95" s="836"/>
      <c r="O95" s="835"/>
      <c r="P95" s="114"/>
      <c r="Q95" s="22"/>
      <c r="W95" s="837"/>
      <c r="X95" s="13"/>
      <c r="Y95" s="1"/>
      <c r="Z95" s="838"/>
      <c r="AB95" s="839"/>
    </row>
    <row r="96" spans="2:28" ht="12.75" customHeight="1">
      <c r="B96" s="3"/>
      <c r="C96" s="13"/>
      <c r="D96" s="835"/>
      <c r="E96" s="850"/>
      <c r="F96" s="836"/>
      <c r="G96" s="836"/>
      <c r="H96" s="836"/>
      <c r="I96" s="836"/>
      <c r="J96" s="836"/>
      <c r="K96" s="836"/>
      <c r="L96" s="836"/>
      <c r="M96" s="836"/>
      <c r="N96" s="836"/>
      <c r="O96" s="835"/>
      <c r="P96" s="114"/>
      <c r="Q96" s="22"/>
      <c r="W96" s="837"/>
      <c r="X96" s="13"/>
      <c r="Y96" s="1"/>
      <c r="Z96" s="838"/>
      <c r="AB96" s="839"/>
    </row>
    <row r="97" spans="2:28">
      <c r="B97" s="3"/>
      <c r="C97" s="13"/>
      <c r="D97" s="835"/>
      <c r="E97" s="850"/>
      <c r="F97" s="836"/>
      <c r="G97" s="836"/>
      <c r="H97" s="836"/>
      <c r="I97" s="836"/>
      <c r="J97" s="836"/>
      <c r="K97" s="836"/>
      <c r="L97" s="836"/>
      <c r="M97" s="836"/>
      <c r="N97" s="836"/>
      <c r="O97" s="835"/>
      <c r="P97" s="114"/>
      <c r="Q97" s="22"/>
      <c r="W97" s="837"/>
      <c r="X97" s="13"/>
      <c r="Y97" s="1"/>
      <c r="Z97" s="838"/>
      <c r="AB97" s="839"/>
    </row>
    <row r="98" spans="2:28">
      <c r="B98" s="3"/>
      <c r="C98" s="13"/>
      <c r="D98" s="835"/>
      <c r="E98" s="850"/>
      <c r="F98" s="836"/>
      <c r="G98" s="836"/>
      <c r="H98" s="836"/>
      <c r="I98" s="836"/>
      <c r="J98" s="836"/>
      <c r="K98" s="836"/>
      <c r="L98" s="836"/>
      <c r="M98" s="836"/>
      <c r="N98" s="836"/>
      <c r="O98" s="835"/>
      <c r="P98" s="114"/>
      <c r="Q98" s="22"/>
      <c r="W98" s="837"/>
      <c r="X98" s="13"/>
      <c r="Y98" s="1"/>
      <c r="Z98" s="838"/>
      <c r="AB98" s="839"/>
    </row>
    <row r="99" spans="2:28">
      <c r="B99" s="3"/>
      <c r="C99" s="13"/>
      <c r="D99" s="835"/>
      <c r="E99" s="850"/>
      <c r="F99" s="836"/>
      <c r="G99" s="836"/>
      <c r="H99" s="836"/>
      <c r="I99" s="836"/>
      <c r="J99" s="836"/>
      <c r="K99" s="836"/>
      <c r="L99" s="836"/>
      <c r="M99" s="836"/>
      <c r="N99" s="836"/>
      <c r="O99" s="835"/>
      <c r="P99" s="114"/>
      <c r="Q99" s="22"/>
      <c r="W99" s="837"/>
      <c r="X99" s="13"/>
      <c r="Y99" s="1"/>
      <c r="Z99" s="838"/>
      <c r="AB99" s="841"/>
    </row>
    <row r="100" spans="2:28" ht="12.75" customHeight="1">
      <c r="B100" s="3"/>
      <c r="C100" s="13"/>
      <c r="D100" s="835"/>
      <c r="E100" s="853"/>
      <c r="F100" s="845"/>
      <c r="G100" s="846"/>
      <c r="H100" s="836"/>
      <c r="I100" s="836"/>
      <c r="J100" s="836"/>
      <c r="K100" s="836"/>
      <c r="L100" s="845"/>
      <c r="M100" s="845"/>
      <c r="N100" s="836"/>
      <c r="O100" s="840"/>
      <c r="P100" s="114"/>
      <c r="Q100" s="22"/>
      <c r="W100" s="837"/>
      <c r="X100" s="13"/>
      <c r="Y100" s="1"/>
      <c r="Z100" s="838"/>
      <c r="AB100" s="847"/>
    </row>
    <row r="101" spans="2:28" ht="12.75" customHeight="1">
      <c r="B101" s="3"/>
      <c r="C101" s="13"/>
      <c r="D101" s="835"/>
      <c r="E101" s="853"/>
      <c r="F101" s="845"/>
      <c r="G101" s="846"/>
      <c r="H101" s="836"/>
      <c r="I101" s="836"/>
      <c r="J101" s="836"/>
      <c r="K101" s="836"/>
      <c r="L101" s="845"/>
      <c r="M101" s="845"/>
      <c r="N101" s="836"/>
      <c r="O101" s="835"/>
      <c r="P101" s="114"/>
      <c r="Q101" s="22"/>
      <c r="W101" s="837"/>
      <c r="X101" s="13"/>
      <c r="Y101" s="1"/>
      <c r="Z101" s="838"/>
      <c r="AB101" s="839"/>
    </row>
    <row r="102" spans="2:28" ht="11.25" customHeight="1">
      <c r="B102" s="3"/>
      <c r="C102" s="13"/>
      <c r="D102" s="835"/>
      <c r="E102" s="853"/>
      <c r="F102" s="845"/>
      <c r="G102" s="846"/>
      <c r="H102" s="836"/>
      <c r="I102" s="836"/>
      <c r="J102" s="836"/>
      <c r="K102" s="836"/>
      <c r="L102" s="845"/>
      <c r="M102" s="845"/>
      <c r="N102" s="836"/>
      <c r="O102" s="835"/>
      <c r="P102" s="114"/>
      <c r="Q102" s="22"/>
      <c r="W102" s="837"/>
      <c r="X102" s="13"/>
      <c r="Y102" s="1"/>
      <c r="Z102" s="838"/>
      <c r="AB102" s="839"/>
    </row>
    <row r="103" spans="2:28" ht="12.75" customHeight="1">
      <c r="B103" s="3"/>
      <c r="C103" s="13"/>
      <c r="D103" s="835"/>
      <c r="E103" s="853"/>
      <c r="F103" s="845"/>
      <c r="G103" s="846"/>
      <c r="H103" s="836"/>
      <c r="I103" s="857"/>
      <c r="J103" s="836"/>
      <c r="K103" s="857"/>
      <c r="L103" s="850"/>
      <c r="M103" s="850"/>
      <c r="N103" s="836"/>
      <c r="O103" s="835"/>
      <c r="P103" s="114"/>
      <c r="Q103" s="22"/>
      <c r="W103" s="837"/>
      <c r="X103" s="13"/>
      <c r="Y103" s="1"/>
      <c r="Z103" s="838"/>
      <c r="AB103" s="843"/>
    </row>
    <row r="104" spans="2:28" ht="13.5" customHeight="1">
      <c r="B104" s="3"/>
      <c r="C104" s="13"/>
      <c r="D104" s="835"/>
      <c r="E104" s="853"/>
      <c r="F104" s="850"/>
      <c r="G104" s="846"/>
      <c r="H104" s="836"/>
      <c r="I104" s="836"/>
      <c r="J104" s="836"/>
      <c r="K104" s="836"/>
      <c r="L104" s="850"/>
      <c r="M104" s="850"/>
      <c r="N104" s="836"/>
      <c r="O104" s="835"/>
      <c r="P104" s="114"/>
      <c r="Q104" s="22"/>
      <c r="W104" s="837"/>
      <c r="X104" s="13"/>
      <c r="Y104" s="1"/>
      <c r="Z104" s="838"/>
      <c r="AB104" s="839"/>
    </row>
    <row r="105" spans="2:28" ht="14.25" customHeight="1">
      <c r="B105" s="3"/>
      <c r="C105" s="13"/>
      <c r="D105" s="835"/>
      <c r="E105" s="853"/>
      <c r="F105" s="845"/>
      <c r="G105" s="846"/>
      <c r="H105" s="836"/>
      <c r="I105" s="836"/>
      <c r="J105" s="836"/>
      <c r="K105" s="836"/>
      <c r="L105" s="850"/>
      <c r="M105" s="845"/>
      <c r="N105" s="836"/>
      <c r="O105" s="835"/>
      <c r="P105" s="114"/>
      <c r="Q105" s="22"/>
      <c r="W105" s="837"/>
      <c r="X105" s="13"/>
      <c r="Y105" s="1"/>
      <c r="Z105" s="838"/>
      <c r="AB105" s="839"/>
    </row>
    <row r="106" spans="2:28">
      <c r="B106" s="3"/>
      <c r="C106" s="13"/>
      <c r="D106" s="835"/>
      <c r="E106" s="853"/>
      <c r="F106" s="850"/>
      <c r="G106" s="846"/>
      <c r="H106" s="836"/>
      <c r="I106" s="836"/>
      <c r="J106" s="836"/>
      <c r="K106" s="836"/>
      <c r="L106" s="846"/>
      <c r="M106" s="846"/>
      <c r="N106" s="9"/>
      <c r="O106" s="835"/>
      <c r="P106" s="114"/>
      <c r="Q106" s="22"/>
      <c r="W106" s="837"/>
      <c r="X106" s="13"/>
      <c r="Y106" s="1"/>
      <c r="Z106" s="838"/>
      <c r="AB106" s="839"/>
    </row>
    <row r="107" spans="2:28" ht="14.25" customHeight="1">
      <c r="B107" s="3"/>
      <c r="C107" s="13"/>
      <c r="D107" s="835"/>
      <c r="E107" s="853"/>
      <c r="F107" s="850"/>
      <c r="G107" s="850"/>
      <c r="H107" s="836"/>
      <c r="I107" s="836"/>
      <c r="J107" s="836"/>
      <c r="K107" s="845"/>
      <c r="L107" s="857"/>
      <c r="M107" s="850"/>
      <c r="N107" s="846"/>
      <c r="O107" s="835"/>
      <c r="P107" s="114"/>
      <c r="Q107" s="22"/>
      <c r="W107" s="837"/>
      <c r="X107" s="13"/>
      <c r="Y107" s="1"/>
      <c r="Z107" s="838"/>
      <c r="AB107" s="839"/>
    </row>
    <row r="108" spans="2:28">
      <c r="B108" s="3"/>
      <c r="C108" s="13"/>
      <c r="D108" s="835"/>
      <c r="E108" s="853"/>
      <c r="F108" s="845"/>
      <c r="G108" s="846"/>
      <c r="H108" s="836"/>
      <c r="I108" s="836"/>
      <c r="J108" s="836"/>
      <c r="K108" s="836"/>
      <c r="L108" s="845"/>
      <c r="M108" s="845"/>
      <c r="N108" s="836"/>
      <c r="O108" s="835"/>
      <c r="P108" s="114"/>
      <c r="Q108" s="22"/>
      <c r="W108" s="837"/>
      <c r="X108" s="13"/>
      <c r="Y108" s="1"/>
      <c r="Z108" s="838"/>
      <c r="AB108" s="839"/>
    </row>
    <row r="109" spans="2:28" ht="11.25" customHeight="1">
      <c r="B109" s="3"/>
      <c r="C109" s="13"/>
      <c r="D109" s="835"/>
      <c r="E109" s="853"/>
      <c r="F109" s="850"/>
      <c r="G109" s="846"/>
      <c r="H109" s="836"/>
      <c r="I109" s="836"/>
      <c r="J109" s="836"/>
      <c r="K109" s="836"/>
      <c r="L109" s="846"/>
      <c r="M109" s="846"/>
      <c r="N109" s="836"/>
      <c r="O109" s="835"/>
      <c r="P109" s="848"/>
      <c r="Q109" s="22"/>
      <c r="W109" s="837"/>
      <c r="X109" s="13"/>
      <c r="Y109" s="1"/>
      <c r="Z109" s="838"/>
      <c r="AB109" s="849"/>
    </row>
    <row r="110" spans="2:28">
      <c r="B110" s="3"/>
      <c r="C110" s="13"/>
      <c r="D110" s="835"/>
      <c r="E110" s="853"/>
      <c r="F110" s="845"/>
      <c r="G110" s="846"/>
      <c r="H110" s="836"/>
      <c r="I110" s="836"/>
      <c r="J110" s="836"/>
      <c r="K110" s="836"/>
      <c r="L110" s="846"/>
      <c r="M110" s="846"/>
      <c r="N110" s="836"/>
      <c r="O110" s="835"/>
      <c r="P110" s="114"/>
      <c r="Q110" s="22"/>
      <c r="W110" s="837"/>
      <c r="X110" s="13"/>
      <c r="Y110" s="1"/>
      <c r="Z110" s="838"/>
      <c r="AB110" s="839"/>
    </row>
    <row r="111" spans="2:28">
      <c r="B111" s="3"/>
      <c r="C111" s="13"/>
      <c r="D111" s="835"/>
      <c r="E111" s="853"/>
      <c r="F111" s="846"/>
      <c r="G111" s="850"/>
      <c r="H111" s="836"/>
      <c r="I111" s="836"/>
      <c r="J111" s="836"/>
      <c r="K111" s="836"/>
      <c r="L111" s="857"/>
      <c r="M111" s="850"/>
      <c r="N111" s="836"/>
      <c r="O111" s="835"/>
      <c r="P111" s="848"/>
      <c r="Q111" s="22"/>
      <c r="W111" s="837"/>
      <c r="X111" s="13"/>
      <c r="Y111" s="1"/>
      <c r="Z111" s="838"/>
      <c r="AB111" s="849"/>
    </row>
    <row r="112" spans="2:28" hidden="1">
      <c r="B112" s="3"/>
      <c r="C112" s="13"/>
      <c r="D112" s="835"/>
      <c r="E112" s="853"/>
      <c r="F112" s="850"/>
      <c r="G112" s="846"/>
      <c r="H112" s="836"/>
      <c r="I112" s="836"/>
      <c r="J112" s="836"/>
      <c r="K112" s="836"/>
      <c r="L112" s="845"/>
      <c r="M112" s="845"/>
      <c r="N112" s="836"/>
      <c r="O112" s="835"/>
      <c r="P112" s="114"/>
      <c r="Q112" s="22"/>
      <c r="W112" s="837"/>
      <c r="X112" s="13"/>
      <c r="Y112" s="1"/>
      <c r="Z112" s="838"/>
      <c r="AB112" s="843"/>
    </row>
    <row r="113" spans="2:28">
      <c r="B113" s="3"/>
      <c r="C113" s="4"/>
      <c r="D113" s="835"/>
      <c r="E113" s="853"/>
      <c r="F113" s="846"/>
      <c r="G113" s="846"/>
      <c r="H113" s="836"/>
      <c r="I113" s="836"/>
      <c r="J113" s="836"/>
      <c r="K113" s="836"/>
      <c r="L113" s="850"/>
      <c r="M113" s="850"/>
      <c r="N113" s="836"/>
      <c r="O113" s="835"/>
      <c r="P113" s="114"/>
      <c r="Q113" s="22"/>
      <c r="W113" s="837"/>
      <c r="X113" s="13"/>
      <c r="Y113" s="1"/>
      <c r="Z113" s="838"/>
      <c r="AB113" s="839"/>
    </row>
    <row r="114" spans="2:28">
      <c r="B114" s="3"/>
      <c r="C114" s="13"/>
      <c r="D114" s="835"/>
      <c r="E114" s="853"/>
      <c r="F114" s="845"/>
      <c r="G114" s="846"/>
      <c r="H114" s="857"/>
      <c r="I114" s="836"/>
      <c r="J114" s="836"/>
      <c r="K114" s="836"/>
      <c r="L114" s="845"/>
      <c r="M114" s="846"/>
      <c r="N114" s="836"/>
      <c r="O114" s="840"/>
      <c r="P114" s="848"/>
      <c r="Q114" s="22"/>
      <c r="W114" s="837"/>
      <c r="X114" s="13"/>
      <c r="Y114" s="1"/>
      <c r="Z114" s="838"/>
      <c r="AB114" s="849"/>
    </row>
    <row r="115" spans="2:28">
      <c r="B115" s="3"/>
      <c r="C115" s="13"/>
      <c r="D115" s="835"/>
      <c r="E115" s="853"/>
      <c r="F115" s="857"/>
      <c r="G115" s="857"/>
      <c r="H115" s="836"/>
      <c r="I115" s="836"/>
      <c r="J115" s="836"/>
      <c r="K115" s="836"/>
      <c r="L115" s="858"/>
      <c r="M115" s="857"/>
      <c r="N115" s="836"/>
      <c r="O115" s="840"/>
      <c r="P115" s="114"/>
      <c r="Q115" s="22"/>
      <c r="W115" s="837"/>
      <c r="X115" s="13"/>
      <c r="Y115" s="1"/>
      <c r="Z115" s="838"/>
      <c r="AB115" s="852"/>
    </row>
    <row r="116" spans="2:28">
      <c r="B116" s="3"/>
      <c r="C116" s="13"/>
      <c r="D116" s="835"/>
      <c r="E116" s="853"/>
      <c r="F116" s="159"/>
      <c r="G116" s="159"/>
      <c r="H116" s="159"/>
      <c r="I116" s="159"/>
      <c r="J116" s="159"/>
      <c r="K116" s="159"/>
      <c r="L116" s="159"/>
      <c r="M116" s="159"/>
      <c r="N116" s="159"/>
      <c r="O116" s="840"/>
      <c r="P116" s="114"/>
      <c r="Q116" s="22"/>
      <c r="W116" s="837"/>
      <c r="X116" s="13"/>
      <c r="Y116" s="1"/>
      <c r="Z116" s="838"/>
      <c r="AB116" s="839"/>
    </row>
    <row r="117" spans="2:28" ht="11.25" customHeight="1">
      <c r="B117" s="3"/>
      <c r="C117" s="13"/>
      <c r="D117" s="835"/>
      <c r="E117" s="853"/>
      <c r="F117" s="159"/>
      <c r="G117" s="159"/>
      <c r="H117" s="159"/>
      <c r="I117" s="159"/>
      <c r="J117" s="159"/>
      <c r="K117" s="159"/>
      <c r="L117" s="159"/>
      <c r="M117" s="159"/>
      <c r="N117" s="159"/>
      <c r="O117" s="840"/>
      <c r="P117" s="114"/>
      <c r="Q117" s="22"/>
      <c r="W117" s="837"/>
      <c r="X117" s="13"/>
      <c r="Y117" s="1"/>
      <c r="Z117" s="838"/>
      <c r="AB117" s="839"/>
    </row>
    <row r="118" spans="2:28" ht="12.75" customHeight="1">
      <c r="B118" s="3"/>
      <c r="C118" s="13"/>
      <c r="D118" s="835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840"/>
      <c r="P118" s="114"/>
      <c r="Q118" s="22"/>
      <c r="W118" s="837"/>
      <c r="X118" s="13"/>
      <c r="Y118" s="1"/>
      <c r="Z118" s="838"/>
      <c r="AB118" s="839"/>
    </row>
    <row r="119" spans="2:28" ht="11.25" customHeight="1">
      <c r="B119" s="3"/>
      <c r="C119" s="13"/>
      <c r="D119" s="835"/>
      <c r="E119" s="159"/>
      <c r="F119" s="159"/>
      <c r="G119" s="159"/>
      <c r="H119" s="159"/>
      <c r="I119" s="159"/>
      <c r="J119" s="159"/>
      <c r="K119" s="854"/>
      <c r="L119" s="159"/>
      <c r="M119" s="159"/>
      <c r="N119" s="159"/>
      <c r="O119" s="842"/>
      <c r="P119" s="114"/>
      <c r="Q119" s="22"/>
      <c r="W119" s="855"/>
      <c r="X119" s="13"/>
      <c r="Y119" s="856"/>
      <c r="Z119" s="838"/>
      <c r="AB119" s="839"/>
    </row>
    <row r="120" spans="2:28">
      <c r="B120" s="103"/>
      <c r="D120" s="103"/>
    </row>
    <row r="121" spans="2:28">
      <c r="C121" s="13"/>
      <c r="D121" s="22"/>
      <c r="E121" s="14"/>
      <c r="F121" s="14"/>
      <c r="G121" s="14"/>
      <c r="H121" s="14"/>
      <c r="I121" s="14"/>
      <c r="J121" s="14"/>
      <c r="K121" s="14"/>
      <c r="L121" s="14"/>
      <c r="M121" s="13"/>
      <c r="N121" s="13"/>
      <c r="O121" s="9"/>
      <c r="P121" s="9"/>
      <c r="Q121" s="13"/>
      <c r="R121" s="22"/>
      <c r="T121" s="22"/>
      <c r="U121" s="13"/>
    </row>
    <row r="122" spans="2:28">
      <c r="C122" s="13"/>
      <c r="D122" s="9"/>
      <c r="E122" s="771"/>
      <c r="F122" s="14"/>
      <c r="G122" s="14"/>
      <c r="H122" s="14"/>
      <c r="I122" s="14"/>
      <c r="J122" s="14"/>
      <c r="K122" s="14"/>
      <c r="L122" s="14"/>
      <c r="M122" s="13"/>
      <c r="N122" s="13"/>
      <c r="O122" s="9"/>
      <c r="P122" s="9"/>
      <c r="Q122" s="13"/>
      <c r="R122" s="22"/>
      <c r="T122" s="22"/>
      <c r="U122" s="13"/>
    </row>
    <row r="123" spans="2:28">
      <c r="C123" s="22"/>
      <c r="D123" s="22"/>
      <c r="E123" s="14"/>
      <c r="F123" s="14"/>
      <c r="G123" s="14"/>
      <c r="H123" s="14"/>
      <c r="K123" s="14"/>
      <c r="L123" s="47"/>
      <c r="M123" s="13"/>
      <c r="N123" s="13"/>
      <c r="O123" s="9"/>
      <c r="P123" s="9"/>
      <c r="Q123" s="22"/>
      <c r="R123" s="22"/>
      <c r="T123" s="22"/>
      <c r="U123" s="13"/>
      <c r="AB123" s="832"/>
    </row>
    <row r="124" spans="2:28">
      <c r="C124" s="13"/>
      <c r="D124" s="13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9"/>
      <c r="P124" s="9"/>
      <c r="Q124" s="22"/>
      <c r="R124" s="22"/>
      <c r="T124" s="22"/>
      <c r="U124" s="13"/>
      <c r="Z124" s="158"/>
      <c r="AB124" s="832"/>
    </row>
    <row r="125" spans="2:28">
      <c r="C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9"/>
      <c r="P125" s="9"/>
      <c r="Q125" s="13"/>
      <c r="R125" s="22"/>
      <c r="T125" s="22"/>
      <c r="U125" s="13"/>
      <c r="Z125" s="158"/>
      <c r="AB125" s="833"/>
    </row>
    <row r="126" spans="2:28">
      <c r="C126" s="13"/>
      <c r="D126" s="14"/>
      <c r="E126" s="13"/>
      <c r="F126" s="13"/>
      <c r="G126" s="13"/>
      <c r="H126" s="13"/>
      <c r="I126" s="4"/>
      <c r="J126" s="13"/>
      <c r="K126" s="13"/>
      <c r="L126" s="13"/>
      <c r="M126" s="13"/>
      <c r="N126" s="4"/>
      <c r="O126" s="9"/>
      <c r="P126" s="9"/>
      <c r="Q126" s="14"/>
      <c r="R126" s="22"/>
      <c r="S126" s="13"/>
      <c r="T126" s="22"/>
      <c r="U126" s="13"/>
      <c r="W126" s="328"/>
      <c r="X126" s="22"/>
      <c r="Y126" s="3"/>
      <c r="Z126" s="834"/>
      <c r="AB126" s="833"/>
    </row>
    <row r="127" spans="2:28">
      <c r="B127" s="3"/>
      <c r="C127" s="13"/>
      <c r="D127" s="835"/>
      <c r="E127" s="836"/>
      <c r="F127" s="836"/>
      <c r="G127" s="836"/>
      <c r="H127" s="836"/>
      <c r="I127" s="836"/>
      <c r="J127" s="836"/>
      <c r="K127" s="836"/>
      <c r="L127" s="836"/>
      <c r="M127" s="836"/>
      <c r="N127" s="836"/>
      <c r="O127" s="835"/>
      <c r="P127" s="22"/>
      <c r="Q127" s="22"/>
      <c r="S127" s="63"/>
      <c r="W127" s="837"/>
      <c r="X127" s="13"/>
      <c r="Y127" s="1"/>
      <c r="Z127" s="838"/>
      <c r="AB127" s="839"/>
    </row>
    <row r="128" spans="2:28">
      <c r="B128" s="3"/>
      <c r="C128" s="13"/>
      <c r="D128" s="835"/>
      <c r="E128" s="836"/>
      <c r="F128" s="836"/>
      <c r="G128" s="836"/>
      <c r="H128" s="836"/>
      <c r="I128" s="836"/>
      <c r="J128" s="836"/>
      <c r="K128" s="836"/>
      <c r="L128" s="836"/>
      <c r="M128" s="836"/>
      <c r="N128" s="836"/>
      <c r="O128" s="840"/>
      <c r="P128" s="114"/>
      <c r="Q128" s="22"/>
      <c r="W128" s="837"/>
      <c r="X128" s="13"/>
      <c r="Y128" s="1"/>
      <c r="Z128" s="838"/>
      <c r="AB128" s="839"/>
    </row>
    <row r="129" spans="2:28">
      <c r="B129" s="3"/>
      <c r="C129" s="13"/>
      <c r="D129" s="835"/>
      <c r="E129" s="836"/>
      <c r="F129" s="836"/>
      <c r="G129" s="836"/>
      <c r="H129" s="850"/>
      <c r="I129" s="836"/>
      <c r="J129" s="836"/>
      <c r="K129" s="850"/>
      <c r="L129" s="836"/>
      <c r="M129" s="836"/>
      <c r="N129" s="836"/>
      <c r="O129" s="835"/>
      <c r="P129" s="114"/>
      <c r="Q129" s="22"/>
      <c r="W129" s="837"/>
      <c r="X129" s="13"/>
      <c r="Y129" s="1"/>
      <c r="Z129" s="838"/>
      <c r="AB129" s="841"/>
    </row>
    <row r="130" spans="2:28">
      <c r="B130" s="3"/>
      <c r="C130" s="13"/>
      <c r="D130" s="835"/>
      <c r="E130" s="836"/>
      <c r="F130" s="836"/>
      <c r="G130" s="836"/>
      <c r="H130" s="836"/>
      <c r="I130" s="836"/>
      <c r="J130" s="836"/>
      <c r="K130" s="836"/>
      <c r="L130" s="836"/>
      <c r="M130" s="836"/>
      <c r="N130" s="850"/>
      <c r="O130" s="842"/>
      <c r="P130" s="114"/>
      <c r="Q130" s="22"/>
      <c r="W130" s="837"/>
      <c r="X130" s="13"/>
      <c r="Y130" s="1"/>
      <c r="Z130" s="838"/>
      <c r="AB130" s="839"/>
    </row>
    <row r="131" spans="2:28">
      <c r="B131" s="3"/>
      <c r="C131" s="13"/>
      <c r="D131" s="835"/>
      <c r="E131" s="836"/>
      <c r="F131" s="836"/>
      <c r="G131" s="836"/>
      <c r="H131" s="836"/>
      <c r="I131" s="836"/>
      <c r="J131" s="836"/>
      <c r="K131" s="836"/>
      <c r="L131" s="836"/>
      <c r="M131" s="836"/>
      <c r="N131" s="836"/>
      <c r="O131" s="835"/>
      <c r="P131" s="114"/>
      <c r="Q131" s="22"/>
      <c r="W131" s="837"/>
      <c r="X131" s="13"/>
      <c r="Y131" s="1"/>
      <c r="Z131" s="838"/>
      <c r="AB131" s="843"/>
    </row>
    <row r="132" spans="2:28">
      <c r="B132" s="3"/>
      <c r="C132" s="13"/>
      <c r="D132" s="835"/>
      <c r="E132" s="836"/>
      <c r="F132" s="836"/>
      <c r="G132" s="836"/>
      <c r="H132" s="836"/>
      <c r="I132" s="836"/>
      <c r="J132" s="836"/>
      <c r="K132" s="836"/>
      <c r="L132" s="836"/>
      <c r="M132" s="836"/>
      <c r="N132" s="836"/>
      <c r="O132" s="835"/>
      <c r="P132" s="114"/>
      <c r="Q132" s="22"/>
      <c r="W132" s="837"/>
      <c r="X132" s="13"/>
      <c r="Y132" s="1"/>
      <c r="Z132" s="838"/>
      <c r="AB132" s="841"/>
    </row>
    <row r="133" spans="2:28">
      <c r="B133" s="3"/>
      <c r="C133" s="13"/>
      <c r="D133" s="835"/>
      <c r="E133" s="836"/>
      <c r="F133" s="836"/>
      <c r="G133" s="9"/>
      <c r="H133" s="845"/>
      <c r="I133" s="850"/>
      <c r="J133" s="836"/>
      <c r="K133" s="836"/>
      <c r="L133" s="836"/>
      <c r="M133" s="836"/>
      <c r="N133" s="836"/>
      <c r="O133" s="844"/>
      <c r="P133" s="114"/>
      <c r="Q133" s="22"/>
      <c r="W133" s="837"/>
      <c r="X133" s="13"/>
      <c r="Y133" s="1"/>
      <c r="Z133" s="838"/>
      <c r="AB133" s="843"/>
    </row>
    <row r="134" spans="2:28">
      <c r="B134" s="3"/>
      <c r="C134" s="13"/>
      <c r="D134" s="835"/>
      <c r="E134" s="609"/>
      <c r="F134" s="836"/>
      <c r="G134" s="836"/>
      <c r="H134" s="836"/>
      <c r="I134" s="836"/>
      <c r="J134" s="836"/>
      <c r="K134" s="836"/>
      <c r="L134" s="836"/>
      <c r="M134" s="836"/>
      <c r="N134" s="836"/>
      <c r="O134" s="835"/>
      <c r="P134" s="114"/>
      <c r="Q134" s="22"/>
      <c r="W134" s="837"/>
      <c r="X134" s="13"/>
      <c r="Y134" s="1"/>
      <c r="Z134" s="838"/>
      <c r="AB134" s="839"/>
    </row>
    <row r="135" spans="2:28">
      <c r="B135" s="3"/>
      <c r="C135" s="13"/>
      <c r="D135" s="835"/>
      <c r="E135" s="609"/>
      <c r="F135" s="836"/>
      <c r="G135" s="836"/>
      <c r="H135" s="836"/>
      <c r="I135" s="836"/>
      <c r="J135" s="836"/>
      <c r="K135" s="836"/>
      <c r="L135" s="836"/>
      <c r="M135" s="836"/>
      <c r="N135" s="836"/>
      <c r="O135" s="835"/>
      <c r="P135" s="114"/>
      <c r="Q135" s="22"/>
      <c r="W135" s="837"/>
      <c r="X135" s="13"/>
      <c r="Y135" s="1"/>
      <c r="Z135" s="838"/>
      <c r="AB135" s="839"/>
    </row>
    <row r="136" spans="2:28">
      <c r="B136" s="3"/>
      <c r="C136" s="13"/>
      <c r="D136" s="835"/>
      <c r="E136" s="609"/>
      <c r="F136" s="836"/>
      <c r="G136" s="836"/>
      <c r="H136" s="836"/>
      <c r="I136" s="836"/>
      <c r="J136" s="836"/>
      <c r="K136" s="836"/>
      <c r="L136" s="836"/>
      <c r="M136" s="836"/>
      <c r="N136" s="836"/>
      <c r="O136" s="835"/>
      <c r="P136" s="114"/>
      <c r="Q136" s="22"/>
      <c r="W136" s="837"/>
      <c r="X136" s="13"/>
      <c r="Y136" s="1"/>
      <c r="Z136" s="838"/>
      <c r="AB136" s="839"/>
    </row>
    <row r="137" spans="2:28">
      <c r="B137" s="3"/>
      <c r="C137" s="13"/>
      <c r="D137" s="835"/>
      <c r="E137" s="609"/>
      <c r="F137" s="836"/>
      <c r="G137" s="836"/>
      <c r="H137" s="836"/>
      <c r="I137" s="836"/>
      <c r="J137" s="836"/>
      <c r="K137" s="836"/>
      <c r="L137" s="836"/>
      <c r="M137" s="836"/>
      <c r="N137" s="836"/>
      <c r="O137" s="835"/>
      <c r="P137" s="114"/>
      <c r="Q137" s="22"/>
      <c r="W137" s="837"/>
      <c r="X137" s="13"/>
      <c r="Y137" s="1"/>
      <c r="Z137" s="838"/>
      <c r="AB137" s="839"/>
    </row>
    <row r="138" spans="2:28">
      <c r="B138" s="3"/>
      <c r="C138" s="13"/>
      <c r="D138" s="835"/>
      <c r="E138" s="609"/>
      <c r="F138" s="836"/>
      <c r="G138" s="836"/>
      <c r="H138" s="836"/>
      <c r="I138" s="836"/>
      <c r="J138" s="836"/>
      <c r="K138" s="836"/>
      <c r="L138" s="836"/>
      <c r="M138" s="836"/>
      <c r="N138" s="836"/>
      <c r="O138" s="835"/>
      <c r="P138" s="114"/>
      <c r="Q138" s="22"/>
      <c r="W138" s="837"/>
      <c r="X138" s="13"/>
      <c r="Y138" s="1"/>
      <c r="Z138" s="838"/>
      <c r="AB138" s="839"/>
    </row>
    <row r="139" spans="2:28">
      <c r="B139" s="3"/>
      <c r="C139" s="13"/>
      <c r="D139" s="835"/>
      <c r="E139" s="609"/>
      <c r="F139" s="836"/>
      <c r="G139" s="836"/>
      <c r="H139" s="836"/>
      <c r="I139" s="836"/>
      <c r="J139" s="836"/>
      <c r="K139" s="836"/>
      <c r="L139" s="836"/>
      <c r="M139" s="836"/>
      <c r="N139" s="836"/>
      <c r="O139" s="835"/>
      <c r="P139" s="114"/>
      <c r="Q139" s="22"/>
      <c r="W139" s="837"/>
      <c r="X139" s="13"/>
      <c r="Y139" s="1"/>
      <c r="Z139" s="838"/>
      <c r="AB139" s="839"/>
    </row>
    <row r="140" spans="2:28" ht="13.5" customHeight="1">
      <c r="B140" s="3"/>
      <c r="C140" s="13"/>
      <c r="D140" s="835"/>
      <c r="E140" s="609"/>
      <c r="F140" s="836"/>
      <c r="G140" s="836"/>
      <c r="H140" s="836"/>
      <c r="I140" s="836"/>
      <c r="J140" s="836"/>
      <c r="K140" s="836"/>
      <c r="L140" s="836"/>
      <c r="M140" s="836"/>
      <c r="N140" s="836"/>
      <c r="O140" s="835"/>
      <c r="P140" s="114"/>
      <c r="Q140" s="22"/>
      <c r="W140" s="837"/>
      <c r="X140" s="13"/>
      <c r="Y140" s="1"/>
      <c r="Z140" s="838"/>
      <c r="AB140" s="839"/>
    </row>
    <row r="141" spans="2:28">
      <c r="B141" s="3"/>
      <c r="C141" s="13"/>
      <c r="D141" s="835"/>
      <c r="E141" s="609"/>
      <c r="F141" s="836"/>
      <c r="G141" s="836"/>
      <c r="H141" s="836"/>
      <c r="I141" s="836"/>
      <c r="J141" s="836"/>
      <c r="K141" s="836"/>
      <c r="L141" s="836"/>
      <c r="M141" s="836"/>
      <c r="N141" s="836"/>
      <c r="O141" s="835"/>
      <c r="P141" s="114"/>
      <c r="Q141" s="22"/>
      <c r="W141" s="837"/>
      <c r="X141" s="13"/>
      <c r="Y141" s="1"/>
      <c r="Z141" s="838"/>
      <c r="AB141" s="841"/>
    </row>
    <row r="142" spans="2:28" ht="12.75" customHeight="1">
      <c r="B142" s="3"/>
      <c r="C142" s="13"/>
      <c r="D142" s="835"/>
      <c r="E142" s="609"/>
      <c r="F142" s="845"/>
      <c r="G142" s="846"/>
      <c r="H142" s="836"/>
      <c r="I142" s="836"/>
      <c r="J142" s="836"/>
      <c r="K142" s="836"/>
      <c r="L142" s="845"/>
      <c r="M142" s="845"/>
      <c r="N142" s="836"/>
      <c r="O142" s="840"/>
      <c r="P142" s="114"/>
      <c r="Q142" s="22"/>
      <c r="W142" s="837"/>
      <c r="X142" s="13"/>
      <c r="Y142" s="1"/>
      <c r="Z142" s="838"/>
      <c r="AB142" s="847"/>
    </row>
    <row r="143" spans="2:28">
      <c r="B143" s="3"/>
      <c r="C143" s="13"/>
      <c r="D143" s="835"/>
      <c r="E143" s="609"/>
      <c r="F143" s="845"/>
      <c r="G143" s="846"/>
      <c r="H143" s="836"/>
      <c r="I143" s="836"/>
      <c r="J143" s="836"/>
      <c r="K143" s="836"/>
      <c r="L143" s="845"/>
      <c r="M143" s="845"/>
      <c r="N143" s="836"/>
      <c r="O143" s="835"/>
      <c r="P143" s="114"/>
      <c r="Q143" s="22"/>
      <c r="W143" s="837"/>
      <c r="X143" s="13"/>
      <c r="Y143" s="1"/>
      <c r="Z143" s="838"/>
      <c r="AB143" s="839"/>
    </row>
    <row r="144" spans="2:28" ht="12.75" customHeight="1">
      <c r="B144" s="3"/>
      <c r="C144" s="13"/>
      <c r="D144" s="835"/>
      <c r="E144" s="609"/>
      <c r="F144" s="845"/>
      <c r="G144" s="846"/>
      <c r="H144" s="836"/>
      <c r="I144" s="836"/>
      <c r="J144" s="836"/>
      <c r="K144" s="836"/>
      <c r="L144" s="845"/>
      <c r="M144" s="845"/>
      <c r="N144" s="836"/>
      <c r="O144" s="835"/>
      <c r="P144" s="114"/>
      <c r="Q144" s="22"/>
      <c r="W144" s="837"/>
      <c r="X144" s="13"/>
      <c r="Y144" s="1"/>
      <c r="Z144" s="838"/>
      <c r="AB144" s="839"/>
    </row>
    <row r="145" spans="2:28">
      <c r="B145" s="3"/>
      <c r="C145" s="13"/>
      <c r="D145" s="835"/>
      <c r="E145" s="859"/>
      <c r="F145" s="845"/>
      <c r="G145" s="846"/>
      <c r="H145" s="836"/>
      <c r="I145" s="857"/>
      <c r="J145" s="836"/>
      <c r="K145" s="857"/>
      <c r="L145" s="850"/>
      <c r="M145" s="850"/>
      <c r="N145" s="836"/>
      <c r="O145" s="835"/>
      <c r="P145" s="114"/>
      <c r="Q145" s="22"/>
      <c r="W145" s="837"/>
      <c r="X145" s="13"/>
      <c r="Y145" s="1"/>
      <c r="Z145" s="838"/>
      <c r="AB145" s="843"/>
    </row>
    <row r="146" spans="2:28">
      <c r="B146" s="3"/>
      <c r="C146" s="13"/>
      <c r="D146" s="835"/>
      <c r="E146" s="609"/>
      <c r="F146" s="850"/>
      <c r="G146" s="846"/>
      <c r="H146" s="836"/>
      <c r="I146" s="836"/>
      <c r="J146" s="836"/>
      <c r="K146" s="836"/>
      <c r="L146" s="850"/>
      <c r="M146" s="850"/>
      <c r="N146" s="836"/>
      <c r="O146" s="835"/>
      <c r="P146" s="114"/>
      <c r="Q146" s="22"/>
      <c r="W146" s="837"/>
      <c r="X146" s="13"/>
      <c r="Y146" s="1"/>
      <c r="Z146" s="838"/>
      <c r="AB146" s="839"/>
    </row>
    <row r="147" spans="2:28">
      <c r="B147" s="3"/>
      <c r="C147" s="13"/>
      <c r="D147" s="835"/>
      <c r="E147" s="609"/>
      <c r="F147" s="845"/>
      <c r="G147" s="846"/>
      <c r="H147" s="836"/>
      <c r="I147" s="836"/>
      <c r="J147" s="836"/>
      <c r="K147" s="836"/>
      <c r="L147" s="850"/>
      <c r="M147" s="845"/>
      <c r="N147" s="836"/>
      <c r="O147" s="835"/>
      <c r="P147" s="114"/>
      <c r="Q147" s="22"/>
      <c r="W147" s="837"/>
      <c r="X147" s="13"/>
      <c r="Y147" s="1"/>
      <c r="Z147" s="838"/>
      <c r="AB147" s="839"/>
    </row>
    <row r="148" spans="2:28">
      <c r="B148" s="3"/>
      <c r="C148" s="13"/>
      <c r="D148" s="835"/>
      <c r="E148" s="609"/>
      <c r="F148" s="850"/>
      <c r="G148" s="846"/>
      <c r="H148" s="836"/>
      <c r="I148" s="836"/>
      <c r="J148" s="836"/>
      <c r="K148" s="836"/>
      <c r="L148" s="846"/>
      <c r="M148" s="846"/>
      <c r="N148" s="9"/>
      <c r="O148" s="835"/>
      <c r="P148" s="114"/>
      <c r="Q148" s="22"/>
      <c r="W148" s="837"/>
      <c r="X148" s="13"/>
      <c r="Y148" s="1"/>
      <c r="Z148" s="838"/>
      <c r="AB148" s="839"/>
    </row>
    <row r="149" spans="2:28">
      <c r="B149" s="3"/>
      <c r="C149" s="13"/>
      <c r="D149" s="835"/>
      <c r="E149" s="609"/>
      <c r="F149" s="850"/>
      <c r="G149" s="850"/>
      <c r="H149" s="836"/>
      <c r="I149" s="836"/>
      <c r="J149" s="836"/>
      <c r="K149" s="845"/>
      <c r="L149" s="857"/>
      <c r="M149" s="850"/>
      <c r="N149" s="846"/>
      <c r="O149" s="835"/>
      <c r="P149" s="114"/>
      <c r="Q149" s="22"/>
      <c r="W149" s="837"/>
      <c r="X149" s="13"/>
      <c r="Y149" s="1"/>
      <c r="Z149" s="838"/>
      <c r="AB149" s="839"/>
    </row>
    <row r="150" spans="2:28" ht="10.5" customHeight="1">
      <c r="B150" s="3"/>
      <c r="C150" s="13"/>
      <c r="D150" s="835"/>
      <c r="E150" s="609"/>
      <c r="F150" s="845"/>
      <c r="G150" s="846"/>
      <c r="H150" s="836"/>
      <c r="I150" s="836"/>
      <c r="J150" s="836"/>
      <c r="K150" s="836"/>
      <c r="L150" s="845"/>
      <c r="M150" s="845"/>
      <c r="N150" s="836"/>
      <c r="O150" s="835"/>
      <c r="P150" s="114"/>
      <c r="Q150" s="22"/>
      <c r="W150" s="837"/>
      <c r="X150" s="13"/>
      <c r="Y150" s="1"/>
      <c r="Z150" s="838"/>
      <c r="AB150" s="839"/>
    </row>
    <row r="151" spans="2:28" ht="12.75" customHeight="1">
      <c r="B151" s="3"/>
      <c r="C151" s="13"/>
      <c r="D151" s="835"/>
      <c r="E151" s="609"/>
      <c r="F151" s="850"/>
      <c r="G151" s="846"/>
      <c r="H151" s="836"/>
      <c r="I151" s="836"/>
      <c r="J151" s="836"/>
      <c r="K151" s="836"/>
      <c r="L151" s="846"/>
      <c r="M151" s="846"/>
      <c r="N151" s="836"/>
      <c r="O151" s="835"/>
      <c r="P151" s="848"/>
      <c r="Q151" s="22"/>
      <c r="W151" s="837"/>
      <c r="X151" s="13"/>
      <c r="Y151" s="1"/>
      <c r="Z151" s="838"/>
      <c r="AB151" s="849"/>
    </row>
    <row r="152" spans="2:28">
      <c r="B152" s="3"/>
      <c r="C152" s="13"/>
      <c r="D152" s="835"/>
      <c r="E152" s="609"/>
      <c r="F152" s="845"/>
      <c r="G152" s="846"/>
      <c r="H152" s="836"/>
      <c r="I152" s="836"/>
      <c r="J152" s="836"/>
      <c r="K152" s="836"/>
      <c r="L152" s="846"/>
      <c r="M152" s="846"/>
      <c r="N152" s="836"/>
      <c r="O152" s="835"/>
      <c r="P152" s="114"/>
      <c r="Q152" s="22"/>
      <c r="W152" s="837"/>
      <c r="X152" s="13"/>
      <c r="Y152" s="1"/>
      <c r="Z152" s="838"/>
      <c r="AB152" s="839"/>
    </row>
    <row r="153" spans="2:28" ht="12.75" customHeight="1">
      <c r="B153" s="3"/>
      <c r="C153" s="13"/>
      <c r="D153" s="835"/>
      <c r="E153" s="609"/>
      <c r="F153" s="846"/>
      <c r="G153" s="850"/>
      <c r="H153" s="836"/>
      <c r="I153" s="836"/>
      <c r="J153" s="836"/>
      <c r="K153" s="836"/>
      <c r="L153" s="857"/>
      <c r="M153" s="850"/>
      <c r="N153" s="836"/>
      <c r="O153" s="835"/>
      <c r="P153" s="848"/>
      <c r="Q153" s="22"/>
      <c r="W153" s="837"/>
      <c r="X153" s="13"/>
      <c r="Y153" s="1"/>
      <c r="Z153" s="838"/>
      <c r="AB153" s="849"/>
    </row>
    <row r="154" spans="2:28" hidden="1">
      <c r="B154" s="3"/>
      <c r="C154" s="13"/>
      <c r="D154" s="835"/>
      <c r="E154" s="609"/>
      <c r="F154" s="850"/>
      <c r="G154" s="846"/>
      <c r="H154" s="836"/>
      <c r="I154" s="836"/>
      <c r="J154" s="836"/>
      <c r="K154" s="836"/>
      <c r="L154" s="845"/>
      <c r="M154" s="845"/>
      <c r="N154" s="836"/>
      <c r="O154" s="835"/>
      <c r="P154" s="114"/>
      <c r="Q154" s="22"/>
      <c r="W154" s="837"/>
      <c r="X154" s="13"/>
      <c r="Y154" s="1"/>
      <c r="Z154" s="838"/>
      <c r="AB154" s="843"/>
    </row>
    <row r="155" spans="2:28" ht="13.5" customHeight="1">
      <c r="B155" s="3"/>
      <c r="C155" s="4"/>
      <c r="D155" s="835"/>
      <c r="E155" s="609"/>
      <c r="F155" s="846"/>
      <c r="G155" s="846"/>
      <c r="H155" s="836"/>
      <c r="I155" s="836"/>
      <c r="J155" s="836"/>
      <c r="K155" s="836"/>
      <c r="L155" s="850"/>
      <c r="M155" s="850"/>
      <c r="N155" s="836"/>
      <c r="O155" s="835"/>
      <c r="P155" s="114"/>
      <c r="Q155" s="22"/>
      <c r="W155" s="837"/>
      <c r="X155" s="13"/>
      <c r="Y155" s="1"/>
      <c r="Z155" s="838"/>
      <c r="AB155" s="839"/>
    </row>
    <row r="156" spans="2:28" ht="12.75" customHeight="1">
      <c r="B156" s="3"/>
      <c r="C156" s="13"/>
      <c r="D156" s="835"/>
      <c r="E156" s="609"/>
      <c r="F156" s="845"/>
      <c r="G156" s="846"/>
      <c r="H156" s="857"/>
      <c r="I156" s="836"/>
      <c r="J156" s="836"/>
      <c r="K156" s="836"/>
      <c r="L156" s="845"/>
      <c r="M156" s="846"/>
      <c r="N156" s="836"/>
      <c r="O156" s="840"/>
      <c r="P156" s="848"/>
      <c r="Q156" s="22"/>
      <c r="W156" s="837"/>
      <c r="X156" s="13"/>
      <c r="Y156" s="1"/>
      <c r="Z156" s="838"/>
      <c r="AB156" s="849"/>
    </row>
    <row r="157" spans="2:28" ht="12.75" customHeight="1">
      <c r="B157" s="3"/>
      <c r="C157" s="13"/>
      <c r="D157" s="835"/>
      <c r="E157" s="609"/>
      <c r="F157" s="857"/>
      <c r="G157" s="857"/>
      <c r="H157" s="836"/>
      <c r="I157" s="836"/>
      <c r="J157" s="836"/>
      <c r="K157" s="836"/>
      <c r="L157" s="858"/>
      <c r="M157" s="857"/>
      <c r="N157" s="836"/>
      <c r="O157" s="840"/>
      <c r="P157" s="114"/>
      <c r="Q157" s="22"/>
      <c r="W157" s="837"/>
      <c r="X157" s="13"/>
      <c r="Y157" s="1"/>
      <c r="Z157" s="838"/>
      <c r="AB157" s="852"/>
    </row>
    <row r="158" spans="2:28" ht="12.75" customHeight="1">
      <c r="B158" s="3"/>
      <c r="C158" s="13"/>
      <c r="D158" s="835"/>
      <c r="E158" s="853"/>
      <c r="F158" s="159"/>
      <c r="G158" s="159"/>
      <c r="H158" s="159"/>
      <c r="I158" s="159"/>
      <c r="J158" s="159"/>
      <c r="K158" s="159"/>
      <c r="L158" s="159"/>
      <c r="M158" s="159"/>
      <c r="N158" s="159"/>
      <c r="O158" s="840"/>
      <c r="P158" s="114"/>
      <c r="Q158" s="22"/>
      <c r="W158" s="837"/>
      <c r="X158" s="13"/>
      <c r="Y158" s="1"/>
      <c r="Z158" s="838"/>
      <c r="AB158" s="839"/>
    </row>
    <row r="159" spans="2:28" ht="12.75" customHeight="1">
      <c r="B159" s="3"/>
      <c r="C159" s="13"/>
      <c r="D159" s="835"/>
      <c r="E159" s="853"/>
      <c r="F159" s="159"/>
      <c r="G159" s="159"/>
      <c r="H159" s="159"/>
      <c r="I159" s="159"/>
      <c r="J159" s="159"/>
      <c r="K159" s="159"/>
      <c r="L159" s="159"/>
      <c r="M159" s="159"/>
      <c r="N159" s="159"/>
      <c r="O159" s="840"/>
      <c r="P159" s="114"/>
      <c r="Q159" s="22"/>
      <c r="W159" s="837"/>
      <c r="X159" s="13"/>
      <c r="Y159" s="1"/>
      <c r="Z159" s="838"/>
      <c r="AB159" s="839"/>
    </row>
    <row r="160" spans="2:28" ht="11.25" customHeight="1">
      <c r="B160" s="3"/>
      <c r="C160" s="13"/>
      <c r="D160" s="835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840"/>
      <c r="P160" s="114"/>
      <c r="Q160" s="22"/>
      <c r="W160" s="837"/>
      <c r="X160" s="13"/>
      <c r="Y160" s="1"/>
      <c r="Z160" s="838"/>
      <c r="AB160" s="839"/>
    </row>
    <row r="161" spans="2:28" ht="12.75" customHeight="1">
      <c r="B161" s="3"/>
      <c r="C161" s="13"/>
      <c r="D161" s="835"/>
      <c r="E161" s="159"/>
      <c r="F161" s="159"/>
      <c r="G161" s="159"/>
      <c r="H161" s="159"/>
      <c r="I161" s="159"/>
      <c r="J161" s="159"/>
      <c r="K161" s="854"/>
      <c r="L161" s="159"/>
      <c r="M161" s="159"/>
      <c r="N161" s="159"/>
      <c r="O161" s="842"/>
      <c r="P161" s="114"/>
      <c r="Q161" s="22"/>
      <c r="W161" s="855"/>
      <c r="X161" s="13"/>
      <c r="Y161" s="856"/>
      <c r="Z161" s="838"/>
      <c r="AB161" s="839"/>
    </row>
    <row r="162" spans="2:28" ht="11.25" customHeight="1"/>
    <row r="163" spans="2:28" ht="12.75" customHeight="1">
      <c r="B163" s="103"/>
      <c r="D163" s="103"/>
    </row>
    <row r="164" spans="2:28">
      <c r="C164" s="13"/>
      <c r="D164" s="22"/>
      <c r="E164" s="14"/>
      <c r="F164" s="14"/>
      <c r="G164" s="14"/>
      <c r="H164" s="14"/>
      <c r="I164" s="14"/>
      <c r="J164" s="14"/>
      <c r="K164" s="14"/>
      <c r="L164" s="14"/>
      <c r="M164" s="13"/>
      <c r="N164" s="13"/>
      <c r="O164" s="9"/>
      <c r="P164" s="9"/>
      <c r="Q164" s="13"/>
      <c r="R164" s="22"/>
      <c r="T164" s="22"/>
      <c r="U164" s="13"/>
    </row>
    <row r="165" spans="2:28">
      <c r="C165" s="13"/>
      <c r="D165" s="9"/>
      <c r="E165" s="14"/>
      <c r="F165" s="14"/>
      <c r="G165" s="14"/>
      <c r="H165" s="14"/>
      <c r="I165" s="14"/>
      <c r="J165" s="14"/>
      <c r="K165" s="14"/>
      <c r="L165" s="14"/>
      <c r="M165" s="13"/>
      <c r="N165" s="13"/>
      <c r="O165" s="9"/>
      <c r="P165" s="9"/>
      <c r="Q165" s="13"/>
      <c r="R165" s="22"/>
      <c r="T165" s="22"/>
      <c r="U165" s="13"/>
    </row>
    <row r="166" spans="2:28">
      <c r="C166" s="22"/>
      <c r="D166" s="22"/>
      <c r="E166" s="14"/>
      <c r="F166" s="14"/>
      <c r="G166" s="14"/>
      <c r="H166" s="14"/>
      <c r="K166" s="14"/>
      <c r="L166" s="47"/>
      <c r="M166" s="13"/>
      <c r="N166" s="13"/>
      <c r="O166" s="9"/>
      <c r="P166" s="9"/>
      <c r="Q166" s="22"/>
      <c r="R166" s="22"/>
      <c r="T166" s="22"/>
      <c r="U166" s="13"/>
      <c r="AB166" s="832"/>
    </row>
    <row r="167" spans="2:28">
      <c r="C167" s="13"/>
      <c r="D167" s="13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9"/>
      <c r="P167" s="9"/>
      <c r="Q167" s="22"/>
      <c r="R167" s="22"/>
      <c r="T167" s="22"/>
      <c r="U167" s="13"/>
      <c r="Z167" s="158"/>
      <c r="AB167" s="832"/>
    </row>
    <row r="168" spans="2:28">
      <c r="C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9"/>
      <c r="P168" s="9"/>
      <c r="Q168" s="13"/>
      <c r="R168" s="22"/>
      <c r="T168" s="22"/>
      <c r="U168" s="13"/>
      <c r="Z168" s="158"/>
      <c r="AB168" s="833"/>
    </row>
    <row r="169" spans="2:28">
      <c r="C169" s="13"/>
      <c r="D169" s="14"/>
      <c r="E169" s="13"/>
      <c r="F169" s="13"/>
      <c r="G169" s="13"/>
      <c r="H169" s="13"/>
      <c r="I169" s="4"/>
      <c r="J169" s="13"/>
      <c r="K169" s="13"/>
      <c r="L169" s="13"/>
      <c r="M169" s="13"/>
      <c r="N169" s="4"/>
      <c r="O169" s="9"/>
      <c r="P169" s="9"/>
      <c r="Q169" s="14"/>
      <c r="R169" s="22"/>
      <c r="S169" s="13"/>
      <c r="T169" s="22"/>
      <c r="U169" s="13"/>
      <c r="W169" s="328"/>
      <c r="X169" s="22"/>
      <c r="Y169" s="3"/>
      <c r="Z169" s="834"/>
      <c r="AB169" s="833"/>
    </row>
    <row r="170" spans="2:28">
      <c r="B170" s="3"/>
      <c r="C170" s="13"/>
      <c r="D170" s="835"/>
      <c r="E170" s="850"/>
      <c r="F170" s="836"/>
      <c r="G170" s="836"/>
      <c r="H170" s="836"/>
      <c r="I170" s="836"/>
      <c r="J170" s="836"/>
      <c r="K170" s="836"/>
      <c r="L170" s="836"/>
      <c r="M170" s="836"/>
      <c r="N170" s="836"/>
      <c r="O170" s="835"/>
      <c r="P170" s="22"/>
      <c r="Q170" s="22"/>
      <c r="S170" s="63"/>
      <c r="W170" s="837"/>
      <c r="X170" s="13"/>
      <c r="Y170" s="1"/>
      <c r="Z170" s="838"/>
      <c r="AB170" s="839"/>
    </row>
    <row r="171" spans="2:28">
      <c r="B171" s="3"/>
      <c r="C171" s="13"/>
      <c r="D171" s="835"/>
      <c r="E171" s="850"/>
      <c r="F171" s="836"/>
      <c r="G171" s="836"/>
      <c r="H171" s="836"/>
      <c r="I171" s="836"/>
      <c r="J171" s="836"/>
      <c r="K171" s="836"/>
      <c r="L171" s="836"/>
      <c r="M171" s="836"/>
      <c r="N171" s="836"/>
      <c r="O171" s="840"/>
      <c r="P171" s="114"/>
      <c r="Q171" s="22"/>
      <c r="W171" s="837"/>
      <c r="X171" s="13"/>
      <c r="Y171" s="1"/>
      <c r="Z171" s="838"/>
      <c r="AB171" s="839"/>
    </row>
    <row r="172" spans="2:28" ht="12" customHeight="1">
      <c r="B172" s="3"/>
      <c r="C172" s="13"/>
      <c r="D172" s="835"/>
      <c r="E172" s="850"/>
      <c r="F172" s="836"/>
      <c r="G172" s="836"/>
      <c r="H172" s="850"/>
      <c r="I172" s="836"/>
      <c r="J172" s="836"/>
      <c r="K172" s="850"/>
      <c r="L172" s="836"/>
      <c r="M172" s="836"/>
      <c r="N172" s="836"/>
      <c r="O172" s="835"/>
      <c r="P172" s="114"/>
      <c r="Q172" s="22"/>
      <c r="W172" s="837"/>
      <c r="X172" s="13"/>
      <c r="Y172" s="1"/>
      <c r="Z172" s="838"/>
      <c r="AB172" s="841"/>
    </row>
    <row r="173" spans="2:28">
      <c r="B173" s="3"/>
      <c r="C173" s="13"/>
      <c r="D173" s="835"/>
      <c r="E173" s="850"/>
      <c r="F173" s="836"/>
      <c r="G173" s="836"/>
      <c r="H173" s="836"/>
      <c r="I173" s="836"/>
      <c r="J173" s="836"/>
      <c r="K173" s="836"/>
      <c r="L173" s="836"/>
      <c r="M173" s="836"/>
      <c r="N173" s="850"/>
      <c r="O173" s="842"/>
      <c r="P173" s="114"/>
      <c r="Q173" s="22"/>
      <c r="W173" s="837"/>
      <c r="X173" s="13"/>
      <c r="Y173" s="1"/>
      <c r="Z173" s="838"/>
      <c r="AB173" s="839"/>
    </row>
    <row r="174" spans="2:28" ht="12.75" customHeight="1">
      <c r="B174" s="3"/>
      <c r="C174" s="13"/>
      <c r="D174" s="835"/>
      <c r="E174" s="850"/>
      <c r="F174" s="836"/>
      <c r="G174" s="836"/>
      <c r="H174" s="836"/>
      <c r="I174" s="836"/>
      <c r="J174" s="836"/>
      <c r="K174" s="836"/>
      <c r="L174" s="836"/>
      <c r="M174" s="836"/>
      <c r="N174" s="836"/>
      <c r="O174" s="835"/>
      <c r="P174" s="114"/>
      <c r="Q174" s="22"/>
      <c r="W174" s="837"/>
      <c r="X174" s="13"/>
      <c r="Y174" s="1"/>
      <c r="Z174" s="838"/>
      <c r="AB174" s="843"/>
    </row>
    <row r="175" spans="2:28">
      <c r="B175" s="3"/>
      <c r="C175" s="13"/>
      <c r="D175" s="835"/>
      <c r="E175" s="850"/>
      <c r="F175" s="836"/>
      <c r="G175" s="836"/>
      <c r="H175" s="836"/>
      <c r="I175" s="836"/>
      <c r="J175" s="836"/>
      <c r="K175" s="836"/>
      <c r="L175" s="836"/>
      <c r="M175" s="836"/>
      <c r="N175" s="836"/>
      <c r="O175" s="835"/>
      <c r="P175" s="114"/>
      <c r="Q175" s="22"/>
      <c r="W175" s="837"/>
      <c r="X175" s="13"/>
      <c r="Y175" s="1"/>
      <c r="Z175" s="838"/>
      <c r="AB175" s="841"/>
    </row>
    <row r="176" spans="2:28" ht="15" customHeight="1">
      <c r="B176" s="3"/>
      <c r="C176" s="13"/>
      <c r="D176" s="835"/>
      <c r="E176" s="850"/>
      <c r="F176" s="836"/>
      <c r="G176" s="9"/>
      <c r="H176" s="845"/>
      <c r="I176" s="850"/>
      <c r="J176" s="836"/>
      <c r="K176" s="836"/>
      <c r="L176" s="836"/>
      <c r="M176" s="836"/>
      <c r="N176" s="836"/>
      <c r="O176" s="844"/>
      <c r="P176" s="114"/>
      <c r="Q176" s="22"/>
      <c r="W176" s="837"/>
      <c r="X176" s="13"/>
      <c r="Y176" s="1"/>
      <c r="Z176" s="838"/>
      <c r="AB176" s="843"/>
    </row>
    <row r="177" spans="2:28">
      <c r="B177" s="3"/>
      <c r="C177" s="13"/>
      <c r="D177" s="835"/>
      <c r="E177" s="850"/>
      <c r="F177" s="836"/>
      <c r="G177" s="836"/>
      <c r="H177" s="836"/>
      <c r="I177" s="836"/>
      <c r="J177" s="836"/>
      <c r="K177" s="836"/>
      <c r="L177" s="836"/>
      <c r="M177" s="836"/>
      <c r="N177" s="836"/>
      <c r="O177" s="835"/>
      <c r="P177" s="114"/>
      <c r="Q177" s="22"/>
      <c r="W177" s="837"/>
      <c r="X177" s="13"/>
      <c r="Y177" s="1"/>
      <c r="Z177" s="838"/>
      <c r="AB177" s="839"/>
    </row>
    <row r="178" spans="2:28">
      <c r="B178" s="3"/>
      <c r="C178" s="13"/>
      <c r="D178" s="835"/>
      <c r="E178" s="850"/>
      <c r="F178" s="836"/>
      <c r="G178" s="836"/>
      <c r="H178" s="836"/>
      <c r="I178" s="836"/>
      <c r="J178" s="836"/>
      <c r="K178" s="836"/>
      <c r="L178" s="836"/>
      <c r="M178" s="836"/>
      <c r="N178" s="836"/>
      <c r="O178" s="835"/>
      <c r="P178" s="114"/>
      <c r="Q178" s="22"/>
      <c r="W178" s="837"/>
      <c r="X178" s="13"/>
      <c r="Y178" s="1"/>
      <c r="Z178" s="838"/>
      <c r="AB178" s="839"/>
    </row>
    <row r="179" spans="2:28">
      <c r="B179" s="3"/>
      <c r="C179" s="13"/>
      <c r="D179" s="835"/>
      <c r="E179" s="850"/>
      <c r="F179" s="836"/>
      <c r="G179" s="836"/>
      <c r="H179" s="836"/>
      <c r="I179" s="836"/>
      <c r="J179" s="836"/>
      <c r="K179" s="836"/>
      <c r="L179" s="836"/>
      <c r="M179" s="836"/>
      <c r="N179" s="836"/>
      <c r="O179" s="835"/>
      <c r="P179" s="114"/>
      <c r="Q179" s="22"/>
      <c r="W179" s="837"/>
      <c r="X179" s="13"/>
      <c r="Y179" s="1"/>
      <c r="Z179" s="838"/>
      <c r="AB179" s="839"/>
    </row>
    <row r="180" spans="2:28">
      <c r="B180" s="3"/>
      <c r="C180" s="13"/>
      <c r="D180" s="835"/>
      <c r="E180" s="850"/>
      <c r="F180" s="836"/>
      <c r="G180" s="836"/>
      <c r="H180" s="836"/>
      <c r="I180" s="836"/>
      <c r="J180" s="836"/>
      <c r="K180" s="836"/>
      <c r="L180" s="836"/>
      <c r="M180" s="836"/>
      <c r="N180" s="836"/>
      <c r="O180" s="835"/>
      <c r="P180" s="114"/>
      <c r="Q180" s="22"/>
      <c r="W180" s="837"/>
      <c r="X180" s="13"/>
      <c r="Y180" s="1"/>
      <c r="Z180" s="838"/>
      <c r="AB180" s="839"/>
    </row>
    <row r="181" spans="2:28">
      <c r="B181" s="3"/>
      <c r="C181" s="13"/>
      <c r="D181" s="835"/>
      <c r="E181" s="850"/>
      <c r="F181" s="836"/>
      <c r="G181" s="836"/>
      <c r="H181" s="836"/>
      <c r="I181" s="836"/>
      <c r="J181" s="836"/>
      <c r="K181" s="836"/>
      <c r="L181" s="836"/>
      <c r="M181" s="836"/>
      <c r="N181" s="836"/>
      <c r="O181" s="835"/>
      <c r="P181" s="114"/>
      <c r="Q181" s="22"/>
      <c r="W181" s="837"/>
      <c r="X181" s="13"/>
      <c r="Y181" s="1"/>
      <c r="Z181" s="838"/>
      <c r="AB181" s="839"/>
    </row>
    <row r="182" spans="2:28">
      <c r="B182" s="3"/>
      <c r="C182" s="13"/>
      <c r="D182" s="835"/>
      <c r="E182" s="850"/>
      <c r="F182" s="836"/>
      <c r="G182" s="836"/>
      <c r="H182" s="836"/>
      <c r="I182" s="836"/>
      <c r="J182" s="836"/>
      <c r="K182" s="836"/>
      <c r="L182" s="836"/>
      <c r="M182" s="836"/>
      <c r="N182" s="836"/>
      <c r="O182" s="835"/>
      <c r="P182" s="114"/>
      <c r="Q182" s="22"/>
      <c r="W182" s="837"/>
      <c r="X182" s="13"/>
      <c r="Y182" s="1"/>
      <c r="Z182" s="838"/>
      <c r="AB182" s="839"/>
    </row>
    <row r="183" spans="2:28">
      <c r="B183" s="3"/>
      <c r="C183" s="13"/>
      <c r="D183" s="835"/>
      <c r="E183" s="850"/>
      <c r="F183" s="836"/>
      <c r="G183" s="836"/>
      <c r="H183" s="836"/>
      <c r="I183" s="836"/>
      <c r="J183" s="836"/>
      <c r="K183" s="836"/>
      <c r="L183" s="836"/>
      <c r="M183" s="836"/>
      <c r="N183" s="836"/>
      <c r="O183" s="835"/>
      <c r="P183" s="114"/>
      <c r="Q183" s="22"/>
      <c r="W183" s="837"/>
      <c r="X183" s="13"/>
      <c r="Y183" s="1"/>
      <c r="Z183" s="838"/>
      <c r="AB183" s="839"/>
    </row>
    <row r="184" spans="2:28" ht="13.5" customHeight="1">
      <c r="B184" s="3"/>
      <c r="C184" s="13"/>
      <c r="D184" s="835"/>
      <c r="E184" s="850"/>
      <c r="F184" s="836"/>
      <c r="G184" s="836"/>
      <c r="H184" s="836"/>
      <c r="I184" s="836"/>
      <c r="J184" s="836"/>
      <c r="K184" s="836"/>
      <c r="L184" s="836"/>
      <c r="M184" s="836"/>
      <c r="N184" s="836"/>
      <c r="O184" s="835"/>
      <c r="P184" s="114"/>
      <c r="Q184" s="22"/>
      <c r="W184" s="837"/>
      <c r="X184" s="13"/>
      <c r="Y184" s="1"/>
      <c r="Z184" s="838"/>
      <c r="AB184" s="841"/>
    </row>
    <row r="185" spans="2:28" ht="12" customHeight="1">
      <c r="B185" s="3"/>
      <c r="C185" s="13"/>
      <c r="D185" s="835"/>
      <c r="E185" s="853"/>
      <c r="F185" s="845"/>
      <c r="G185" s="846"/>
      <c r="H185" s="836"/>
      <c r="I185" s="836"/>
      <c r="J185" s="836"/>
      <c r="K185" s="836"/>
      <c r="L185" s="845"/>
      <c r="M185" s="845"/>
      <c r="N185" s="836"/>
      <c r="O185" s="840"/>
      <c r="P185" s="114"/>
      <c r="Q185" s="22"/>
      <c r="W185" s="837"/>
      <c r="X185" s="13"/>
      <c r="Y185" s="1"/>
      <c r="Z185" s="838"/>
      <c r="AB185" s="847"/>
    </row>
    <row r="186" spans="2:28">
      <c r="B186" s="3"/>
      <c r="C186" s="13"/>
      <c r="D186" s="835"/>
      <c r="E186" s="853"/>
      <c r="F186" s="845"/>
      <c r="G186" s="846"/>
      <c r="H186" s="836"/>
      <c r="I186" s="836"/>
      <c r="J186" s="836"/>
      <c r="K186" s="836"/>
      <c r="L186" s="845"/>
      <c r="M186" s="845"/>
      <c r="N186" s="836"/>
      <c r="O186" s="835"/>
      <c r="P186" s="114"/>
      <c r="Q186" s="22"/>
      <c r="W186" s="837"/>
      <c r="X186" s="13"/>
      <c r="Y186" s="1"/>
      <c r="Z186" s="838"/>
      <c r="AB186" s="839"/>
    </row>
    <row r="187" spans="2:28" ht="13.5" customHeight="1">
      <c r="B187" s="3"/>
      <c r="C187" s="13"/>
      <c r="D187" s="835"/>
      <c r="E187" s="853"/>
      <c r="F187" s="845"/>
      <c r="G187" s="846"/>
      <c r="H187" s="836"/>
      <c r="I187" s="836"/>
      <c r="J187" s="836"/>
      <c r="K187" s="836"/>
      <c r="L187" s="845"/>
      <c r="M187" s="845"/>
      <c r="N187" s="836"/>
      <c r="O187" s="835"/>
      <c r="P187" s="114"/>
      <c r="Q187" s="22"/>
      <c r="W187" s="837"/>
      <c r="X187" s="13"/>
      <c r="Y187" s="1"/>
      <c r="Z187" s="838"/>
      <c r="AB187" s="839"/>
    </row>
    <row r="188" spans="2:28">
      <c r="B188" s="3"/>
      <c r="C188" s="13"/>
      <c r="D188" s="835"/>
      <c r="E188" s="853"/>
      <c r="F188" s="845"/>
      <c r="G188" s="846"/>
      <c r="H188" s="836"/>
      <c r="I188" s="857"/>
      <c r="J188" s="836"/>
      <c r="K188" s="857"/>
      <c r="L188" s="850"/>
      <c r="M188" s="850"/>
      <c r="N188" s="836"/>
      <c r="O188" s="835"/>
      <c r="P188" s="114"/>
      <c r="Q188" s="22"/>
      <c r="W188" s="837"/>
      <c r="X188" s="13"/>
      <c r="Y188" s="1"/>
      <c r="Z188" s="838"/>
      <c r="AB188" s="843"/>
    </row>
    <row r="189" spans="2:28">
      <c r="B189" s="3"/>
      <c r="C189" s="13"/>
      <c r="D189" s="835"/>
      <c r="E189" s="853"/>
      <c r="F189" s="850"/>
      <c r="G189" s="846"/>
      <c r="H189" s="836"/>
      <c r="I189" s="836"/>
      <c r="J189" s="836"/>
      <c r="K189" s="836"/>
      <c r="L189" s="850"/>
      <c r="M189" s="850"/>
      <c r="N189" s="836"/>
      <c r="O189" s="835"/>
      <c r="P189" s="114"/>
      <c r="Q189" s="22"/>
      <c r="W189" s="837"/>
      <c r="X189" s="13"/>
      <c r="Y189" s="1"/>
      <c r="Z189" s="838"/>
      <c r="AB189" s="839"/>
    </row>
    <row r="190" spans="2:28" ht="12" customHeight="1">
      <c r="B190" s="3"/>
      <c r="C190" s="13"/>
      <c r="D190" s="835"/>
      <c r="E190" s="853"/>
      <c r="F190" s="845"/>
      <c r="G190" s="846"/>
      <c r="H190" s="836"/>
      <c r="I190" s="836"/>
      <c r="J190" s="836"/>
      <c r="K190" s="836"/>
      <c r="L190" s="850"/>
      <c r="M190" s="845"/>
      <c r="N190" s="836"/>
      <c r="O190" s="835"/>
      <c r="P190" s="114"/>
      <c r="Q190" s="22"/>
      <c r="W190" s="837"/>
      <c r="X190" s="13"/>
      <c r="Y190" s="1"/>
      <c r="Z190" s="838"/>
      <c r="AB190" s="839"/>
    </row>
    <row r="191" spans="2:28" ht="12.75" customHeight="1">
      <c r="B191" s="3"/>
      <c r="C191" s="13"/>
      <c r="D191" s="835"/>
      <c r="E191" s="853"/>
      <c r="F191" s="850"/>
      <c r="G191" s="846"/>
      <c r="H191" s="836"/>
      <c r="I191" s="836"/>
      <c r="J191" s="836"/>
      <c r="K191" s="836"/>
      <c r="L191" s="846"/>
      <c r="M191" s="846"/>
      <c r="N191" s="9"/>
      <c r="O191" s="835"/>
      <c r="P191" s="114"/>
      <c r="Q191" s="22"/>
      <c r="W191" s="837"/>
      <c r="X191" s="13"/>
      <c r="Y191" s="1"/>
      <c r="Z191" s="838"/>
      <c r="AB191" s="839"/>
    </row>
    <row r="192" spans="2:28" ht="11.25" customHeight="1">
      <c r="B192" s="3"/>
      <c r="C192" s="13"/>
      <c r="D192" s="835"/>
      <c r="E192" s="853"/>
      <c r="F192" s="850"/>
      <c r="G192" s="850"/>
      <c r="H192" s="836"/>
      <c r="I192" s="836"/>
      <c r="J192" s="836"/>
      <c r="K192" s="845"/>
      <c r="L192" s="857"/>
      <c r="M192" s="850"/>
      <c r="N192" s="846"/>
      <c r="O192" s="835"/>
      <c r="P192" s="114"/>
      <c r="Q192" s="22"/>
      <c r="W192" s="837"/>
      <c r="X192" s="13"/>
      <c r="Y192" s="1"/>
      <c r="Z192" s="838"/>
      <c r="AB192" s="839"/>
    </row>
    <row r="193" spans="2:28" ht="12" customHeight="1">
      <c r="B193" s="3"/>
      <c r="C193" s="13"/>
      <c r="D193" s="835"/>
      <c r="E193" s="853"/>
      <c r="F193" s="845"/>
      <c r="G193" s="846"/>
      <c r="H193" s="836"/>
      <c r="I193" s="836"/>
      <c r="J193" s="836"/>
      <c r="K193" s="836"/>
      <c r="L193" s="845"/>
      <c r="M193" s="845"/>
      <c r="N193" s="836"/>
      <c r="O193" s="835"/>
      <c r="P193" s="114"/>
      <c r="Q193" s="22"/>
      <c r="W193" s="837"/>
      <c r="X193" s="13"/>
      <c r="Y193" s="1"/>
      <c r="Z193" s="838"/>
      <c r="AB193" s="839"/>
    </row>
    <row r="194" spans="2:28">
      <c r="B194" s="3"/>
      <c r="C194" s="13"/>
      <c r="D194" s="835"/>
      <c r="E194" s="853"/>
      <c r="F194" s="850"/>
      <c r="G194" s="846"/>
      <c r="H194" s="836"/>
      <c r="I194" s="836"/>
      <c r="J194" s="836"/>
      <c r="K194" s="836"/>
      <c r="L194" s="846"/>
      <c r="M194" s="846"/>
      <c r="N194" s="836"/>
      <c r="O194" s="835"/>
      <c r="P194" s="848"/>
      <c r="Q194" s="22"/>
      <c r="W194" s="837"/>
      <c r="X194" s="13"/>
      <c r="Y194" s="1"/>
      <c r="Z194" s="838"/>
      <c r="AB194" s="849"/>
    </row>
    <row r="195" spans="2:28" ht="13.5" customHeight="1">
      <c r="B195" s="3"/>
      <c r="C195" s="13"/>
      <c r="D195" s="835"/>
      <c r="E195" s="853"/>
      <c r="F195" s="845"/>
      <c r="G195" s="846"/>
      <c r="H195" s="836"/>
      <c r="I195" s="836"/>
      <c r="J195" s="836"/>
      <c r="K195" s="836"/>
      <c r="L195" s="846"/>
      <c r="M195" s="846"/>
      <c r="N195" s="836"/>
      <c r="O195" s="835"/>
      <c r="P195" s="114"/>
      <c r="Q195" s="22"/>
      <c r="W195" s="837"/>
      <c r="X195" s="13"/>
      <c r="Y195" s="1"/>
      <c r="Z195" s="838"/>
      <c r="AB195" s="839"/>
    </row>
    <row r="196" spans="2:28" ht="13.5" customHeight="1">
      <c r="B196" s="3"/>
      <c r="C196" s="13"/>
      <c r="D196" s="835"/>
      <c r="E196" s="853"/>
      <c r="F196" s="846"/>
      <c r="G196" s="850"/>
      <c r="H196" s="836"/>
      <c r="I196" s="836"/>
      <c r="J196" s="836"/>
      <c r="K196" s="836"/>
      <c r="L196" s="857"/>
      <c r="M196" s="850"/>
      <c r="N196" s="836"/>
      <c r="O196" s="835"/>
      <c r="P196" s="848"/>
      <c r="Q196" s="22"/>
      <c r="W196" s="837"/>
      <c r="X196" s="13"/>
      <c r="Y196" s="1"/>
      <c r="Z196" s="838"/>
      <c r="AB196" s="849"/>
    </row>
    <row r="197" spans="2:28" hidden="1">
      <c r="B197" s="3"/>
      <c r="C197" s="13"/>
      <c r="D197" s="835"/>
      <c r="E197" s="853"/>
      <c r="F197" s="850"/>
      <c r="G197" s="846"/>
      <c r="H197" s="836"/>
      <c r="I197" s="836"/>
      <c r="J197" s="836"/>
      <c r="K197" s="836"/>
      <c r="L197" s="845"/>
      <c r="M197" s="845"/>
      <c r="N197" s="836"/>
      <c r="O197" s="835"/>
      <c r="P197" s="114"/>
      <c r="Q197" s="22"/>
      <c r="W197" s="837"/>
      <c r="X197" s="13"/>
      <c r="Y197" s="1"/>
      <c r="Z197" s="838"/>
      <c r="AB197" s="843"/>
    </row>
    <row r="198" spans="2:28" ht="13.5" customHeight="1">
      <c r="B198" s="3"/>
      <c r="C198" s="4"/>
      <c r="D198" s="835"/>
      <c r="E198" s="853"/>
      <c r="F198" s="846"/>
      <c r="G198" s="846"/>
      <c r="H198" s="836"/>
      <c r="I198" s="836"/>
      <c r="J198" s="836"/>
      <c r="K198" s="836"/>
      <c r="L198" s="850"/>
      <c r="M198" s="850"/>
      <c r="N198" s="836"/>
      <c r="O198" s="835"/>
      <c r="P198" s="114"/>
      <c r="Q198" s="22"/>
      <c r="W198" s="837"/>
      <c r="X198" s="13"/>
      <c r="Y198" s="1"/>
      <c r="Z198" s="838"/>
      <c r="AB198" s="839"/>
    </row>
    <row r="199" spans="2:28" ht="12" customHeight="1">
      <c r="B199" s="3"/>
      <c r="C199" s="13"/>
      <c r="D199" s="835"/>
      <c r="E199" s="853"/>
      <c r="F199" s="845"/>
      <c r="G199" s="846"/>
      <c r="H199" s="857"/>
      <c r="I199" s="836"/>
      <c r="J199" s="836"/>
      <c r="K199" s="836"/>
      <c r="L199" s="845"/>
      <c r="M199" s="846"/>
      <c r="N199" s="836"/>
      <c r="O199" s="840"/>
      <c r="P199" s="848"/>
      <c r="Q199" s="22"/>
      <c r="W199" s="837"/>
      <c r="X199" s="13"/>
      <c r="Y199" s="1"/>
      <c r="Z199" s="838"/>
      <c r="AB199" s="849"/>
    </row>
    <row r="200" spans="2:28" ht="13.5" customHeight="1">
      <c r="B200" s="3"/>
      <c r="C200" s="13"/>
      <c r="D200" s="835"/>
      <c r="E200" s="853"/>
      <c r="F200" s="857"/>
      <c r="G200" s="857"/>
      <c r="H200" s="836"/>
      <c r="I200" s="836"/>
      <c r="J200" s="836"/>
      <c r="K200" s="836"/>
      <c r="L200" s="858"/>
      <c r="M200" s="857"/>
      <c r="N200" s="836"/>
      <c r="O200" s="840"/>
      <c r="P200" s="114"/>
      <c r="Q200" s="22"/>
      <c r="W200" s="837"/>
      <c r="X200" s="13"/>
      <c r="Y200" s="1"/>
      <c r="Z200" s="838"/>
      <c r="AB200" s="852"/>
    </row>
    <row r="201" spans="2:28">
      <c r="B201" s="3"/>
      <c r="C201" s="13"/>
      <c r="D201" s="835"/>
      <c r="E201" s="853"/>
      <c r="F201" s="159"/>
      <c r="G201" s="159"/>
      <c r="H201" s="159"/>
      <c r="I201" s="159"/>
      <c r="J201" s="159"/>
      <c r="K201" s="159"/>
      <c r="L201" s="159"/>
      <c r="M201" s="159"/>
      <c r="N201" s="159"/>
      <c r="O201" s="840"/>
      <c r="P201" s="114"/>
      <c r="Q201" s="22"/>
      <c r="W201" s="837"/>
      <c r="X201" s="13"/>
      <c r="Y201" s="1"/>
      <c r="Z201" s="838"/>
      <c r="AB201" s="839"/>
    </row>
    <row r="202" spans="2:28" ht="12.75" customHeight="1">
      <c r="B202" s="3"/>
      <c r="C202" s="13"/>
      <c r="D202" s="835"/>
      <c r="E202" s="853"/>
      <c r="F202" s="159"/>
      <c r="G202" s="159"/>
      <c r="H202" s="159"/>
      <c r="I202" s="159"/>
      <c r="J202" s="159"/>
      <c r="K202" s="159"/>
      <c r="L202" s="159"/>
      <c r="M202" s="159"/>
      <c r="N202" s="159"/>
      <c r="O202" s="840"/>
      <c r="P202" s="114"/>
      <c r="Q202" s="22"/>
      <c r="W202" s="837"/>
      <c r="X202" s="13"/>
      <c r="Y202" s="1"/>
      <c r="Z202" s="838"/>
      <c r="AB202" s="839"/>
    </row>
    <row r="203" spans="2:28" ht="12" customHeight="1">
      <c r="B203" s="3"/>
      <c r="C203" s="13"/>
      <c r="D203" s="835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840"/>
      <c r="P203" s="114"/>
      <c r="Q203" s="22"/>
      <c r="W203" s="837"/>
      <c r="X203" s="13"/>
      <c r="Y203" s="1"/>
      <c r="Z203" s="838"/>
      <c r="AB203" s="839"/>
    </row>
    <row r="204" spans="2:28" ht="12.75" customHeight="1">
      <c r="B204" s="3"/>
      <c r="C204" s="13"/>
      <c r="D204" s="835"/>
      <c r="E204" s="159"/>
      <c r="F204" s="159"/>
      <c r="G204" s="159"/>
      <c r="H204" s="159"/>
      <c r="I204" s="159"/>
      <c r="J204" s="159"/>
      <c r="K204" s="854"/>
      <c r="L204" s="159"/>
      <c r="M204" s="159"/>
      <c r="N204" s="159"/>
      <c r="O204" s="842"/>
      <c r="P204" s="114"/>
      <c r="Q204" s="22"/>
      <c r="W204" s="855"/>
      <c r="X204" s="13"/>
      <c r="Y204" s="856"/>
      <c r="Z204" s="838"/>
      <c r="AB204" s="839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витамины, мин-е вещ-ва</vt:lpstr>
      <vt:lpstr>7-11л. МЕНЮ </vt:lpstr>
      <vt:lpstr>7-11л. РАСКЛАДКА</vt:lpstr>
      <vt:lpstr>7-11л. ВЕДОМОСТЬ завтрак</vt:lpstr>
      <vt:lpstr>7-11л. ВЕДОМОСТЬ  обед</vt:lpstr>
      <vt:lpstr>7-11л. ВЕДОМОСТЬ  полдник</vt:lpstr>
      <vt:lpstr>7-11л. ВЕДОМОСТЬ завтрак обед</vt:lpstr>
      <vt:lpstr>7-11л. ВЕДОМОСТЬ обед  полдник</vt:lpstr>
      <vt:lpstr>7-11л. ВЕДОМОСТЬ единая</vt:lpstr>
      <vt:lpstr>компановка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115</cp:revision>
  <cp:lastPrinted>2022-12-03T14:57:44Z</cp:lastPrinted>
  <dcterms:created xsi:type="dcterms:W3CDTF">2006-09-28T05:33:49Z</dcterms:created>
  <dcterms:modified xsi:type="dcterms:W3CDTF">2022-12-03T15:03:50Z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